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BID 3080\BID\Nuevo Proyecto\Herramientas\"/>
    </mc:Choice>
  </mc:AlternateContent>
  <bookViews>
    <workbookView xWindow="0" yWindow="0" windowWidth="16380" windowHeight="8190" tabRatio="500"/>
  </bookViews>
  <sheets>
    <sheet name="Sheet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6" i="1" l="1"/>
  <c r="F36" i="1" l="1"/>
  <c r="F35" i="1"/>
  <c r="F80" i="1" l="1"/>
  <c r="F79" i="1"/>
  <c r="F73" i="1"/>
  <c r="F72" i="1"/>
  <c r="F71" i="1"/>
  <c r="F70" i="1"/>
  <c r="F68" i="1"/>
  <c r="F69" i="1"/>
  <c r="F67" i="1"/>
  <c r="F64" i="1"/>
  <c r="F65" i="1"/>
  <c r="F66" i="1"/>
  <c r="F63" i="1"/>
  <c r="F62" i="1"/>
  <c r="F60" i="1"/>
  <c r="F61" i="1"/>
  <c r="F59" i="1"/>
  <c r="F58" i="1"/>
  <c r="F57" i="1"/>
  <c r="F56" i="1"/>
  <c r="F55" i="1"/>
  <c r="F54" i="1"/>
  <c r="F53" i="1"/>
  <c r="F48" i="1"/>
  <c r="F47" i="1"/>
  <c r="F46" i="1"/>
  <c r="F45" i="1"/>
  <c r="F44" i="1"/>
  <c r="F51" i="1"/>
  <c r="F52" i="1"/>
  <c r="F49" i="1"/>
  <c r="F50" i="1"/>
  <c r="F42" i="1" l="1"/>
  <c r="F41" i="1"/>
  <c r="F40" i="1"/>
  <c r="F39" i="1"/>
  <c r="F38" i="1"/>
</calcChain>
</file>

<file path=xl/sharedStrings.xml><?xml version="1.0" encoding="utf-8"?>
<sst xmlns="http://schemas.openxmlformats.org/spreadsheetml/2006/main" count="542" uniqueCount="137">
  <si>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</si>
  <si>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</si>
  <si>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</si>
  <si>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</si>
  <si>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</si>
  <si>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r>
      <rPr>
        <sz val="10"/>
        <rFont val="Calibri"/>
        <family val="2"/>
        <charset val="1"/>
      </rPr>
      <t xml:space="preserve">Método de Selección/Adquisición
</t>
    </r>
    <r>
      <rPr>
        <i/>
        <sz val="10"/>
        <rFont val="Calibri"/>
        <family val="2"/>
        <charset val="1"/>
      </rPr>
      <t>(Seleccionar una de las opciones)</t>
    </r>
    <r>
      <rPr>
        <sz val="10"/>
        <rFont val="Calibri"/>
        <family val="2"/>
        <charset val="1"/>
      </rPr>
      <t>:</t>
    </r>
  </si>
  <si>
    <t>Cantidad de Lotes :</t>
  </si>
  <si>
    <t>Número de Proceso:</t>
  </si>
  <si>
    <t xml:space="preserve">Monto Estimado </t>
  </si>
  <si>
    <t>Componente Asociado:</t>
  </si>
  <si>
    <r>
      <rPr>
        <sz val="10"/>
        <rFont val="Calibri"/>
        <family val="2"/>
        <charset val="1"/>
      </rPr>
      <t xml:space="preserve">Método de Revisión </t>
    </r>
    <r>
      <rPr>
        <i/>
        <sz val="10"/>
        <rFont val="Calibri"/>
        <family val="2"/>
        <charset val="1"/>
      </rPr>
      <t>(Seleccionar una de las opciones)</t>
    </r>
    <r>
      <rPr>
        <sz val="10"/>
        <rFont val="Calibri"/>
        <family val="2"/>
        <charset val="1"/>
      </rPr>
      <t>:</t>
    </r>
  </si>
  <si>
    <t>Fechas</t>
  </si>
  <si>
    <r>
      <rPr>
        <sz val="10"/>
        <rFont val="Calibri"/>
        <family val="2"/>
        <charset val="1"/>
      </rPr>
      <t>Comentarios</t>
    </r>
    <r>
      <rPr>
        <sz val="8"/>
        <rFont val="Calibri"/>
        <family val="2"/>
        <charset val="1"/>
      </rPr>
      <t xml:space="preserve"> - para UCS incluir método de selección</t>
    </r>
  </si>
  <si>
    <t>Monto Estimado en US$:</t>
  </si>
  <si>
    <t>Monto Estimado % BID:</t>
  </si>
  <si>
    <t>Otra fuente de financiamiento:</t>
  </si>
  <si>
    <t>Aviso Especial de Adquisiciones</t>
  </si>
  <si>
    <t>Firma del Contrato</t>
  </si>
  <si>
    <t>Total Obras</t>
  </si>
  <si>
    <t>BIENES</t>
  </si>
  <si>
    <r>
      <rPr>
        <sz val="10"/>
        <rFont val="Calibri"/>
        <family val="2"/>
        <charset val="1"/>
      </rPr>
      <t xml:space="preserve">Método de Adquisición
</t>
    </r>
    <r>
      <rPr>
        <i/>
        <sz val="10"/>
        <rFont val="Calibri"/>
        <family val="2"/>
        <charset val="1"/>
      </rPr>
      <t>(Seleccionar una de las opciones)</t>
    </r>
    <r>
      <rPr>
        <sz val="10"/>
        <rFont val="Calibri"/>
        <family val="2"/>
        <charset val="1"/>
      </rPr>
      <t>:</t>
    </r>
  </si>
  <si>
    <t>In</t>
  </si>
  <si>
    <t>Monto Estimado % Contraparte:</t>
  </si>
  <si>
    <t>Total Bienes</t>
  </si>
  <si>
    <t>SERVICIOS DE NO CONSULTORÍA</t>
  </si>
  <si>
    <t>Documento de Licitación</t>
  </si>
  <si>
    <t>Total Servicios de no consultoría</t>
  </si>
  <si>
    <t>CONSULTORÍAS FIRMAS</t>
  </si>
  <si>
    <t>Aviso de Expresiones de Interés</t>
  </si>
  <si>
    <t>Total consultorías de firmas</t>
  </si>
  <si>
    <t>CONSULTORÍAS INDIVIDUOS</t>
  </si>
  <si>
    <t>Cantidad Estimada de Consultores:</t>
  </si>
  <si>
    <t>No Objeción a los TdR de la Actividad</t>
  </si>
  <si>
    <t>Firma Contrato</t>
  </si>
  <si>
    <t>Total consultorías individuales</t>
  </si>
  <si>
    <t>CAPACITACIÓN</t>
  </si>
  <si>
    <t>Total capacitación</t>
  </si>
  <si>
    <t>Euipos para Laboratorio para nuevos analisis</t>
  </si>
  <si>
    <t xml:space="preserve">Producto 1.5 Capacidades analíticas de DINAMA para el seguimiento y evaluación de cianobacterias y plaguicidas. </t>
  </si>
  <si>
    <t>Comparación de Precios</t>
  </si>
  <si>
    <t>N/A</t>
  </si>
  <si>
    <t>COMPONENTE 1- Fortalecimiento de las capacidades de planificación, Información y gestión ambiental para mejora de toma de decisiones</t>
  </si>
  <si>
    <t>Estaciones Hidrometricas</t>
  </si>
  <si>
    <t>Producto 1.6 Red hidrometrica fortalecida para mejorar la calidad de informacion</t>
  </si>
  <si>
    <t xml:space="preserve">Producto 1.7 Modelos predictivos integrados para cuencas/calidad aire que generan escenarios para instrumentar tomas de decision. </t>
  </si>
  <si>
    <t>Equipos para modelado Predictivo</t>
  </si>
  <si>
    <t>Equipamiento Informatico</t>
  </si>
  <si>
    <t xml:space="preserve">Producto 1.8 Sistema de información para el monitoreo y control continuo de emisiones (efluentes y emisiones) incluyendo la funcionalidad de sistema de alerta de vertidos fuera del regimen </t>
  </si>
  <si>
    <t>Ex Post</t>
  </si>
  <si>
    <t>Producto 1.2 Seguimiento de planes ambientales (Plan Ambiental Nacional y planes de accion de cuencas)</t>
  </si>
  <si>
    <t>Comparación de precios</t>
  </si>
  <si>
    <t xml:space="preserve">Producto 1.4 Programa de evaluacion de la calidad y conservación de los  recursos hidricos para mejorar la integridad ecosistemica.  </t>
  </si>
  <si>
    <t>U$S 5.000 Año 1 y U$S 5.000 Año 2</t>
  </si>
  <si>
    <t>Comparación de precios/ Contratación directa</t>
  </si>
  <si>
    <t>Contratación directa cuando es un profesor especializado</t>
  </si>
  <si>
    <t>Talleres a funcionarios de DINAMA</t>
  </si>
  <si>
    <t>Capcitación en nuevas tecnologias</t>
  </si>
  <si>
    <t>Producto 2.5 Diseño de estrategia de promoción de incorporaciones tecnológicas de base agroecológicas en predios productivos.</t>
  </si>
  <si>
    <t>Capacitación a productores</t>
  </si>
  <si>
    <t>COMPONENTE 2 - .Fortalecer la gestión integrada de cuencas prioritarias con enfasis en la disminucion de cargas contaminantes de origen agropecuaria</t>
  </si>
  <si>
    <t>Consultor en Área Socio Ambiental y Ordenamiento Territorial</t>
  </si>
  <si>
    <t>Consultor Local en Ordenamiento Territorial</t>
  </si>
  <si>
    <t>Consultor Local en Economia Territorial</t>
  </si>
  <si>
    <t>Producto 1.1 Capacidad de ordenamiento territorial para el desarrollo sostenible a nivel departamental y de cuenca consolidad</t>
  </si>
  <si>
    <t>Contratación Directa</t>
  </si>
  <si>
    <t>Consultor junior para apoyo al Plan Nacional y Planificación estrategica</t>
  </si>
  <si>
    <t>ConsultorNacional</t>
  </si>
  <si>
    <t>Contratación Directa </t>
  </si>
  <si>
    <t>Producto 1.3 Plan estrategico de sostenibilidad de recursos humanos de la DINAMA que incorpore mecanismos de finaciamiento</t>
  </si>
  <si>
    <t>Consultor para definir el Plan Estrategico</t>
  </si>
  <si>
    <t>CCIN</t>
  </si>
  <si>
    <t xml:space="preserve">Producto 1.4 Programa de evaluacion de la calidad y conservación de los  recursos hidricos para mejorar la integridad ecosistemica.   </t>
  </si>
  <si>
    <t>Consultor Senior en Evaluación Ambiental</t>
  </si>
  <si>
    <t>Asistente Técnico en Monitoreo</t>
  </si>
  <si>
    <t>Consultor en Evaluación Ambiental Integrada</t>
  </si>
  <si>
    <t>Consultor en Evaluación Ambiental Integrada- Laguna del sauce</t>
  </si>
  <si>
    <t>Consultor Senior en calidad de agua</t>
  </si>
  <si>
    <t>Consultor Junior en Monitoreo</t>
  </si>
  <si>
    <t>Consultor individual con experiencia en analisis de laboratorio, y aseguramiento de calidad según norma ISO/IEC 17025</t>
  </si>
  <si>
    <t>Ayudantes Técnicos Especialistas</t>
  </si>
  <si>
    <t>Ingeniero Hidráulica/Hidrología/Civil</t>
  </si>
  <si>
    <t>Apoyo modelación de cuerpos hidricos</t>
  </si>
  <si>
    <t>Consultor en Transporte y Emisiones Vehiculares</t>
  </si>
  <si>
    <t>Asistente Técnico en Informática para Atención a Usuario</t>
  </si>
  <si>
    <t>Consultor en Infraestructura de Servidores y Redes de Datos</t>
  </si>
  <si>
    <t>Desarrollo informático</t>
  </si>
  <si>
    <t>Desarrollador JAVA (en proceso)</t>
  </si>
  <si>
    <t>Producto 1.9 Integración de procesos de fiscalizacion a partir de informacion generada por autocontrol, monitoreo continuo de vertidos y sensoriamento remo</t>
  </si>
  <si>
    <t>Consultor para fortalecer los procesos de control ambiental</t>
  </si>
  <si>
    <t xml:space="preserve">Producto 1.10 Implantacion del Registro Nacional de Laboratorios Ambientales </t>
  </si>
  <si>
    <t>Producto 1.11 Sistema de atencion de denuncias ambientales fortalecido en  olores y plaguicidas.</t>
  </si>
  <si>
    <t>Consultor individual con experiencia en trabajos de laboratorio y conocimientos de normas internacionales de acreditación</t>
  </si>
  <si>
    <t>Consultor junior para asistir en la elaboración e implementación del procedimiento para la atención y gestión de denuncias por el uso y manejo de agroquímicos.</t>
  </si>
  <si>
    <t>Ing. Civil hidraulico ambiental</t>
  </si>
  <si>
    <t>Ing. Quimico</t>
  </si>
  <si>
    <t>Licenciado en Biología</t>
  </si>
  <si>
    <t>Consultor Junior en Actualización de Información Aut. Amb</t>
  </si>
  <si>
    <t>Consultor en participación ciudadana en emprendimientos</t>
  </si>
  <si>
    <t>Producto 1.12 Mejora de la calidad de los procesos de evaluacion de impacto</t>
  </si>
  <si>
    <t xml:space="preserve">Producto 1.13 Diseño e implementación técnica de instrumentos de política (económico-ambientales) para la mejora de la calidad ambiental </t>
  </si>
  <si>
    <t>Economista Junior</t>
  </si>
  <si>
    <t>Asesora Juridica</t>
  </si>
  <si>
    <t>Capacitación a funcionarios de DINAMA</t>
  </si>
  <si>
    <t>Talleres a Intendencias Deparatamentales</t>
  </si>
  <si>
    <t>UR-L 1157</t>
  </si>
  <si>
    <t xml:space="preserve">Producto 2.1 Incorporación del sensoramiento remoto como herramienta para el monitoreo y control ambiental </t>
  </si>
  <si>
    <t>Analista en Sistema de Información de Geográfica</t>
  </si>
  <si>
    <t>Teledetección y SIG</t>
  </si>
  <si>
    <t xml:space="preserve">Consultor para observatorio ambiental </t>
  </si>
  <si>
    <t>Consultor en gestión de la información</t>
  </si>
  <si>
    <t>Producto 2.2 Zonas buffer implantadas y control operativo para las tres cuencas.</t>
  </si>
  <si>
    <t>Producto 2.4 Fortalecimiento de la operación de Comisiones de Cuencas.</t>
  </si>
  <si>
    <t>Producto 2.3 Desarrollo de Plan estratégico con pautas de manejo de zonas de amortiguacion y conservacion de areas riparias a nivel de predios  para mejorar la eficacia de la retención de contaminantes.</t>
  </si>
  <si>
    <t>Producto 2.6 Sistema de auditorías aplicado a predios lecheros y desarrollo de estrategia y procedimientos para otros sectores agropecuarios relevantes.</t>
  </si>
  <si>
    <t>Ingeniero Agronomo</t>
  </si>
  <si>
    <t>Ingeniero Hidraulico</t>
  </si>
  <si>
    <t>Consultor con experiencia en planificación de la gestión integrada de recursos hídricos y la gestión territorial</t>
  </si>
  <si>
    <t>Consultor Junior para definiciones de zonas buffer en Cuencas</t>
  </si>
  <si>
    <t>Consultor intenracional en Modelos Predicitvos</t>
  </si>
  <si>
    <t>CCII</t>
  </si>
  <si>
    <t>Consultor internacional con experiencia en sensoramiento remoto y modelos aplicados a calidad de agua</t>
  </si>
  <si>
    <t>Firma del proyecto</t>
  </si>
  <si>
    <t>Consultor Nacional</t>
  </si>
  <si>
    <t>Coordinadora Tecnica</t>
  </si>
  <si>
    <t>Administración</t>
  </si>
  <si>
    <t>Responsable de Financiero</t>
  </si>
  <si>
    <t>Planificación Estrategica</t>
  </si>
  <si>
    <t>Administración y Supervisión</t>
  </si>
  <si>
    <t>Economista senior</t>
  </si>
  <si>
    <t>Consultor con experienciaen tenoclogias en base agroecologica</t>
  </si>
  <si>
    <t>Consult0r para definir estrategia de mejora de ecositemas</t>
  </si>
  <si>
    <t>Consultor intenracional en Evaluación de Impacto Ambiental</t>
  </si>
  <si>
    <t>Ex Ante</t>
  </si>
  <si>
    <t>Consultor senior para apoyo al Plan Nacional</t>
  </si>
  <si>
    <t xml:space="preserve">Contratación Directa/ </t>
  </si>
  <si>
    <t>Migración del Proyecto 3080/OC-UR, seleccionado por metodo CCIN</t>
  </si>
  <si>
    <t>Consultor Internacional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</si>
</sst>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\ %"/>
    <numFmt numFmtId="165" formatCode="[$-380A]mmm\-yy"/>
    <numFmt numFmtId="166" formatCode="0\ %"/>
  </numFmts>
  <fonts count="9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2"/>
      <name val="Calibri"/>
      <family val="2"/>
      <charset val="1"/>
    </font>
    <font>
      <sz val="10"/>
      <name val="Calibri"/>
      <family val="2"/>
      <charset val="1"/>
    </font>
    <font>
      <i/>
      <sz val="10"/>
      <name val="Calibri"/>
      <family val="2"/>
      <charset val="1"/>
    </font>
    <font>
      <sz val="8"/>
      <name val="Calibri"/>
      <family val="2"/>
      <charset val="1"/>
    </font>
    <font>
      <b/>
      <sz val="10"/>
      <name val="Calibri"/>
      <family val="2"/>
      <charset val="1"/>
    </font>
    <font>
      <sz val="11"/>
      <color rgb="FF000000"/>
      <name val="Times New Roman"/>
      <family val="2"/>
      <charset val="1"/>
    </font>
    <font>
      <sz val="11"/>
      <color rgb="FF00000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8FAADC"/>
        <bgColor rgb="FF969696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/>
    <xf numFmtId="166" fontId="8" fillId="0" borderId="0" applyBorder="0" applyProtection="0"/>
    <xf numFmtId="0" fontId="1" fillId="0" borderId="0"/>
    <xf numFmtId="0" fontId="8" fillId="0" borderId="0"/>
    <xf numFmtId="0" fontId="1" fillId="0" borderId="0"/>
  </cellStyleXfs>
  <cellXfs count="54">
    <xf numFmtId="0" fontId="0" fillId="0" borderId="0" xfId="0"/>
    <xf numFmtId="0" fontId="1" fillId="0" borderId="0" xfId="2" applyFont="1" applyBorder="1"/>
    <xf numFmtId="0" fontId="3" fillId="2" borderId="4" xfId="2" applyFont="1" applyFill="1" applyBorder="1" applyAlignment="1">
      <alignment horizontal="center" vertical="center" wrapText="1"/>
    </xf>
    <xf numFmtId="4" fontId="3" fillId="2" borderId="4" xfId="2" applyNumberFormat="1" applyFont="1" applyFill="1" applyBorder="1" applyAlignment="1">
      <alignment horizontal="center" vertical="center" wrapText="1"/>
    </xf>
    <xf numFmtId="164" fontId="3" fillId="2" borderId="4" xfId="2" applyNumberFormat="1" applyFont="1" applyFill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vertical="center" wrapText="1"/>
    </xf>
    <xf numFmtId="0" fontId="3" fillId="0" borderId="4" xfId="2" applyFont="1" applyBorder="1" applyAlignment="1" applyProtection="1">
      <alignment vertical="center" wrapText="1"/>
      <protection locked="0"/>
    </xf>
    <xf numFmtId="0" fontId="3" fillId="0" borderId="4" xfId="2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vertical="center" wrapText="1"/>
    </xf>
    <xf numFmtId="164" fontId="3" fillId="0" borderId="4" xfId="2" applyNumberFormat="1" applyFont="1" applyBorder="1" applyAlignment="1">
      <alignment vertical="center" wrapText="1"/>
    </xf>
    <xf numFmtId="165" fontId="3" fillId="0" borderId="4" xfId="2" applyNumberFormat="1" applyFont="1" applyBorder="1" applyAlignment="1">
      <alignment vertical="center" wrapText="1"/>
    </xf>
    <xf numFmtId="0" fontId="3" fillId="0" borderId="5" xfId="2" applyFont="1" applyBorder="1" applyAlignment="1">
      <alignment vertical="center" wrapText="1"/>
    </xf>
    <xf numFmtId="165" fontId="3" fillId="0" borderId="4" xfId="2" applyNumberFormat="1" applyFont="1" applyBorder="1" applyAlignment="1">
      <alignment horizontal="right" vertical="center" wrapText="1"/>
    </xf>
    <xf numFmtId="4" fontId="6" fillId="0" borderId="4" xfId="2" applyNumberFormat="1" applyFont="1" applyBorder="1" applyAlignment="1">
      <alignment vertical="center" wrapText="1"/>
    </xf>
    <xf numFmtId="0" fontId="3" fillId="0" borderId="4" xfId="2" applyFont="1" applyBorder="1" applyAlignment="1">
      <alignment horizontal="right" vertical="center" wrapText="1"/>
    </xf>
    <xf numFmtId="0" fontId="3" fillId="0" borderId="3" xfId="2" applyFont="1" applyBorder="1" applyAlignment="1">
      <alignment vertical="center" wrapText="1"/>
    </xf>
    <xf numFmtId="0" fontId="7" fillId="0" borderId="6" xfId="0" applyFont="1" applyBorder="1"/>
    <xf numFmtId="0" fontId="3" fillId="0" borderId="0" xfId="2" applyFont="1" applyBorder="1" applyAlignment="1">
      <alignment vertical="center" wrapText="1"/>
    </xf>
    <xf numFmtId="0" fontId="3" fillId="0" borderId="7" xfId="2" applyFont="1" applyBorder="1" applyAlignment="1">
      <alignment vertical="center" wrapText="1"/>
    </xf>
    <xf numFmtId="0" fontId="3" fillId="0" borderId="8" xfId="2" applyFont="1" applyBorder="1" applyAlignment="1">
      <alignment horizontal="center" vertical="center" wrapText="1"/>
    </xf>
    <xf numFmtId="0" fontId="3" fillId="0" borderId="7" xfId="2" applyFont="1" applyBorder="1" applyAlignment="1">
      <alignment horizontal="center" vertical="center" wrapText="1"/>
    </xf>
    <xf numFmtId="0" fontId="3" fillId="0" borderId="10" xfId="2" applyFont="1" applyBorder="1" applyAlignment="1">
      <alignment vertical="center" wrapText="1"/>
    </xf>
    <xf numFmtId="4" fontId="6" fillId="0" borderId="10" xfId="2" applyNumberFormat="1" applyFont="1" applyBorder="1" applyAlignment="1">
      <alignment vertical="center" wrapText="1"/>
    </xf>
    <xf numFmtId="4" fontId="3" fillId="0" borderId="10" xfId="2" applyNumberFormat="1" applyFont="1" applyBorder="1" applyAlignment="1">
      <alignment vertical="center" wrapText="1"/>
    </xf>
    <xf numFmtId="164" fontId="3" fillId="0" borderId="10" xfId="2" applyNumberFormat="1" applyFont="1" applyBorder="1" applyAlignment="1">
      <alignment vertical="center" wrapText="1"/>
    </xf>
    <xf numFmtId="0" fontId="3" fillId="0" borderId="11" xfId="2" applyFont="1" applyBorder="1" applyAlignment="1">
      <alignment vertical="center" wrapText="1"/>
    </xf>
    <xf numFmtId="4" fontId="3" fillId="0" borderId="4" xfId="2" applyNumberFormat="1" applyFont="1" applyBorder="1" applyAlignment="1">
      <alignment horizontal="center" vertical="center" wrapText="1"/>
    </xf>
    <xf numFmtId="3" fontId="3" fillId="0" borderId="4" xfId="1" applyNumberFormat="1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/>
    </xf>
    <xf numFmtId="0" fontId="3" fillId="0" borderId="1" xfId="2" applyFont="1" applyBorder="1" applyAlignment="1">
      <alignment horizontal="center" vertical="center" wrapText="1"/>
    </xf>
    <xf numFmtId="3" fontId="3" fillId="0" borderId="1" xfId="1" applyNumberFormat="1" applyFont="1" applyBorder="1" applyAlignment="1" applyProtection="1">
      <alignment horizontal="center" vertical="center" wrapText="1"/>
    </xf>
    <xf numFmtId="165" fontId="3" fillId="0" borderId="1" xfId="2" applyNumberFormat="1" applyFont="1" applyBorder="1" applyAlignment="1">
      <alignment vertical="center" wrapText="1"/>
    </xf>
    <xf numFmtId="3" fontId="3" fillId="0" borderId="4" xfId="2" applyNumberFormat="1" applyFont="1" applyBorder="1" applyAlignment="1">
      <alignment vertical="center" wrapText="1"/>
    </xf>
    <xf numFmtId="4" fontId="3" fillId="0" borderId="0" xfId="2" applyNumberFormat="1" applyFont="1" applyBorder="1" applyAlignment="1">
      <alignment vertical="center" wrapText="1"/>
    </xf>
    <xf numFmtId="164" fontId="3" fillId="0" borderId="0" xfId="2" applyNumberFormat="1" applyFont="1" applyBorder="1" applyAlignment="1">
      <alignment vertical="center" wrapText="1"/>
    </xf>
    <xf numFmtId="17" fontId="3" fillId="0" borderId="4" xfId="2" applyNumberFormat="1" applyFont="1" applyBorder="1" applyAlignment="1">
      <alignment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12" xfId="2" applyFont="1" applyBorder="1" applyAlignment="1">
      <alignment horizontal="center" vertical="center" wrapText="1"/>
    </xf>
    <xf numFmtId="4" fontId="3" fillId="0" borderId="1" xfId="2" applyNumberFormat="1" applyFont="1" applyBorder="1" applyAlignment="1">
      <alignment horizontal="center" vertical="center" wrapText="1"/>
    </xf>
    <xf numFmtId="164" fontId="3" fillId="0" borderId="1" xfId="2" applyNumberFormat="1" applyFont="1" applyBorder="1" applyAlignment="1">
      <alignment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9" xfId="2" applyFont="1" applyBorder="1" applyAlignment="1">
      <alignment horizontal="center" vertical="center" wrapText="1"/>
    </xf>
    <xf numFmtId="0" fontId="3" fillId="0" borderId="10" xfId="2" applyFont="1" applyBorder="1" applyAlignment="1">
      <alignment horizontal="center" vertical="center" wrapText="1"/>
    </xf>
    <xf numFmtId="0" fontId="2" fillId="2" borderId="2" xfId="2" applyFont="1" applyFill="1" applyBorder="1" applyAlignment="1">
      <alignment horizontal="left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left" vertical="center" wrapText="1"/>
    </xf>
    <xf numFmtId="0" fontId="3" fillId="2" borderId="4" xfId="2" applyFont="1" applyFill="1" applyBorder="1" applyAlignment="1">
      <alignment horizontal="center" vertical="center"/>
    </xf>
    <xf numFmtId="0" fontId="3" fillId="2" borderId="5" xfId="2" applyFont="1" applyFill="1" applyBorder="1" applyAlignment="1">
      <alignment horizontal="center" vertical="center" wrapText="1"/>
    </xf>
    <xf numFmtId="164" fontId="3" fillId="2" borderId="4" xfId="2" applyNumberFormat="1" applyFont="1" applyFill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left" vertical="center" wrapText="1"/>
    </xf>
  </cellXfs>
  <cellStyles count="5">
    <cellStyle name="Normal" xfId="0" builtinId="0"/>
    <cellStyle name="Normal 2 2" xfId="2"/>
    <cellStyle name="Normal 3" xfId="3"/>
    <cellStyle name="Normal 4" xfId="4"/>
    <cellStyle name="Porcentaje" xfId="1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13" Type="http://schemas.openxmlformats.org/officeDocument/2006/relationships/customXml" Target="../customXml/item8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12" Type="http://schemas.openxmlformats.org/officeDocument/2006/relationships/customXml" Target="../customXml/item7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97"/>
  <sheetViews>
    <sheetView tabSelected="1" topLeftCell="A38" zoomScaleNormal="100" workbookViewId="0">
      <selection activeCell="N82" sqref="N82:N83"/>
    </sheetView>
  </sheetViews>
  <sheetFormatPr baseColWidth="10" defaultColWidth="9.140625" defaultRowHeight="15" x14ac:dyDescent="0.25"/>
  <cols>
    <col min="1" max="1" width="9.140625" customWidth="1"/>
    <col min="2" max="2" width="28" customWidth="1"/>
    <col min="3" max="3" width="35.85546875" customWidth="1"/>
    <col min="4" max="4" width="20.28515625" customWidth="1"/>
    <col min="5" max="5" width="9.140625" customWidth="1"/>
    <col min="6" max="6" width="17.7109375" customWidth="1"/>
    <col min="7" max="7" width="16.7109375" customWidth="1"/>
    <col min="8" max="9" width="11.28515625" customWidth="1"/>
    <col min="10" max="10" width="29.85546875" customWidth="1"/>
    <col min="11" max="11" width="14.7109375" customWidth="1"/>
    <col min="12" max="13" width="9.140625" customWidth="1"/>
    <col min="14" max="14" width="15.85546875" customWidth="1"/>
    <col min="15" max="1025" width="9.140625" customWidth="1"/>
  </cols>
  <sheetData>
    <row r="2" spans="1:17" ht="16.5" customHeight="1" x14ac:dyDescent="0.25">
      <c r="A2" s="53" t="s">
        <v>0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1"/>
      <c r="P2" s="1"/>
      <c r="Q2" s="1"/>
    </row>
    <row r="3" spans="1:17" ht="15.6" customHeight="1" x14ac:dyDescent="0.25">
      <c r="A3" s="45" t="s">
        <v>1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1"/>
      <c r="P3" s="1"/>
      <c r="Q3" s="1"/>
    </row>
    <row r="4" spans="1:17" ht="15" customHeight="1" x14ac:dyDescent="0.25">
      <c r="A4" s="46" t="s">
        <v>2</v>
      </c>
      <c r="B4" s="47" t="s">
        <v>3</v>
      </c>
      <c r="C4" s="47" t="s">
        <v>4</v>
      </c>
      <c r="D4" s="47" t="s">
        <v>5</v>
      </c>
      <c r="E4" s="47" t="s">
        <v>6</v>
      </c>
      <c r="F4" s="47" t="s">
        <v>7</v>
      </c>
      <c r="G4" s="49" t="s">
        <v>8</v>
      </c>
      <c r="H4" s="49"/>
      <c r="I4" s="49"/>
      <c r="J4" s="47" t="s">
        <v>9</v>
      </c>
      <c r="K4" s="47" t="s">
        <v>10</v>
      </c>
      <c r="L4" s="47" t="s">
        <v>11</v>
      </c>
      <c r="M4" s="47"/>
      <c r="N4" s="50" t="s">
        <v>12</v>
      </c>
      <c r="O4" s="1"/>
      <c r="P4" s="1"/>
      <c r="Q4" s="1"/>
    </row>
    <row r="5" spans="1:17" ht="63.75" x14ac:dyDescent="0.25">
      <c r="A5" s="46"/>
      <c r="B5" s="47"/>
      <c r="C5" s="47"/>
      <c r="D5" s="47"/>
      <c r="E5" s="47"/>
      <c r="F5" s="47"/>
      <c r="G5" s="3" t="s">
        <v>13</v>
      </c>
      <c r="H5" s="4" t="s">
        <v>14</v>
      </c>
      <c r="I5" s="4" t="s">
        <v>15</v>
      </c>
      <c r="J5" s="47"/>
      <c r="K5" s="47"/>
      <c r="L5" s="2" t="s">
        <v>16</v>
      </c>
      <c r="M5" s="2" t="s">
        <v>17</v>
      </c>
      <c r="N5" s="50"/>
      <c r="O5" s="1"/>
      <c r="P5" s="1"/>
      <c r="Q5" s="1"/>
    </row>
    <row r="6" spans="1:17" x14ac:dyDescent="0.25">
      <c r="A6" s="5"/>
      <c r="B6" s="6"/>
      <c r="C6" s="6"/>
      <c r="D6" s="7"/>
      <c r="E6" s="8"/>
      <c r="F6" s="6"/>
      <c r="G6" s="9"/>
      <c r="H6" s="10"/>
      <c r="I6" s="10"/>
      <c r="J6" s="6"/>
      <c r="K6" s="8"/>
      <c r="L6" s="11"/>
      <c r="M6" s="11"/>
      <c r="N6" s="12"/>
      <c r="O6" s="1"/>
      <c r="P6" s="1"/>
      <c r="Q6" s="1"/>
    </row>
    <row r="7" spans="1:17" x14ac:dyDescent="0.25">
      <c r="A7" s="5"/>
      <c r="B7" s="6"/>
      <c r="C7" s="6"/>
      <c r="D7" s="6"/>
      <c r="E7" s="8"/>
      <c r="F7" s="6"/>
      <c r="G7" s="9"/>
      <c r="H7" s="10"/>
      <c r="I7" s="10"/>
      <c r="J7" s="6"/>
      <c r="K7" s="8"/>
      <c r="L7" s="8"/>
      <c r="M7" s="13"/>
      <c r="N7" s="12"/>
      <c r="O7" s="1"/>
      <c r="P7" s="1"/>
      <c r="Q7" s="1"/>
    </row>
    <row r="8" spans="1:17" ht="14.45" customHeight="1" x14ac:dyDescent="0.25">
      <c r="A8" s="52" t="s">
        <v>18</v>
      </c>
      <c r="B8" s="52"/>
      <c r="C8" s="52"/>
      <c r="D8" s="6"/>
      <c r="E8" s="6"/>
      <c r="F8" s="6"/>
      <c r="G8" s="14"/>
      <c r="H8" s="10"/>
      <c r="I8" s="10"/>
      <c r="J8" s="6"/>
      <c r="K8" s="6"/>
      <c r="L8" s="6"/>
      <c r="M8" s="15"/>
      <c r="N8" s="12"/>
      <c r="O8" s="1"/>
      <c r="P8" s="1"/>
      <c r="Q8" s="1"/>
    </row>
    <row r="10" spans="1:17" ht="15.6" customHeight="1" x14ac:dyDescent="0.25">
      <c r="A10" s="45" t="s">
        <v>19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1"/>
      <c r="P10" s="1"/>
      <c r="Q10" s="1"/>
    </row>
    <row r="11" spans="1:17" ht="15" customHeight="1" x14ac:dyDescent="0.25">
      <c r="A11" s="46" t="s">
        <v>2</v>
      </c>
      <c r="B11" s="47" t="s">
        <v>3</v>
      </c>
      <c r="C11" s="47" t="s">
        <v>4</v>
      </c>
      <c r="D11" s="47" t="s">
        <v>20</v>
      </c>
      <c r="E11" s="47" t="s">
        <v>6</v>
      </c>
      <c r="F11" s="47" t="s">
        <v>7</v>
      </c>
      <c r="G11" s="49" t="s">
        <v>21</v>
      </c>
      <c r="H11" s="49"/>
      <c r="I11" s="49"/>
      <c r="J11" s="47" t="s">
        <v>9</v>
      </c>
      <c r="K11" s="47" t="s">
        <v>10</v>
      </c>
      <c r="L11" s="47" t="s">
        <v>11</v>
      </c>
      <c r="M11" s="47"/>
      <c r="N11" s="50" t="s">
        <v>12</v>
      </c>
      <c r="O11" s="1"/>
      <c r="P11" s="1"/>
      <c r="Q11" s="1"/>
    </row>
    <row r="12" spans="1:17" ht="63.75" x14ac:dyDescent="0.25">
      <c r="A12" s="46"/>
      <c r="B12" s="47"/>
      <c r="C12" s="47"/>
      <c r="D12" s="47"/>
      <c r="E12" s="47"/>
      <c r="F12" s="47"/>
      <c r="G12" s="3" t="s">
        <v>13</v>
      </c>
      <c r="H12" s="4" t="s">
        <v>14</v>
      </c>
      <c r="I12" s="4" t="s">
        <v>22</v>
      </c>
      <c r="J12" s="47"/>
      <c r="K12" s="47"/>
      <c r="L12" s="2" t="s">
        <v>16</v>
      </c>
      <c r="M12" s="2" t="s">
        <v>17</v>
      </c>
      <c r="N12" s="50"/>
      <c r="O12" s="1"/>
      <c r="P12" s="1"/>
      <c r="Q12" s="1"/>
    </row>
    <row r="13" spans="1:17" ht="51" x14ac:dyDescent="0.25">
      <c r="A13" s="16" t="s">
        <v>104</v>
      </c>
      <c r="B13" s="6" t="s">
        <v>37</v>
      </c>
      <c r="C13" s="6" t="s">
        <v>38</v>
      </c>
      <c r="D13" s="6" t="s">
        <v>39</v>
      </c>
      <c r="E13" s="6" t="s">
        <v>40</v>
      </c>
      <c r="F13" s="6"/>
      <c r="G13" s="9">
        <v>35000</v>
      </c>
      <c r="H13" s="10">
        <v>1</v>
      </c>
      <c r="I13" s="10"/>
      <c r="J13" s="6" t="s">
        <v>41</v>
      </c>
      <c r="K13" s="6" t="s">
        <v>48</v>
      </c>
      <c r="L13" s="36">
        <v>44166</v>
      </c>
      <c r="M13" s="36">
        <v>44228</v>
      </c>
      <c r="N13" s="12"/>
      <c r="O13" s="1"/>
      <c r="P13" s="1"/>
      <c r="Q13" s="1"/>
    </row>
    <row r="14" spans="1:17" ht="62.25" customHeight="1" x14ac:dyDescent="0.25">
      <c r="A14" s="16" t="s">
        <v>104</v>
      </c>
      <c r="B14" s="6" t="s">
        <v>42</v>
      </c>
      <c r="C14" s="6" t="s">
        <v>43</v>
      </c>
      <c r="D14" s="6" t="s">
        <v>39</v>
      </c>
      <c r="E14" s="6" t="s">
        <v>40</v>
      </c>
      <c r="F14" s="6"/>
      <c r="G14" s="9">
        <v>36000</v>
      </c>
      <c r="H14" s="10">
        <v>1</v>
      </c>
      <c r="I14" s="10"/>
      <c r="J14" s="6" t="s">
        <v>41</v>
      </c>
      <c r="K14" s="6" t="s">
        <v>48</v>
      </c>
      <c r="L14" s="36">
        <v>44013</v>
      </c>
      <c r="M14" s="36">
        <v>44075</v>
      </c>
      <c r="N14" s="12"/>
      <c r="O14" s="1"/>
      <c r="P14" s="1"/>
      <c r="Q14" s="1"/>
    </row>
    <row r="15" spans="1:17" ht="72.75" customHeight="1" x14ac:dyDescent="0.25">
      <c r="A15" s="16" t="s">
        <v>104</v>
      </c>
      <c r="B15" s="6" t="s">
        <v>45</v>
      </c>
      <c r="C15" s="6" t="s">
        <v>44</v>
      </c>
      <c r="D15" s="6" t="s">
        <v>39</v>
      </c>
      <c r="E15" s="6" t="s">
        <v>40</v>
      </c>
      <c r="F15" s="6"/>
      <c r="G15" s="9">
        <v>5000</v>
      </c>
      <c r="H15" s="10">
        <v>1</v>
      </c>
      <c r="I15" s="10"/>
      <c r="J15" s="6" t="s">
        <v>41</v>
      </c>
      <c r="K15" s="6" t="s">
        <v>48</v>
      </c>
      <c r="L15" s="36">
        <v>44075</v>
      </c>
      <c r="M15" s="36">
        <v>44105</v>
      </c>
      <c r="N15" s="12"/>
      <c r="O15" s="1"/>
      <c r="P15" s="1"/>
      <c r="Q15" s="1"/>
    </row>
    <row r="16" spans="1:17" ht="89.25" customHeight="1" x14ac:dyDescent="0.25">
      <c r="A16" s="16" t="s">
        <v>104</v>
      </c>
      <c r="B16" s="6" t="s">
        <v>46</v>
      </c>
      <c r="C16" s="6" t="s">
        <v>47</v>
      </c>
      <c r="D16" s="6" t="s">
        <v>39</v>
      </c>
      <c r="E16" s="6" t="s">
        <v>40</v>
      </c>
      <c r="F16" s="6"/>
      <c r="G16" s="9">
        <v>15000</v>
      </c>
      <c r="H16" s="10">
        <v>1</v>
      </c>
      <c r="I16" s="10"/>
      <c r="J16" s="6" t="s">
        <v>41</v>
      </c>
      <c r="K16" s="6" t="s">
        <v>48</v>
      </c>
      <c r="L16" s="36">
        <v>44075</v>
      </c>
      <c r="M16" s="36">
        <v>44105</v>
      </c>
      <c r="N16" s="12"/>
      <c r="O16" s="1"/>
      <c r="P16" s="1"/>
      <c r="Q16" s="1"/>
    </row>
    <row r="17" spans="1:17" ht="14.45" customHeight="1" x14ac:dyDescent="0.25">
      <c r="A17" s="52" t="s">
        <v>23</v>
      </c>
      <c r="B17" s="52"/>
      <c r="C17" s="52"/>
      <c r="D17" s="6"/>
      <c r="E17" s="6"/>
      <c r="F17" s="6"/>
      <c r="G17" s="14"/>
      <c r="H17" s="10"/>
      <c r="I17" s="10"/>
      <c r="J17" s="6"/>
      <c r="K17" s="6"/>
      <c r="L17" s="6"/>
      <c r="M17" s="6"/>
      <c r="N17" s="12"/>
      <c r="O17" s="1"/>
      <c r="P17" s="1"/>
      <c r="Q17" s="1"/>
    </row>
    <row r="19" spans="1:17" ht="15.75" customHeight="1" x14ac:dyDescent="0.25">
      <c r="A19" s="45" t="s">
        <v>24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</row>
    <row r="20" spans="1:17" ht="15" customHeight="1" x14ac:dyDescent="0.25">
      <c r="A20" s="46" t="s">
        <v>2</v>
      </c>
      <c r="B20" s="47" t="s">
        <v>3</v>
      </c>
      <c r="C20" s="47" t="s">
        <v>4</v>
      </c>
      <c r="D20" s="47" t="s">
        <v>20</v>
      </c>
      <c r="E20" s="47" t="s">
        <v>6</v>
      </c>
      <c r="F20" s="47" t="s">
        <v>7</v>
      </c>
      <c r="G20" s="49" t="s">
        <v>8</v>
      </c>
      <c r="H20" s="49"/>
      <c r="I20" s="49"/>
      <c r="J20" s="47" t="s">
        <v>9</v>
      </c>
      <c r="K20" s="47" t="s">
        <v>10</v>
      </c>
      <c r="L20" s="47" t="s">
        <v>11</v>
      </c>
      <c r="M20" s="47"/>
      <c r="N20" s="50" t="s">
        <v>12</v>
      </c>
    </row>
    <row r="21" spans="1:17" ht="38.25" x14ac:dyDescent="0.25">
      <c r="A21" s="46"/>
      <c r="B21" s="47"/>
      <c r="C21" s="47"/>
      <c r="D21" s="47"/>
      <c r="E21" s="47"/>
      <c r="F21" s="47"/>
      <c r="G21" s="3" t="s">
        <v>13</v>
      </c>
      <c r="H21" s="4" t="s">
        <v>14</v>
      </c>
      <c r="I21" s="4" t="s">
        <v>22</v>
      </c>
      <c r="J21" s="47"/>
      <c r="K21" s="47"/>
      <c r="L21" s="2" t="s">
        <v>25</v>
      </c>
      <c r="M21" s="2" t="s">
        <v>17</v>
      </c>
      <c r="N21" s="50"/>
    </row>
    <row r="22" spans="1:17" x14ac:dyDescent="0.25">
      <c r="A22" s="16"/>
      <c r="B22" s="6"/>
      <c r="C22" s="6"/>
      <c r="D22" s="6"/>
      <c r="E22" s="6"/>
      <c r="F22" s="6"/>
      <c r="G22" s="9"/>
      <c r="H22" s="10"/>
      <c r="I22" s="10"/>
      <c r="J22" s="6"/>
      <c r="K22" s="6"/>
      <c r="L22" s="6"/>
      <c r="M22" s="6"/>
      <c r="N22" s="12"/>
    </row>
    <row r="23" spans="1:17" ht="15" customHeight="1" x14ac:dyDescent="0.25">
      <c r="A23" s="52" t="s">
        <v>26</v>
      </c>
      <c r="B23" s="52"/>
      <c r="C23" s="52"/>
      <c r="D23" s="6"/>
      <c r="E23" s="6"/>
      <c r="F23" s="6"/>
      <c r="G23" s="14"/>
      <c r="H23" s="10"/>
      <c r="I23" s="10"/>
      <c r="J23" s="6"/>
      <c r="K23" s="6"/>
      <c r="L23" s="6"/>
      <c r="M23" s="6"/>
      <c r="N23" s="12"/>
    </row>
    <row r="25" spans="1:17" ht="15.75" customHeight="1" x14ac:dyDescent="0.25">
      <c r="A25" s="45" t="s">
        <v>27</v>
      </c>
      <c r="B25" s="45"/>
      <c r="C25" s="45"/>
      <c r="D25" s="45"/>
      <c r="E25" s="45"/>
      <c r="F25" s="45"/>
      <c r="G25" s="45"/>
      <c r="H25" s="45"/>
      <c r="I25" s="45"/>
      <c r="J25" s="45"/>
      <c r="K25" s="45"/>
      <c r="L25" s="45"/>
      <c r="M25" s="45"/>
      <c r="N25" s="45"/>
    </row>
    <row r="26" spans="1:17" ht="15.75" customHeight="1" x14ac:dyDescent="0.25">
      <c r="A26" s="46" t="s">
        <v>2</v>
      </c>
      <c r="B26" s="47" t="s">
        <v>3</v>
      </c>
      <c r="C26" s="47" t="s">
        <v>4</v>
      </c>
      <c r="D26" s="47" t="s">
        <v>20</v>
      </c>
      <c r="E26" s="48"/>
      <c r="F26" s="48"/>
      <c r="G26" s="49" t="s">
        <v>8</v>
      </c>
      <c r="H26" s="49"/>
      <c r="I26" s="49"/>
      <c r="J26" s="47" t="s">
        <v>9</v>
      </c>
      <c r="K26" s="47" t="s">
        <v>10</v>
      </c>
      <c r="L26" s="47" t="s">
        <v>11</v>
      </c>
      <c r="M26" s="47"/>
      <c r="N26" s="50" t="s">
        <v>12</v>
      </c>
    </row>
    <row r="27" spans="1:17" ht="51" customHeight="1" x14ac:dyDescent="0.25">
      <c r="A27" s="46"/>
      <c r="B27" s="47"/>
      <c r="C27" s="47"/>
      <c r="D27" s="47"/>
      <c r="E27" s="47" t="s">
        <v>7</v>
      </c>
      <c r="F27" s="47"/>
      <c r="G27" s="2" t="s">
        <v>13</v>
      </c>
      <c r="H27" s="3" t="s">
        <v>14</v>
      </c>
      <c r="I27" s="4" t="s">
        <v>22</v>
      </c>
      <c r="J27" s="47"/>
      <c r="K27" s="47"/>
      <c r="L27" s="2" t="s">
        <v>28</v>
      </c>
      <c r="M27" s="2" t="s">
        <v>17</v>
      </c>
      <c r="N27" s="50"/>
    </row>
    <row r="28" spans="1:17" x14ac:dyDescent="0.25">
      <c r="A28" s="16"/>
      <c r="B28" s="6"/>
      <c r="C28" s="6"/>
      <c r="D28" s="6"/>
      <c r="E28" s="42"/>
      <c r="F28" s="42"/>
      <c r="G28" s="9"/>
      <c r="H28" s="10"/>
      <c r="I28" s="10"/>
      <c r="J28" s="8"/>
      <c r="K28" s="6"/>
      <c r="L28" s="11"/>
      <c r="M28" s="11"/>
      <c r="N28" s="17"/>
      <c r="O28" s="18"/>
    </row>
    <row r="29" spans="1:17" x14ac:dyDescent="0.25">
      <c r="A29" s="16"/>
      <c r="B29" s="6"/>
      <c r="C29" s="19"/>
      <c r="D29" s="6"/>
      <c r="E29" s="20"/>
      <c r="F29" s="21"/>
      <c r="G29" s="9"/>
      <c r="H29" s="10"/>
      <c r="I29" s="10"/>
      <c r="J29" s="8"/>
      <c r="K29" s="6"/>
      <c r="L29" s="11"/>
      <c r="M29" s="11"/>
      <c r="N29" s="17"/>
      <c r="O29" s="18"/>
    </row>
    <row r="30" spans="1:17" ht="15.75" customHeight="1" x14ac:dyDescent="0.25">
      <c r="A30" s="43" t="s">
        <v>29</v>
      </c>
      <c r="B30" s="43"/>
      <c r="C30" s="43"/>
      <c r="D30" s="22"/>
      <c r="E30" s="44"/>
      <c r="F30" s="44"/>
      <c r="G30" s="23"/>
      <c r="H30" s="24"/>
      <c r="I30" s="25"/>
      <c r="J30" s="22"/>
      <c r="K30" s="22"/>
      <c r="L30" s="22"/>
      <c r="M30" s="22"/>
      <c r="N30" s="26"/>
    </row>
    <row r="32" spans="1:17" ht="15.75" customHeight="1" x14ac:dyDescent="0.25">
      <c r="A32" s="45" t="s">
        <v>30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5"/>
      <c r="N32" s="45"/>
    </row>
    <row r="33" spans="1:14" ht="15" customHeight="1" x14ac:dyDescent="0.25">
      <c r="A33" s="46" t="s">
        <v>2</v>
      </c>
      <c r="B33" s="47" t="s">
        <v>3</v>
      </c>
      <c r="C33" s="47" t="s">
        <v>4</v>
      </c>
      <c r="D33" s="47" t="s">
        <v>20</v>
      </c>
      <c r="E33" s="47" t="s">
        <v>7</v>
      </c>
      <c r="F33" s="49" t="s">
        <v>8</v>
      </c>
      <c r="G33" s="49"/>
      <c r="H33" s="49"/>
      <c r="I33" s="51" t="s">
        <v>31</v>
      </c>
      <c r="J33" s="47" t="s">
        <v>9</v>
      </c>
      <c r="K33" s="47" t="s">
        <v>10</v>
      </c>
      <c r="L33" s="47" t="s">
        <v>11</v>
      </c>
      <c r="M33" s="47"/>
      <c r="N33" s="50" t="s">
        <v>12</v>
      </c>
    </row>
    <row r="34" spans="1:14" ht="63.75" x14ac:dyDescent="0.25">
      <c r="A34" s="46"/>
      <c r="B34" s="47"/>
      <c r="C34" s="47"/>
      <c r="D34" s="47"/>
      <c r="E34" s="47"/>
      <c r="F34" s="2" t="s">
        <v>13</v>
      </c>
      <c r="G34" s="3" t="s">
        <v>14</v>
      </c>
      <c r="H34" s="4" t="s">
        <v>22</v>
      </c>
      <c r="I34" s="51"/>
      <c r="J34" s="47"/>
      <c r="K34" s="47"/>
      <c r="L34" s="2" t="s">
        <v>32</v>
      </c>
      <c r="M34" s="2" t="s">
        <v>33</v>
      </c>
      <c r="N34" s="50"/>
    </row>
    <row r="35" spans="1:14" ht="51" x14ac:dyDescent="0.25">
      <c r="A35" s="16" t="s">
        <v>104</v>
      </c>
      <c r="B35" s="37" t="s">
        <v>123</v>
      </c>
      <c r="C35" s="37" t="s">
        <v>124</v>
      </c>
      <c r="D35" s="37" t="s">
        <v>67</v>
      </c>
      <c r="E35" s="6"/>
      <c r="F35" s="27">
        <f>110000*1.1*1.22/36*24</f>
        <v>98413.333333333343</v>
      </c>
      <c r="G35" s="10">
        <v>0</v>
      </c>
      <c r="H35" s="10">
        <v>1</v>
      </c>
      <c r="I35" s="28">
        <v>1</v>
      </c>
      <c r="J35" s="6" t="s">
        <v>127</v>
      </c>
      <c r="K35" s="37" t="s">
        <v>132</v>
      </c>
      <c r="L35" s="11" t="s">
        <v>121</v>
      </c>
      <c r="M35" s="11">
        <v>43831</v>
      </c>
      <c r="N35" s="6" t="s">
        <v>135</v>
      </c>
    </row>
    <row r="36" spans="1:14" ht="51" x14ac:dyDescent="0.25">
      <c r="A36" s="16" t="s">
        <v>104</v>
      </c>
      <c r="B36" s="37" t="s">
        <v>125</v>
      </c>
      <c r="C36" s="37" t="s">
        <v>124</v>
      </c>
      <c r="D36" s="37" t="s">
        <v>67</v>
      </c>
      <c r="E36" s="6"/>
      <c r="F36" s="27">
        <f>85000*1.1*1.22/36*24</f>
        <v>76046.666666666672</v>
      </c>
      <c r="G36" s="10">
        <v>0</v>
      </c>
      <c r="H36" s="10">
        <v>1</v>
      </c>
      <c r="I36" s="28">
        <v>1</v>
      </c>
      <c r="J36" s="6" t="s">
        <v>127</v>
      </c>
      <c r="K36" s="41" t="s">
        <v>132</v>
      </c>
      <c r="L36" s="11" t="s">
        <v>121</v>
      </c>
      <c r="M36" s="11">
        <v>43831</v>
      </c>
      <c r="N36" s="6" t="s">
        <v>135</v>
      </c>
    </row>
    <row r="37" spans="1:14" ht="25.5" x14ac:dyDescent="0.25">
      <c r="A37" s="16" t="s">
        <v>104</v>
      </c>
      <c r="B37" s="37" t="s">
        <v>126</v>
      </c>
      <c r="C37" s="37" t="s">
        <v>124</v>
      </c>
      <c r="D37" s="37" t="s">
        <v>70</v>
      </c>
      <c r="E37" s="6"/>
      <c r="F37" s="27">
        <v>20805</v>
      </c>
      <c r="G37" s="10">
        <v>0</v>
      </c>
      <c r="H37" s="10">
        <v>1</v>
      </c>
      <c r="I37" s="28">
        <v>1</v>
      </c>
      <c r="J37" s="6" t="s">
        <v>127</v>
      </c>
      <c r="K37" s="41" t="s">
        <v>48</v>
      </c>
      <c r="L37" s="11">
        <v>43831</v>
      </c>
      <c r="M37" s="11">
        <v>43922</v>
      </c>
      <c r="N37" s="6" t="s">
        <v>122</v>
      </c>
    </row>
    <row r="38" spans="1:14" ht="51" x14ac:dyDescent="0.25">
      <c r="A38" s="16" t="s">
        <v>104</v>
      </c>
      <c r="B38" s="8" t="s">
        <v>60</v>
      </c>
      <c r="C38" s="8" t="s">
        <v>63</v>
      </c>
      <c r="D38" s="37" t="s">
        <v>67</v>
      </c>
      <c r="E38" s="6"/>
      <c r="F38" s="27">
        <f>57299*1.1*1.22/36*24</f>
        <v>51263.505333333334</v>
      </c>
      <c r="G38" s="10">
        <v>0.81969999999999998</v>
      </c>
      <c r="H38" s="10">
        <v>0.18029999999999999</v>
      </c>
      <c r="I38" s="28">
        <v>1</v>
      </c>
      <c r="J38" s="6" t="s">
        <v>41</v>
      </c>
      <c r="K38" s="41" t="s">
        <v>132</v>
      </c>
      <c r="L38" s="11" t="s">
        <v>121</v>
      </c>
      <c r="M38" s="11">
        <v>43831</v>
      </c>
      <c r="N38" s="6" t="s">
        <v>135</v>
      </c>
    </row>
    <row r="39" spans="1:14" ht="51" x14ac:dyDescent="0.25">
      <c r="A39" s="16" t="s">
        <v>104</v>
      </c>
      <c r="B39" s="8" t="s">
        <v>61</v>
      </c>
      <c r="C39" s="8" t="s">
        <v>63</v>
      </c>
      <c r="D39" s="37" t="s">
        <v>70</v>
      </c>
      <c r="E39" s="6"/>
      <c r="F39" s="27">
        <f>67036*1.1*1.22/36*24</f>
        <v>59974.87466666667</v>
      </c>
      <c r="G39" s="10">
        <v>0.81969999999999998</v>
      </c>
      <c r="H39" s="10">
        <v>0.18029999999999999</v>
      </c>
      <c r="I39" s="28">
        <v>1</v>
      </c>
      <c r="J39" s="6" t="s">
        <v>41</v>
      </c>
      <c r="K39" s="8" t="s">
        <v>48</v>
      </c>
      <c r="L39" s="11" t="s">
        <v>121</v>
      </c>
      <c r="M39" s="11">
        <v>43831</v>
      </c>
      <c r="N39" s="6" t="s">
        <v>66</v>
      </c>
    </row>
    <row r="40" spans="1:14" ht="51" x14ac:dyDescent="0.25">
      <c r="A40" s="16" t="s">
        <v>104</v>
      </c>
      <c r="B40" s="8" t="s">
        <v>62</v>
      </c>
      <c r="C40" s="8" t="s">
        <v>63</v>
      </c>
      <c r="D40" s="37" t="s">
        <v>70</v>
      </c>
      <c r="E40" s="6"/>
      <c r="F40" s="27">
        <f>58960*1.1*1.22/36*24</f>
        <v>52749.546666666676</v>
      </c>
      <c r="G40" s="10">
        <v>0.81969999999999998</v>
      </c>
      <c r="H40" s="10">
        <v>0.18029999999999999</v>
      </c>
      <c r="I40" s="28">
        <v>1</v>
      </c>
      <c r="J40" s="6" t="s">
        <v>41</v>
      </c>
      <c r="K40" s="8" t="s">
        <v>48</v>
      </c>
      <c r="L40" s="11" t="s">
        <v>121</v>
      </c>
      <c r="M40" s="11">
        <v>43831</v>
      </c>
      <c r="N40" s="6" t="s">
        <v>66</v>
      </c>
    </row>
    <row r="41" spans="1:14" ht="51" x14ac:dyDescent="0.25">
      <c r="A41" s="16" t="s">
        <v>104</v>
      </c>
      <c r="B41" s="8" t="s">
        <v>65</v>
      </c>
      <c r="C41" s="8" t="s">
        <v>49</v>
      </c>
      <c r="D41" s="8" t="s">
        <v>134</v>
      </c>
      <c r="E41" s="6"/>
      <c r="F41" s="27">
        <f>57219*1.1*1.22/36*24</f>
        <v>51191.932000000001</v>
      </c>
      <c r="G41" s="10">
        <v>0.81969999999999998</v>
      </c>
      <c r="H41" s="10">
        <v>0.18029999999999999</v>
      </c>
      <c r="I41" s="28">
        <v>1</v>
      </c>
      <c r="J41" s="6" t="s">
        <v>41</v>
      </c>
      <c r="K41" s="41" t="s">
        <v>132</v>
      </c>
      <c r="L41" s="11" t="s">
        <v>121</v>
      </c>
      <c r="M41" s="11">
        <v>43831</v>
      </c>
      <c r="N41" s="6" t="s">
        <v>135</v>
      </c>
    </row>
    <row r="42" spans="1:14" ht="35.25" customHeight="1" x14ac:dyDescent="0.25">
      <c r="A42" s="16" t="s">
        <v>104</v>
      </c>
      <c r="B42" s="8" t="s">
        <v>133</v>
      </c>
      <c r="C42" s="8" t="s">
        <v>49</v>
      </c>
      <c r="D42" s="8" t="s">
        <v>64</v>
      </c>
      <c r="E42" s="6"/>
      <c r="F42" s="27">
        <f>64700*1.1*1.22/36*24</f>
        <v>57884.933333333334</v>
      </c>
      <c r="G42" s="10">
        <v>0.81969999999999998</v>
      </c>
      <c r="H42" s="10">
        <v>0.18029999999999999</v>
      </c>
      <c r="I42" s="28">
        <v>1</v>
      </c>
      <c r="J42" s="6" t="s">
        <v>41</v>
      </c>
      <c r="K42" s="41" t="s">
        <v>132</v>
      </c>
      <c r="L42" s="11" t="s">
        <v>121</v>
      </c>
      <c r="M42" s="11">
        <v>43831</v>
      </c>
      <c r="N42" s="6" t="s">
        <v>135</v>
      </c>
    </row>
    <row r="43" spans="1:14" ht="46.5" customHeight="1" x14ac:dyDescent="0.25">
      <c r="A43" s="16" t="s">
        <v>104</v>
      </c>
      <c r="B43" s="8" t="s">
        <v>69</v>
      </c>
      <c r="C43" s="8" t="s">
        <v>68</v>
      </c>
      <c r="D43" s="8" t="s">
        <v>70</v>
      </c>
      <c r="E43" s="6"/>
      <c r="F43" s="27">
        <v>50000</v>
      </c>
      <c r="G43" s="10">
        <v>0.81969999999999998</v>
      </c>
      <c r="H43" s="10">
        <v>0.18029999999999999</v>
      </c>
      <c r="I43" s="28">
        <v>1</v>
      </c>
      <c r="J43" s="6" t="s">
        <v>41</v>
      </c>
      <c r="K43" s="8" t="s">
        <v>48</v>
      </c>
      <c r="L43" s="11">
        <v>43831</v>
      </c>
      <c r="M43" s="11">
        <v>43922</v>
      </c>
      <c r="N43" s="6" t="s">
        <v>66</v>
      </c>
    </row>
    <row r="44" spans="1:14" ht="51" x14ac:dyDescent="0.25">
      <c r="A44" s="16" t="s">
        <v>104</v>
      </c>
      <c r="B44" s="8" t="s">
        <v>73</v>
      </c>
      <c r="C44" s="8" t="s">
        <v>71</v>
      </c>
      <c r="D44" s="8" t="s">
        <v>64</v>
      </c>
      <c r="E44" s="6"/>
      <c r="F44" s="27">
        <f>44567*1.22*0.666666666666667*2*1.1</f>
        <v>79745.218666666711</v>
      </c>
      <c r="G44" s="10">
        <v>0.81969999999999998</v>
      </c>
      <c r="H44" s="10">
        <v>0.18029999999999999</v>
      </c>
      <c r="I44" s="28">
        <v>2</v>
      </c>
      <c r="J44" s="6" t="s">
        <v>41</v>
      </c>
      <c r="K44" s="41" t="s">
        <v>132</v>
      </c>
      <c r="L44" s="11" t="s">
        <v>121</v>
      </c>
      <c r="M44" s="11">
        <v>43831</v>
      </c>
      <c r="N44" s="6" t="s">
        <v>135</v>
      </c>
    </row>
    <row r="45" spans="1:14" ht="51" x14ac:dyDescent="0.25">
      <c r="A45" s="16" t="s">
        <v>104</v>
      </c>
      <c r="B45" s="8" t="s">
        <v>77</v>
      </c>
      <c r="C45" s="8" t="s">
        <v>71</v>
      </c>
      <c r="D45" s="8" t="s">
        <v>64</v>
      </c>
      <c r="E45" s="6"/>
      <c r="F45" s="27">
        <f>57516*1.22*0.666666666666667*1.1</f>
        <v>51457.64800000003</v>
      </c>
      <c r="G45" s="10">
        <v>0.81969999999999998</v>
      </c>
      <c r="H45" s="10">
        <v>0.18029999999999999</v>
      </c>
      <c r="I45" s="28">
        <v>1</v>
      </c>
      <c r="J45" s="6" t="s">
        <v>41</v>
      </c>
      <c r="K45" s="41" t="s">
        <v>132</v>
      </c>
      <c r="L45" s="11" t="s">
        <v>121</v>
      </c>
      <c r="M45" s="11">
        <v>43831</v>
      </c>
      <c r="N45" s="6" t="s">
        <v>135</v>
      </c>
    </row>
    <row r="46" spans="1:14" ht="51" x14ac:dyDescent="0.25">
      <c r="A46" s="16" t="s">
        <v>104</v>
      </c>
      <c r="B46" s="8" t="s">
        <v>72</v>
      </c>
      <c r="C46" s="8" t="s">
        <v>71</v>
      </c>
      <c r="D46" s="8" t="s">
        <v>70</v>
      </c>
      <c r="E46" s="6"/>
      <c r="F46" s="27">
        <f>74609*1.22*0.666666666666667*1.1</f>
        <v>66750.185333333371</v>
      </c>
      <c r="G46" s="10">
        <v>0.81969999999999998</v>
      </c>
      <c r="H46" s="10">
        <v>0.18029999999999999</v>
      </c>
      <c r="I46" s="28">
        <v>1</v>
      </c>
      <c r="J46" s="6" t="s">
        <v>41</v>
      </c>
      <c r="K46" s="8" t="s">
        <v>48</v>
      </c>
      <c r="L46" s="11" t="s">
        <v>121</v>
      </c>
      <c r="M46" s="11">
        <v>43831</v>
      </c>
      <c r="N46" s="6" t="s">
        <v>66</v>
      </c>
    </row>
    <row r="47" spans="1:14" ht="51" x14ac:dyDescent="0.25">
      <c r="A47" s="16" t="s">
        <v>104</v>
      </c>
      <c r="B47" s="8" t="s">
        <v>74</v>
      </c>
      <c r="C47" s="8" t="s">
        <v>71</v>
      </c>
      <c r="D47" s="8" t="s">
        <v>64</v>
      </c>
      <c r="E47" s="6"/>
      <c r="F47" s="27">
        <f>75575*1.22*0.666666666666667*1.1</f>
        <v>67614.433333333363</v>
      </c>
      <c r="G47" s="10">
        <v>0.81969999999999998</v>
      </c>
      <c r="H47" s="10">
        <v>0.18029999999999999</v>
      </c>
      <c r="I47" s="28">
        <v>1</v>
      </c>
      <c r="J47" s="6" t="s">
        <v>41</v>
      </c>
      <c r="K47" s="41" t="s">
        <v>132</v>
      </c>
      <c r="L47" s="11" t="s">
        <v>121</v>
      </c>
      <c r="M47" s="11">
        <v>43831</v>
      </c>
      <c r="N47" s="6" t="s">
        <v>135</v>
      </c>
    </row>
    <row r="48" spans="1:14" ht="51" x14ac:dyDescent="0.25">
      <c r="A48" s="16" t="s">
        <v>104</v>
      </c>
      <c r="B48" s="8" t="s">
        <v>75</v>
      </c>
      <c r="C48" s="8" t="s">
        <v>71</v>
      </c>
      <c r="D48" s="8" t="s">
        <v>70</v>
      </c>
      <c r="E48" s="6"/>
      <c r="F48" s="27">
        <f>60000*1.22*20/36</f>
        <v>40666.666666666664</v>
      </c>
      <c r="G48" s="10">
        <v>0.81969999999999998</v>
      </c>
      <c r="H48" s="10">
        <v>0.18029999999999999</v>
      </c>
      <c r="I48" s="28">
        <v>1</v>
      </c>
      <c r="J48" s="6" t="s">
        <v>41</v>
      </c>
      <c r="K48" s="8" t="s">
        <v>48</v>
      </c>
      <c r="L48" s="11">
        <v>43831</v>
      </c>
      <c r="M48" s="11">
        <v>43922</v>
      </c>
      <c r="N48" s="6" t="s">
        <v>66</v>
      </c>
    </row>
    <row r="49" spans="1:15" ht="51" x14ac:dyDescent="0.25">
      <c r="A49" s="16" t="s">
        <v>104</v>
      </c>
      <c r="B49" s="8" t="s">
        <v>76</v>
      </c>
      <c r="C49" s="8" t="s">
        <v>71</v>
      </c>
      <c r="D49" s="8" t="s">
        <v>70</v>
      </c>
      <c r="E49" s="6"/>
      <c r="F49" s="27">
        <f>60000*1.22*20/36</f>
        <v>40666.666666666664</v>
      </c>
      <c r="G49" s="10">
        <v>0.81969999999999998</v>
      </c>
      <c r="H49" s="10">
        <v>0.18029999999999999</v>
      </c>
      <c r="I49" s="28">
        <v>1</v>
      </c>
      <c r="J49" s="6" t="s">
        <v>41</v>
      </c>
      <c r="K49" s="8" t="s">
        <v>48</v>
      </c>
      <c r="L49" s="11">
        <v>43831</v>
      </c>
      <c r="M49" s="11">
        <v>43922</v>
      </c>
      <c r="N49" s="6" t="s">
        <v>66</v>
      </c>
    </row>
    <row r="50" spans="1:15" ht="65.25" customHeight="1" x14ac:dyDescent="0.25">
      <c r="A50" s="16" t="s">
        <v>104</v>
      </c>
      <c r="B50" s="8" t="s">
        <v>78</v>
      </c>
      <c r="C50" s="8" t="s">
        <v>38</v>
      </c>
      <c r="D50" s="8" t="s">
        <v>70</v>
      </c>
      <c r="E50" s="6"/>
      <c r="F50" s="27">
        <f>65000*1.22*20/36</f>
        <v>44055.555555555555</v>
      </c>
      <c r="G50" s="10">
        <v>0.81969999999999998</v>
      </c>
      <c r="H50" s="10">
        <v>0.18029999999999999</v>
      </c>
      <c r="I50" s="28">
        <v>1</v>
      </c>
      <c r="J50" s="6" t="s">
        <v>41</v>
      </c>
      <c r="K50" s="8" t="s">
        <v>48</v>
      </c>
      <c r="L50" s="11">
        <v>43831</v>
      </c>
      <c r="M50" s="11">
        <v>43922</v>
      </c>
      <c r="N50" s="6" t="s">
        <v>66</v>
      </c>
    </row>
    <row r="51" spans="1:15" ht="40.5" customHeight="1" x14ac:dyDescent="0.25">
      <c r="A51" s="16" t="s">
        <v>104</v>
      </c>
      <c r="B51" s="8" t="s">
        <v>80</v>
      </c>
      <c r="C51" s="8" t="s">
        <v>43</v>
      </c>
      <c r="D51" s="8" t="s">
        <v>70</v>
      </c>
      <c r="E51" s="6"/>
      <c r="F51" s="27">
        <f>68547*1.22*0.555555555555556*1.1</f>
        <v>51105.596666666708</v>
      </c>
      <c r="G51" s="10">
        <v>0.81969999999999998</v>
      </c>
      <c r="H51" s="10">
        <v>0.18029999999999999</v>
      </c>
      <c r="I51" s="28">
        <v>1</v>
      </c>
      <c r="J51" s="6" t="s">
        <v>41</v>
      </c>
      <c r="K51" s="8" t="s">
        <v>48</v>
      </c>
      <c r="L51" s="11">
        <v>43831</v>
      </c>
      <c r="M51" s="11">
        <v>43922</v>
      </c>
      <c r="N51" s="6" t="s">
        <v>66</v>
      </c>
    </row>
    <row r="52" spans="1:15" ht="44.25" customHeight="1" x14ac:dyDescent="0.25">
      <c r="A52" s="16" t="s">
        <v>104</v>
      </c>
      <c r="B52" s="8" t="s">
        <v>79</v>
      </c>
      <c r="C52" s="8" t="s">
        <v>43</v>
      </c>
      <c r="D52" s="8" t="s">
        <v>70</v>
      </c>
      <c r="E52" s="6"/>
      <c r="F52" s="27">
        <f>36624*1.22*0.555555555555556*2*1.1</f>
        <v>54610.453333333382</v>
      </c>
      <c r="G52" s="10">
        <v>0.81969999999999998</v>
      </c>
      <c r="H52" s="10">
        <v>0.18029999999999999</v>
      </c>
      <c r="I52" s="28">
        <v>2</v>
      </c>
      <c r="J52" s="6" t="s">
        <v>41</v>
      </c>
      <c r="K52" s="8" t="s">
        <v>48</v>
      </c>
      <c r="L52" s="11">
        <v>43831</v>
      </c>
      <c r="M52" s="11">
        <v>43922</v>
      </c>
      <c r="N52" s="6" t="s">
        <v>66</v>
      </c>
    </row>
    <row r="53" spans="1:15" ht="53.25" customHeight="1" x14ac:dyDescent="0.25">
      <c r="A53" s="16" t="s">
        <v>104</v>
      </c>
      <c r="B53" s="8" t="s">
        <v>81</v>
      </c>
      <c r="C53" s="8" t="s">
        <v>44</v>
      </c>
      <c r="D53" s="41" t="s">
        <v>70</v>
      </c>
      <c r="E53" s="6"/>
      <c r="F53" s="27">
        <f>49662*1.1*0.666666666666667</f>
        <v>36418.800000000017</v>
      </c>
      <c r="G53" s="10">
        <v>0.81969999999999998</v>
      </c>
      <c r="H53" s="10">
        <v>0.18029999999999999</v>
      </c>
      <c r="I53" s="28">
        <v>1</v>
      </c>
      <c r="J53" s="6" t="s">
        <v>41</v>
      </c>
      <c r="K53" s="8" t="s">
        <v>48</v>
      </c>
      <c r="L53" s="11" t="s">
        <v>121</v>
      </c>
      <c r="M53" s="11">
        <v>43831</v>
      </c>
      <c r="N53" s="6" t="s">
        <v>66</v>
      </c>
      <c r="O53" s="18"/>
    </row>
    <row r="54" spans="1:15" ht="60.75" customHeight="1" x14ac:dyDescent="0.25">
      <c r="A54" s="16" t="s">
        <v>104</v>
      </c>
      <c r="B54" s="8" t="s">
        <v>82</v>
      </c>
      <c r="C54" s="8" t="s">
        <v>44</v>
      </c>
      <c r="D54" s="8" t="s">
        <v>70</v>
      </c>
      <c r="E54" s="6"/>
      <c r="F54" s="27">
        <f>56136*1.1*0.666666666666667</f>
        <v>41166.400000000023</v>
      </c>
      <c r="G54" s="10">
        <v>0.81969999999999998</v>
      </c>
      <c r="H54" s="10">
        <v>0.18029999999999999</v>
      </c>
      <c r="I54" s="28">
        <v>1</v>
      </c>
      <c r="J54" s="6" t="s">
        <v>41</v>
      </c>
      <c r="K54" s="8" t="s">
        <v>48</v>
      </c>
      <c r="L54" s="11" t="s">
        <v>121</v>
      </c>
      <c r="M54" s="11">
        <v>43831</v>
      </c>
      <c r="N54" s="6" t="s">
        <v>66</v>
      </c>
      <c r="O54" s="18"/>
    </row>
    <row r="55" spans="1:15" ht="75" customHeight="1" x14ac:dyDescent="0.25">
      <c r="A55" s="16" t="s">
        <v>104</v>
      </c>
      <c r="B55" s="8" t="s">
        <v>83</v>
      </c>
      <c r="C55" s="8" t="s">
        <v>47</v>
      </c>
      <c r="D55" s="8" t="s">
        <v>64</v>
      </c>
      <c r="E55" s="6"/>
      <c r="F55" s="27">
        <f>55664*1.1*1.22/36*24</f>
        <v>49800.725333333336</v>
      </c>
      <c r="G55" s="10">
        <v>0.81969999999999998</v>
      </c>
      <c r="H55" s="10">
        <v>0.18029999999999999</v>
      </c>
      <c r="I55" s="28">
        <v>1</v>
      </c>
      <c r="J55" s="6" t="s">
        <v>41</v>
      </c>
      <c r="K55" s="8" t="s">
        <v>132</v>
      </c>
      <c r="L55" s="11" t="s">
        <v>121</v>
      </c>
      <c r="M55" s="11">
        <v>43831</v>
      </c>
      <c r="N55" s="6" t="s">
        <v>135</v>
      </c>
      <c r="O55" s="18"/>
    </row>
    <row r="56" spans="1:15" ht="63.75" x14ac:dyDescent="0.25">
      <c r="A56" s="16" t="s">
        <v>104</v>
      </c>
      <c r="B56" s="8" t="s">
        <v>84</v>
      </c>
      <c r="C56" s="8" t="s">
        <v>47</v>
      </c>
      <c r="D56" s="8" t="s">
        <v>64</v>
      </c>
      <c r="E56" s="6"/>
      <c r="F56" s="27">
        <f>71814*1.1*1.22/36*24</f>
        <v>64249.592000000004</v>
      </c>
      <c r="G56" s="10">
        <v>0.81969999999999998</v>
      </c>
      <c r="H56" s="10">
        <v>0.18029999999999999</v>
      </c>
      <c r="I56" s="28">
        <v>1</v>
      </c>
      <c r="J56" s="6" t="s">
        <v>41</v>
      </c>
      <c r="K56" s="41" t="s">
        <v>132</v>
      </c>
      <c r="L56" s="11" t="s">
        <v>121</v>
      </c>
      <c r="M56" s="11">
        <v>43831</v>
      </c>
      <c r="N56" s="6" t="s">
        <v>135</v>
      </c>
      <c r="O56" s="18"/>
    </row>
    <row r="57" spans="1:15" ht="63.75" x14ac:dyDescent="0.25">
      <c r="A57" s="16" t="s">
        <v>104</v>
      </c>
      <c r="B57" s="8" t="s">
        <v>85</v>
      </c>
      <c r="C57" s="8" t="s">
        <v>47</v>
      </c>
      <c r="D57" s="8" t="s">
        <v>64</v>
      </c>
      <c r="E57" s="6"/>
      <c r="F57" s="27">
        <f>57921*1.1*1.22/36*24</f>
        <v>51819.988000000005</v>
      </c>
      <c r="G57" s="10">
        <v>0.81969999999999998</v>
      </c>
      <c r="H57" s="10">
        <v>0.18029999999999999</v>
      </c>
      <c r="I57" s="28">
        <v>1</v>
      </c>
      <c r="J57" s="6" t="s">
        <v>41</v>
      </c>
      <c r="K57" s="41" t="s">
        <v>132</v>
      </c>
      <c r="L57" s="11" t="s">
        <v>121</v>
      </c>
      <c r="M57" s="11">
        <v>43831</v>
      </c>
      <c r="N57" s="6" t="s">
        <v>135</v>
      </c>
      <c r="O57" s="18"/>
    </row>
    <row r="58" spans="1:15" ht="63.75" x14ac:dyDescent="0.25">
      <c r="A58" s="16" t="s">
        <v>104</v>
      </c>
      <c r="B58" s="8" t="s">
        <v>86</v>
      </c>
      <c r="C58" s="8" t="s">
        <v>47</v>
      </c>
      <c r="D58" s="8" t="s">
        <v>64</v>
      </c>
      <c r="E58" s="6"/>
      <c r="F58" s="27">
        <f>62911*1.1*1.22/36*24</f>
        <v>56284.37466666667</v>
      </c>
      <c r="G58" s="10">
        <v>0.81969999999999998</v>
      </c>
      <c r="H58" s="10">
        <v>0.18029999999999999</v>
      </c>
      <c r="I58" s="28">
        <v>1</v>
      </c>
      <c r="J58" s="6" t="s">
        <v>41</v>
      </c>
      <c r="K58" s="41" t="s">
        <v>132</v>
      </c>
      <c r="L58" s="11" t="s">
        <v>121</v>
      </c>
      <c r="M58" s="11">
        <v>43831</v>
      </c>
      <c r="N58" s="6" t="s">
        <v>135</v>
      </c>
      <c r="O58" s="18"/>
    </row>
    <row r="59" spans="1:15" ht="57.75" customHeight="1" x14ac:dyDescent="0.25">
      <c r="A59" s="16" t="s">
        <v>104</v>
      </c>
      <c r="B59" s="8" t="s">
        <v>88</v>
      </c>
      <c r="C59" s="8" t="s">
        <v>87</v>
      </c>
      <c r="D59" s="8" t="s">
        <v>64</v>
      </c>
      <c r="E59" s="6"/>
      <c r="F59" s="27">
        <f>57516*3*1.22*0.666666666666667</f>
        <v>140339.04000000007</v>
      </c>
      <c r="G59" s="10">
        <v>0.81969999999999998</v>
      </c>
      <c r="H59" s="10">
        <v>0.18029999999999999</v>
      </c>
      <c r="I59" s="28">
        <v>3</v>
      </c>
      <c r="J59" s="6" t="s">
        <v>41</v>
      </c>
      <c r="K59" s="41" t="s">
        <v>132</v>
      </c>
      <c r="L59" s="11" t="s">
        <v>121</v>
      </c>
      <c r="M59" s="11">
        <v>43831</v>
      </c>
      <c r="N59" s="6" t="s">
        <v>135</v>
      </c>
      <c r="O59" s="18"/>
    </row>
    <row r="60" spans="1:15" ht="66.75" customHeight="1" x14ac:dyDescent="0.25">
      <c r="A60" s="16" t="s">
        <v>104</v>
      </c>
      <c r="B60" s="8" t="s">
        <v>91</v>
      </c>
      <c r="C60" s="8" t="s">
        <v>89</v>
      </c>
      <c r="D60" s="8" t="s">
        <v>70</v>
      </c>
      <c r="E60" s="6"/>
      <c r="F60" s="27">
        <f>60000*1.1*1.22*20/36</f>
        <v>44733.333333333336</v>
      </c>
      <c r="G60" s="10">
        <v>0.81969999999999998</v>
      </c>
      <c r="H60" s="10">
        <v>0.18029999999999999</v>
      </c>
      <c r="I60" s="28">
        <v>1</v>
      </c>
      <c r="J60" s="6" t="s">
        <v>41</v>
      </c>
      <c r="K60" s="8" t="s">
        <v>48</v>
      </c>
      <c r="L60" s="11">
        <v>43831</v>
      </c>
      <c r="M60" s="11">
        <v>43922</v>
      </c>
      <c r="N60" s="6" t="s">
        <v>66</v>
      </c>
      <c r="O60" s="18"/>
    </row>
    <row r="61" spans="1:15" ht="62.25" customHeight="1" x14ac:dyDescent="0.25">
      <c r="A61" s="16" t="s">
        <v>104</v>
      </c>
      <c r="B61" s="8" t="s">
        <v>92</v>
      </c>
      <c r="C61" s="8" t="s">
        <v>90</v>
      </c>
      <c r="D61" s="8" t="s">
        <v>70</v>
      </c>
      <c r="E61" s="6"/>
      <c r="F61" s="27">
        <f>57516*1.1*1.22*0.666666666666667</f>
        <v>51457.64800000003</v>
      </c>
      <c r="G61" s="10">
        <v>0.81969999999999998</v>
      </c>
      <c r="H61" s="10">
        <v>0.18029999999999999</v>
      </c>
      <c r="I61" s="28">
        <v>1</v>
      </c>
      <c r="J61" s="6" t="s">
        <v>41</v>
      </c>
      <c r="K61" s="8" t="s">
        <v>48</v>
      </c>
      <c r="L61" s="11">
        <v>43831</v>
      </c>
      <c r="M61" s="11">
        <v>43922</v>
      </c>
      <c r="N61" s="6" t="s">
        <v>66</v>
      </c>
      <c r="O61" s="18"/>
    </row>
    <row r="62" spans="1:15" ht="36" customHeight="1" x14ac:dyDescent="0.25">
      <c r="A62" s="16" t="s">
        <v>104</v>
      </c>
      <c r="B62" s="8" t="s">
        <v>93</v>
      </c>
      <c r="C62" s="8" t="s">
        <v>98</v>
      </c>
      <c r="D62" s="8" t="s">
        <v>64</v>
      </c>
      <c r="E62" s="6"/>
      <c r="F62" s="27">
        <f>69019*1.1*1.22*0.666666666666667</f>
        <v>61748.998666666695</v>
      </c>
      <c r="G62" s="10">
        <v>0.81969999999999998</v>
      </c>
      <c r="H62" s="10">
        <v>0.18029999999999999</v>
      </c>
      <c r="I62" s="28">
        <v>1</v>
      </c>
      <c r="J62" s="6" t="s">
        <v>41</v>
      </c>
      <c r="K62" s="41" t="s">
        <v>132</v>
      </c>
      <c r="L62" s="11" t="s">
        <v>121</v>
      </c>
      <c r="M62" s="11">
        <v>43831</v>
      </c>
      <c r="N62" s="6" t="s">
        <v>135</v>
      </c>
      <c r="O62" s="18"/>
    </row>
    <row r="63" spans="1:15" ht="51" x14ac:dyDescent="0.25">
      <c r="A63" s="16" t="s">
        <v>104</v>
      </c>
      <c r="B63" s="8" t="s">
        <v>94</v>
      </c>
      <c r="C63" s="8" t="s">
        <v>98</v>
      </c>
      <c r="D63" s="8" t="s">
        <v>64</v>
      </c>
      <c r="E63" s="6"/>
      <c r="F63" s="27">
        <f>69019*1.1*1.22*0.666666666666667</f>
        <v>61748.998666666695</v>
      </c>
      <c r="G63" s="10">
        <v>0.81969999999999998</v>
      </c>
      <c r="H63" s="10">
        <v>0.18029999999999999</v>
      </c>
      <c r="I63" s="28">
        <v>1</v>
      </c>
      <c r="J63" s="6" t="s">
        <v>41</v>
      </c>
      <c r="K63" s="41" t="s">
        <v>132</v>
      </c>
      <c r="L63" s="11" t="s">
        <v>121</v>
      </c>
      <c r="M63" s="11">
        <v>43831</v>
      </c>
      <c r="N63" s="6" t="s">
        <v>135</v>
      </c>
      <c r="O63" s="18"/>
    </row>
    <row r="64" spans="1:15" ht="51" x14ac:dyDescent="0.25">
      <c r="A64" s="16" t="s">
        <v>104</v>
      </c>
      <c r="B64" s="8" t="s">
        <v>95</v>
      </c>
      <c r="C64" s="8" t="s">
        <v>98</v>
      </c>
      <c r="D64" s="8" t="s">
        <v>70</v>
      </c>
      <c r="E64" s="6"/>
      <c r="F64" s="27">
        <f>48582*1.1*1.22/36*24</f>
        <v>43464.695999999996</v>
      </c>
      <c r="G64" s="10">
        <v>0.81969999999999998</v>
      </c>
      <c r="H64" s="10">
        <v>0.18029999999999999</v>
      </c>
      <c r="I64" s="28">
        <v>1</v>
      </c>
      <c r="J64" s="6" t="s">
        <v>41</v>
      </c>
      <c r="K64" s="8" t="s">
        <v>48</v>
      </c>
      <c r="L64" s="11" t="s">
        <v>121</v>
      </c>
      <c r="M64" s="11">
        <v>43831</v>
      </c>
      <c r="N64" s="6" t="s">
        <v>66</v>
      </c>
      <c r="O64" s="18"/>
    </row>
    <row r="65" spans="1:16" ht="44.25" customHeight="1" x14ac:dyDescent="0.25">
      <c r="A65" s="16" t="s">
        <v>104</v>
      </c>
      <c r="B65" s="8" t="s">
        <v>96</v>
      </c>
      <c r="C65" s="8" t="s">
        <v>98</v>
      </c>
      <c r="D65" s="8" t="s">
        <v>70</v>
      </c>
      <c r="E65" s="6"/>
      <c r="F65" s="27">
        <f>33468*1.1*1.22/36*24</f>
        <v>29942.704000000005</v>
      </c>
      <c r="G65" s="10">
        <v>0.81969999999999998</v>
      </c>
      <c r="H65" s="10">
        <v>0.18029999999999999</v>
      </c>
      <c r="I65" s="28">
        <v>1</v>
      </c>
      <c r="J65" s="6" t="s">
        <v>41</v>
      </c>
      <c r="K65" s="8" t="s">
        <v>48</v>
      </c>
      <c r="L65" s="11">
        <v>43831</v>
      </c>
      <c r="M65" s="11">
        <v>43922</v>
      </c>
      <c r="N65" s="6" t="s">
        <v>66</v>
      </c>
      <c r="O65" s="18"/>
    </row>
    <row r="66" spans="1:16" ht="36" customHeight="1" x14ac:dyDescent="0.25">
      <c r="A66" s="16" t="s">
        <v>104</v>
      </c>
      <c r="B66" s="8" t="s">
        <v>97</v>
      </c>
      <c r="C66" s="8" t="s">
        <v>98</v>
      </c>
      <c r="D66" s="8" t="s">
        <v>70</v>
      </c>
      <c r="E66" s="6"/>
      <c r="F66" s="27">
        <f>69019*1.1*1.22*20/36</f>
        <v>51457.498888888891</v>
      </c>
      <c r="G66" s="10">
        <v>0.81969999999999998</v>
      </c>
      <c r="H66" s="10">
        <v>0.18029999999999999</v>
      </c>
      <c r="I66" s="28">
        <v>1</v>
      </c>
      <c r="J66" s="6" t="s">
        <v>41</v>
      </c>
      <c r="K66" s="8" t="s">
        <v>48</v>
      </c>
      <c r="L66" s="11">
        <v>43831</v>
      </c>
      <c r="M66" s="11">
        <v>43922</v>
      </c>
      <c r="N66" s="6" t="s">
        <v>66</v>
      </c>
      <c r="O66" s="18"/>
    </row>
    <row r="67" spans="1:16" ht="67.5" customHeight="1" x14ac:dyDescent="0.25">
      <c r="A67" s="16" t="s">
        <v>104</v>
      </c>
      <c r="B67" s="8" t="s">
        <v>128</v>
      </c>
      <c r="C67" s="8" t="s">
        <v>99</v>
      </c>
      <c r="D67" s="8" t="s">
        <v>64</v>
      </c>
      <c r="E67" s="6"/>
      <c r="F67" s="27">
        <f>75410*1.1*1.22*0.666666666666667</f>
        <v>67466.813333333368</v>
      </c>
      <c r="G67" s="10">
        <v>0.81969999999999998</v>
      </c>
      <c r="H67" s="10">
        <v>0.18029999999999999</v>
      </c>
      <c r="I67" s="28">
        <v>1</v>
      </c>
      <c r="J67" s="6" t="s">
        <v>41</v>
      </c>
      <c r="K67" s="41" t="s">
        <v>132</v>
      </c>
      <c r="L67" s="11" t="s">
        <v>121</v>
      </c>
      <c r="M67" s="11">
        <v>43831</v>
      </c>
      <c r="N67" s="6" t="s">
        <v>135</v>
      </c>
      <c r="O67" s="18"/>
    </row>
    <row r="68" spans="1:16" ht="59.25" customHeight="1" x14ac:dyDescent="0.25">
      <c r="A68" s="16" t="s">
        <v>104</v>
      </c>
      <c r="B68" s="8" t="s">
        <v>100</v>
      </c>
      <c r="C68" s="8" t="s">
        <v>99</v>
      </c>
      <c r="D68" s="8" t="s">
        <v>70</v>
      </c>
      <c r="E68" s="6"/>
      <c r="F68" s="27">
        <f>59378*1.1*1.22*0.666666666666667</f>
        <v>53123.517333333359</v>
      </c>
      <c r="G68" s="10">
        <v>0.81969999999999998</v>
      </c>
      <c r="H68" s="10">
        <v>0.18029999999999999</v>
      </c>
      <c r="I68" s="28">
        <v>1</v>
      </c>
      <c r="J68" s="6" t="s">
        <v>41</v>
      </c>
      <c r="K68" s="8" t="s">
        <v>48</v>
      </c>
      <c r="L68" s="11" t="s">
        <v>121</v>
      </c>
      <c r="M68" s="11">
        <v>43831</v>
      </c>
      <c r="N68" s="6" t="s">
        <v>66</v>
      </c>
      <c r="O68" s="18"/>
    </row>
    <row r="69" spans="1:16" ht="70.5" customHeight="1" x14ac:dyDescent="0.25">
      <c r="A69" s="16" t="s">
        <v>104</v>
      </c>
      <c r="B69" s="8" t="s">
        <v>101</v>
      </c>
      <c r="C69" s="8" t="s">
        <v>99</v>
      </c>
      <c r="D69" s="8" t="s">
        <v>64</v>
      </c>
      <c r="E69" s="6"/>
      <c r="F69" s="27">
        <f>84539*1.1*1.22*0.666666666666667</f>
        <v>75634.225333333365</v>
      </c>
      <c r="G69" s="10">
        <v>0.81969999999999998</v>
      </c>
      <c r="H69" s="10">
        <v>0.18029999999999999</v>
      </c>
      <c r="I69" s="28">
        <v>1</v>
      </c>
      <c r="J69" s="6" t="s">
        <v>41</v>
      </c>
      <c r="K69" s="8" t="s">
        <v>48</v>
      </c>
      <c r="L69" s="11" t="s">
        <v>121</v>
      </c>
      <c r="M69" s="11">
        <v>43831</v>
      </c>
      <c r="N69" s="6" t="s">
        <v>135</v>
      </c>
      <c r="O69" s="18"/>
    </row>
    <row r="70" spans="1:16" ht="70.5" customHeight="1" x14ac:dyDescent="0.25">
      <c r="A70" s="16" t="s">
        <v>104</v>
      </c>
      <c r="B70" s="8" t="s">
        <v>106</v>
      </c>
      <c r="C70" s="8" t="s">
        <v>105</v>
      </c>
      <c r="D70" s="8" t="s">
        <v>64</v>
      </c>
      <c r="E70" s="6"/>
      <c r="F70" s="27">
        <f>55664*1.1*1.22*0.666666666666667</f>
        <v>49800.725333333357</v>
      </c>
      <c r="G70" s="10">
        <v>0.81969999999999998</v>
      </c>
      <c r="H70" s="10">
        <v>0.18029999999999999</v>
      </c>
      <c r="I70" s="28">
        <v>1</v>
      </c>
      <c r="J70" s="33" t="s">
        <v>59</v>
      </c>
      <c r="K70" s="8" t="s">
        <v>48</v>
      </c>
      <c r="L70" s="11" t="s">
        <v>121</v>
      </c>
      <c r="M70" s="11">
        <v>43831</v>
      </c>
      <c r="N70" s="6" t="s">
        <v>135</v>
      </c>
      <c r="O70" s="18"/>
    </row>
    <row r="71" spans="1:16" ht="70.5" customHeight="1" x14ac:dyDescent="0.25">
      <c r="A71" s="16" t="s">
        <v>104</v>
      </c>
      <c r="B71" s="8" t="s">
        <v>107</v>
      </c>
      <c r="C71" s="8" t="s">
        <v>105</v>
      </c>
      <c r="D71" s="8" t="s">
        <v>64</v>
      </c>
      <c r="E71" s="6"/>
      <c r="F71" s="27">
        <f>52242*1.1*24*1.22/36</f>
        <v>46739.176000000007</v>
      </c>
      <c r="G71" s="10">
        <v>0.81969999999999998</v>
      </c>
      <c r="H71" s="10">
        <v>0.18029999999999999</v>
      </c>
      <c r="I71" s="28">
        <v>1</v>
      </c>
      <c r="J71" s="33" t="s">
        <v>59</v>
      </c>
      <c r="K71" s="8" t="s">
        <v>132</v>
      </c>
      <c r="L71" s="11" t="s">
        <v>121</v>
      </c>
      <c r="M71" s="11">
        <v>43831</v>
      </c>
      <c r="N71" s="6" t="s">
        <v>135</v>
      </c>
      <c r="O71" s="18"/>
    </row>
    <row r="72" spans="1:16" ht="70.5" customHeight="1" x14ac:dyDescent="0.25">
      <c r="A72" s="16" t="s">
        <v>104</v>
      </c>
      <c r="B72" s="8" t="s">
        <v>108</v>
      </c>
      <c r="C72" s="8" t="s">
        <v>105</v>
      </c>
      <c r="D72" s="8" t="s">
        <v>64</v>
      </c>
      <c r="E72" s="6"/>
      <c r="F72" s="27">
        <f>57516*1.1*24*1.22/36</f>
        <v>51457.648000000008</v>
      </c>
      <c r="G72" s="10">
        <v>0.81969999999999998</v>
      </c>
      <c r="H72" s="10">
        <v>0.18029999999999999</v>
      </c>
      <c r="I72" s="28">
        <v>1</v>
      </c>
      <c r="J72" s="33" t="s">
        <v>59</v>
      </c>
      <c r="K72" s="41" t="s">
        <v>132</v>
      </c>
      <c r="L72" s="11" t="s">
        <v>121</v>
      </c>
      <c r="M72" s="11">
        <v>43831</v>
      </c>
      <c r="N72" s="6" t="s">
        <v>135</v>
      </c>
      <c r="O72" s="18"/>
    </row>
    <row r="73" spans="1:16" ht="70.5" customHeight="1" x14ac:dyDescent="0.25">
      <c r="A73" s="16" t="s">
        <v>104</v>
      </c>
      <c r="B73" s="8" t="s">
        <v>109</v>
      </c>
      <c r="C73" s="8" t="s">
        <v>105</v>
      </c>
      <c r="D73" s="8" t="s">
        <v>70</v>
      </c>
      <c r="E73" s="6"/>
      <c r="F73" s="27">
        <f>57516*1.1*20*1.22/36</f>
        <v>42881.373333333329</v>
      </c>
      <c r="G73" s="10">
        <v>0.81969999999999998</v>
      </c>
      <c r="H73" s="10">
        <v>0.18029999999999999</v>
      </c>
      <c r="I73" s="28">
        <v>1</v>
      </c>
      <c r="J73" s="33" t="s">
        <v>59</v>
      </c>
      <c r="K73" s="8" t="s">
        <v>48</v>
      </c>
      <c r="L73" s="11">
        <v>43831</v>
      </c>
      <c r="M73" s="11">
        <v>43922</v>
      </c>
      <c r="N73" s="6" t="s">
        <v>66</v>
      </c>
      <c r="O73" s="18"/>
    </row>
    <row r="74" spans="1:16" ht="76.5" x14ac:dyDescent="0.25">
      <c r="A74" s="16" t="s">
        <v>104</v>
      </c>
      <c r="B74" s="8" t="s">
        <v>117</v>
      </c>
      <c r="C74" s="8" t="s">
        <v>110</v>
      </c>
      <c r="D74" s="8" t="s">
        <v>64</v>
      </c>
      <c r="E74" s="6"/>
      <c r="F74" s="27">
        <v>48800</v>
      </c>
      <c r="G74" s="10">
        <v>0.81969999999999998</v>
      </c>
      <c r="H74" s="10">
        <v>0.18029999999999999</v>
      </c>
      <c r="I74" s="28">
        <v>1</v>
      </c>
      <c r="J74" s="33" t="s">
        <v>59</v>
      </c>
      <c r="K74" s="41" t="s">
        <v>132</v>
      </c>
      <c r="L74" s="11" t="s">
        <v>121</v>
      </c>
      <c r="M74" s="11">
        <v>43831</v>
      </c>
      <c r="N74" s="6" t="s">
        <v>135</v>
      </c>
      <c r="O74" s="18"/>
    </row>
    <row r="75" spans="1:16" ht="76.5" x14ac:dyDescent="0.25">
      <c r="A75" s="16" t="s">
        <v>104</v>
      </c>
      <c r="B75" s="8" t="s">
        <v>130</v>
      </c>
      <c r="C75" s="8" t="s">
        <v>112</v>
      </c>
      <c r="D75" s="8" t="s">
        <v>70</v>
      </c>
      <c r="E75" s="6"/>
      <c r="F75" s="27">
        <v>48800</v>
      </c>
      <c r="G75" s="10">
        <v>0.81969999999999998</v>
      </c>
      <c r="H75" s="10">
        <v>0.18029999999999999</v>
      </c>
      <c r="I75" s="28">
        <v>1</v>
      </c>
      <c r="J75" s="33" t="s">
        <v>59</v>
      </c>
      <c r="K75" s="8" t="s">
        <v>48</v>
      </c>
      <c r="L75" s="11">
        <v>43831</v>
      </c>
      <c r="M75" s="11">
        <v>43922</v>
      </c>
      <c r="N75" s="6" t="s">
        <v>66</v>
      </c>
      <c r="O75" s="18"/>
    </row>
    <row r="76" spans="1:16" ht="76.5" x14ac:dyDescent="0.25">
      <c r="A76" s="16"/>
      <c r="B76" s="37" t="s">
        <v>101</v>
      </c>
      <c r="C76" s="37" t="s">
        <v>112</v>
      </c>
      <c r="D76" s="37" t="s">
        <v>64</v>
      </c>
      <c r="E76" s="6"/>
      <c r="F76" s="27">
        <f>65000*1.22*0.666666666666667</f>
        <v>52866.666666666693</v>
      </c>
      <c r="G76" s="10">
        <v>0.81969999999999998</v>
      </c>
      <c r="H76" s="10">
        <v>0.18029999999999999</v>
      </c>
      <c r="I76" s="28">
        <v>1</v>
      </c>
      <c r="J76" s="33" t="s">
        <v>59</v>
      </c>
      <c r="K76" s="37" t="s">
        <v>132</v>
      </c>
      <c r="L76" s="11" t="s">
        <v>121</v>
      </c>
      <c r="M76" s="11">
        <v>43831</v>
      </c>
      <c r="N76" s="6" t="s">
        <v>135</v>
      </c>
      <c r="O76" s="18"/>
    </row>
    <row r="77" spans="1:16" ht="76.5" x14ac:dyDescent="0.25">
      <c r="A77" s="16" t="s">
        <v>104</v>
      </c>
      <c r="B77" s="8" t="s">
        <v>116</v>
      </c>
      <c r="C77" s="8" t="s">
        <v>111</v>
      </c>
      <c r="D77" s="8" t="s">
        <v>70</v>
      </c>
      <c r="E77" s="6"/>
      <c r="F77" s="27">
        <v>90361</v>
      </c>
      <c r="G77" s="10">
        <v>0.81969999999999998</v>
      </c>
      <c r="H77" s="10">
        <v>0.18029999999999999</v>
      </c>
      <c r="I77" s="28">
        <v>2</v>
      </c>
      <c r="J77" s="33" t="s">
        <v>59</v>
      </c>
      <c r="K77" s="8" t="s">
        <v>48</v>
      </c>
      <c r="L77" s="11">
        <v>43952</v>
      </c>
      <c r="M77" s="11">
        <v>44013</v>
      </c>
      <c r="N77" s="6" t="s">
        <v>66</v>
      </c>
      <c r="O77" s="18"/>
    </row>
    <row r="78" spans="1:16" ht="76.5" x14ac:dyDescent="0.25">
      <c r="A78" s="16" t="s">
        <v>104</v>
      </c>
      <c r="B78" s="8" t="s">
        <v>129</v>
      </c>
      <c r="C78" s="8" t="s">
        <v>57</v>
      </c>
      <c r="D78" s="8" t="s">
        <v>70</v>
      </c>
      <c r="E78" s="8"/>
      <c r="F78" s="27">
        <v>98515</v>
      </c>
      <c r="G78" s="10">
        <v>0.81969999999999998</v>
      </c>
      <c r="H78" s="10">
        <v>0.18029999999999999</v>
      </c>
      <c r="I78" s="28"/>
      <c r="J78" s="33" t="s">
        <v>59</v>
      </c>
      <c r="K78" s="8" t="s">
        <v>48</v>
      </c>
      <c r="L78" s="11">
        <v>43831</v>
      </c>
      <c r="M78" s="11">
        <v>43922</v>
      </c>
      <c r="N78" s="6" t="s">
        <v>66</v>
      </c>
      <c r="O78" s="18"/>
      <c r="P78" s="29"/>
    </row>
    <row r="79" spans="1:16" ht="76.5" x14ac:dyDescent="0.25">
      <c r="A79" s="16" t="s">
        <v>104</v>
      </c>
      <c r="B79" s="8" t="s">
        <v>114</v>
      </c>
      <c r="C79" s="8" t="s">
        <v>113</v>
      </c>
      <c r="D79" s="8" t="s">
        <v>70</v>
      </c>
      <c r="E79" s="8"/>
      <c r="F79" s="27">
        <f>57516*2*1.22*1.1*0.666666666666667</f>
        <v>102915.29600000006</v>
      </c>
      <c r="G79" s="10">
        <v>0.81969999999999998</v>
      </c>
      <c r="H79" s="10">
        <v>0.18029999999999999</v>
      </c>
      <c r="I79" s="28">
        <v>2</v>
      </c>
      <c r="J79" s="33" t="s">
        <v>59</v>
      </c>
      <c r="K79" s="8" t="s">
        <v>48</v>
      </c>
      <c r="L79" s="11" t="s">
        <v>121</v>
      </c>
      <c r="M79" s="11">
        <v>43831</v>
      </c>
      <c r="N79" s="6" t="s">
        <v>66</v>
      </c>
      <c r="O79" s="18"/>
      <c r="P79" s="29"/>
    </row>
    <row r="80" spans="1:16" ht="76.5" x14ac:dyDescent="0.25">
      <c r="A80" s="16" t="s">
        <v>104</v>
      </c>
      <c r="B80" s="8" t="s">
        <v>115</v>
      </c>
      <c r="C80" s="8" t="s">
        <v>113</v>
      </c>
      <c r="D80" s="8" t="s">
        <v>70</v>
      </c>
      <c r="E80" s="30"/>
      <c r="F80" s="27">
        <f>53980*1.22*1.1*0.666666666666667</f>
        <v>48294.106666666703</v>
      </c>
      <c r="G80" s="10">
        <v>0.81969999999999998</v>
      </c>
      <c r="H80" s="10">
        <v>0.18029999999999999</v>
      </c>
      <c r="I80" s="31">
        <v>1</v>
      </c>
      <c r="J80" s="33" t="s">
        <v>59</v>
      </c>
      <c r="K80" s="8" t="s">
        <v>48</v>
      </c>
      <c r="L80" s="11" t="s">
        <v>121</v>
      </c>
      <c r="M80" s="11">
        <v>43831</v>
      </c>
      <c r="N80" s="6" t="s">
        <v>66</v>
      </c>
      <c r="O80" s="18"/>
      <c r="P80" s="29"/>
    </row>
    <row r="81" spans="1:16" ht="51" x14ac:dyDescent="0.25">
      <c r="A81" s="16" t="s">
        <v>104</v>
      </c>
      <c r="B81" s="38" t="s">
        <v>118</v>
      </c>
      <c r="C81" s="8" t="s">
        <v>44</v>
      </c>
      <c r="D81" s="30" t="s">
        <v>119</v>
      </c>
      <c r="E81" s="30"/>
      <c r="F81" s="39">
        <v>18000</v>
      </c>
      <c r="G81" s="40">
        <v>1</v>
      </c>
      <c r="H81" s="40">
        <v>0</v>
      </c>
      <c r="I81" s="31">
        <v>1</v>
      </c>
      <c r="J81" s="6" t="s">
        <v>41</v>
      </c>
      <c r="K81" s="8" t="s">
        <v>48</v>
      </c>
      <c r="L81" s="32">
        <v>43952</v>
      </c>
      <c r="M81" s="32">
        <v>43983</v>
      </c>
      <c r="N81" s="6" t="s">
        <v>136</v>
      </c>
      <c r="O81" s="18"/>
      <c r="P81" s="29"/>
    </row>
    <row r="82" spans="1:16" ht="51" x14ac:dyDescent="0.25">
      <c r="A82" s="16" t="s">
        <v>104</v>
      </c>
      <c r="B82" s="38" t="s">
        <v>131</v>
      </c>
      <c r="C82" s="37" t="s">
        <v>98</v>
      </c>
      <c r="D82" s="30" t="s">
        <v>119</v>
      </c>
      <c r="E82" s="30"/>
      <c r="F82" s="39">
        <v>50000</v>
      </c>
      <c r="G82" s="40">
        <v>1</v>
      </c>
      <c r="H82" s="40">
        <v>0</v>
      </c>
      <c r="I82" s="31">
        <v>1</v>
      </c>
      <c r="J82" s="6" t="s">
        <v>41</v>
      </c>
      <c r="K82" s="37" t="s">
        <v>48</v>
      </c>
      <c r="L82" s="32">
        <v>44317</v>
      </c>
      <c r="M82" s="32">
        <v>44348</v>
      </c>
      <c r="N82" s="6" t="s">
        <v>136</v>
      </c>
      <c r="O82" s="18"/>
      <c r="P82" s="29"/>
    </row>
    <row r="83" spans="1:16" ht="76.5" x14ac:dyDescent="0.25">
      <c r="A83" s="16" t="s">
        <v>104</v>
      </c>
      <c r="B83" s="38" t="s">
        <v>120</v>
      </c>
      <c r="C83" s="38" t="s">
        <v>105</v>
      </c>
      <c r="D83" s="30" t="s">
        <v>119</v>
      </c>
      <c r="E83" s="30"/>
      <c r="F83" s="39">
        <v>30000</v>
      </c>
      <c r="G83" s="40">
        <v>1</v>
      </c>
      <c r="H83" s="40">
        <v>0</v>
      </c>
      <c r="I83" s="31">
        <v>1</v>
      </c>
      <c r="J83" s="33" t="s">
        <v>59</v>
      </c>
      <c r="K83" s="8" t="s">
        <v>48</v>
      </c>
      <c r="L83" s="32">
        <v>44197</v>
      </c>
      <c r="M83" s="32">
        <v>44256</v>
      </c>
      <c r="N83" s="6" t="s">
        <v>136</v>
      </c>
      <c r="O83" s="18"/>
      <c r="P83" s="29"/>
    </row>
    <row r="84" spans="1:16" ht="15.75" customHeight="1" thickBot="1" x14ac:dyDescent="0.3">
      <c r="A84" s="43" t="s">
        <v>34</v>
      </c>
      <c r="B84" s="43"/>
      <c r="C84" s="43"/>
      <c r="D84" s="22"/>
      <c r="E84" s="22"/>
      <c r="F84" s="23"/>
      <c r="G84" s="24"/>
      <c r="H84" s="25"/>
      <c r="I84" s="25"/>
      <c r="J84" s="22"/>
      <c r="K84" s="22"/>
      <c r="L84" s="22"/>
      <c r="M84" s="22"/>
      <c r="N84" s="26"/>
    </row>
    <row r="86" spans="1:16" ht="15.75" customHeight="1" x14ac:dyDescent="0.25">
      <c r="A86" s="45" t="s">
        <v>35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6" ht="15.75" customHeight="1" x14ac:dyDescent="0.25">
      <c r="A87" s="46" t="s">
        <v>2</v>
      </c>
      <c r="B87" s="47" t="s">
        <v>3</v>
      </c>
      <c r="C87" s="47" t="s">
        <v>4</v>
      </c>
      <c r="D87" s="47" t="s">
        <v>20</v>
      </c>
      <c r="E87" s="48"/>
      <c r="F87" s="48"/>
      <c r="G87" s="49" t="s">
        <v>8</v>
      </c>
      <c r="H87" s="49"/>
      <c r="I87" s="49"/>
      <c r="J87" s="47" t="s">
        <v>9</v>
      </c>
      <c r="K87" s="47" t="s">
        <v>10</v>
      </c>
      <c r="L87" s="47" t="s">
        <v>11</v>
      </c>
      <c r="M87" s="47"/>
      <c r="N87" s="50" t="s">
        <v>12</v>
      </c>
    </row>
    <row r="88" spans="1:16" ht="51" customHeight="1" x14ac:dyDescent="0.25">
      <c r="A88" s="46"/>
      <c r="B88" s="47"/>
      <c r="C88" s="47"/>
      <c r="D88" s="47"/>
      <c r="E88" s="47" t="s">
        <v>7</v>
      </c>
      <c r="F88" s="47"/>
      <c r="G88" s="2" t="s">
        <v>13</v>
      </c>
      <c r="H88" s="3" t="s">
        <v>14</v>
      </c>
      <c r="I88" s="4" t="s">
        <v>22</v>
      </c>
      <c r="J88" s="47"/>
      <c r="K88" s="47"/>
      <c r="L88" s="2" t="s">
        <v>28</v>
      </c>
      <c r="M88" s="2" t="s">
        <v>17</v>
      </c>
      <c r="N88" s="50"/>
    </row>
    <row r="89" spans="1:16" ht="51" customHeight="1" x14ac:dyDescent="0.25">
      <c r="A89" s="16" t="s">
        <v>104</v>
      </c>
      <c r="B89" s="6" t="s">
        <v>103</v>
      </c>
      <c r="C89" s="6" t="s">
        <v>49</v>
      </c>
      <c r="D89" s="6" t="s">
        <v>50</v>
      </c>
      <c r="E89" s="42"/>
      <c r="F89" s="42"/>
      <c r="G89" s="9">
        <v>5000</v>
      </c>
      <c r="H89" s="10">
        <v>1</v>
      </c>
      <c r="I89" s="10"/>
      <c r="J89" s="6" t="s">
        <v>41</v>
      </c>
      <c r="K89" s="6" t="s">
        <v>48</v>
      </c>
      <c r="L89" s="36">
        <v>44013</v>
      </c>
      <c r="M89" s="36">
        <v>44075</v>
      </c>
      <c r="N89" s="12"/>
    </row>
    <row r="90" spans="1:16" ht="51" customHeight="1" x14ac:dyDescent="0.25">
      <c r="A90" s="16" t="s">
        <v>104</v>
      </c>
      <c r="B90" s="6" t="s">
        <v>102</v>
      </c>
      <c r="C90" s="6" t="s">
        <v>51</v>
      </c>
      <c r="D90" s="6" t="s">
        <v>50</v>
      </c>
      <c r="E90" s="42"/>
      <c r="F90" s="42"/>
      <c r="G90" s="9">
        <v>10000</v>
      </c>
      <c r="H90" s="10">
        <v>1</v>
      </c>
      <c r="I90" s="10"/>
      <c r="J90" s="6" t="s">
        <v>41</v>
      </c>
      <c r="K90" s="6" t="s">
        <v>48</v>
      </c>
      <c r="L90" s="36">
        <v>44013</v>
      </c>
      <c r="M90" s="36">
        <v>44075</v>
      </c>
      <c r="N90" s="12" t="s">
        <v>52</v>
      </c>
    </row>
    <row r="91" spans="1:16" ht="51" customHeight="1" x14ac:dyDescent="0.25">
      <c r="A91" s="16" t="s">
        <v>104</v>
      </c>
      <c r="B91" s="6" t="s">
        <v>55</v>
      </c>
      <c r="C91" s="6" t="s">
        <v>44</v>
      </c>
      <c r="D91" s="6" t="s">
        <v>53</v>
      </c>
      <c r="E91" s="42"/>
      <c r="F91" s="42"/>
      <c r="G91" s="9">
        <v>5000</v>
      </c>
      <c r="H91" s="10">
        <v>1</v>
      </c>
      <c r="I91" s="10"/>
      <c r="J91" s="6" t="s">
        <v>41</v>
      </c>
      <c r="K91" s="6" t="s">
        <v>48</v>
      </c>
      <c r="L91" s="36">
        <v>43952</v>
      </c>
      <c r="M91" s="36">
        <v>43983</v>
      </c>
      <c r="N91" s="12" t="s">
        <v>54</v>
      </c>
    </row>
    <row r="92" spans="1:16" ht="51" customHeight="1" x14ac:dyDescent="0.25">
      <c r="A92" s="16" t="s">
        <v>104</v>
      </c>
      <c r="B92" s="6" t="s">
        <v>56</v>
      </c>
      <c r="C92" s="6" t="s">
        <v>47</v>
      </c>
      <c r="D92" s="6" t="s">
        <v>53</v>
      </c>
      <c r="E92" s="42"/>
      <c r="F92" s="42"/>
      <c r="G92" s="9">
        <v>5000</v>
      </c>
      <c r="H92" s="10">
        <v>1</v>
      </c>
      <c r="I92" s="10"/>
      <c r="J92" s="6" t="s">
        <v>41</v>
      </c>
      <c r="K92" s="6" t="s">
        <v>48</v>
      </c>
      <c r="L92" s="36">
        <v>44378</v>
      </c>
      <c r="M92" s="36">
        <v>44409</v>
      </c>
      <c r="N92" s="12" t="s">
        <v>54</v>
      </c>
    </row>
    <row r="93" spans="1:16" ht="51" customHeight="1" x14ac:dyDescent="0.25">
      <c r="A93" s="16" t="s">
        <v>104</v>
      </c>
      <c r="B93" s="6" t="s">
        <v>58</v>
      </c>
      <c r="C93" s="6" t="s">
        <v>57</v>
      </c>
      <c r="D93" s="6" t="s">
        <v>50</v>
      </c>
      <c r="E93" s="42"/>
      <c r="F93" s="42"/>
      <c r="G93" s="9">
        <v>10000</v>
      </c>
      <c r="H93" s="10">
        <v>1</v>
      </c>
      <c r="I93" s="10"/>
      <c r="J93" s="33" t="s">
        <v>59</v>
      </c>
      <c r="K93" s="6" t="s">
        <v>48</v>
      </c>
      <c r="L93" s="36">
        <v>43983</v>
      </c>
      <c r="M93" s="36">
        <v>44013</v>
      </c>
      <c r="N93" s="12" t="s">
        <v>52</v>
      </c>
    </row>
    <row r="94" spans="1:16" x14ac:dyDescent="0.25">
      <c r="A94" s="16"/>
      <c r="B94" s="6"/>
      <c r="C94" s="6"/>
      <c r="D94" s="6"/>
      <c r="E94" s="42"/>
      <c r="F94" s="42"/>
      <c r="G94" s="9"/>
      <c r="H94" s="10"/>
      <c r="I94" s="10"/>
      <c r="J94" s="33"/>
      <c r="K94" s="6"/>
      <c r="L94" s="6"/>
      <c r="M94" s="6"/>
      <c r="N94" s="12"/>
    </row>
    <row r="95" spans="1:16" ht="15.75" customHeight="1" x14ac:dyDescent="0.25">
      <c r="A95" s="43" t="s">
        <v>36</v>
      </c>
      <c r="B95" s="43"/>
      <c r="C95" s="43"/>
      <c r="D95" s="22"/>
      <c r="E95" s="44"/>
      <c r="F95" s="44"/>
      <c r="G95" s="23"/>
      <c r="H95" s="24"/>
      <c r="I95" s="25"/>
      <c r="J95" s="25"/>
      <c r="K95" s="22"/>
      <c r="L95" s="22"/>
      <c r="M95" s="22"/>
      <c r="N95" s="26"/>
    </row>
    <row r="96" spans="1:16" x14ac:dyDescent="0.25">
      <c r="A96" s="18"/>
      <c r="B96" s="18"/>
      <c r="C96" s="18"/>
      <c r="D96" s="18"/>
      <c r="E96" s="18"/>
      <c r="F96" s="18"/>
      <c r="G96" s="18"/>
      <c r="H96" s="34"/>
      <c r="I96" s="35"/>
      <c r="J96" s="35"/>
      <c r="K96" s="18"/>
      <c r="L96" s="18"/>
      <c r="M96" s="18"/>
      <c r="N96" s="18"/>
    </row>
    <row r="97" spans="5:14" x14ac:dyDescent="0.25">
      <c r="E97" s="18"/>
      <c r="F97" s="18"/>
      <c r="G97" s="18"/>
      <c r="H97" s="34"/>
      <c r="I97" s="35"/>
      <c r="J97" s="35"/>
      <c r="K97" s="18"/>
      <c r="L97" s="18"/>
      <c r="M97" s="18"/>
      <c r="N97" s="18"/>
    </row>
  </sheetData>
  <mergeCells count="88">
    <mergeCell ref="A2:N2"/>
    <mergeCell ref="A3:N3"/>
    <mergeCell ref="A4:A5"/>
    <mergeCell ref="B4:B5"/>
    <mergeCell ref="C4:C5"/>
    <mergeCell ref="D4:D5"/>
    <mergeCell ref="E4:E5"/>
    <mergeCell ref="F4:F5"/>
    <mergeCell ref="G4:I4"/>
    <mergeCell ref="J4:J5"/>
    <mergeCell ref="K4:K5"/>
    <mergeCell ref="L4:M4"/>
    <mergeCell ref="N4:N5"/>
    <mergeCell ref="A8:C8"/>
    <mergeCell ref="A10:N10"/>
    <mergeCell ref="A11:A12"/>
    <mergeCell ref="B11:B12"/>
    <mergeCell ref="C11:C12"/>
    <mergeCell ref="D11:D12"/>
    <mergeCell ref="E11:E12"/>
    <mergeCell ref="F11:F12"/>
    <mergeCell ref="G11:I11"/>
    <mergeCell ref="J11:J12"/>
    <mergeCell ref="K11:K12"/>
    <mergeCell ref="L11:M11"/>
    <mergeCell ref="N11:N12"/>
    <mergeCell ref="A17:C17"/>
    <mergeCell ref="A19:N19"/>
    <mergeCell ref="A20:A21"/>
    <mergeCell ref="B20:B21"/>
    <mergeCell ref="C20:C21"/>
    <mergeCell ref="D20:D21"/>
    <mergeCell ref="E20:E21"/>
    <mergeCell ref="F20:F21"/>
    <mergeCell ref="G20:I20"/>
    <mergeCell ref="J20:J21"/>
    <mergeCell ref="K20:K21"/>
    <mergeCell ref="L20:M20"/>
    <mergeCell ref="N20:N21"/>
    <mergeCell ref="A23:C23"/>
    <mergeCell ref="A25:N25"/>
    <mergeCell ref="A26:A27"/>
    <mergeCell ref="B26:B27"/>
    <mergeCell ref="C26:C27"/>
    <mergeCell ref="D26:D27"/>
    <mergeCell ref="E26:F26"/>
    <mergeCell ref="G26:I26"/>
    <mergeCell ref="J26:J27"/>
    <mergeCell ref="K26:K27"/>
    <mergeCell ref="L26:M26"/>
    <mergeCell ref="N26:N27"/>
    <mergeCell ref="E27:F27"/>
    <mergeCell ref="E28:F28"/>
    <mergeCell ref="A30:C30"/>
    <mergeCell ref="E30:F30"/>
    <mergeCell ref="A32:N32"/>
    <mergeCell ref="A33:A34"/>
    <mergeCell ref="B33:B34"/>
    <mergeCell ref="C33:C34"/>
    <mergeCell ref="D33:D34"/>
    <mergeCell ref="E33:E34"/>
    <mergeCell ref="F33:H33"/>
    <mergeCell ref="I33:I34"/>
    <mergeCell ref="J33:J34"/>
    <mergeCell ref="K33:K34"/>
    <mergeCell ref="L33:M33"/>
    <mergeCell ref="N33:N34"/>
    <mergeCell ref="A84:C84"/>
    <mergeCell ref="A86:N86"/>
    <mergeCell ref="A87:A88"/>
    <mergeCell ref="B87:B88"/>
    <mergeCell ref="C87:C88"/>
    <mergeCell ref="D87:D88"/>
    <mergeCell ref="E87:F87"/>
    <mergeCell ref="G87:I87"/>
    <mergeCell ref="J87:J88"/>
    <mergeCell ref="K87:K88"/>
    <mergeCell ref="L87:M87"/>
    <mergeCell ref="N87:N88"/>
    <mergeCell ref="E88:F88"/>
    <mergeCell ref="E94:F94"/>
    <mergeCell ref="A95:C95"/>
    <mergeCell ref="E95:F95"/>
    <mergeCell ref="E90:F90"/>
    <mergeCell ref="E89:F89"/>
    <mergeCell ref="E91:F91"/>
    <mergeCell ref="E93:F93"/>
    <mergeCell ref="E92:F92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6D569E0C912EA24AB7365C99287E86B6" ma:contentTypeVersion="1532" ma:contentTypeDescription="The base project type from which other project content types inherit their information." ma:contentTypeScope="" ma:versionID="64f9bbb8ee58b2690b24b3703497dca3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8f651783cfe384d70c92a095132f2c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50AE026941A404EA42D1E6262D4D818" ma:contentTypeVersion="1538" ma:contentTypeDescription="A content type to manage public (operations) IDB documents" ma:contentTypeScope="" ma:versionID="80ab88682bec48124c958b19ca40860c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9d6c7bf6aa4c0f55b5fc02b7f099a77c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CSD/RND</Division_x0020_or_x0020_Unit>
    <Document_x0020_Author xmlns="cdc7663a-08f0-4737-9e8c-148ce897a09c">Valle Porrua, Yolanda</Document_x0020_Author>
    <_dlc_DocId xmlns="cdc7663a-08f0-4737-9e8c-148ce897a09c">EZSHARE-434689127-26</_dlc_DocId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UR</TermName>
          <TermId xmlns="http://schemas.microsoft.com/office/infopath/2007/PartnerControls">5d9b6fdd-d595-4446-a0eb-c14b465f6d0e</TermId>
        </TermInfo>
      </Terms>
    </ic46d7e087fd4a108fb86518ca413cc6>
    <Operation_x0020_Type xmlns="cdc7663a-08f0-4737-9e8c-148ce897a09c">LON</Operation_x0020_Type>
    <TaxCatchAll xmlns="cdc7663a-08f0-4737-9e8c-148ce897a09c">
      <Value>125</Value>
      <Value>124</Value>
      <Value>32</Value>
      <Value>1</Value>
    </TaxCatchAll>
    <Fiscal_x0020_Year_x0020_IDB xmlns="cdc7663a-08f0-4737-9e8c-148ce897a09c">2019</Fiscal_x0020_Year_x0020_IDB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UR-L1157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ccess_x0020_to_x0020_Information_x00a0_Policy xmlns="cdc7663a-08f0-4737-9e8c-148ce897a09c">Public - Simultaneous Disclosure</Access_x0020_to_x0020_Information_x00a0_Policy>
    <SISCOR_x0020_Number xmlns="cdc7663a-08f0-4737-9e8c-148ce897a09c" xsi:nil="true"/>
    <Identifier xmlns="cdc7663a-08f0-4737-9e8c-148ce897a09c" xsi:nil="true"/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</TermName>
          <TermId xmlns="http://schemas.microsoft.com/office/infopath/2007/PartnerControls">261e2b33-090b-4ab0-8e06-3aa3e7f32d57</TermId>
        </TermInfo>
      </Terms>
    </nddeef1749674d76abdbe4b239a70bc6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PA-AMB</TermName>
          <TermId xmlns="http://schemas.microsoft.com/office/infopath/2007/PartnerControls">122c4743-25d1-443d-9cb4-bfdd32f28b6d</TermId>
        </TermInfo>
      </Terms>
    </b2ec7cfb18674cb8803df6b262e8b107>
    <Document_x0020_Language_x0020_IDB xmlns="cdc7663a-08f0-4737-9e8c-148ce897a09c">Spanish</Document_x0020_Language_x0020_IDB>
    <_dlc_DocIdUrl xmlns="cdc7663a-08f0-4737-9e8c-148ce897a09c">
      <Url>https://idbg.sharepoint.com/teams/EZ-UR-LON/UR-L1157/_layouts/15/DocIdRedir.aspx?ID=EZSHARE-434689127-26</Url>
      <Description>EZSHARE-434689127-26</Description>
    </_dlc_DocIdUrl>
    <Phase xmlns="cdc7663a-08f0-4737-9e8c-148ce897a09c" xsi:nil="true"/>
    <Other_x0020_Author xmlns="cdc7663a-08f0-4737-9e8c-148ce897a09c" xsi:nil="true"/>
    <IDBDocs_x0020_Numbe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02B3F3EC-9898-4040-8B57-C4AB642C6128}"/>
</file>

<file path=customXml/itemProps2.xml><?xml version="1.0" encoding="utf-8"?>
<ds:datastoreItem xmlns:ds="http://schemas.openxmlformats.org/officeDocument/2006/customXml" ds:itemID="{3070553E-680E-41D8-B92E-3453A25D7E4F}"/>
</file>

<file path=customXml/itemProps3.xml><?xml version="1.0" encoding="utf-8"?>
<ds:datastoreItem xmlns:ds="http://schemas.openxmlformats.org/officeDocument/2006/customXml" ds:itemID="{DE62DC91-B3E7-48A8-8DB8-9F7ACC70F850}"/>
</file>

<file path=customXml/itemProps4.xml><?xml version="1.0" encoding="utf-8"?>
<ds:datastoreItem xmlns:ds="http://schemas.openxmlformats.org/officeDocument/2006/customXml" ds:itemID="{910E3880-4F13-4FF3-AF2B-0B04CE5F916B}"/>
</file>

<file path=customXml/itemProps5.xml><?xml version="1.0" encoding="utf-8"?>
<ds:datastoreItem xmlns:ds="http://schemas.openxmlformats.org/officeDocument/2006/customXml" ds:itemID="{74A8BC79-0F0F-482A-AD26-4F4C0C2363A7}"/>
</file>

<file path=customXml/itemProps6.xml><?xml version="1.0" encoding="utf-8"?>
<ds:datastoreItem xmlns:ds="http://schemas.openxmlformats.org/officeDocument/2006/customXml" ds:itemID="{C43E9D2C-4FA1-4C71-BE6E-399EE57A039E}"/>
</file>

<file path=customXml/itemProps7.xml><?xml version="1.0" encoding="utf-8"?>
<ds:datastoreItem xmlns:ds="http://schemas.openxmlformats.org/officeDocument/2006/customXml" ds:itemID="{4041137B-B562-4627-801C-55EAC6E39498}"/>
</file>

<file path=customXml/itemProps8.xml><?xml version="1.0" encoding="utf-8"?>
<ds:datastoreItem xmlns:ds="http://schemas.openxmlformats.org/officeDocument/2006/customXml" ds:itemID="{A731255A-8D35-4123-AA7D-8415327CECBA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Bachino, Federico</dc:creator>
  <cp:keywords/>
  <dc:description/>
  <cp:lastModifiedBy>laura.resbani</cp:lastModifiedBy>
  <cp:revision>1</cp:revision>
  <dcterms:created xsi:type="dcterms:W3CDTF">2018-08-24T13:06:56Z</dcterms:created>
  <dcterms:modified xsi:type="dcterms:W3CDTF">2019-05-24T12:35:18Z</dcterms:modified>
  <dc:language>es-UY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  <property fmtid="{D5CDD505-2E9C-101B-9397-08002B2CF9AE}" pid="8" name="TaxKeyword">
    <vt:lpwstr/>
  </property>
  <property fmtid="{D5CDD505-2E9C-101B-9397-08002B2CF9AE}" pid="10" name="TaxKeywordTaxHTField">
    <vt:lpwstr/>
  </property>
  <property fmtid="{D5CDD505-2E9C-101B-9397-08002B2CF9AE}" pid="11" name="Series Operations IDB">
    <vt:lpwstr/>
  </property>
  <property fmtid="{D5CDD505-2E9C-101B-9397-08002B2CF9AE}" pid="12" name="Sub-Sector">
    <vt:lpwstr>125;#PA-AMB|122c4743-25d1-443d-9cb4-bfdd32f28b6d</vt:lpwstr>
  </property>
  <property fmtid="{D5CDD505-2E9C-101B-9397-08002B2CF9AE}" pid="13" name="Country">
    <vt:lpwstr>32;#UR|5d9b6fdd-d595-4446-a0eb-c14b465f6d0e</vt:lpwstr>
  </property>
  <property fmtid="{D5CDD505-2E9C-101B-9397-08002B2CF9AE}" pid="14" name="Fund IDB">
    <vt:lpwstr/>
  </property>
  <property fmtid="{D5CDD505-2E9C-101B-9397-08002B2CF9AE}" pid="15" name="_dlc_DocIdItemGuid">
    <vt:lpwstr>48155a71-0940-4f3f-9972-f90205198b53</vt:lpwstr>
  </property>
  <property fmtid="{D5CDD505-2E9C-101B-9397-08002B2CF9AE}" pid="16" name="Sector IDB">
    <vt:lpwstr>124;#PA|261e2b33-090b-4ab0-8e06-3aa3e7f32d57</vt:lpwstr>
  </property>
  <property fmtid="{D5CDD505-2E9C-101B-9397-08002B2CF9AE}" pid="17" name="Function Operations IDB">
    <vt:lpwstr>1;#Project Preparation, Planning and Design|29ca0c72-1fc4-435f-a09c-28585cb5eac9</vt:lpwstr>
  </property>
  <property fmtid="{D5CDD505-2E9C-101B-9397-08002B2CF9AE}" pid="18" name="ContentTypeId">
    <vt:lpwstr>0x0101001A458A224826124E8B45B1D613300CFC00450AE026941A404EA42D1E6262D4D818</vt:lpwstr>
  </property>
</Properties>
</file>