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C:\Users\obane\Desktop\"/>
    </mc:Choice>
  </mc:AlternateContent>
  <xr:revisionPtr revIDLastSave="0" documentId="8_{C1286587-9B7A-4DB0-9436-C5CB890C781D}" xr6:coauthVersionLast="43" xr6:coauthVersionMax="43" xr10:uidLastSave="{00000000-0000-0000-0000-000000000000}"/>
  <bookViews>
    <workbookView xWindow="-98" yWindow="-98" windowWidth="22695" windowHeight="14595" xr2:uid="{00000000-000D-0000-FFFF-FFFF00000000}"/>
  </bookViews>
  <sheets>
    <sheet name="Resumen" sheetId="3" r:id="rId1"/>
    <sheet name="PEP" sheetId="2" r:id="rId2"/>
    <sheet name="POA" sheetId="4" r:id="rId3"/>
  </sheets>
  <externalReferences>
    <externalReference r:id="rId4"/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62" i="4" l="1"/>
  <c r="F62" i="4"/>
  <c r="G51" i="4"/>
  <c r="F51" i="4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G54" i="4" l="1"/>
  <c r="F54" i="4"/>
  <c r="G48" i="4"/>
  <c r="F48" i="4"/>
  <c r="G45" i="4"/>
  <c r="F45" i="4"/>
  <c r="G42" i="4"/>
  <c r="F42" i="4"/>
  <c r="G38" i="4"/>
  <c r="F38" i="4"/>
  <c r="G35" i="4"/>
  <c r="F35" i="4"/>
  <c r="G22" i="4"/>
  <c r="F22" i="4"/>
  <c r="G20" i="4"/>
  <c r="F20" i="4"/>
  <c r="G17" i="4"/>
  <c r="F17" i="4"/>
  <c r="G12" i="4"/>
  <c r="F12" i="4"/>
  <c r="G11" i="4"/>
  <c r="F11" i="4"/>
  <c r="G9" i="4"/>
  <c r="F9" i="4"/>
  <c r="G5" i="4"/>
  <c r="F5" i="4"/>
  <c r="Q41" i="2"/>
  <c r="O41" i="2"/>
  <c r="N41" i="2"/>
  <c r="L41" i="2"/>
  <c r="K41" i="2"/>
  <c r="I41" i="2"/>
  <c r="H41" i="2"/>
  <c r="F41" i="2"/>
  <c r="E41" i="2"/>
  <c r="C41" i="2"/>
  <c r="Q40" i="2"/>
  <c r="P40" i="2"/>
  <c r="N40" i="2"/>
  <c r="M40" i="2"/>
  <c r="K40" i="2"/>
  <c r="J40" i="2"/>
  <c r="H40" i="2"/>
  <c r="G67" i="4" s="1"/>
  <c r="G40" i="2"/>
  <c r="E40" i="2"/>
  <c r="F67" i="4" s="1"/>
  <c r="D40" i="2"/>
  <c r="Q39" i="2"/>
  <c r="P39" i="2"/>
  <c r="N39" i="2"/>
  <c r="M39" i="2"/>
  <c r="K39" i="2"/>
  <c r="J39" i="2"/>
  <c r="H39" i="2"/>
  <c r="G66" i="4" s="1"/>
  <c r="G39" i="2"/>
  <c r="E39" i="2"/>
  <c r="F66" i="4" s="1"/>
  <c r="D39" i="2"/>
  <c r="G60" i="4"/>
  <c r="F60" i="4"/>
  <c r="G57" i="4"/>
  <c r="F57" i="4"/>
  <c r="Q22" i="2"/>
  <c r="P22" i="2"/>
  <c r="O22" i="2"/>
  <c r="N22" i="2"/>
  <c r="M22" i="2"/>
  <c r="L22" i="2"/>
  <c r="K22" i="2"/>
  <c r="J22" i="2"/>
  <c r="I22" i="2"/>
  <c r="H22" i="2"/>
  <c r="G33" i="4" s="1"/>
  <c r="G22" i="2"/>
  <c r="F22" i="2"/>
  <c r="E22" i="2"/>
  <c r="F33" i="4" s="1"/>
  <c r="D22" i="2"/>
  <c r="C22" i="2"/>
  <c r="Q21" i="2"/>
  <c r="P21" i="2"/>
  <c r="O21" i="2"/>
  <c r="N21" i="2"/>
  <c r="M21" i="2"/>
  <c r="L21" i="2"/>
  <c r="K21" i="2"/>
  <c r="J21" i="2"/>
  <c r="I21" i="2"/>
  <c r="H21" i="2"/>
  <c r="G31" i="4" s="1"/>
  <c r="G21" i="2"/>
  <c r="F21" i="2"/>
  <c r="E21" i="2"/>
  <c r="F31" i="4" s="1"/>
  <c r="D21" i="2"/>
  <c r="C21" i="2"/>
  <c r="Q20" i="2"/>
  <c r="P20" i="2"/>
  <c r="O20" i="2"/>
  <c r="N20" i="2"/>
  <c r="M20" i="2"/>
  <c r="L20" i="2"/>
  <c r="K20" i="2"/>
  <c r="J20" i="2"/>
  <c r="I20" i="2"/>
  <c r="H20" i="2"/>
  <c r="G28" i="4" s="1"/>
  <c r="G20" i="2"/>
  <c r="F20" i="2"/>
  <c r="E20" i="2"/>
  <c r="F28" i="4" s="1"/>
  <c r="D20" i="2"/>
  <c r="C20" i="2"/>
  <c r="Q19" i="2"/>
  <c r="P19" i="2"/>
  <c r="O19" i="2"/>
  <c r="N19" i="2"/>
  <c r="M19" i="2"/>
  <c r="L19" i="2"/>
  <c r="K19" i="2"/>
  <c r="J19" i="2"/>
  <c r="I19" i="2"/>
  <c r="H19" i="2"/>
  <c r="G25" i="4" s="1"/>
  <c r="G19" i="2"/>
  <c r="F19" i="2"/>
  <c r="E19" i="2"/>
  <c r="F25" i="4" s="1"/>
  <c r="D19" i="2"/>
  <c r="C19" i="2"/>
  <c r="B42" i="4" l="1"/>
  <c r="B5" i="4"/>
  <c r="E12" i="3" l="1"/>
  <c r="D10" i="3"/>
  <c r="B9" i="3"/>
  <c r="B8" i="3"/>
  <c r="C5" i="3"/>
  <c r="T41" i="2"/>
  <c r="S41" i="2"/>
  <c r="R41" i="2"/>
  <c r="C11" i="3" s="1"/>
  <c r="E11" i="3" s="1"/>
  <c r="E10" i="3" s="1"/>
  <c r="T40" i="2"/>
  <c r="S40" i="2"/>
  <c r="R40" i="2"/>
  <c r="T39" i="2"/>
  <c r="S39" i="2"/>
  <c r="R39" i="2"/>
  <c r="Q38" i="2"/>
  <c r="P38" i="2"/>
  <c r="O38" i="2"/>
  <c r="N38" i="2"/>
  <c r="M38" i="2"/>
  <c r="L38" i="2"/>
  <c r="K38" i="2"/>
  <c r="J38" i="2"/>
  <c r="I38" i="2"/>
  <c r="H38" i="2"/>
  <c r="G38" i="2"/>
  <c r="F38" i="2"/>
  <c r="E38" i="2"/>
  <c r="D38" i="2"/>
  <c r="C38" i="2"/>
  <c r="T26" i="2"/>
  <c r="S26" i="2"/>
  <c r="R26" i="2"/>
  <c r="T24" i="2"/>
  <c r="S24" i="2"/>
  <c r="R24" i="2"/>
  <c r="T22" i="2"/>
  <c r="S22" i="2"/>
  <c r="R22" i="2"/>
  <c r="T21" i="2"/>
  <c r="S21" i="2"/>
  <c r="R21" i="2"/>
  <c r="T20" i="2"/>
  <c r="S20" i="2"/>
  <c r="R20" i="2"/>
  <c r="T19" i="2"/>
  <c r="S19" i="2"/>
  <c r="R19" i="2"/>
  <c r="T17" i="2"/>
  <c r="S17" i="2"/>
  <c r="R17" i="2"/>
  <c r="T16" i="2"/>
  <c r="S16" i="2"/>
  <c r="R16" i="2"/>
  <c r="T15" i="2"/>
  <c r="S15" i="2"/>
  <c r="R15" i="2"/>
  <c r="T14" i="2"/>
  <c r="S14" i="2"/>
  <c r="R14" i="2"/>
  <c r="T12" i="2"/>
  <c r="S12" i="2"/>
  <c r="R12" i="2"/>
  <c r="T11" i="2"/>
  <c r="S11" i="2"/>
  <c r="R11" i="2"/>
  <c r="T10" i="2"/>
  <c r="S10" i="2"/>
  <c r="R10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S38" i="2" l="1"/>
  <c r="D6" i="3"/>
  <c r="E6" i="3" s="1"/>
  <c r="E5" i="3" s="1"/>
  <c r="R38" i="2"/>
  <c r="D9" i="3"/>
  <c r="F42" i="2"/>
  <c r="J42" i="2"/>
  <c r="N42" i="2"/>
  <c r="D42" i="2"/>
  <c r="H42" i="2"/>
  <c r="L42" i="2"/>
  <c r="P42" i="2"/>
  <c r="E42" i="2"/>
  <c r="I42" i="2"/>
  <c r="M42" i="2"/>
  <c r="Q42" i="2"/>
  <c r="C9" i="3"/>
  <c r="T8" i="2"/>
  <c r="R8" i="2"/>
  <c r="C8" i="3" s="1"/>
  <c r="S8" i="2"/>
  <c r="D8" i="3" s="1"/>
  <c r="C42" i="2"/>
  <c r="G42" i="2"/>
  <c r="K42" i="2"/>
  <c r="O42" i="2"/>
  <c r="C10" i="3"/>
  <c r="T38" i="2"/>
  <c r="D7" i="3" l="1"/>
  <c r="D5" i="3"/>
  <c r="D13" i="3" s="1"/>
  <c r="E9" i="3"/>
  <c r="C7" i="3"/>
  <c r="C13" i="3" s="1"/>
  <c r="T42" i="2"/>
  <c r="R42" i="2"/>
  <c r="S42" i="2"/>
  <c r="E8" i="3"/>
  <c r="E7" i="3" l="1"/>
  <c r="E13" i="3" s="1"/>
</calcChain>
</file>

<file path=xl/sharedStrings.xml><?xml version="1.0" encoding="utf-8"?>
<sst xmlns="http://schemas.openxmlformats.org/spreadsheetml/2006/main" count="211" uniqueCount="151">
  <si>
    <t>URGUAY</t>
  </si>
  <si>
    <t>"Programa de Fortalecimiento de la Gestión Ambiental del MVOTMA":  PLAN DE EJECUCION PLURIANUAL</t>
  </si>
  <si>
    <t xml:space="preserve"> </t>
  </si>
  <si>
    <t>Año 1</t>
  </si>
  <si>
    <t>Año 2</t>
  </si>
  <si>
    <t>Año 3</t>
  </si>
  <si>
    <t>Año 4</t>
  </si>
  <si>
    <t>Año 5</t>
  </si>
  <si>
    <t>Total</t>
  </si>
  <si>
    <t>Descripción/Fuente</t>
  </si>
  <si>
    <t>BID</t>
  </si>
  <si>
    <t>Aporte Local</t>
  </si>
  <si>
    <t>COSTOS DISCRIMINADOS POR PRODUCTO, AÑO Y FUENTE</t>
  </si>
  <si>
    <t>Linea de Acción: de Fortalecimiento de la Planificacion Estrategica y Ordenamiento Terrritorial</t>
  </si>
  <si>
    <t>Administración y supervisión del programa</t>
  </si>
  <si>
    <t>Adminstración del Programa</t>
  </si>
  <si>
    <t>Auditoría externa</t>
  </si>
  <si>
    <t>Evaluación y monitoreo</t>
  </si>
  <si>
    <t>COMPONENTE 1- Fortalecimiento de las capacidades de planificación, Información y gestión ambiental para mejora de toma de decisiones</t>
  </si>
  <si>
    <t>Producto 1.1 Capacidad de ordenamiento territorial para el desarrollo sostenible a nivel departamental y de cuenca consolidada</t>
  </si>
  <si>
    <t>Producto 1.2 Seguimiento de planes ambientales (Plan Ambiental Nacional y planes de accion de cuencas)</t>
  </si>
  <si>
    <t>Producto 1.3 Plan estrategico de sostenibilidad de recursos humanos de la DINAMA que incorpore mecanismos de finaciamiento</t>
  </si>
  <si>
    <t>Linea de Acción: Mejora de capacidades de analisis y evaluacion de la calidad ambiental</t>
  </si>
  <si>
    <t xml:space="preserve">Producto 1.4 Programa de evaluacion de la calidad y conservación de los  recursos hidricos para mejorar la integridad ecosistemica.      </t>
  </si>
  <si>
    <t xml:space="preserve">Producto 1.5 Capacidades analíticas de DINAMA para el seguimiento y evaluación de cianobacterias y plaguicidas. </t>
  </si>
  <si>
    <t>Producto 1.6 Red hidrometrica fortalecida para mejorar la calidad de informacion</t>
  </si>
  <si>
    <t xml:space="preserve">Producto 1.7 Modelos predictivos integrados para cuencas/calidad aire que generan escenarios para instrumentar tomas de decision. </t>
  </si>
  <si>
    <t>Linea de Acción: Mejora de capacidades de control de la contaminación</t>
  </si>
  <si>
    <t xml:space="preserve">Producto 1.8 Sistema de información para el monitoreo y control continuo de emisiones (efluentes y emisiones) incluyendo la funcionalidad de sistema de alerta de vertidos fuera del regimen </t>
  </si>
  <si>
    <t xml:space="preserve">Producto 1.9 Integración de procesos de fiscalizacion a partir de informacion generada por autocontrol, monitoreo continuo de vertidos y sensoriamento remoto </t>
  </si>
  <si>
    <t xml:space="preserve">Producto 1.10 Implantacion del Registro Nacional de Laboratorios Ambientales </t>
  </si>
  <si>
    <t>Producto 1.11 Sistema de atencion de denuncias ambientales fortalecido en  olores y plaguicidas.</t>
  </si>
  <si>
    <t xml:space="preserve">Linea de Acción: Mejora de la calidad de los procesos de Evaluación Ambiental </t>
  </si>
  <si>
    <t>Producto 1.12 Mejora de la calidad de los procesos de evaluacion de impacto</t>
  </si>
  <si>
    <t>Linea de Acción: Fortalecer las capacidades del MVOTMA para el desarrollo y aplicación de instrumentos de politica- economico ambiental</t>
  </si>
  <si>
    <t xml:space="preserve">Producto 1.13 Diseño e implementación técnica de instrumentos de política (económico-ambientales) para la mejora de la calidad ambiental </t>
  </si>
  <si>
    <t>COMPONENTE 2 - .Fortalecer la gestión integrada de cuencas prioritarias con enfasis en la disminucion de cargas contaminantes de origen agropecuaria</t>
  </si>
  <si>
    <t>Linea de Acción: Apoyo a la implementación de los planes de acción de cuencas prioritarias- Segunda fase del Plan de la Cuenca de Santa Lucia, y los planes de Rio Negro y Laguna del Sauce</t>
  </si>
  <si>
    <t xml:space="preserve">Producto 2.1 Incorporación del sensoramiento remoto como herramienta para el monitoreo y control ambiental </t>
  </si>
  <si>
    <t>Producto 2.3 Desarrollo de Plan estratégico con pautas de manejo de zonas de amortiguacion y conservacion de areas riparias a nivel de predios  para mejorar la eficacia de la retención de contaminantes.</t>
  </si>
  <si>
    <t>Linea de Acción: Promover practicas ambientalmente sostenibles</t>
  </si>
  <si>
    <t>Rubros</t>
  </si>
  <si>
    <t>Local</t>
  </si>
  <si>
    <t>ADMINISTRACIÓN Y SUPERVISIÓN</t>
  </si>
  <si>
    <t>Administración y Supervisión</t>
  </si>
  <si>
    <t>COSTOS DIRECTOS</t>
  </si>
  <si>
    <t>EVALUACIÓN Y AUDITORIA</t>
  </si>
  <si>
    <t>Evaluación medio y final</t>
  </si>
  <si>
    <t>Auditoria Contable</t>
  </si>
  <si>
    <t>TOTAL</t>
  </si>
  <si>
    <t>"Programa de Fortalecimiento de la Gestión Ambiental del MVOTMA": PLAN OPERATIVO ANUAL - 24 meses</t>
  </si>
  <si>
    <t>Componente</t>
  </si>
  <si>
    <t>Producto</t>
  </si>
  <si>
    <t>Actividad</t>
  </si>
  <si>
    <t>Responsable</t>
  </si>
  <si>
    <t>Costo x Producto</t>
  </si>
  <si>
    <t>USD 2019</t>
  </si>
  <si>
    <t>USD 2020</t>
  </si>
  <si>
    <t>B1</t>
  </si>
  <si>
    <t>B2</t>
  </si>
  <si>
    <t>B3</t>
  </si>
  <si>
    <t>B4</t>
  </si>
  <si>
    <t>B5</t>
  </si>
  <si>
    <t>B6</t>
  </si>
  <si>
    <t>Actualizar capas de uso de tierra</t>
  </si>
  <si>
    <t>DINOT</t>
  </si>
  <si>
    <t>Definición de metodolgia para definir áreas de uso prefernte</t>
  </si>
  <si>
    <t>Identificar y mapear áreas de uso preferente</t>
  </si>
  <si>
    <t>Elaboración de la Guia EAE y capacitación de las Intendencias</t>
  </si>
  <si>
    <t>Desarrollo del plan de implantación del PANDES</t>
  </si>
  <si>
    <t>Div. Promoción y desarrollo Sostenible</t>
  </si>
  <si>
    <t>Seguimiento de Planes de Cuencas</t>
  </si>
  <si>
    <t>Elaboración del Plan Estrategico</t>
  </si>
  <si>
    <t>Área Información, Planificación y Calidad Ambiental</t>
  </si>
  <si>
    <t>Rediseño del Programa de Monitoreo</t>
  </si>
  <si>
    <t>Div. Evaluación Calidad Ambiental</t>
  </si>
  <si>
    <t>Fase Piloto del Nuevo Programa de Monitoreo</t>
  </si>
  <si>
    <t>Inicio del Programa aseguramiento de la Calidad</t>
  </si>
  <si>
    <t>Gestión de la información generada por terceros</t>
  </si>
  <si>
    <t>Definición de la Guia metodologica para la determinación de caudales</t>
  </si>
  <si>
    <t>Adquisición de equipos</t>
  </si>
  <si>
    <t>Div. Laboratorio Ambiental</t>
  </si>
  <si>
    <t>Desarrollar los planes de validación individual para los ensayos</t>
  </si>
  <si>
    <t>Ejecutar analisis</t>
  </si>
  <si>
    <t>Selección y adquisición de equipamiento</t>
  </si>
  <si>
    <t>DINAGUA</t>
  </si>
  <si>
    <t>Inicio de implntación y adeacuación de estaciones</t>
  </si>
  <si>
    <t>Actualizar información de base para el desarrollo de modelado predictivo</t>
  </si>
  <si>
    <t>Div. Calidad Ambiental</t>
  </si>
  <si>
    <t>Seleccionar las herramientas a utilizar e iniciar su aplicación</t>
  </si>
  <si>
    <t>Capacitación</t>
  </si>
  <si>
    <t>Plataforma de comunicación entre empresas y DINAMA</t>
  </si>
  <si>
    <t>División Información Ambiental</t>
  </si>
  <si>
    <t>Desarrollo de sistema de monitoreo y control automatizado para vertido de efluentes</t>
  </si>
  <si>
    <t>Realizar actividades de apoyo tecnico para conexión de empresas</t>
  </si>
  <si>
    <t>Div. Control Ambiental</t>
  </si>
  <si>
    <t>Testeo de la aplicación de procesamiento de información continua</t>
  </si>
  <si>
    <t>Diseño del proceso de control para incorporar los resultados del monitoireo continuo</t>
  </si>
  <si>
    <t>Acciones de promoción para el ingreso de laboratorios a la RLAU</t>
  </si>
  <si>
    <t>Decreto estableciendo obligatoriedad e incio de aplicación</t>
  </si>
  <si>
    <t>Diseño y testeo de protocolo de actuación ante denuncias</t>
  </si>
  <si>
    <t>Área de Control Ambiental</t>
  </si>
  <si>
    <t>Diseño de estrategia para la atención de denuncias asociadas a plaguicidas</t>
  </si>
  <si>
    <t>Diseño de estrategia para la mejora de la calidad de los procesos de Evaluación de Impacto Ambiental</t>
  </si>
  <si>
    <t>Área Impacto Ambiental</t>
  </si>
  <si>
    <t>Desarrollo de requisitos para mejorar la calidad en la Evaluación de Imapcto Ambiental en emprendimientos complejos</t>
  </si>
  <si>
    <t>Diseño e implantaciónd e la estrategia de mejora de la participación</t>
  </si>
  <si>
    <t>Desarrollo de la propuesta de intrumentos fiscales de residuos</t>
  </si>
  <si>
    <t>dearrollo de propuesta tecnica para intrumentos aplicados a agroquimicos</t>
  </si>
  <si>
    <t>Desarrollo de guia metodlogia para seguros y garantias</t>
  </si>
  <si>
    <t>Estudios para la valoración economicas de los Plan de Cuenca del Santa Lucia</t>
  </si>
  <si>
    <t>Dieño del modelo de cuencas prioritarias</t>
  </si>
  <si>
    <t>Campañas del monitoreo para calibración</t>
  </si>
  <si>
    <t>Desarrollo de la aplicación para seguimiento y control de Zona Buffer</t>
  </si>
  <si>
    <t>Administración</t>
  </si>
  <si>
    <t>Administración y supervisión</t>
  </si>
  <si>
    <t>Auditoria</t>
  </si>
  <si>
    <t>Preparar Estados Contables</t>
  </si>
  <si>
    <t>Evaluación y Monitoreo</t>
  </si>
  <si>
    <t xml:space="preserve">Evaluación intermedia </t>
  </si>
  <si>
    <t>Los costos por porducto no incluyen gastos operativos</t>
  </si>
  <si>
    <t>Resoluciones adminitrativas estableciendo las nuevas zonas buffer</t>
  </si>
  <si>
    <t>Relevamiento de información de base</t>
  </si>
  <si>
    <t>Control operativo</t>
  </si>
  <si>
    <t>Coordinar las actividades necesarias para ejecución del proyecto</t>
  </si>
  <si>
    <t>Relevamiento de información de base de la Cuenca del Rio Negro</t>
  </si>
  <si>
    <t>Desarrollo de pautas de manejo</t>
  </si>
  <si>
    <t>Proceso para la priorización desarrollado</t>
  </si>
  <si>
    <t>Definicón de criterios y convalidación con el MGAP</t>
  </si>
  <si>
    <t>Diseño de estrategia y proceso de capacitación/concientización</t>
  </si>
  <si>
    <t>Auditorias a predios lecheros</t>
  </si>
  <si>
    <t>Desarrollo de estretagia para otros sectores relevantes</t>
  </si>
  <si>
    <t>Definir proyectos prioritarios en cada cuenca</t>
  </si>
  <si>
    <t>Finalizar el desarrollo de los planes de acción de cuencas</t>
  </si>
  <si>
    <t>Convocación de sesiones</t>
  </si>
  <si>
    <t>Producto 2.2 Zonas de amortiguacióm implantadas y control operativo para las tres cuencas.</t>
  </si>
  <si>
    <t>Producto 2.4  Control integrado de fuentes difusas implementado en primera fase para la Cuenca del Rio Santa Lucia</t>
  </si>
  <si>
    <t>Producto 2.5 Fortalecimiento de la operación de Comisiones de Cuencas.</t>
  </si>
  <si>
    <t>Producto 2.6 Diseño de estrategia de promoción de incorporaciones tecnológicas de base agroecológicas en predios productivos.</t>
  </si>
  <si>
    <t>Producto 2.7 Sistema de auditorías aplicado a predios lecheros y desarrollo de estrategia y procedimientos para otros sectores agropecuarios relevantes.</t>
  </si>
  <si>
    <t>Producto 2.8 Capacitación y concientización de tecnicos, profesionales y productores para promover la adopción de practicas productivas sostenibles</t>
  </si>
  <si>
    <t>Preparación de los Terminos de Referencia</t>
  </si>
  <si>
    <t>Unidad Coordinacón del Proyecto</t>
  </si>
  <si>
    <t>N/A</t>
  </si>
  <si>
    <t>Elaborar una propuesta de estrategia para el control de fuentes difusas</t>
  </si>
  <si>
    <t>Efectuar instancias de intercambio y validación de esta propuesta en DINAMA con la participación de las partes interesadas (MGAP, productores agropecuarios, universidades, técnicos que trabajan en el sector)</t>
  </si>
  <si>
    <t>Aprobar la estrategia para el control de las fuentes difusas</t>
  </si>
  <si>
    <t xml:space="preserve">Construir un Programa de capacitación y concientización a productores agropecuarios </t>
  </si>
  <si>
    <t>Diseñar cursos y actividades de difusión de prácticas agrícolas ambientalmente sostenibles</t>
  </si>
  <si>
    <t>Diseñar materiales audiovisuales y publicaciones</t>
  </si>
  <si>
    <t xml:space="preserve">Realizar eventos con los productores para la difusión.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</si>
</sst>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[$-380A]#,##0_);\(#,##0\)"/>
    <numFmt numFmtId="166" formatCode="_(* #,##0_);_(* \(#,##0\);_(* \-??_);_(@_)"/>
    <numFmt numFmtId="167" formatCode="* #,##0&quot;    &quot;;\-* #,##0&quot;    &quot;;* \-#&quot;    &quot;;@\ "/>
  </numFmts>
  <fonts count="16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1"/>
    </font>
    <font>
      <sz val="10"/>
      <name val="Arial"/>
      <family val="2"/>
      <charset val="1"/>
    </font>
    <font>
      <b/>
      <sz val="12"/>
      <name val="Calibri"/>
      <family val="2"/>
      <charset val="1"/>
    </font>
    <font>
      <b/>
      <sz val="8"/>
      <name val="Calibri"/>
      <family val="2"/>
      <charset val="1"/>
    </font>
    <font>
      <sz val="8"/>
      <name val="Calibri"/>
      <family val="2"/>
    </font>
    <font>
      <sz val="8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sz val="11"/>
      <name val="Calibri"/>
      <family val="2"/>
    </font>
    <font>
      <b/>
      <i/>
      <sz val="11"/>
      <color rgb="FF000000"/>
      <name val="Calibri"/>
      <family val="2"/>
      <charset val="1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E2F0D9"/>
        <bgColor rgb="FFDCE6F2"/>
      </patternFill>
    </fill>
    <fill>
      <patternFill patternType="solid">
        <fgColor rgb="FFA9D18E"/>
        <bgColor rgb="FFC3D69B"/>
      </patternFill>
    </fill>
    <fill>
      <patternFill patternType="solid">
        <fgColor rgb="FFC5E0B4"/>
        <bgColor rgb="FFC3D69B"/>
      </patternFill>
    </fill>
    <fill>
      <patternFill patternType="solid">
        <fgColor theme="9" tint="0.79998168889431442"/>
        <bgColor rgb="FFC3D69B"/>
      </patternFill>
    </fill>
    <fill>
      <patternFill patternType="solid">
        <fgColor rgb="FFC3D69B"/>
        <bgColor rgb="FFC5E0B4"/>
      </patternFill>
    </fill>
    <fill>
      <patternFill patternType="solid">
        <fgColor rgb="FFBFBFBF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theme="9" tint="0.79998168889431442"/>
        <bgColor rgb="FFFFFFCC"/>
      </patternFill>
    </fill>
  </fills>
  <borders count="67">
    <border>
      <left/>
      <right/>
      <top/>
      <bottom/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 style="thin">
        <color auto="1"/>
      </left>
      <right style="medium">
        <color auto="1"/>
      </right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/>
      <diagonal/>
    </border>
    <border>
      <left/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ck">
        <color auto="1"/>
      </bottom>
      <diagonal/>
    </border>
    <border>
      <left style="thin">
        <color auto="1"/>
      </left>
      <right/>
      <top style="medium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ck">
        <color auto="1"/>
      </bottom>
      <diagonal/>
    </border>
    <border>
      <left/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4" fontId="9" fillId="0" borderId="0" applyFont="0" applyFill="0" applyBorder="0" applyAlignment="0" applyProtection="0"/>
  </cellStyleXfs>
  <cellXfs count="175">
    <xf numFmtId="0" fontId="0" fillId="0" borderId="0" xfId="0"/>
    <xf numFmtId="0" fontId="2" fillId="0" borderId="0" xfId="1" applyFont="1" applyBorder="1"/>
    <xf numFmtId="0" fontId="3" fillId="0" borderId="0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2" borderId="9" xfId="1" applyFont="1" applyFill="1" applyBorder="1"/>
    <xf numFmtId="165" fontId="4" fillId="2" borderId="10" xfId="1" applyNumberFormat="1" applyFont="1" applyFill="1" applyBorder="1"/>
    <xf numFmtId="165" fontId="4" fillId="2" borderId="11" xfId="1" applyNumberFormat="1" applyFont="1" applyFill="1" applyBorder="1"/>
    <xf numFmtId="165" fontId="4" fillId="2" borderId="12" xfId="1" applyNumberFormat="1" applyFont="1" applyFill="1" applyBorder="1"/>
    <xf numFmtId="165" fontId="4" fillId="2" borderId="13" xfId="1" applyNumberFormat="1" applyFont="1" applyFill="1" applyBorder="1"/>
    <xf numFmtId="165" fontId="4" fillId="2" borderId="14" xfId="1" applyNumberFormat="1" applyFont="1" applyFill="1" applyBorder="1"/>
    <xf numFmtId="0" fontId="4" fillId="4" borderId="15" xfId="1" applyFont="1" applyFill="1" applyBorder="1" applyAlignment="1">
      <alignment horizontal="left" wrapText="1"/>
    </xf>
    <xf numFmtId="165" fontId="4" fillId="4" borderId="16" xfId="1" applyNumberFormat="1" applyFont="1" applyFill="1" applyBorder="1" applyAlignment="1">
      <alignment horizontal="right"/>
    </xf>
    <xf numFmtId="165" fontId="4" fillId="4" borderId="17" xfId="1" applyNumberFormat="1" applyFont="1" applyFill="1" applyBorder="1" applyAlignment="1">
      <alignment horizontal="right"/>
    </xf>
    <xf numFmtId="165" fontId="4" fillId="4" borderId="18" xfId="1" applyNumberFormat="1" applyFont="1" applyFill="1" applyBorder="1" applyAlignment="1">
      <alignment horizontal="right"/>
    </xf>
    <xf numFmtId="0" fontId="4" fillId="5" borderId="19" xfId="1" applyFont="1" applyFill="1" applyBorder="1" applyAlignment="1">
      <alignment horizontal="left" wrapText="1"/>
    </xf>
    <xf numFmtId="165" fontId="4" fillId="5" borderId="20" xfId="1" applyNumberFormat="1" applyFont="1" applyFill="1" applyBorder="1" applyAlignment="1">
      <alignment horizontal="right"/>
    </xf>
    <xf numFmtId="165" fontId="4" fillId="5" borderId="21" xfId="1" applyNumberFormat="1" applyFont="1" applyFill="1" applyBorder="1" applyAlignment="1">
      <alignment horizontal="right"/>
    </xf>
    <xf numFmtId="165" fontId="4" fillId="5" borderId="22" xfId="1" applyNumberFormat="1" applyFont="1" applyFill="1" applyBorder="1" applyAlignment="1">
      <alignment horizontal="right"/>
    </xf>
    <xf numFmtId="0" fontId="5" fillId="0" borderId="23" xfId="1" applyFont="1" applyFill="1" applyBorder="1" applyAlignment="1">
      <alignment horizontal="left" wrapText="1"/>
    </xf>
    <xf numFmtId="165" fontId="6" fillId="0" borderId="24" xfId="1" applyNumberFormat="1" applyFont="1" applyFill="1" applyBorder="1" applyAlignment="1">
      <alignment horizontal="right"/>
    </xf>
    <xf numFmtId="165" fontId="6" fillId="0" borderId="25" xfId="1" applyNumberFormat="1" applyFont="1" applyFill="1" applyBorder="1" applyAlignment="1">
      <alignment horizontal="right"/>
    </xf>
    <xf numFmtId="165" fontId="6" fillId="0" borderId="26" xfId="1" applyNumberFormat="1" applyFont="1" applyFill="1" applyBorder="1" applyAlignment="1">
      <alignment horizontal="right"/>
    </xf>
    <xf numFmtId="165" fontId="6" fillId="0" borderId="27" xfId="1" applyNumberFormat="1" applyFont="1" applyFill="1" applyBorder="1" applyAlignment="1">
      <alignment horizontal="right"/>
    </xf>
    <xf numFmtId="0" fontId="4" fillId="5" borderId="28" xfId="1" applyFont="1" applyFill="1" applyBorder="1" applyAlignment="1">
      <alignment horizontal="left" wrapText="1"/>
    </xf>
    <xf numFmtId="165" fontId="4" fillId="5" borderId="29" xfId="1" applyNumberFormat="1" applyFont="1" applyFill="1" applyBorder="1" applyAlignment="1">
      <alignment horizontal="right"/>
    </xf>
    <xf numFmtId="165" fontId="4" fillId="5" borderId="30" xfId="1" applyNumberFormat="1" applyFont="1" applyFill="1" applyBorder="1" applyAlignment="1">
      <alignment horizontal="right"/>
    </xf>
    <xf numFmtId="165" fontId="4" fillId="5" borderId="31" xfId="1" applyNumberFormat="1" applyFont="1" applyFill="1" applyBorder="1" applyAlignment="1">
      <alignment horizontal="right"/>
    </xf>
    <xf numFmtId="3" fontId="6" fillId="0" borderId="25" xfId="1" applyNumberFormat="1" applyFont="1" applyFill="1" applyBorder="1" applyAlignment="1">
      <alignment horizontal="right"/>
    </xf>
    <xf numFmtId="0" fontId="4" fillId="4" borderId="32" xfId="1" applyFont="1" applyFill="1" applyBorder="1" applyAlignment="1">
      <alignment horizontal="left" wrapText="1"/>
    </xf>
    <xf numFmtId="165" fontId="4" fillId="4" borderId="33" xfId="1" applyNumberFormat="1" applyFont="1" applyFill="1" applyBorder="1" applyAlignment="1">
      <alignment horizontal="right"/>
    </xf>
    <xf numFmtId="165" fontId="4" fillId="4" borderId="34" xfId="1" applyNumberFormat="1" applyFont="1" applyFill="1" applyBorder="1" applyAlignment="1">
      <alignment horizontal="right"/>
    </xf>
    <xf numFmtId="0" fontId="5" fillId="0" borderId="35" xfId="1" applyFont="1" applyFill="1" applyBorder="1" applyAlignment="1">
      <alignment horizontal="left" wrapText="1"/>
    </xf>
    <xf numFmtId="165" fontId="6" fillId="0" borderId="36" xfId="1" applyNumberFormat="1" applyFont="1" applyFill="1" applyBorder="1" applyAlignment="1">
      <alignment horizontal="right"/>
    </xf>
    <xf numFmtId="165" fontId="6" fillId="0" borderId="21" xfId="1" applyNumberFormat="1" applyFont="1" applyFill="1" applyBorder="1" applyAlignment="1">
      <alignment horizontal="right"/>
    </xf>
    <xf numFmtId="165" fontId="6" fillId="0" borderId="20" xfId="1" applyNumberFormat="1" applyFont="1" applyFill="1" applyBorder="1" applyAlignment="1">
      <alignment horizontal="right"/>
    </xf>
    <xf numFmtId="165" fontId="6" fillId="0" borderId="37" xfId="1" applyNumberFormat="1" applyFont="1" applyFill="1" applyBorder="1" applyAlignment="1">
      <alignment horizontal="right"/>
    </xf>
    <xf numFmtId="165" fontId="6" fillId="0" borderId="22" xfId="1" applyNumberFormat="1" applyFont="1" applyFill="1" applyBorder="1" applyAlignment="1">
      <alignment horizontal="right"/>
    </xf>
    <xf numFmtId="0" fontId="5" fillId="0" borderId="19" xfId="1" applyFont="1" applyFill="1" applyBorder="1" applyAlignment="1">
      <alignment horizontal="left" wrapText="1"/>
    </xf>
    <xf numFmtId="0" fontId="4" fillId="4" borderId="9" xfId="1" applyFont="1" applyFill="1" applyBorder="1" applyAlignment="1">
      <alignment horizontal="left" wrapText="1"/>
    </xf>
    <xf numFmtId="165" fontId="4" fillId="4" borderId="38" xfId="1" applyNumberFormat="1" applyFont="1" applyFill="1" applyBorder="1" applyAlignment="1">
      <alignment horizontal="right"/>
    </xf>
    <xf numFmtId="165" fontId="4" fillId="4" borderId="39" xfId="1" applyNumberFormat="1" applyFont="1" applyFill="1" applyBorder="1" applyAlignment="1">
      <alignment horizontal="right"/>
    </xf>
    <xf numFmtId="165" fontId="4" fillId="4" borderId="40" xfId="1" applyNumberFormat="1" applyFont="1" applyFill="1" applyBorder="1" applyAlignment="1">
      <alignment horizontal="right"/>
    </xf>
    <xf numFmtId="0" fontId="4" fillId="0" borderId="28" xfId="1" applyFont="1" applyFill="1" applyBorder="1" applyAlignment="1">
      <alignment horizontal="left" wrapText="1"/>
    </xf>
    <xf numFmtId="165" fontId="6" fillId="0" borderId="29" xfId="1" applyNumberFormat="1" applyFont="1" applyFill="1" applyBorder="1" applyAlignment="1">
      <alignment horizontal="right"/>
    </xf>
    <xf numFmtId="165" fontId="6" fillId="0" borderId="30" xfId="1" applyNumberFormat="1" applyFont="1" applyFill="1" applyBorder="1" applyAlignment="1">
      <alignment horizontal="right"/>
    </xf>
    <xf numFmtId="0" fontId="4" fillId="0" borderId="23" xfId="1" applyFont="1" applyFill="1" applyBorder="1" applyAlignment="1">
      <alignment horizontal="left" wrapText="1"/>
    </xf>
    <xf numFmtId="0" fontId="4" fillId="0" borderId="41" xfId="1" applyFont="1" applyFill="1" applyBorder="1" applyAlignment="1">
      <alignment horizontal="left" wrapText="1"/>
    </xf>
    <xf numFmtId="165" fontId="6" fillId="0" borderId="42" xfId="1" applyNumberFormat="1" applyFont="1" applyFill="1" applyBorder="1" applyAlignment="1">
      <alignment horizontal="right"/>
    </xf>
    <xf numFmtId="165" fontId="6" fillId="0" borderId="43" xfId="1" applyNumberFormat="1" applyFont="1" applyFill="1" applyBorder="1" applyAlignment="1">
      <alignment horizontal="right"/>
    </xf>
    <xf numFmtId="165" fontId="0" fillId="0" borderId="0" xfId="0" applyNumberFormat="1"/>
    <xf numFmtId="3" fontId="0" fillId="0" borderId="0" xfId="0" applyNumberFormat="1"/>
    <xf numFmtId="0" fontId="7" fillId="6" borderId="44" xfId="0" applyFont="1" applyFill="1" applyBorder="1" applyAlignment="1">
      <alignment horizontal="center"/>
    </xf>
    <xf numFmtId="3" fontId="7" fillId="6" borderId="45" xfId="0" applyNumberFormat="1" applyFont="1" applyFill="1" applyBorder="1" applyAlignment="1">
      <alignment horizontal="center"/>
    </xf>
    <xf numFmtId="3" fontId="7" fillId="6" borderId="46" xfId="0" applyNumberFormat="1" applyFont="1" applyFill="1" applyBorder="1" applyAlignment="1">
      <alignment horizontal="center"/>
    </xf>
    <xf numFmtId="0" fontId="0" fillId="7" borderId="47" xfId="0" applyFont="1" applyFill="1" applyBorder="1"/>
    <xf numFmtId="3" fontId="0" fillId="7" borderId="48" xfId="0" applyNumberFormat="1" applyFill="1" applyBorder="1"/>
    <xf numFmtId="3" fontId="8" fillId="7" borderId="49" xfId="0" applyNumberFormat="1" applyFont="1" applyFill="1" applyBorder="1"/>
    <xf numFmtId="0" fontId="0" fillId="0" borderId="47" xfId="0" applyFont="1" applyBorder="1"/>
    <xf numFmtId="3" fontId="0" fillId="0" borderId="48" xfId="0" applyNumberFormat="1" applyBorder="1"/>
    <xf numFmtId="3" fontId="8" fillId="0" borderId="49" xfId="0" applyNumberFormat="1" applyFont="1" applyBorder="1"/>
    <xf numFmtId="0" fontId="8" fillId="0" borderId="50" xfId="0" applyFont="1" applyBorder="1"/>
    <xf numFmtId="3" fontId="8" fillId="0" borderId="51" xfId="0" applyNumberFormat="1" applyFont="1" applyBorder="1"/>
    <xf numFmtId="3" fontId="8" fillId="0" borderId="52" xfId="0" applyNumberFormat="1" applyFont="1" applyBorder="1"/>
    <xf numFmtId="0" fontId="0" fillId="0" borderId="47" xfId="0" applyFont="1" applyBorder="1" applyAlignment="1">
      <alignment wrapText="1"/>
    </xf>
    <xf numFmtId="0" fontId="10" fillId="3" borderId="44" xfId="0" applyFont="1" applyFill="1" applyBorder="1" applyAlignment="1">
      <alignment horizontal="center" vertical="center" wrapText="1"/>
    </xf>
    <xf numFmtId="0" fontId="10" fillId="3" borderId="54" xfId="0" applyFont="1" applyFill="1" applyBorder="1" applyAlignment="1">
      <alignment horizontal="center" vertical="center" wrapText="1"/>
    </xf>
    <xf numFmtId="0" fontId="10" fillId="3" borderId="5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166" fontId="10" fillId="8" borderId="55" xfId="2" applyNumberFormat="1" applyFont="1" applyFill="1" applyBorder="1" applyAlignment="1" applyProtection="1">
      <alignment horizontal="center" wrapText="1"/>
    </xf>
    <xf numFmtId="166" fontId="10" fillId="8" borderId="23" xfId="2" applyNumberFormat="1" applyFont="1" applyFill="1" applyBorder="1" applyAlignment="1" applyProtection="1">
      <alignment horizontal="center" wrapText="1"/>
    </xf>
    <xf numFmtId="0" fontId="11" fillId="8" borderId="56" xfId="0" applyFont="1" applyFill="1" applyBorder="1" applyAlignment="1">
      <alignment horizontal="center" wrapText="1"/>
    </xf>
    <xf numFmtId="0" fontId="11" fillId="8" borderId="37" xfId="0" applyFont="1" applyFill="1" applyBorder="1" applyAlignment="1">
      <alignment horizontal="center" wrapText="1"/>
    </xf>
    <xf numFmtId="0" fontId="11" fillId="8" borderId="57" xfId="0" applyFont="1" applyFill="1" applyBorder="1" applyAlignment="1">
      <alignment horizontal="center" wrapText="1"/>
    </xf>
    <xf numFmtId="0" fontId="0" fillId="8" borderId="58" xfId="0" applyFont="1" applyFill="1" applyBorder="1" applyAlignment="1">
      <alignment horizontal="center" wrapText="1"/>
    </xf>
    <xf numFmtId="0" fontId="0" fillId="8" borderId="37" xfId="0" applyFont="1" applyFill="1" applyBorder="1" applyAlignment="1">
      <alignment horizontal="center" wrapText="1"/>
    </xf>
    <xf numFmtId="0" fontId="0" fillId="8" borderId="57" xfId="0" applyFont="1" applyFill="1" applyBorder="1" applyAlignment="1">
      <alignment horizontal="center" wrapText="1"/>
    </xf>
    <xf numFmtId="0" fontId="0" fillId="8" borderId="28" xfId="0" applyFont="1" applyFill="1" applyBorder="1" applyAlignment="1">
      <alignment wrapText="1"/>
    </xf>
    <xf numFmtId="3" fontId="0" fillId="9" borderId="47" xfId="0" applyNumberFormat="1" applyFont="1" applyFill="1" applyBorder="1"/>
    <xf numFmtId="3" fontId="0" fillId="9" borderId="48" xfId="0" applyNumberFormat="1" applyFont="1" applyFill="1" applyBorder="1"/>
    <xf numFmtId="3" fontId="0" fillId="9" borderId="49" xfId="0" applyNumberFormat="1" applyFont="1" applyFill="1" applyBorder="1"/>
    <xf numFmtId="3" fontId="0" fillId="8" borderId="59" xfId="0" applyNumberFormat="1" applyFont="1" applyFill="1" applyBorder="1"/>
    <xf numFmtId="3" fontId="0" fillId="8" borderId="48" xfId="0" applyNumberFormat="1" applyFont="1" applyFill="1" applyBorder="1"/>
    <xf numFmtId="3" fontId="0" fillId="8" borderId="49" xfId="0" applyNumberFormat="1" applyFont="1" applyFill="1" applyBorder="1"/>
    <xf numFmtId="3" fontId="0" fillId="0" borderId="47" xfId="0" applyNumberFormat="1" applyFont="1" applyFill="1" applyBorder="1"/>
    <xf numFmtId="3" fontId="0" fillId="0" borderId="48" xfId="0" applyNumberFormat="1" applyFont="1" applyFill="1" applyBorder="1"/>
    <xf numFmtId="3" fontId="0" fillId="0" borderId="49" xfId="0" applyNumberFormat="1" applyFont="1" applyFill="1" applyBorder="1"/>
    <xf numFmtId="3" fontId="0" fillId="9" borderId="59" xfId="0" applyNumberFormat="1" applyFont="1" applyFill="1" applyBorder="1"/>
    <xf numFmtId="0" fontId="12" fillId="8" borderId="28" xfId="0" applyFont="1" applyFill="1" applyBorder="1" applyAlignment="1">
      <alignment horizontal="left" vertical="center" wrapText="1"/>
    </xf>
    <xf numFmtId="167" fontId="9" fillId="0" borderId="28" xfId="2" applyNumberFormat="1" applyBorder="1"/>
    <xf numFmtId="3" fontId="0" fillId="8" borderId="47" xfId="0" applyNumberFormat="1" applyFont="1" applyFill="1" applyBorder="1"/>
    <xf numFmtId="3" fontId="0" fillId="9" borderId="44" xfId="0" applyNumberFormat="1" applyFont="1" applyFill="1" applyBorder="1"/>
    <xf numFmtId="3" fontId="0" fillId="9" borderId="45" xfId="0" applyNumberFormat="1" applyFont="1" applyFill="1" applyBorder="1"/>
    <xf numFmtId="3" fontId="0" fillId="9" borderId="46" xfId="0" applyNumberFormat="1" applyFont="1" applyFill="1" applyBorder="1"/>
    <xf numFmtId="3" fontId="0" fillId="9" borderId="60" xfId="0" applyNumberFormat="1" applyFont="1" applyFill="1" applyBorder="1"/>
    <xf numFmtId="3" fontId="0" fillId="9" borderId="61" xfId="0" applyNumberFormat="1" applyFont="1" applyFill="1" applyBorder="1"/>
    <xf numFmtId="3" fontId="0" fillId="9" borderId="62" xfId="0" applyNumberFormat="1" applyFont="1" applyFill="1" applyBorder="1"/>
    <xf numFmtId="3" fontId="0" fillId="9" borderId="63" xfId="0" applyNumberFormat="1" applyFont="1" applyFill="1" applyBorder="1"/>
    <xf numFmtId="3" fontId="0" fillId="9" borderId="64" xfId="0" applyNumberFormat="1" applyFont="1" applyFill="1" applyBorder="1"/>
    <xf numFmtId="0" fontId="0" fillId="8" borderId="23" xfId="0" applyFont="1" applyFill="1" applyBorder="1" applyAlignment="1">
      <alignment wrapText="1"/>
    </xf>
    <xf numFmtId="3" fontId="0" fillId="0" borderId="62" xfId="0" applyNumberFormat="1" applyFont="1" applyFill="1" applyBorder="1"/>
    <xf numFmtId="3" fontId="0" fillId="0" borderId="63" xfId="0" applyNumberFormat="1" applyFont="1" applyFill="1" applyBorder="1"/>
    <xf numFmtId="0" fontId="12" fillId="8" borderId="9" xfId="0" applyFont="1" applyFill="1" applyBorder="1" applyAlignment="1">
      <alignment horizontal="left" vertical="center" wrapText="1"/>
    </xf>
    <xf numFmtId="0" fontId="0" fillId="8" borderId="54" xfId="0" applyFont="1" applyFill="1" applyBorder="1" applyAlignment="1">
      <alignment wrapText="1"/>
    </xf>
    <xf numFmtId="0" fontId="0" fillId="8" borderId="35" xfId="0" applyFont="1" applyFill="1" applyBorder="1" applyAlignment="1">
      <alignment wrapText="1"/>
    </xf>
    <xf numFmtId="3" fontId="0" fillId="8" borderId="61" xfId="0" applyNumberFormat="1" applyFont="1" applyFill="1" applyBorder="1"/>
    <xf numFmtId="3" fontId="0" fillId="8" borderId="62" xfId="0" applyNumberFormat="1" applyFont="1" applyFill="1" applyBorder="1"/>
    <xf numFmtId="3" fontId="0" fillId="8" borderId="63" xfId="0" applyNumberFormat="1" applyFont="1" applyFill="1" applyBorder="1"/>
    <xf numFmtId="3" fontId="0" fillId="8" borderId="64" xfId="0" applyNumberFormat="1" applyFont="1" applyFill="1" applyBorder="1"/>
    <xf numFmtId="0" fontId="0" fillId="8" borderId="38" xfId="0" applyFont="1" applyFill="1" applyBorder="1"/>
    <xf numFmtId="0" fontId="0" fillId="8" borderId="9" xfId="0" applyFont="1" applyFill="1" applyBorder="1" applyAlignment="1">
      <alignment wrapText="1"/>
    </xf>
    <xf numFmtId="3" fontId="0" fillId="8" borderId="38" xfId="2" applyNumberFormat="1" applyFont="1" applyFill="1" applyBorder="1" applyAlignment="1" applyProtection="1">
      <alignment horizontal="center" vertical="center"/>
    </xf>
    <xf numFmtId="3" fontId="0" fillId="8" borderId="9" xfId="2" applyNumberFormat="1" applyFont="1" applyFill="1" applyBorder="1" applyAlignment="1" applyProtection="1">
      <alignment horizontal="center" vertical="center"/>
    </xf>
    <xf numFmtId="0" fontId="12" fillId="8" borderId="9" xfId="0" applyFont="1" applyFill="1" applyBorder="1" applyAlignment="1">
      <alignment vertical="center" wrapText="1"/>
    </xf>
    <xf numFmtId="0" fontId="0" fillId="8" borderId="36" xfId="0" applyFont="1" applyFill="1" applyBorder="1"/>
    <xf numFmtId="3" fontId="0" fillId="8" borderId="66" xfId="2" applyNumberFormat="1" applyFont="1" applyFill="1" applyBorder="1" applyAlignment="1" applyProtection="1">
      <alignment horizontal="center" vertical="center" wrapText="1"/>
    </xf>
    <xf numFmtId="3" fontId="0" fillId="8" borderId="54" xfId="2" applyNumberFormat="1" applyFont="1" applyFill="1" applyBorder="1" applyAlignment="1" applyProtection="1">
      <alignment horizontal="center" vertical="center" wrapText="1"/>
    </xf>
    <xf numFmtId="3" fontId="0" fillId="8" borderId="54" xfId="0" applyNumberFormat="1" applyFont="1" applyFill="1" applyBorder="1"/>
    <xf numFmtId="3" fontId="0" fillId="8" borderId="44" xfId="0" applyNumberFormat="1" applyFont="1" applyFill="1" applyBorder="1"/>
    <xf numFmtId="3" fontId="0" fillId="8" borderId="45" xfId="0" applyNumberFormat="1" applyFont="1" applyFill="1" applyBorder="1"/>
    <xf numFmtId="3" fontId="0" fillId="8" borderId="46" xfId="0" applyNumberFormat="1" applyFont="1" applyFill="1" applyBorder="1"/>
    <xf numFmtId="3" fontId="0" fillId="8" borderId="60" xfId="0" applyNumberFormat="1" applyFont="1" applyFill="1" applyBorder="1"/>
    <xf numFmtId="0" fontId="0" fillId="8" borderId="0" xfId="0" applyFont="1" applyFill="1" applyBorder="1" applyAlignment="1">
      <alignment wrapText="1"/>
    </xf>
    <xf numFmtId="0" fontId="13" fillId="0" borderId="0" xfId="0" applyFont="1"/>
    <xf numFmtId="0" fontId="0" fillId="8" borderId="28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8" borderId="20" xfId="0" applyFont="1" applyFill="1" applyBorder="1" applyAlignment="1">
      <alignment horizontal="center" vertical="center" wrapText="1"/>
    </xf>
    <xf numFmtId="0" fontId="14" fillId="0" borderId="0" xfId="0" applyFont="1"/>
    <xf numFmtId="0" fontId="14" fillId="0" borderId="28" xfId="0" applyFont="1" applyBorder="1" applyAlignment="1">
      <alignment wrapText="1"/>
    </xf>
    <xf numFmtId="0" fontId="15" fillId="0" borderId="28" xfId="0" applyFont="1" applyBorder="1" applyAlignment="1">
      <alignment horizontal="justify" vertical="center" wrapText="1"/>
    </xf>
    <xf numFmtId="0" fontId="15" fillId="0" borderId="41" xfId="0" applyFont="1" applyBorder="1" applyAlignment="1">
      <alignment horizontal="justify" vertical="center" wrapText="1"/>
    </xf>
    <xf numFmtId="0" fontId="0" fillId="8" borderId="19" xfId="0" applyFont="1" applyFill="1" applyBorder="1" applyAlignment="1">
      <alignment wrapText="1"/>
    </xf>
    <xf numFmtId="3" fontId="0" fillId="0" borderId="59" xfId="0" applyNumberFormat="1" applyFont="1" applyFill="1" applyBorder="1"/>
    <xf numFmtId="0" fontId="3" fillId="0" borderId="0" xfId="1" applyFont="1" applyBorder="1" applyAlignment="1">
      <alignment horizontal="center"/>
    </xf>
    <xf numFmtId="0" fontId="4" fillId="2" borderId="2" xfId="1" applyFont="1" applyFill="1" applyBorder="1" applyAlignment="1">
      <alignment horizontal="center"/>
    </xf>
    <xf numFmtId="0" fontId="4" fillId="3" borderId="7" xfId="1" applyFont="1" applyFill="1" applyBorder="1" applyAlignment="1">
      <alignment horizontal="center" vertical="center" wrapText="1"/>
    </xf>
    <xf numFmtId="0" fontId="4" fillId="3" borderId="3" xfId="1" applyFont="1" applyFill="1" applyBorder="1" applyAlignment="1">
      <alignment horizontal="center" vertical="center"/>
    </xf>
    <xf numFmtId="0" fontId="4" fillId="3" borderId="4" xfId="1" applyFont="1" applyFill="1" applyBorder="1" applyAlignment="1">
      <alignment horizontal="center" vertical="center" wrapText="1"/>
    </xf>
    <xf numFmtId="0" fontId="4" fillId="3" borderId="5" xfId="1" applyFont="1" applyFill="1" applyBorder="1" applyAlignment="1">
      <alignment horizontal="center"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167" fontId="9" fillId="0" borderId="23" xfId="2" applyNumberFormat="1" applyBorder="1" applyAlignment="1">
      <alignment horizontal="center"/>
    </xf>
    <xf numFmtId="167" fontId="9" fillId="0" borderId="19" xfId="2" applyNumberFormat="1" applyBorder="1" applyAlignment="1">
      <alignment horizontal="center"/>
    </xf>
    <xf numFmtId="167" fontId="9" fillId="0" borderId="65" xfId="2" applyNumberFormat="1" applyBorder="1" applyAlignment="1">
      <alignment horizontal="center"/>
    </xf>
    <xf numFmtId="0" fontId="12" fillId="8" borderId="23" xfId="0" applyFont="1" applyFill="1" applyBorder="1" applyAlignment="1">
      <alignment horizontal="center" vertical="center" wrapText="1"/>
    </xf>
    <xf numFmtId="0" fontId="12" fillId="8" borderId="19" xfId="0" applyFont="1" applyFill="1" applyBorder="1" applyAlignment="1">
      <alignment horizontal="center" vertical="center" wrapText="1"/>
    </xf>
    <xf numFmtId="0" fontId="12" fillId="8" borderId="35" xfId="0" applyFont="1" applyFill="1" applyBorder="1" applyAlignment="1">
      <alignment horizontal="center" vertical="center" wrapText="1"/>
    </xf>
    <xf numFmtId="0" fontId="0" fillId="8" borderId="28" xfId="0" applyFont="1" applyFill="1" applyBorder="1" applyAlignment="1">
      <alignment horizontal="center" vertical="center" wrapText="1"/>
    </xf>
    <xf numFmtId="167" fontId="9" fillId="0" borderId="35" xfId="2" applyNumberFormat="1" applyBorder="1" applyAlignment="1">
      <alignment horizontal="center"/>
    </xf>
    <xf numFmtId="0" fontId="8" fillId="8" borderId="9" xfId="0" applyFont="1" applyFill="1" applyBorder="1" applyAlignment="1">
      <alignment horizontal="center" vertical="center" wrapText="1"/>
    </xf>
    <xf numFmtId="0" fontId="12" fillId="8" borderId="28" xfId="0" applyFont="1" applyFill="1" applyBorder="1" applyAlignment="1">
      <alignment horizontal="center" vertical="center" wrapText="1"/>
    </xf>
    <xf numFmtId="0" fontId="0" fillId="8" borderId="23" xfId="0" applyFont="1" applyFill="1" applyBorder="1" applyAlignment="1">
      <alignment horizontal="center" vertical="center" wrapText="1"/>
    </xf>
    <xf numFmtId="0" fontId="12" fillId="8" borderId="65" xfId="0" applyFont="1" applyFill="1" applyBorder="1" applyAlignment="1">
      <alignment horizontal="center" vertical="center" wrapText="1"/>
    </xf>
    <xf numFmtId="0" fontId="0" fillId="8" borderId="19" xfId="0" applyFont="1" applyFill="1" applyBorder="1" applyAlignment="1">
      <alignment horizontal="center" vertical="center" wrapText="1"/>
    </xf>
    <xf numFmtId="0" fontId="0" fillId="8" borderId="65" xfId="0" applyFont="1" applyFill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65" xfId="0" applyFont="1" applyBorder="1" applyAlignment="1">
      <alignment horizontal="center" vertical="center" wrapText="1"/>
    </xf>
    <xf numFmtId="0" fontId="0" fillId="8" borderId="23" xfId="0" applyFont="1" applyFill="1" applyBorder="1" applyAlignment="1">
      <alignment horizontal="center" vertical="center"/>
    </xf>
    <xf numFmtId="0" fontId="0" fillId="8" borderId="19" xfId="0" applyFont="1" applyFill="1" applyBorder="1" applyAlignment="1">
      <alignment horizontal="center" vertical="center"/>
    </xf>
    <xf numFmtId="0" fontId="0" fillId="8" borderId="35" xfId="0" applyFont="1" applyFill="1" applyBorder="1" applyAlignment="1">
      <alignment horizontal="center" vertical="center"/>
    </xf>
    <xf numFmtId="0" fontId="0" fillId="8" borderId="23" xfId="0" applyFont="1" applyFill="1" applyBorder="1" applyAlignment="1">
      <alignment horizontal="center" wrapText="1"/>
    </xf>
    <xf numFmtId="0" fontId="0" fillId="8" borderId="19" xfId="0" applyFont="1" applyFill="1" applyBorder="1" applyAlignment="1">
      <alignment horizontal="center" wrapText="1"/>
    </xf>
    <xf numFmtId="0" fontId="0" fillId="8" borderId="35" xfId="0" applyFont="1" applyFill="1" applyBorder="1" applyAlignment="1">
      <alignment horizontal="center" wrapText="1"/>
    </xf>
    <xf numFmtId="0" fontId="8" fillId="8" borderId="33" xfId="0" applyFont="1" applyFill="1" applyBorder="1" applyAlignment="1">
      <alignment horizontal="center" vertical="center" wrapText="1"/>
    </xf>
    <xf numFmtId="0" fontId="8" fillId="8" borderId="20" xfId="0" applyFont="1" applyFill="1" applyBorder="1" applyAlignment="1">
      <alignment horizontal="center" vertical="center" wrapText="1"/>
    </xf>
    <xf numFmtId="0" fontId="12" fillId="8" borderId="54" xfId="0" applyFont="1" applyFill="1" applyBorder="1" applyAlignment="1">
      <alignment horizontal="center" vertical="center" wrapText="1"/>
    </xf>
    <xf numFmtId="167" fontId="0" fillId="0" borderId="23" xfId="2" applyNumberFormat="1" applyFont="1" applyBorder="1" applyAlignment="1">
      <alignment horizontal="center"/>
    </xf>
    <xf numFmtId="0" fontId="0" fillId="8" borderId="35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8" fillId="0" borderId="53" xfId="0" applyFont="1" applyBorder="1" applyAlignment="1">
      <alignment horizontal="center"/>
    </xf>
    <xf numFmtId="166" fontId="3" fillId="3" borderId="54" xfId="2" applyNumberFormat="1" applyFont="1" applyFill="1" applyBorder="1" applyAlignment="1" applyProtection="1">
      <alignment horizontal="center"/>
    </xf>
    <xf numFmtId="0" fontId="10" fillId="3" borderId="9" xfId="0" applyFont="1" applyFill="1" applyBorder="1" applyAlignment="1">
      <alignment horizontal="center"/>
    </xf>
    <xf numFmtId="167" fontId="9" fillId="0" borderId="23" xfId="2" applyNumberFormat="1" applyBorder="1" applyAlignment="1">
      <alignment horizontal="center" vertical="center"/>
    </xf>
    <xf numFmtId="167" fontId="9" fillId="0" borderId="19" xfId="2" applyNumberFormat="1" applyBorder="1" applyAlignment="1">
      <alignment horizontal="center" vertical="center"/>
    </xf>
    <xf numFmtId="167" fontId="9" fillId="0" borderId="35" xfId="2" applyNumberFormat="1" applyBorder="1" applyAlignment="1">
      <alignment horizontal="center" vertical="center"/>
    </xf>
  </cellXfs>
  <cellStyles count="3">
    <cellStyle name="Comma" xfId="2" builtinId="3"/>
    <cellStyle name="Normal" xfId="0" builtinId="0"/>
    <cellStyle name="Normal 4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5" Type="http://schemas.openxmlformats.org/officeDocument/2006/relationships/customXml" Target="../customXml/item6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BID%203080\BID\Nuevo%20Proyecto\Presupuesto%20estimado%20vs%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BID%203080\BID\Nuevo%20Proyecto\Presupuesto%20estimado%20vs%20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ativo"/>
      <sheetName val="Presupuesto"/>
      <sheetName val="Presupuesto BID"/>
      <sheetName val="Presupuesto Local PNUD"/>
      <sheetName val="Presupuesto Local MVOTMA"/>
      <sheetName val="Datos"/>
      <sheetName val="Consultorias Proyecto Viejo"/>
      <sheetName val="PEP"/>
      <sheetName val="Flujo de Fondos"/>
      <sheetName val="POA Inicial (24 meses)"/>
    </sheetNames>
    <sheetDataSet>
      <sheetData sheetId="0"/>
      <sheetData sheetId="1">
        <row r="6">
          <cell r="O6">
            <v>143308.19459071325</v>
          </cell>
          <cell r="P6">
            <v>205003.92849449499</v>
          </cell>
          <cell r="Q6">
            <v>218705.60208233609</v>
          </cell>
          <cell r="R6">
            <v>232461.23859502157</v>
          </cell>
          <cell r="S6">
            <v>260075.67889423776</v>
          </cell>
        </row>
        <row r="50">
          <cell r="O50">
            <v>111077.34000000003</v>
          </cell>
          <cell r="P50">
            <v>111077.34000000003</v>
          </cell>
          <cell r="Q50">
            <v>111077.34000000003</v>
          </cell>
          <cell r="R50">
            <v>111077.34000000003</v>
          </cell>
          <cell r="S50">
            <v>111077.34000000003</v>
          </cell>
        </row>
        <row r="51">
          <cell r="O51">
            <v>0</v>
          </cell>
          <cell r="P51">
            <v>15000</v>
          </cell>
          <cell r="Q51">
            <v>15000</v>
          </cell>
          <cell r="R51">
            <v>0</v>
          </cell>
          <cell r="S51">
            <v>0</v>
          </cell>
        </row>
        <row r="52">
          <cell r="O52">
            <v>0</v>
          </cell>
          <cell r="P52">
            <v>5000</v>
          </cell>
          <cell r="Q52">
            <v>0</v>
          </cell>
          <cell r="R52">
            <v>5000</v>
          </cell>
          <cell r="S52">
            <v>0</v>
          </cell>
        </row>
        <row r="54">
          <cell r="O54">
            <v>70169.52</v>
          </cell>
          <cell r="P54">
            <v>70169.52</v>
          </cell>
          <cell r="Q54">
            <v>44440.695999999996</v>
          </cell>
          <cell r="R54">
            <v>0</v>
          </cell>
          <cell r="S54">
            <v>0</v>
          </cell>
        </row>
        <row r="56">
          <cell r="O56">
            <v>20130</v>
          </cell>
          <cell r="P56">
            <v>26840.000000000004</v>
          </cell>
          <cell r="Q56">
            <v>26840.000000000004</v>
          </cell>
          <cell r="R56">
            <v>26840.000000000004</v>
          </cell>
          <cell r="S56">
            <v>0</v>
          </cell>
        </row>
        <row r="58">
          <cell r="O58">
            <v>38593.236000000004</v>
          </cell>
          <cell r="P58">
            <v>77186.472000000009</v>
          </cell>
          <cell r="Q58">
            <v>77186.472000000009</v>
          </cell>
          <cell r="R58">
            <v>77186.472000000009</v>
          </cell>
          <cell r="S58">
            <v>77186.472000000009</v>
          </cell>
        </row>
        <row r="83">
          <cell r="O83">
            <v>0</v>
          </cell>
          <cell r="P83">
            <v>0</v>
          </cell>
          <cell r="Q83">
            <v>20000</v>
          </cell>
          <cell r="R83">
            <v>0</v>
          </cell>
          <cell r="S83">
            <v>0</v>
          </cell>
        </row>
        <row r="84"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25000</v>
          </cell>
        </row>
        <row r="85"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50000</v>
          </cell>
        </row>
        <row r="86">
          <cell r="O86">
            <v>10000</v>
          </cell>
          <cell r="P86">
            <v>10000</v>
          </cell>
          <cell r="Q86">
            <v>10000</v>
          </cell>
          <cell r="R86">
            <v>10000</v>
          </cell>
          <cell r="S86">
            <v>0</v>
          </cell>
        </row>
      </sheetData>
      <sheetData sheetId="2">
        <row r="50">
          <cell r="O50">
            <v>91047</v>
          </cell>
          <cell r="P50">
            <v>91047</v>
          </cell>
          <cell r="Q50">
            <v>91047</v>
          </cell>
          <cell r="R50">
            <v>91047</v>
          </cell>
          <cell r="S50">
            <v>91047</v>
          </cell>
        </row>
        <row r="51">
          <cell r="O51">
            <v>0</v>
          </cell>
          <cell r="P51">
            <v>15000</v>
          </cell>
          <cell r="Q51">
            <v>15000</v>
          </cell>
          <cell r="R51">
            <v>0</v>
          </cell>
          <cell r="S51">
            <v>0</v>
          </cell>
        </row>
        <row r="52">
          <cell r="O52">
            <v>0</v>
          </cell>
          <cell r="P52">
            <v>5000</v>
          </cell>
          <cell r="Q52">
            <v>0</v>
          </cell>
          <cell r="R52">
            <v>5000</v>
          </cell>
          <cell r="S52">
            <v>0</v>
          </cell>
        </row>
        <row r="54">
          <cell r="O54">
            <v>57516</v>
          </cell>
          <cell r="P54">
            <v>57516</v>
          </cell>
          <cell r="Q54">
            <v>36426.799999999996</v>
          </cell>
          <cell r="R54">
            <v>0</v>
          </cell>
          <cell r="S54">
            <v>0</v>
          </cell>
        </row>
        <row r="56">
          <cell r="O56">
            <v>16500</v>
          </cell>
          <cell r="P56">
            <v>21999.999999999996</v>
          </cell>
          <cell r="Q56">
            <v>21999.999999999996</v>
          </cell>
          <cell r="R56">
            <v>21999.999999999996</v>
          </cell>
          <cell r="S56">
            <v>0</v>
          </cell>
        </row>
        <row r="58">
          <cell r="O58">
            <v>31633.80000000001</v>
          </cell>
          <cell r="P58">
            <v>63267.600000000028</v>
          </cell>
          <cell r="Q58">
            <v>63267.600000000028</v>
          </cell>
          <cell r="R58">
            <v>63267.600000000028</v>
          </cell>
          <cell r="S58">
            <v>63267.600000000028</v>
          </cell>
        </row>
        <row r="83">
          <cell r="O83">
            <v>0</v>
          </cell>
          <cell r="P83">
            <v>0</v>
          </cell>
          <cell r="Q83">
            <v>20000</v>
          </cell>
          <cell r="R83">
            <v>0</v>
          </cell>
          <cell r="S83">
            <v>0</v>
          </cell>
        </row>
        <row r="84"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25000</v>
          </cell>
        </row>
        <row r="85"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50000</v>
          </cell>
        </row>
      </sheetData>
      <sheetData sheetId="3">
        <row r="50"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</row>
        <row r="51"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</row>
        <row r="52"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4"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</row>
        <row r="56"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8"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</row>
        <row r="86">
          <cell r="O86">
            <v>10000</v>
          </cell>
          <cell r="P86">
            <v>10000</v>
          </cell>
          <cell r="Q86">
            <v>10000</v>
          </cell>
          <cell r="R86">
            <v>10000</v>
          </cell>
          <cell r="S86">
            <v>0</v>
          </cell>
        </row>
      </sheetData>
      <sheetData sheetId="4">
        <row r="50">
          <cell r="O50">
            <v>20030.339999999997</v>
          </cell>
          <cell r="P50">
            <v>20030.339999999997</v>
          </cell>
          <cell r="Q50">
            <v>20030.339999999997</v>
          </cell>
          <cell r="R50">
            <v>20030.339999999997</v>
          </cell>
          <cell r="S50">
            <v>20030.339999999997</v>
          </cell>
        </row>
        <row r="51">
          <cell r="O51">
            <v>0</v>
          </cell>
          <cell r="P51">
            <v>0</v>
          </cell>
          <cell r="Q51">
            <v>0</v>
          </cell>
          <cell r="R51">
            <v>0</v>
          </cell>
          <cell r="S51">
            <v>0</v>
          </cell>
        </row>
        <row r="52"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4">
          <cell r="O54">
            <v>12653.519999999997</v>
          </cell>
          <cell r="P54">
            <v>12653.519999999997</v>
          </cell>
          <cell r="Q54">
            <v>8013.895999999997</v>
          </cell>
          <cell r="R54">
            <v>0</v>
          </cell>
          <cell r="S54">
            <v>0</v>
          </cell>
        </row>
        <row r="56">
          <cell r="O56">
            <v>3629.9999999999991</v>
          </cell>
          <cell r="P56">
            <v>4839.9999999999982</v>
          </cell>
          <cell r="Q56">
            <v>4839.9999999999982</v>
          </cell>
          <cell r="R56">
            <v>4839.9999999999982</v>
          </cell>
          <cell r="S56">
            <v>0</v>
          </cell>
        </row>
        <row r="58">
          <cell r="O58">
            <v>6959.4359999999997</v>
          </cell>
          <cell r="P58">
            <v>13918.871999999996</v>
          </cell>
          <cell r="Q58">
            <v>13918.871999999996</v>
          </cell>
          <cell r="R58">
            <v>13918.871999999996</v>
          </cell>
          <cell r="S58">
            <v>13918.871999999996</v>
          </cell>
        </row>
        <row r="86"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</row>
      </sheetData>
      <sheetData sheetId="5"/>
      <sheetData sheetId="6"/>
      <sheetData sheetId="7"/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arativo"/>
      <sheetName val="Presupuesto"/>
      <sheetName val="Presupuesto BID"/>
      <sheetName val="Presupuesto Local PNUD"/>
      <sheetName val="Presupuesto Local MVOTMA"/>
      <sheetName val="Datos"/>
      <sheetName val="Consultorias Proyecto Viejo"/>
      <sheetName val="PEP"/>
      <sheetName val="Flujo de Fondos"/>
      <sheetName val="POA Inicial (24 meses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8">
          <cell r="B8" t="str">
            <v>COMPONENTE 1- Fortalecimiento de las capacidades de planificación, Información y gestión ambiental para mejora de toma de decisiones</v>
          </cell>
        </row>
        <row r="27">
          <cell r="B27" t="str">
            <v>COMPONENTE 2 - .Fortalecer la gestión integrada de cuencas prioritarias con enfasis en la disminucion de cargas contaminantes de origen agropecuaria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E13"/>
  <sheetViews>
    <sheetView tabSelected="1" workbookViewId="0">
      <selection activeCell="C17" sqref="C17"/>
    </sheetView>
  </sheetViews>
  <sheetFormatPr defaultColWidth="10.6640625" defaultRowHeight="14.25" x14ac:dyDescent="0.45"/>
  <cols>
    <col min="2" max="2" width="65.3984375" customWidth="1"/>
    <col min="3" max="3" width="15" customWidth="1"/>
    <col min="4" max="4" width="18.3984375" customWidth="1"/>
  </cols>
  <sheetData>
    <row r="3" spans="2:5" ht="14.65" thickBot="1" x14ac:dyDescent="0.5"/>
    <row r="4" spans="2:5" ht="15.75" x14ac:dyDescent="0.5">
      <c r="B4" s="51" t="s">
        <v>41</v>
      </c>
      <c r="C4" s="52" t="s">
        <v>10</v>
      </c>
      <c r="D4" s="52" t="s">
        <v>42</v>
      </c>
      <c r="E4" s="53" t="s">
        <v>8</v>
      </c>
    </row>
    <row r="5" spans="2:5" x14ac:dyDescent="0.45">
      <c r="B5" s="54" t="s">
        <v>43</v>
      </c>
      <c r="C5" s="55">
        <f>+SUM(C6)</f>
        <v>0</v>
      </c>
      <c r="D5" s="55">
        <f>+SUM(D6)</f>
        <v>1059554.6426568036</v>
      </c>
      <c r="E5" s="56">
        <f>+SUM(E6)</f>
        <v>1059554.6426568036</v>
      </c>
    </row>
    <row r="6" spans="2:5" x14ac:dyDescent="0.45">
      <c r="B6" s="57" t="s">
        <v>44</v>
      </c>
      <c r="C6" s="58">
        <v>0</v>
      </c>
      <c r="D6" s="58">
        <f>+PEP!T39</f>
        <v>1059554.6426568036</v>
      </c>
      <c r="E6" s="59">
        <f>+C6+D6</f>
        <v>1059554.6426568036</v>
      </c>
    </row>
    <row r="7" spans="2:5" x14ac:dyDescent="0.45">
      <c r="B7" s="54" t="s">
        <v>45</v>
      </c>
      <c r="C7" s="55">
        <f>SUM(C8:C9)</f>
        <v>5904999.8003369765</v>
      </c>
      <c r="D7" s="55">
        <f>SUM(D8:D9)</f>
        <v>1186527.4960741347</v>
      </c>
      <c r="E7" s="56">
        <f>SUM(E8:E9)</f>
        <v>7091527.296411112</v>
      </c>
    </row>
    <row r="8" spans="2:5" ht="66.75" customHeight="1" x14ac:dyDescent="0.45">
      <c r="B8" s="63" t="str">
        <f>+PEP!B8</f>
        <v>COMPONENTE 1- Fortalecimiento de las capacidades de planificación, Información y gestión ambiental para mejora de toma de decisiones</v>
      </c>
      <c r="C8" s="58">
        <f>+PEP!R8</f>
        <v>4459505.2647814211</v>
      </c>
      <c r="D8" s="58">
        <f>+PEP!S8</f>
        <v>878122.13825191243</v>
      </c>
      <c r="E8" s="59">
        <f>+C8+D8</f>
        <v>5337627.4030333338</v>
      </c>
    </row>
    <row r="9" spans="2:5" ht="65.25" customHeight="1" x14ac:dyDescent="0.45">
      <c r="B9" s="63" t="str">
        <f>+PEP!B27</f>
        <v>COMPONENTE 2 - .Fortalecer la gestión integrada de cuencas prioritarias con enfasis en la disminucion de cargas contaminantes de origen agropecuaria</v>
      </c>
      <c r="C9" s="58">
        <f>+PEP!R27</f>
        <v>1445494.5355555557</v>
      </c>
      <c r="D9" s="58">
        <f>+PEP!S27</f>
        <v>308405.35782222223</v>
      </c>
      <c r="E9" s="59">
        <f>+C9+D9</f>
        <v>1753899.8933777779</v>
      </c>
    </row>
    <row r="10" spans="2:5" x14ac:dyDescent="0.45">
      <c r="B10" s="54" t="s">
        <v>46</v>
      </c>
      <c r="C10" s="55">
        <f>SUM(C11:C12)</f>
        <v>95000</v>
      </c>
      <c r="D10" s="55">
        <f>SUM(D11:D12)</f>
        <v>40000</v>
      </c>
      <c r="E10" s="56">
        <f>+SUM(E11:E12)</f>
        <v>135000</v>
      </c>
    </row>
    <row r="11" spans="2:5" x14ac:dyDescent="0.45">
      <c r="B11" s="57" t="s">
        <v>47</v>
      </c>
      <c r="C11" s="58">
        <f>+PEP!R41</f>
        <v>95000</v>
      </c>
      <c r="D11" s="58">
        <v>0</v>
      </c>
      <c r="E11" s="59">
        <f>+C11+D11</f>
        <v>95000</v>
      </c>
    </row>
    <row r="12" spans="2:5" x14ac:dyDescent="0.45">
      <c r="B12" s="57" t="s">
        <v>48</v>
      </c>
      <c r="C12" s="58">
        <v>0</v>
      </c>
      <c r="D12" s="58">
        <v>40000</v>
      </c>
      <c r="E12" s="59">
        <f>+C12+D12</f>
        <v>40000</v>
      </c>
    </row>
    <row r="13" spans="2:5" ht="14.65" thickBot="1" x14ac:dyDescent="0.5">
      <c r="B13" s="60" t="s">
        <v>49</v>
      </c>
      <c r="C13" s="61">
        <f>+C5+C7+C10</f>
        <v>5999999.8003369765</v>
      </c>
      <c r="D13" s="61">
        <f>+D5+D7+D10</f>
        <v>2286082.1387309385</v>
      </c>
      <c r="E13" s="62">
        <f>+E5+E7+E10</f>
        <v>8286081.9390679151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46"/>
  <sheetViews>
    <sheetView topLeftCell="A28" workbookViewId="0">
      <selection activeCell="B37" sqref="B37"/>
    </sheetView>
  </sheetViews>
  <sheetFormatPr defaultColWidth="10.6640625" defaultRowHeight="14.25" x14ac:dyDescent="0.45"/>
  <cols>
    <col min="2" max="2" width="46.1328125" customWidth="1"/>
  </cols>
  <sheetData>
    <row r="1" spans="1:20" ht="15.75" x14ac:dyDescent="0.5">
      <c r="A1" s="1"/>
      <c r="B1" s="132" t="s">
        <v>0</v>
      </c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</row>
    <row r="2" spans="1:20" ht="15.75" x14ac:dyDescent="0.5">
      <c r="A2" s="1"/>
      <c r="B2" s="132" t="s">
        <v>1</v>
      </c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</row>
    <row r="3" spans="1:20" ht="16.149999999999999" thickBot="1" x14ac:dyDescent="0.55000000000000004">
      <c r="A3" s="1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14.65" thickBot="1" x14ac:dyDescent="0.5">
      <c r="A4" s="1"/>
      <c r="B4" s="3" t="s">
        <v>2</v>
      </c>
      <c r="C4" s="133" t="s">
        <v>3</v>
      </c>
      <c r="D4" s="133"/>
      <c r="E4" s="133"/>
      <c r="F4" s="133" t="s">
        <v>4</v>
      </c>
      <c r="G4" s="133"/>
      <c r="H4" s="133"/>
      <c r="I4" s="133" t="s">
        <v>5</v>
      </c>
      <c r="J4" s="133"/>
      <c r="K4" s="133"/>
      <c r="L4" s="133" t="s">
        <v>6</v>
      </c>
      <c r="M4" s="133"/>
      <c r="N4" s="133"/>
      <c r="O4" s="133" t="s">
        <v>7</v>
      </c>
      <c r="P4" s="133"/>
      <c r="Q4" s="133"/>
      <c r="R4" s="133" t="s">
        <v>8</v>
      </c>
      <c r="S4" s="133"/>
      <c r="T4" s="133"/>
    </row>
    <row r="5" spans="1:20" ht="15" thickTop="1" thickBot="1" x14ac:dyDescent="0.5">
      <c r="A5" s="1"/>
      <c r="B5" s="135" t="s">
        <v>9</v>
      </c>
      <c r="C5" s="136" t="s">
        <v>10</v>
      </c>
      <c r="D5" s="137" t="s">
        <v>11</v>
      </c>
      <c r="E5" s="138" t="s">
        <v>8</v>
      </c>
      <c r="F5" s="136" t="s">
        <v>10</v>
      </c>
      <c r="G5" s="137" t="s">
        <v>11</v>
      </c>
      <c r="H5" s="138" t="s">
        <v>8</v>
      </c>
      <c r="I5" s="136" t="s">
        <v>10</v>
      </c>
      <c r="J5" s="134" t="s">
        <v>11</v>
      </c>
      <c r="K5" s="139" t="s">
        <v>8</v>
      </c>
      <c r="L5" s="136" t="s">
        <v>10</v>
      </c>
      <c r="M5" s="134" t="s">
        <v>11</v>
      </c>
      <c r="N5" s="139" t="s">
        <v>8</v>
      </c>
      <c r="O5" s="136" t="s">
        <v>10</v>
      </c>
      <c r="P5" s="134" t="s">
        <v>11</v>
      </c>
      <c r="Q5" s="139" t="s">
        <v>8</v>
      </c>
      <c r="R5" s="136" t="s">
        <v>10</v>
      </c>
      <c r="S5" s="134" t="s">
        <v>11</v>
      </c>
      <c r="T5" s="139" t="s">
        <v>8</v>
      </c>
    </row>
    <row r="6" spans="1:20" ht="15" thickTop="1" thickBot="1" x14ac:dyDescent="0.5">
      <c r="A6" s="1"/>
      <c r="B6" s="135"/>
      <c r="C6" s="136"/>
      <c r="D6" s="137"/>
      <c r="E6" s="138"/>
      <c r="F6" s="136"/>
      <c r="G6" s="137"/>
      <c r="H6" s="138"/>
      <c r="I6" s="136"/>
      <c r="J6" s="134"/>
      <c r="K6" s="139"/>
      <c r="L6" s="136"/>
      <c r="M6" s="134"/>
      <c r="N6" s="139"/>
      <c r="O6" s="136"/>
      <c r="P6" s="134"/>
      <c r="Q6" s="139"/>
      <c r="R6" s="136"/>
      <c r="S6" s="134"/>
      <c r="T6" s="139"/>
    </row>
    <row r="7" spans="1:20" ht="14.65" thickBot="1" x14ac:dyDescent="0.5">
      <c r="A7" s="1"/>
      <c r="B7" s="4" t="s">
        <v>12</v>
      </c>
      <c r="C7" s="5"/>
      <c r="D7" s="6"/>
      <c r="E7" s="7"/>
      <c r="F7" s="5"/>
      <c r="G7" s="6"/>
      <c r="H7" s="7"/>
      <c r="I7" s="5"/>
      <c r="J7" s="8"/>
      <c r="K7" s="9"/>
      <c r="L7" s="5"/>
      <c r="M7" s="8"/>
      <c r="N7" s="9"/>
      <c r="O7" s="5"/>
      <c r="P7" s="8"/>
      <c r="Q7" s="9"/>
      <c r="R7" s="5"/>
      <c r="S7" s="8"/>
      <c r="T7" s="9"/>
    </row>
    <row r="8" spans="1:20" ht="45.75" customHeight="1" thickTop="1" thickBot="1" x14ac:dyDescent="0.5">
      <c r="A8" s="1"/>
      <c r="B8" s="10" t="s">
        <v>18</v>
      </c>
      <c r="C8" s="11">
        <f t="shared" ref="C8:T8" si="0">+SUM(C10:C26)</f>
        <v>906420.91816939902</v>
      </c>
      <c r="D8" s="12">
        <f t="shared" si="0"/>
        <v>191052.60199726772</v>
      </c>
      <c r="E8" s="13">
        <f t="shared" si="0"/>
        <v>1097473.5201666667</v>
      </c>
      <c r="F8" s="11">
        <f t="shared" si="0"/>
        <v>1109299.0899453554</v>
      </c>
      <c r="G8" s="12">
        <f t="shared" si="0"/>
        <v>203345.79978797815</v>
      </c>
      <c r="H8" s="13">
        <f t="shared" si="0"/>
        <v>1312644.8897333334</v>
      </c>
      <c r="I8" s="11">
        <f t="shared" si="0"/>
        <v>980559.08666666679</v>
      </c>
      <c r="J8" s="12">
        <f t="shared" si="0"/>
        <v>188873.97906666665</v>
      </c>
      <c r="K8" s="13">
        <f t="shared" si="0"/>
        <v>1169433.0657333336</v>
      </c>
      <c r="L8" s="11">
        <f t="shared" si="0"/>
        <v>876757.95333333325</v>
      </c>
      <c r="M8" s="12">
        <f t="shared" si="0"/>
        <v>170446.74973333336</v>
      </c>
      <c r="N8" s="13">
        <f t="shared" si="0"/>
        <v>1047204.7030666668</v>
      </c>
      <c r="O8" s="11">
        <f t="shared" si="0"/>
        <v>586468.21666666679</v>
      </c>
      <c r="P8" s="12">
        <f t="shared" si="0"/>
        <v>124403.00766666667</v>
      </c>
      <c r="Q8" s="13">
        <f t="shared" si="0"/>
        <v>710871.22433333355</v>
      </c>
      <c r="R8" s="11">
        <f t="shared" si="0"/>
        <v>4459505.2647814211</v>
      </c>
      <c r="S8" s="12">
        <f t="shared" si="0"/>
        <v>878122.13825191243</v>
      </c>
      <c r="T8" s="13">
        <f t="shared" si="0"/>
        <v>5337627.4030333338</v>
      </c>
    </row>
    <row r="9" spans="1:20" ht="34.5" customHeight="1" x14ac:dyDescent="0.45">
      <c r="A9" s="1"/>
      <c r="B9" s="14" t="s">
        <v>13</v>
      </c>
      <c r="C9" s="15"/>
      <c r="D9" s="16"/>
      <c r="E9" s="16"/>
      <c r="F9" s="15"/>
      <c r="G9" s="16"/>
      <c r="H9" s="16"/>
      <c r="I9" s="15"/>
      <c r="J9" s="16"/>
      <c r="K9" s="16"/>
      <c r="L9" s="15"/>
      <c r="M9" s="16"/>
      <c r="N9" s="16"/>
      <c r="O9" s="15"/>
      <c r="P9" s="16"/>
      <c r="Q9" s="16"/>
      <c r="R9" s="15"/>
      <c r="S9" s="16"/>
      <c r="T9" s="17"/>
    </row>
    <row r="10" spans="1:20" ht="21.75" x14ac:dyDescent="0.45">
      <c r="A10" s="1"/>
      <c r="B10" s="18" t="s">
        <v>19</v>
      </c>
      <c r="C10" s="19">
        <v>93708.166666666672</v>
      </c>
      <c r="D10" s="20">
        <v>18415.796666666669</v>
      </c>
      <c r="E10" s="20">
        <v>112123.96333333332</v>
      </c>
      <c r="F10" s="19">
        <v>101408.16666666667</v>
      </c>
      <c r="G10" s="20">
        <v>20109.796666666673</v>
      </c>
      <c r="H10" s="20">
        <v>121517.96333333332</v>
      </c>
      <c r="I10" s="19">
        <v>77208.166666666672</v>
      </c>
      <c r="J10" s="20">
        <v>14785.796666666669</v>
      </c>
      <c r="K10" s="20">
        <v>91993.963333333319</v>
      </c>
      <c r="L10" s="19">
        <v>67208.166666666672</v>
      </c>
      <c r="M10" s="20">
        <v>14785.796666666669</v>
      </c>
      <c r="N10" s="20">
        <v>81993.963333333319</v>
      </c>
      <c r="O10" s="19">
        <v>67208.166666666672</v>
      </c>
      <c r="P10" s="20">
        <v>14785.796666666669</v>
      </c>
      <c r="Q10" s="20">
        <v>81993.963333333319</v>
      </c>
      <c r="R10" s="19">
        <f>+C10+F10+I10+L10+O10</f>
        <v>406740.83333333337</v>
      </c>
      <c r="S10" s="21">
        <f>+D10+G10+J10+M10+P10</f>
        <v>82882.983333333337</v>
      </c>
      <c r="T10" s="22">
        <f>+E10+H10+K10+N10+Q10</f>
        <v>489623.81666666659</v>
      </c>
    </row>
    <row r="11" spans="1:20" ht="21.75" x14ac:dyDescent="0.45">
      <c r="A11" s="1"/>
      <c r="B11" s="18" t="s">
        <v>20</v>
      </c>
      <c r="C11" s="19">
        <v>61231.500000000022</v>
      </c>
      <c r="D11" s="20">
        <v>13470.93</v>
      </c>
      <c r="E11" s="20">
        <v>74702.430000000022</v>
      </c>
      <c r="F11" s="19">
        <v>71731.500000000015</v>
      </c>
      <c r="G11" s="20">
        <v>14680.93</v>
      </c>
      <c r="H11" s="20">
        <v>86412.430000000037</v>
      </c>
      <c r="I11" s="19">
        <v>71731.500000000015</v>
      </c>
      <c r="J11" s="20">
        <v>14680.93</v>
      </c>
      <c r="K11" s="20">
        <v>86412.430000000037</v>
      </c>
      <c r="L11" s="19">
        <v>66731.500000000015</v>
      </c>
      <c r="M11" s="20">
        <v>14680.93</v>
      </c>
      <c r="N11" s="20">
        <v>81412.430000000037</v>
      </c>
      <c r="O11" s="19">
        <v>66731.500000000015</v>
      </c>
      <c r="P11" s="20">
        <v>14680.93</v>
      </c>
      <c r="Q11" s="20">
        <v>81412.430000000037</v>
      </c>
      <c r="R11" s="19">
        <f t="shared" ref="R11:T26" si="1">+C11+F11+I11+L11+O11</f>
        <v>338157.50000000006</v>
      </c>
      <c r="S11" s="21">
        <f t="shared" si="1"/>
        <v>72194.649999999994</v>
      </c>
      <c r="T11" s="22">
        <f t="shared" si="1"/>
        <v>410352.1500000002</v>
      </c>
    </row>
    <row r="12" spans="1:20" ht="21.75" x14ac:dyDescent="0.45">
      <c r="A12" s="1"/>
      <c r="B12" s="18" t="s">
        <v>21</v>
      </c>
      <c r="C12" s="19">
        <v>61475.409836065584</v>
      </c>
      <c r="D12" s="20">
        <v>13524.590163934423</v>
      </c>
      <c r="E12" s="20">
        <v>75000</v>
      </c>
      <c r="F12" s="19">
        <v>20491.803278688527</v>
      </c>
      <c r="G12" s="20">
        <v>4508.196721311474</v>
      </c>
      <c r="H12" s="20">
        <v>25000</v>
      </c>
      <c r="I12" s="19">
        <v>0</v>
      </c>
      <c r="J12" s="20">
        <v>0</v>
      </c>
      <c r="K12" s="20">
        <v>0</v>
      </c>
      <c r="L12" s="19">
        <v>0</v>
      </c>
      <c r="M12" s="20">
        <v>0</v>
      </c>
      <c r="N12" s="20">
        <v>0</v>
      </c>
      <c r="O12" s="19">
        <v>0</v>
      </c>
      <c r="P12" s="20">
        <v>0</v>
      </c>
      <c r="Q12" s="20">
        <v>0</v>
      </c>
      <c r="R12" s="19">
        <f t="shared" si="1"/>
        <v>81967.213114754108</v>
      </c>
      <c r="S12" s="21">
        <f t="shared" si="1"/>
        <v>18032.786885245896</v>
      </c>
      <c r="T12" s="22">
        <f t="shared" si="1"/>
        <v>100000</v>
      </c>
    </row>
    <row r="13" spans="1:20" ht="30.75" customHeight="1" x14ac:dyDescent="0.45">
      <c r="A13" s="1"/>
      <c r="B13" s="23" t="s">
        <v>22</v>
      </c>
      <c r="C13" s="24"/>
      <c r="D13" s="25"/>
      <c r="E13" s="25"/>
      <c r="F13" s="24"/>
      <c r="G13" s="25"/>
      <c r="H13" s="25"/>
      <c r="I13" s="24"/>
      <c r="J13" s="25"/>
      <c r="K13" s="25"/>
      <c r="L13" s="24"/>
      <c r="M13" s="25"/>
      <c r="N13" s="25"/>
      <c r="O13" s="24"/>
      <c r="P13" s="25"/>
      <c r="Q13" s="25"/>
      <c r="R13" s="24"/>
      <c r="S13" s="25"/>
      <c r="T13" s="26"/>
    </row>
    <row r="14" spans="1:20" ht="21.75" x14ac:dyDescent="0.45">
      <c r="A14" s="1"/>
      <c r="B14" s="18" t="s">
        <v>23</v>
      </c>
      <c r="C14" s="19">
        <v>127924.50000000001</v>
      </c>
      <c r="D14" s="27">
        <v>28143.39</v>
      </c>
      <c r="E14" s="20">
        <v>156067.89000000001</v>
      </c>
      <c r="F14" s="19">
        <v>157924.5</v>
      </c>
      <c r="G14" s="27">
        <v>28143.39</v>
      </c>
      <c r="H14" s="20">
        <v>186067.89</v>
      </c>
      <c r="I14" s="19">
        <v>132924.5</v>
      </c>
      <c r="J14" s="27">
        <v>28143.39</v>
      </c>
      <c r="K14" s="20">
        <v>161067.89000000001</v>
      </c>
      <c r="L14" s="19">
        <v>182924.5</v>
      </c>
      <c r="M14" s="27">
        <v>28143.39</v>
      </c>
      <c r="N14" s="20">
        <v>211067.89</v>
      </c>
      <c r="O14" s="19">
        <v>57924.500000000029</v>
      </c>
      <c r="P14" s="27">
        <v>12743.389999999992</v>
      </c>
      <c r="Q14" s="20">
        <v>70667.890000000029</v>
      </c>
      <c r="R14" s="19">
        <f t="shared" si="1"/>
        <v>659622.5</v>
      </c>
      <c r="S14" s="21">
        <f t="shared" si="1"/>
        <v>125316.94999999998</v>
      </c>
      <c r="T14" s="22">
        <f t="shared" si="1"/>
        <v>784939.45000000007</v>
      </c>
    </row>
    <row r="15" spans="1:20" ht="21.75" x14ac:dyDescent="0.45">
      <c r="A15" s="1"/>
      <c r="B15" s="18" t="s">
        <v>24</v>
      </c>
      <c r="C15" s="19">
        <v>35750</v>
      </c>
      <c r="D15" s="20">
        <v>7864.9999999999982</v>
      </c>
      <c r="E15" s="20">
        <v>43614.999999999993</v>
      </c>
      <c r="F15" s="19">
        <v>87433.333333333343</v>
      </c>
      <c r="G15" s="20">
        <v>11535.333333333328</v>
      </c>
      <c r="H15" s="20">
        <v>98968.666666666657</v>
      </c>
      <c r="I15" s="19">
        <v>62474.333333333343</v>
      </c>
      <c r="J15" s="20">
        <v>11535.333333333328</v>
      </c>
      <c r="K15" s="20">
        <v>74009.666666666657</v>
      </c>
      <c r="L15" s="19">
        <v>72433.333333333343</v>
      </c>
      <c r="M15" s="20">
        <v>11535.333333333328</v>
      </c>
      <c r="N15" s="20">
        <v>83968.666666666657</v>
      </c>
      <c r="O15" s="19">
        <v>10000</v>
      </c>
      <c r="P15" s="20">
        <v>0</v>
      </c>
      <c r="Q15" s="20">
        <v>10000</v>
      </c>
      <c r="R15" s="19">
        <f t="shared" si="1"/>
        <v>268091</v>
      </c>
      <c r="S15" s="21">
        <f t="shared" si="1"/>
        <v>42470.999999999985</v>
      </c>
      <c r="T15" s="22">
        <f t="shared" si="1"/>
        <v>310562</v>
      </c>
    </row>
    <row r="16" spans="1:20" ht="21.75" x14ac:dyDescent="0.45">
      <c r="A16" s="1"/>
      <c r="B16" s="18" t="s">
        <v>25</v>
      </c>
      <c r="C16" s="19">
        <v>38993.625000000007</v>
      </c>
      <c r="D16" s="20">
        <v>8578.597499999998</v>
      </c>
      <c r="E16" s="20">
        <v>47572.222500000003</v>
      </c>
      <c r="F16" s="19">
        <v>87190.650000000023</v>
      </c>
      <c r="G16" s="20">
        <v>12581.942999999999</v>
      </c>
      <c r="H16" s="20">
        <v>99772.593000000037</v>
      </c>
      <c r="I16" s="19">
        <v>74190.650000000023</v>
      </c>
      <c r="J16" s="20">
        <v>12581.942999999999</v>
      </c>
      <c r="K16" s="20">
        <v>86772.593000000037</v>
      </c>
      <c r="L16" s="19">
        <v>74190.650000000023</v>
      </c>
      <c r="M16" s="20">
        <v>12581.942999999999</v>
      </c>
      <c r="N16" s="20">
        <v>86772.593000000037</v>
      </c>
      <c r="O16" s="19">
        <v>63190.650000000031</v>
      </c>
      <c r="P16" s="20">
        <v>12581.942999999999</v>
      </c>
      <c r="Q16" s="20">
        <v>75772.593000000037</v>
      </c>
      <c r="R16" s="19">
        <f t="shared" si="1"/>
        <v>337756.22500000009</v>
      </c>
      <c r="S16" s="21">
        <f t="shared" si="1"/>
        <v>58906.369499999993</v>
      </c>
      <c r="T16" s="22">
        <f t="shared" si="1"/>
        <v>396662.59450000018</v>
      </c>
    </row>
    <row r="17" spans="1:20" ht="21.75" x14ac:dyDescent="0.45">
      <c r="A17" s="1"/>
      <c r="B17" s="18" t="s">
        <v>26</v>
      </c>
      <c r="C17" s="19">
        <v>86960.366666666669</v>
      </c>
      <c r="D17" s="20">
        <v>12971.280666666666</v>
      </c>
      <c r="E17" s="20">
        <v>99931.647333333342</v>
      </c>
      <c r="F17" s="19">
        <v>69856.40333333335</v>
      </c>
      <c r="G17" s="20">
        <v>14268.408733333337</v>
      </c>
      <c r="H17" s="20">
        <v>84124.812066666665</v>
      </c>
      <c r="I17" s="19">
        <v>74856.40333333335</v>
      </c>
      <c r="J17" s="20">
        <v>14268.408733333337</v>
      </c>
      <c r="K17" s="20">
        <v>89124.812066666665</v>
      </c>
      <c r="L17" s="19">
        <v>69856.40333333335</v>
      </c>
      <c r="M17" s="20">
        <v>14268.408733333337</v>
      </c>
      <c r="N17" s="20">
        <v>84124.812066666665</v>
      </c>
      <c r="O17" s="19">
        <v>5000</v>
      </c>
      <c r="P17" s="20">
        <v>0</v>
      </c>
      <c r="Q17" s="20">
        <v>5000</v>
      </c>
      <c r="R17" s="19">
        <f t="shared" si="1"/>
        <v>306529.57666666672</v>
      </c>
      <c r="S17" s="21">
        <f t="shared" si="1"/>
        <v>55776.506866666678</v>
      </c>
      <c r="T17" s="22">
        <f t="shared" si="1"/>
        <v>362306.08353333332</v>
      </c>
    </row>
    <row r="18" spans="1:20" ht="36.75" customHeight="1" x14ac:dyDescent="0.45">
      <c r="A18" s="1"/>
      <c r="B18" s="23" t="s">
        <v>27</v>
      </c>
      <c r="C18" s="24"/>
      <c r="D18" s="25"/>
      <c r="E18" s="25"/>
      <c r="F18" s="24"/>
      <c r="G18" s="25"/>
      <c r="H18" s="25"/>
      <c r="I18" s="24"/>
      <c r="J18" s="25"/>
      <c r="K18" s="25"/>
      <c r="L18" s="24"/>
      <c r="M18" s="25"/>
      <c r="N18" s="25"/>
      <c r="O18" s="24"/>
      <c r="P18" s="25"/>
      <c r="Q18" s="25"/>
      <c r="R18" s="24"/>
      <c r="S18" s="25"/>
      <c r="T18" s="26"/>
    </row>
    <row r="19" spans="1:20" ht="32.25" x14ac:dyDescent="0.45">
      <c r="A19" s="1"/>
      <c r="B19" s="18" t="s">
        <v>28</v>
      </c>
      <c r="C19" s="19">
        <f>+'[1]Presupuesto BID'!O50+'[1]Presupuesto BID'!O51+'[1]Presupuesto BID'!O52</f>
        <v>91047</v>
      </c>
      <c r="D19" s="20">
        <f>+'[1]Presupuesto Local PNUD'!O50+'[1]Presupuesto Local PNUD'!O51+'[1]Presupuesto Local PNUD'!O52+'[1]Presupuesto Local MVOTMA'!O50+'[1]Presupuesto Local MVOTMA'!O51+'[1]Presupuesto Local MVOTMA'!O52</f>
        <v>20030.339999999997</v>
      </c>
      <c r="E19" s="20">
        <f>+[1]Presupuesto!O50+[1]Presupuesto!O51+[1]Presupuesto!O52</f>
        <v>111077.34000000003</v>
      </c>
      <c r="F19" s="19">
        <f>+'[1]Presupuesto BID'!P50+'[1]Presupuesto BID'!P51+'[1]Presupuesto BID'!P52</f>
        <v>111047</v>
      </c>
      <c r="G19" s="20">
        <f>+'[1]Presupuesto Local PNUD'!P50+'[1]Presupuesto Local PNUD'!P51+'[1]Presupuesto Local PNUD'!P52+'[1]Presupuesto Local MVOTMA'!P50+'[1]Presupuesto Local MVOTMA'!P51+'[1]Presupuesto Local MVOTMA'!P52</f>
        <v>20030.339999999997</v>
      </c>
      <c r="H19" s="20">
        <f>+[1]Presupuesto!P50+[1]Presupuesto!P51+[1]Presupuesto!P52</f>
        <v>131077.34000000003</v>
      </c>
      <c r="I19" s="19">
        <f>+'[1]Presupuesto BID'!Q50+'[1]Presupuesto BID'!Q51+'[1]Presupuesto BID'!Q52</f>
        <v>106047</v>
      </c>
      <c r="J19" s="20">
        <f>+'[1]Presupuesto Local PNUD'!Q50+'[1]Presupuesto Local PNUD'!Q51+'[1]Presupuesto Local PNUD'!Q52+'[1]Presupuesto Local MVOTMA'!Q50+'[1]Presupuesto Local MVOTMA'!Q51+'[1]Presupuesto Local MVOTMA'!Q52</f>
        <v>20030.339999999997</v>
      </c>
      <c r="K19" s="20">
        <f>+[1]Presupuesto!Q50+[1]Presupuesto!Q51+[1]Presupuesto!Q52</f>
        <v>126077.34000000003</v>
      </c>
      <c r="L19" s="19">
        <f>+'[1]Presupuesto BID'!R50+'[1]Presupuesto BID'!R51+'[1]Presupuesto BID'!R52</f>
        <v>96047</v>
      </c>
      <c r="M19" s="20">
        <f>+'[1]Presupuesto Local PNUD'!R50+'[1]Presupuesto Local PNUD'!R51+'[1]Presupuesto Local PNUD'!R52+'[1]Presupuesto Local MVOTMA'!R50+'[1]Presupuesto Local MVOTMA'!R51+'[1]Presupuesto Local MVOTMA'!R52</f>
        <v>20030.339999999997</v>
      </c>
      <c r="N19" s="20">
        <f>+[1]Presupuesto!R50+[1]Presupuesto!R51+[1]Presupuesto!R52</f>
        <v>116077.34000000003</v>
      </c>
      <c r="O19" s="19">
        <f>+'[1]Presupuesto BID'!S50+'[1]Presupuesto BID'!S51+'[1]Presupuesto BID'!S52</f>
        <v>91047</v>
      </c>
      <c r="P19" s="20">
        <f>+'[1]Presupuesto Local PNUD'!S50+'[1]Presupuesto Local PNUD'!S51+'[1]Presupuesto Local PNUD'!S52+'[1]Presupuesto Local MVOTMA'!S50+'[1]Presupuesto Local MVOTMA'!S51+'[1]Presupuesto Local MVOTMA'!S52</f>
        <v>20030.339999999997</v>
      </c>
      <c r="Q19" s="20">
        <f>+[1]Presupuesto!S50+[1]Presupuesto!S51+[1]Presupuesto!S52</f>
        <v>111077.34000000003</v>
      </c>
      <c r="R19" s="19">
        <f t="shared" si="1"/>
        <v>495235</v>
      </c>
      <c r="S19" s="21">
        <f t="shared" si="1"/>
        <v>100151.69999999998</v>
      </c>
      <c r="T19" s="22">
        <f t="shared" si="1"/>
        <v>595386.70000000019</v>
      </c>
    </row>
    <row r="20" spans="1:20" ht="32.25" x14ac:dyDescent="0.45">
      <c r="A20" s="1"/>
      <c r="B20" s="18" t="s">
        <v>29</v>
      </c>
      <c r="C20" s="19">
        <f>+'[1]Presupuesto BID'!O54</f>
        <v>57516</v>
      </c>
      <c r="D20" s="20">
        <f>+'[1]Presupuesto Local PNUD'!O54+'[1]Presupuesto Local MVOTMA'!O54</f>
        <v>12653.519999999997</v>
      </c>
      <c r="E20" s="20">
        <f>+[1]Presupuesto!O54</f>
        <v>70169.52</v>
      </c>
      <c r="F20" s="19">
        <f>+'[1]Presupuesto BID'!P54</f>
        <v>57516</v>
      </c>
      <c r="G20" s="20">
        <f>+'[1]Presupuesto Local PNUD'!P54+'[1]Presupuesto Local MVOTMA'!P54</f>
        <v>12653.519999999997</v>
      </c>
      <c r="H20" s="20">
        <f>+[1]Presupuesto!P54</f>
        <v>70169.52</v>
      </c>
      <c r="I20" s="19">
        <f>+'[1]Presupuesto BID'!Q54</f>
        <v>36426.799999999996</v>
      </c>
      <c r="J20" s="20">
        <f>+'[1]Presupuesto Local PNUD'!Q54+'[1]Presupuesto Local MVOTMA'!Q54</f>
        <v>8013.895999999997</v>
      </c>
      <c r="K20" s="20">
        <f>+[1]Presupuesto!Q54</f>
        <v>44440.695999999996</v>
      </c>
      <c r="L20" s="19">
        <f>+'[1]Presupuesto BID'!R54</f>
        <v>0</v>
      </c>
      <c r="M20" s="20">
        <f>+'[1]Presupuesto Local PNUD'!R54+'[1]Presupuesto Local MVOTMA'!R54</f>
        <v>0</v>
      </c>
      <c r="N20" s="20">
        <f>+[1]Presupuesto!R54</f>
        <v>0</v>
      </c>
      <c r="O20" s="19">
        <f>+'[1]Presupuesto BID'!S54</f>
        <v>0</v>
      </c>
      <c r="P20" s="20">
        <f>+'[1]Presupuesto Local PNUD'!S54+'[1]Presupuesto Local MVOTMA'!S54</f>
        <v>0</v>
      </c>
      <c r="Q20" s="20">
        <f>+[1]Presupuesto!S54</f>
        <v>0</v>
      </c>
      <c r="R20" s="19">
        <f t="shared" si="1"/>
        <v>151458.79999999999</v>
      </c>
      <c r="S20" s="21">
        <f t="shared" si="1"/>
        <v>33320.935999999987</v>
      </c>
      <c r="T20" s="22">
        <f t="shared" si="1"/>
        <v>184779.736</v>
      </c>
    </row>
    <row r="21" spans="1:20" x14ac:dyDescent="0.45">
      <c r="A21" s="1"/>
      <c r="B21" s="18" t="s">
        <v>30</v>
      </c>
      <c r="C21" s="19">
        <f>+'[1]Presupuesto BID'!O56</f>
        <v>16500</v>
      </c>
      <c r="D21" s="20">
        <f>+'[1]Presupuesto Local PNUD'!O56+'[1]Presupuesto Local MVOTMA'!O56</f>
        <v>3629.9999999999991</v>
      </c>
      <c r="E21" s="20">
        <f>+[1]Presupuesto!O56</f>
        <v>20130</v>
      </c>
      <c r="F21" s="19">
        <f>+'[1]Presupuesto BID'!P56</f>
        <v>21999.999999999996</v>
      </c>
      <c r="G21" s="20">
        <f>+'[1]Presupuesto Local PNUD'!P56+'[1]Presupuesto Local MVOTMA'!P56</f>
        <v>4839.9999999999982</v>
      </c>
      <c r="H21" s="20">
        <f>+[1]Presupuesto!P56</f>
        <v>26840.000000000004</v>
      </c>
      <c r="I21" s="19">
        <f>+'[1]Presupuesto BID'!Q56</f>
        <v>21999.999999999996</v>
      </c>
      <c r="J21" s="20">
        <f>+'[1]Presupuesto Local PNUD'!Q56+'[1]Presupuesto Local MVOTMA'!Q56</f>
        <v>4839.9999999999982</v>
      </c>
      <c r="K21" s="20">
        <f>+[1]Presupuesto!Q56</f>
        <v>26840.000000000004</v>
      </c>
      <c r="L21" s="19">
        <f>+'[1]Presupuesto BID'!R56</f>
        <v>21999.999999999996</v>
      </c>
      <c r="M21" s="20">
        <f>+'[1]Presupuesto Local PNUD'!R56+'[1]Presupuesto Local MVOTMA'!R56</f>
        <v>4839.9999999999982</v>
      </c>
      <c r="N21" s="20">
        <f>+[1]Presupuesto!R56</f>
        <v>26840.000000000004</v>
      </c>
      <c r="O21" s="19">
        <f>+'[1]Presupuesto BID'!S56</f>
        <v>0</v>
      </c>
      <c r="P21" s="20">
        <f>+'[1]Presupuesto Local PNUD'!S56+'[1]Presupuesto Local MVOTMA'!S56</f>
        <v>0</v>
      </c>
      <c r="Q21" s="20">
        <f>+[1]Presupuesto!S56</f>
        <v>0</v>
      </c>
      <c r="R21" s="19">
        <f t="shared" si="1"/>
        <v>82500</v>
      </c>
      <c r="S21" s="21">
        <f t="shared" si="1"/>
        <v>18149.999999999993</v>
      </c>
      <c r="T21" s="22">
        <f t="shared" si="1"/>
        <v>100650</v>
      </c>
    </row>
    <row r="22" spans="1:20" ht="21.75" x14ac:dyDescent="0.45">
      <c r="A22" s="1"/>
      <c r="B22" s="18" t="s">
        <v>31</v>
      </c>
      <c r="C22" s="19">
        <f>+'[1]Presupuesto BID'!O58</f>
        <v>31633.80000000001</v>
      </c>
      <c r="D22" s="20">
        <f>+'[1]Presupuesto Local PNUD'!O58+'[1]Presupuesto Local MVOTMA'!O58</f>
        <v>6959.4359999999997</v>
      </c>
      <c r="E22" s="20">
        <f>+[1]Presupuesto!O58</f>
        <v>38593.236000000004</v>
      </c>
      <c r="F22" s="19">
        <f>+'[1]Presupuesto BID'!P58</f>
        <v>63267.600000000028</v>
      </c>
      <c r="G22" s="20">
        <f>+'[1]Presupuesto Local PNUD'!P58+'[1]Presupuesto Local MVOTMA'!P58</f>
        <v>13918.871999999996</v>
      </c>
      <c r="H22" s="20">
        <f>+[1]Presupuesto!P58</f>
        <v>77186.472000000009</v>
      </c>
      <c r="I22" s="19">
        <f>+'[1]Presupuesto BID'!Q58</f>
        <v>63267.600000000028</v>
      </c>
      <c r="J22" s="20">
        <f>+'[1]Presupuesto Local PNUD'!Q58+'[1]Presupuesto Local MVOTMA'!Q58</f>
        <v>13918.871999999996</v>
      </c>
      <c r="K22" s="20">
        <f>+[1]Presupuesto!Q58</f>
        <v>77186.472000000009</v>
      </c>
      <c r="L22" s="19">
        <f>+'[1]Presupuesto BID'!R58</f>
        <v>63267.600000000028</v>
      </c>
      <c r="M22" s="20">
        <f>+'[1]Presupuesto Local PNUD'!R58+'[1]Presupuesto Local MVOTMA'!R58</f>
        <v>13918.871999999996</v>
      </c>
      <c r="N22" s="20">
        <f>+[1]Presupuesto!R58</f>
        <v>77186.472000000009</v>
      </c>
      <c r="O22" s="19">
        <f>+'[1]Presupuesto BID'!S58</f>
        <v>63267.600000000028</v>
      </c>
      <c r="P22" s="20">
        <f>+'[1]Presupuesto Local PNUD'!S58+'[1]Presupuesto Local MVOTMA'!S58</f>
        <v>13918.871999999996</v>
      </c>
      <c r="Q22" s="20">
        <f>+[1]Presupuesto!S58</f>
        <v>77186.472000000009</v>
      </c>
      <c r="R22" s="19">
        <f t="shared" si="1"/>
        <v>284704.20000000013</v>
      </c>
      <c r="S22" s="21">
        <f t="shared" si="1"/>
        <v>62634.923999999985</v>
      </c>
      <c r="T22" s="22">
        <f t="shared" si="1"/>
        <v>347339.12400000001</v>
      </c>
    </row>
    <row r="23" spans="1:20" ht="21.75" x14ac:dyDescent="0.45">
      <c r="A23" s="1"/>
      <c r="B23" s="23" t="s">
        <v>32</v>
      </c>
      <c r="C23" s="24"/>
      <c r="D23" s="25"/>
      <c r="E23" s="25"/>
      <c r="F23" s="24"/>
      <c r="G23" s="25"/>
      <c r="H23" s="25"/>
      <c r="I23" s="24"/>
      <c r="J23" s="25"/>
      <c r="K23" s="25"/>
      <c r="L23" s="24"/>
      <c r="M23" s="25"/>
      <c r="N23" s="25"/>
      <c r="O23" s="24"/>
      <c r="P23" s="25"/>
      <c r="Q23" s="25"/>
      <c r="R23" s="24"/>
      <c r="S23" s="25"/>
      <c r="T23" s="26"/>
    </row>
    <row r="24" spans="1:20" x14ac:dyDescent="0.45">
      <c r="A24" s="1"/>
      <c r="B24" s="18" t="s">
        <v>33</v>
      </c>
      <c r="C24" s="19">
        <v>123260.65000000002</v>
      </c>
      <c r="D24" s="20">
        <v>27117.343000000001</v>
      </c>
      <c r="E24" s="20">
        <v>150377.99299999999</v>
      </c>
      <c r="F24" s="19">
        <v>179012.23333333334</v>
      </c>
      <c r="G24" s="20">
        <v>28382.691333333336</v>
      </c>
      <c r="H24" s="20">
        <v>207394.92466666666</v>
      </c>
      <c r="I24" s="19">
        <v>179012.23333333334</v>
      </c>
      <c r="J24" s="20">
        <v>28382.691333333336</v>
      </c>
      <c r="K24" s="20">
        <v>207394.92466666666</v>
      </c>
      <c r="L24" s="19">
        <v>103345.56666666667</v>
      </c>
      <c r="M24" s="20">
        <v>22736.024666666679</v>
      </c>
      <c r="N24" s="20">
        <v>126081.59133333334</v>
      </c>
      <c r="O24" s="19">
        <v>103345.56666666667</v>
      </c>
      <c r="P24" s="20">
        <v>22736.024666666679</v>
      </c>
      <c r="Q24" s="20">
        <v>126081.59133333334</v>
      </c>
      <c r="R24" s="19">
        <f t="shared" si="1"/>
        <v>687976.25</v>
      </c>
      <c r="S24" s="21">
        <f t="shared" si="1"/>
        <v>129354.77500000002</v>
      </c>
      <c r="T24" s="22">
        <f t="shared" si="1"/>
        <v>817331.02500000014</v>
      </c>
    </row>
    <row r="25" spans="1:20" ht="21.75" x14ac:dyDescent="0.45">
      <c r="A25" s="1"/>
      <c r="B25" s="23" t="s">
        <v>34</v>
      </c>
      <c r="C25" s="24"/>
      <c r="D25" s="25"/>
      <c r="E25" s="25"/>
      <c r="F25" s="24"/>
      <c r="G25" s="25"/>
      <c r="H25" s="25"/>
      <c r="I25" s="24"/>
      <c r="J25" s="25"/>
      <c r="K25" s="25"/>
      <c r="L25" s="24"/>
      <c r="M25" s="25"/>
      <c r="N25" s="25"/>
      <c r="O25" s="24"/>
      <c r="P25" s="25"/>
      <c r="Q25" s="25"/>
      <c r="R25" s="24"/>
      <c r="S25" s="25"/>
      <c r="T25" s="26"/>
    </row>
    <row r="26" spans="1:20" ht="22.15" thickBot="1" x14ac:dyDescent="0.5">
      <c r="A26" s="1"/>
      <c r="B26" s="18" t="s">
        <v>35</v>
      </c>
      <c r="C26" s="19">
        <v>80419.900000000023</v>
      </c>
      <c r="D26" s="20">
        <v>17692.377999999997</v>
      </c>
      <c r="E26" s="20">
        <v>98112.278000000006</v>
      </c>
      <c r="F26" s="19">
        <v>80419.900000000023</v>
      </c>
      <c r="G26" s="20">
        <v>17692.377999999997</v>
      </c>
      <c r="H26" s="20">
        <v>98112.278000000006</v>
      </c>
      <c r="I26" s="19">
        <v>80419.900000000023</v>
      </c>
      <c r="J26" s="20">
        <v>17692.377999999997</v>
      </c>
      <c r="K26" s="20">
        <v>98112.278000000006</v>
      </c>
      <c r="L26" s="19">
        <v>58753.23333333333</v>
      </c>
      <c r="M26" s="20">
        <v>12925.711333333333</v>
      </c>
      <c r="N26" s="20">
        <v>71678.944666666648</v>
      </c>
      <c r="O26" s="19">
        <v>58753.23333333333</v>
      </c>
      <c r="P26" s="20">
        <v>12925.711333333333</v>
      </c>
      <c r="Q26" s="20">
        <v>71678.944666666648</v>
      </c>
      <c r="R26" s="19">
        <f t="shared" si="1"/>
        <v>358766.16666666674</v>
      </c>
      <c r="S26" s="21">
        <f t="shared" si="1"/>
        <v>78928.556666666671</v>
      </c>
      <c r="T26" s="22">
        <f t="shared" si="1"/>
        <v>437694.72333333339</v>
      </c>
    </row>
    <row r="27" spans="1:20" ht="45.75" customHeight="1" x14ac:dyDescent="0.45">
      <c r="A27" s="1"/>
      <c r="B27" s="28" t="s">
        <v>36</v>
      </c>
      <c r="C27" s="29">
        <f t="shared" ref="C27:T27" si="2">+SUM(C29:C37)</f>
        <v>249482.30000000002</v>
      </c>
      <c r="D27" s="30">
        <f t="shared" si="2"/>
        <v>54886.106</v>
      </c>
      <c r="E27" s="30">
        <f t="shared" si="2"/>
        <v>304368.40600000008</v>
      </c>
      <c r="F27" s="29">
        <f t="shared" si="2"/>
        <v>339565.63333333342</v>
      </c>
      <c r="G27" s="30">
        <f t="shared" si="2"/>
        <v>67444.439333333314</v>
      </c>
      <c r="H27" s="30">
        <f t="shared" si="2"/>
        <v>407010.0726666667</v>
      </c>
      <c r="I27" s="29">
        <f t="shared" si="2"/>
        <v>317900.69666666677</v>
      </c>
      <c r="J27" s="30">
        <f t="shared" si="2"/>
        <v>69278.153266666661</v>
      </c>
      <c r="K27" s="30">
        <f t="shared" si="2"/>
        <v>387178.84993333335</v>
      </c>
      <c r="L27" s="29">
        <f t="shared" si="2"/>
        <v>290454.03000000009</v>
      </c>
      <c r="M27" s="30">
        <f t="shared" si="2"/>
        <v>62953.886599999991</v>
      </c>
      <c r="N27" s="30">
        <f t="shared" si="2"/>
        <v>353407.91660000011</v>
      </c>
      <c r="O27" s="29">
        <f t="shared" si="2"/>
        <v>248091.8755555556</v>
      </c>
      <c r="P27" s="30">
        <f t="shared" si="2"/>
        <v>53842.772622222205</v>
      </c>
      <c r="Q27" s="30">
        <f t="shared" si="2"/>
        <v>301934.64817777777</v>
      </c>
      <c r="R27" s="29">
        <f t="shared" si="2"/>
        <v>1445494.5355555557</v>
      </c>
      <c r="S27" s="30">
        <f t="shared" si="2"/>
        <v>308405.35782222223</v>
      </c>
      <c r="T27" s="30">
        <f t="shared" si="2"/>
        <v>1753899.8933777779</v>
      </c>
    </row>
    <row r="28" spans="1:20" ht="54" customHeight="1" x14ac:dyDescent="0.45">
      <c r="A28" s="1"/>
      <c r="B28" s="23" t="s">
        <v>37</v>
      </c>
      <c r="C28" s="24"/>
      <c r="D28" s="25"/>
      <c r="E28" s="25"/>
      <c r="F28" s="24"/>
      <c r="G28" s="25"/>
      <c r="H28" s="25"/>
      <c r="I28" s="24"/>
      <c r="J28" s="25"/>
      <c r="K28" s="25"/>
      <c r="L28" s="24"/>
      <c r="M28" s="25"/>
      <c r="N28" s="25"/>
      <c r="O28" s="24"/>
      <c r="P28" s="25"/>
      <c r="Q28" s="25"/>
      <c r="R28" s="24"/>
      <c r="S28" s="25"/>
      <c r="T28" s="26"/>
    </row>
    <row r="29" spans="1:20" ht="21.75" x14ac:dyDescent="0.45">
      <c r="A29" s="1"/>
      <c r="B29" s="31" t="s">
        <v>38</v>
      </c>
      <c r="C29" s="32">
        <v>93410.6</v>
      </c>
      <c r="D29" s="33">
        <v>20550.331999999995</v>
      </c>
      <c r="E29" s="33">
        <v>113960.932</v>
      </c>
      <c r="F29" s="32">
        <v>131743.93333333335</v>
      </c>
      <c r="G29" s="33">
        <v>22383.665333333323</v>
      </c>
      <c r="H29" s="33">
        <v>154127.59866666666</v>
      </c>
      <c r="I29" s="32">
        <v>101743.93333333335</v>
      </c>
      <c r="J29" s="33">
        <v>22383.665333333323</v>
      </c>
      <c r="K29" s="33">
        <v>124127.59866666667</v>
      </c>
      <c r="L29" s="32">
        <v>101743.93333333335</v>
      </c>
      <c r="M29" s="33">
        <v>22383.665333333323</v>
      </c>
      <c r="N29" s="33">
        <v>124127.59866666667</v>
      </c>
      <c r="O29" s="32">
        <v>101743.93333333335</v>
      </c>
      <c r="P29" s="33">
        <v>22383.665333333323</v>
      </c>
      <c r="Q29" s="33">
        <v>124127.59866666667</v>
      </c>
      <c r="R29" s="34">
        <v>530386.33333333337</v>
      </c>
      <c r="S29" s="35">
        <v>110084.99333333329</v>
      </c>
      <c r="T29" s="36">
        <v>640471.32666666666</v>
      </c>
    </row>
    <row r="30" spans="1:20" ht="21.75" x14ac:dyDescent="0.45">
      <c r="A30" s="1"/>
      <c r="B30" s="31" t="s">
        <v>135</v>
      </c>
      <c r="C30" s="32">
        <v>20000</v>
      </c>
      <c r="D30" s="20">
        <v>4399.9999999999982</v>
      </c>
      <c r="E30" s="20">
        <v>24399.999999999996</v>
      </c>
      <c r="F30" s="32">
        <v>20000</v>
      </c>
      <c r="G30" s="20">
        <v>4399.9999999999982</v>
      </c>
      <c r="H30" s="20">
        <v>24399.999999999996</v>
      </c>
      <c r="I30" s="32">
        <v>22000</v>
      </c>
      <c r="J30" s="20">
        <v>4839.9999999999982</v>
      </c>
      <c r="K30" s="20">
        <v>26840.000000000011</v>
      </c>
      <c r="L30" s="32">
        <v>22000</v>
      </c>
      <c r="M30" s="20">
        <v>4839.9999999999982</v>
      </c>
      <c r="N30" s="20">
        <v>26840.000000000011</v>
      </c>
      <c r="O30" s="32">
        <v>14666.66666666667</v>
      </c>
      <c r="P30" s="20">
        <v>3226.6666666666661</v>
      </c>
      <c r="Q30" s="20">
        <v>17893.333333333339</v>
      </c>
      <c r="R30" s="19">
        <v>98666.666666666672</v>
      </c>
      <c r="S30" s="21">
        <v>21706.666666666657</v>
      </c>
      <c r="T30" s="22">
        <v>120373.33333333336</v>
      </c>
    </row>
    <row r="31" spans="1:20" ht="32.25" x14ac:dyDescent="0.45">
      <c r="A31" s="1"/>
      <c r="B31" s="31" t="s">
        <v>39</v>
      </c>
      <c r="C31" s="32">
        <v>14999.999999999998</v>
      </c>
      <c r="D31" s="20">
        <v>3299.9999999999986</v>
      </c>
      <c r="E31" s="20">
        <v>18300</v>
      </c>
      <c r="F31" s="32">
        <v>20000</v>
      </c>
      <c r="G31" s="20">
        <v>4399.9999999999982</v>
      </c>
      <c r="H31" s="20">
        <v>24399.999999999996</v>
      </c>
      <c r="I31" s="32">
        <v>22000</v>
      </c>
      <c r="J31" s="20">
        <v>4839.9999999999982</v>
      </c>
      <c r="K31" s="20">
        <v>26840.000000000011</v>
      </c>
      <c r="L31" s="32">
        <v>22000</v>
      </c>
      <c r="M31" s="20">
        <v>4839.9999999999982</v>
      </c>
      <c r="N31" s="20">
        <v>26840.000000000011</v>
      </c>
      <c r="O31" s="32">
        <v>22000</v>
      </c>
      <c r="P31" s="20">
        <v>4839.9999999999982</v>
      </c>
      <c r="Q31" s="20">
        <v>26840.000000000011</v>
      </c>
      <c r="R31" s="19">
        <v>101000</v>
      </c>
      <c r="S31" s="21">
        <v>22219.999999999993</v>
      </c>
      <c r="T31" s="22">
        <v>123220.00000000004</v>
      </c>
    </row>
    <row r="32" spans="1:20" ht="21.75" x14ac:dyDescent="0.45">
      <c r="A32" s="1"/>
      <c r="B32" s="31" t="s">
        <v>136</v>
      </c>
      <c r="C32" s="32">
        <v>21350.633333333331</v>
      </c>
      <c r="D32" s="20">
        <v>4697.1393333333344</v>
      </c>
      <c r="E32" s="20">
        <v>26047.772666666675</v>
      </c>
      <c r="F32" s="32">
        <v>21350.633333333331</v>
      </c>
      <c r="G32" s="20">
        <v>4697.1393333333344</v>
      </c>
      <c r="H32" s="20">
        <v>26047.772666666675</v>
      </c>
      <c r="I32" s="32">
        <v>23485.696666666674</v>
      </c>
      <c r="J32" s="20">
        <v>5166.8532666666679</v>
      </c>
      <c r="K32" s="20">
        <v>28652.549933333332</v>
      </c>
      <c r="L32" s="32">
        <v>23485.696666666674</v>
      </c>
      <c r="M32" s="20">
        <v>5166.8532666666679</v>
      </c>
      <c r="N32" s="20">
        <v>28652.549933333332</v>
      </c>
      <c r="O32" s="32">
        <v>15657.131111111115</v>
      </c>
      <c r="P32" s="20">
        <v>3444.5688444444449</v>
      </c>
      <c r="Q32" s="20">
        <v>19101.699955555556</v>
      </c>
      <c r="R32" s="19">
        <v>105329.79111111112</v>
      </c>
      <c r="S32" s="21">
        <v>23172.554044444452</v>
      </c>
      <c r="T32" s="22">
        <v>128502.34515555557</v>
      </c>
    </row>
    <row r="33" spans="1:20" x14ac:dyDescent="0.45">
      <c r="A33" s="1"/>
      <c r="B33" s="37" t="s">
        <v>137</v>
      </c>
      <c r="C33" s="32">
        <v>16500</v>
      </c>
      <c r="D33" s="20">
        <v>3629.9999999999991</v>
      </c>
      <c r="E33" s="20">
        <v>20130</v>
      </c>
      <c r="F33" s="32">
        <v>21999.999999999996</v>
      </c>
      <c r="G33" s="20">
        <v>4839.9999999999982</v>
      </c>
      <c r="H33" s="20">
        <v>26840.000000000004</v>
      </c>
      <c r="I33" s="32">
        <v>24200.000000000004</v>
      </c>
      <c r="J33" s="20">
        <v>5324.0000000000027</v>
      </c>
      <c r="K33" s="20">
        <v>29523.999999999996</v>
      </c>
      <c r="L33" s="32">
        <v>26620.000000000015</v>
      </c>
      <c r="M33" s="20">
        <v>5856.3999999999978</v>
      </c>
      <c r="N33" s="20">
        <v>32476.400000000012</v>
      </c>
      <c r="O33" s="32">
        <v>29282.000000000011</v>
      </c>
      <c r="P33" s="20">
        <v>6442.0399999999972</v>
      </c>
      <c r="Q33" s="20">
        <v>35724.040000000008</v>
      </c>
      <c r="R33" s="19">
        <v>118602.00000000003</v>
      </c>
      <c r="S33" s="21">
        <v>26092.439999999995</v>
      </c>
      <c r="T33" s="22">
        <v>144694.44</v>
      </c>
    </row>
    <row r="34" spans="1:20" ht="27" customHeight="1" x14ac:dyDescent="0.45">
      <c r="A34" s="1"/>
      <c r="B34" s="23" t="s">
        <v>40</v>
      </c>
      <c r="C34" s="24"/>
      <c r="D34" s="25"/>
      <c r="E34" s="25"/>
      <c r="F34" s="24"/>
      <c r="G34" s="25"/>
      <c r="H34" s="25"/>
      <c r="I34" s="24"/>
      <c r="J34" s="25"/>
      <c r="K34" s="25"/>
      <c r="L34" s="24"/>
      <c r="M34" s="25"/>
      <c r="N34" s="25"/>
      <c r="O34" s="24"/>
      <c r="P34" s="25"/>
      <c r="Q34" s="25"/>
      <c r="R34" s="24"/>
      <c r="S34" s="25"/>
      <c r="T34" s="26"/>
    </row>
    <row r="35" spans="1:20" ht="21.75" x14ac:dyDescent="0.45">
      <c r="A35" s="1"/>
      <c r="B35" s="31" t="s">
        <v>138</v>
      </c>
      <c r="C35" s="32">
        <v>21250</v>
      </c>
      <c r="D35" s="20">
        <v>4674.9999999999991</v>
      </c>
      <c r="E35" s="20">
        <v>25924.999999999996</v>
      </c>
      <c r="F35" s="32">
        <v>59500.000000000022</v>
      </c>
      <c r="G35" s="20">
        <v>13089.999999999993</v>
      </c>
      <c r="H35" s="20">
        <v>72590</v>
      </c>
      <c r="I35" s="32">
        <v>59500.000000000022</v>
      </c>
      <c r="J35" s="20">
        <v>13089.999999999993</v>
      </c>
      <c r="K35" s="20">
        <v>72590</v>
      </c>
      <c r="L35" s="32">
        <v>28333.333333333328</v>
      </c>
      <c r="M35" s="20">
        <v>6233.3333333333321</v>
      </c>
      <c r="N35" s="20">
        <v>34566.666666666664</v>
      </c>
      <c r="O35" s="32">
        <v>25972.222222222219</v>
      </c>
      <c r="P35" s="20">
        <v>5713.8888888888878</v>
      </c>
      <c r="Q35" s="20">
        <v>31686.111111111106</v>
      </c>
      <c r="R35" s="19">
        <v>194555.55555555559</v>
      </c>
      <c r="S35" s="21">
        <v>42802.222222222204</v>
      </c>
      <c r="T35" s="22">
        <v>237357.77777777775</v>
      </c>
    </row>
    <row r="36" spans="1:20" ht="21.75" x14ac:dyDescent="0.45">
      <c r="A36" s="1"/>
      <c r="B36" s="31" t="s">
        <v>139</v>
      </c>
      <c r="C36" s="32">
        <v>61971.066666666688</v>
      </c>
      <c r="D36" s="20">
        <v>13633.634666666672</v>
      </c>
      <c r="E36" s="20">
        <v>75604.70133333336</v>
      </c>
      <c r="F36" s="32">
        <v>61971.066666666688</v>
      </c>
      <c r="G36" s="20">
        <v>13633.634666666672</v>
      </c>
      <c r="H36" s="20">
        <v>75604.70133333336</v>
      </c>
      <c r="I36" s="32">
        <v>61971.066666666688</v>
      </c>
      <c r="J36" s="20">
        <v>13633.634666666672</v>
      </c>
      <c r="K36" s="20">
        <v>75604.70133333336</v>
      </c>
      <c r="L36" s="32">
        <v>61971.066666666688</v>
      </c>
      <c r="M36" s="20">
        <v>13633.634666666672</v>
      </c>
      <c r="N36" s="20">
        <v>75604.70133333336</v>
      </c>
      <c r="O36" s="32">
        <v>35417.922222222238</v>
      </c>
      <c r="P36" s="20">
        <v>7791.9428888888888</v>
      </c>
      <c r="Q36" s="20">
        <v>43209.865111111125</v>
      </c>
      <c r="R36" s="19">
        <v>283302.18888888898</v>
      </c>
      <c r="S36" s="21">
        <v>62326.481555555576</v>
      </c>
      <c r="T36" s="22">
        <v>345628.67044444458</v>
      </c>
    </row>
    <row r="37" spans="1:20" ht="22.15" thickBot="1" x14ac:dyDescent="0.5">
      <c r="A37" s="1"/>
      <c r="B37" s="31" t="s">
        <v>140</v>
      </c>
      <c r="C37" s="32">
        <v>0</v>
      </c>
      <c r="D37" s="20">
        <v>0</v>
      </c>
      <c r="E37" s="20">
        <v>0</v>
      </c>
      <c r="F37" s="32">
        <v>3000</v>
      </c>
      <c r="G37" s="20">
        <v>0</v>
      </c>
      <c r="H37" s="20">
        <v>3000</v>
      </c>
      <c r="I37" s="32">
        <v>3000</v>
      </c>
      <c r="J37" s="20">
        <v>0</v>
      </c>
      <c r="K37" s="20">
        <v>3000</v>
      </c>
      <c r="L37" s="32">
        <v>4300</v>
      </c>
      <c r="M37" s="20">
        <v>0</v>
      </c>
      <c r="N37" s="20">
        <v>4300</v>
      </c>
      <c r="O37" s="32">
        <v>3352</v>
      </c>
      <c r="P37" s="20">
        <v>0</v>
      </c>
      <c r="Q37" s="20">
        <v>3352</v>
      </c>
      <c r="R37" s="19">
        <v>13652</v>
      </c>
      <c r="S37" s="21">
        <v>0</v>
      </c>
      <c r="T37" s="22">
        <v>13652</v>
      </c>
    </row>
    <row r="38" spans="1:20" ht="14.65" thickBot="1" x14ac:dyDescent="0.5">
      <c r="A38" s="1"/>
      <c r="B38" s="38" t="s">
        <v>14</v>
      </c>
      <c r="C38" s="39">
        <f t="shared" ref="C38:R38" si="3">+SUM(C39:C41)</f>
        <v>0</v>
      </c>
      <c r="D38" s="40">
        <f t="shared" si="3"/>
        <v>153308.19459071325</v>
      </c>
      <c r="E38" s="40">
        <f t="shared" si="3"/>
        <v>153308.19459071325</v>
      </c>
      <c r="F38" s="39">
        <f t="shared" si="3"/>
        <v>0</v>
      </c>
      <c r="G38" s="40">
        <f t="shared" si="3"/>
        <v>215003.92849449499</v>
      </c>
      <c r="H38" s="40">
        <f t="shared" ref="H38" si="4">+SUM(H39:H41)</f>
        <v>215003.92849449499</v>
      </c>
      <c r="I38" s="39">
        <f t="shared" si="3"/>
        <v>20000</v>
      </c>
      <c r="J38" s="40">
        <f t="shared" si="3"/>
        <v>228705.60208233609</v>
      </c>
      <c r="K38" s="40">
        <f t="shared" si="3"/>
        <v>248705.60208233609</v>
      </c>
      <c r="L38" s="39">
        <f t="shared" si="3"/>
        <v>0</v>
      </c>
      <c r="M38" s="40">
        <f t="shared" si="3"/>
        <v>242461.23859502157</v>
      </c>
      <c r="N38" s="40">
        <f t="shared" ref="N38" si="5">+SUM(N39:N41)</f>
        <v>242461.23859502157</v>
      </c>
      <c r="O38" s="39">
        <f t="shared" si="3"/>
        <v>75000</v>
      </c>
      <c r="P38" s="40">
        <f t="shared" si="3"/>
        <v>260075.67889423776</v>
      </c>
      <c r="Q38" s="40">
        <f t="shared" si="3"/>
        <v>335075.67889423773</v>
      </c>
      <c r="R38" s="39">
        <f t="shared" si="3"/>
        <v>95000</v>
      </c>
      <c r="S38" s="40">
        <f>+SUM(S39:S41)</f>
        <v>1099554.6426568036</v>
      </c>
      <c r="T38" s="41">
        <f>+SUM(T39:T41)</f>
        <v>1194554.6426568036</v>
      </c>
    </row>
    <row r="39" spans="1:20" x14ac:dyDescent="0.45">
      <c r="A39" s="1"/>
      <c r="B39" s="42" t="s">
        <v>15</v>
      </c>
      <c r="C39" s="43">
        <v>0</v>
      </c>
      <c r="D39" s="44">
        <f>+[1]Presupuesto!O6</f>
        <v>143308.19459071325</v>
      </c>
      <c r="E39" s="44">
        <f>+[1]Presupuesto!O6</f>
        <v>143308.19459071325</v>
      </c>
      <c r="F39" s="43">
        <v>0</v>
      </c>
      <c r="G39" s="44">
        <f>+[1]Presupuesto!P6</f>
        <v>205003.92849449499</v>
      </c>
      <c r="H39" s="44">
        <f>+[1]Presupuesto!P6</f>
        <v>205003.92849449499</v>
      </c>
      <c r="I39" s="43">
        <v>0</v>
      </c>
      <c r="J39" s="44">
        <f>+[1]Presupuesto!Q6</f>
        <v>218705.60208233609</v>
      </c>
      <c r="K39" s="44">
        <f>+[1]Presupuesto!Q6</f>
        <v>218705.60208233609</v>
      </c>
      <c r="L39" s="43">
        <v>0</v>
      </c>
      <c r="M39" s="44">
        <f>+[1]Presupuesto!R6</f>
        <v>232461.23859502157</v>
      </c>
      <c r="N39" s="44">
        <f>+[1]Presupuesto!R6</f>
        <v>232461.23859502157</v>
      </c>
      <c r="O39" s="43">
        <v>0</v>
      </c>
      <c r="P39" s="44">
        <f>+[1]Presupuesto!S6</f>
        <v>260075.67889423776</v>
      </c>
      <c r="Q39" s="44">
        <f>+[1]Presupuesto!S6</f>
        <v>260075.67889423776</v>
      </c>
      <c r="R39" s="19">
        <f t="shared" ref="R39:T41" si="6">+C39+F39+I39+L39+O39</f>
        <v>0</v>
      </c>
      <c r="S39" s="21">
        <f t="shared" si="6"/>
        <v>1059554.6426568036</v>
      </c>
      <c r="T39" s="22">
        <f t="shared" si="6"/>
        <v>1059554.6426568036</v>
      </c>
    </row>
    <row r="40" spans="1:20" x14ac:dyDescent="0.45">
      <c r="A40" s="1"/>
      <c r="B40" s="45" t="s">
        <v>16</v>
      </c>
      <c r="C40" s="19">
        <v>0</v>
      </c>
      <c r="D40" s="20">
        <f>+'[1]Presupuesto Local PNUD'!O86+'[1]Presupuesto Local MVOTMA'!O86</f>
        <v>10000</v>
      </c>
      <c r="E40" s="20">
        <f>+[1]Presupuesto!O86</f>
        <v>10000</v>
      </c>
      <c r="F40" s="19">
        <v>0</v>
      </c>
      <c r="G40" s="20">
        <f>+'[1]Presupuesto Local PNUD'!P86+'[1]Presupuesto Local MVOTMA'!P86</f>
        <v>10000</v>
      </c>
      <c r="H40" s="20">
        <f>+[1]Presupuesto!P86</f>
        <v>10000</v>
      </c>
      <c r="I40" s="19">
        <v>0</v>
      </c>
      <c r="J40" s="20">
        <f>+'[1]Presupuesto Local PNUD'!Q86+'[1]Presupuesto Local MVOTMA'!Q86</f>
        <v>10000</v>
      </c>
      <c r="K40" s="20">
        <f>+[1]Presupuesto!Q86</f>
        <v>10000</v>
      </c>
      <c r="L40" s="19">
        <v>0</v>
      </c>
      <c r="M40" s="20">
        <f>+'[1]Presupuesto Local PNUD'!R86+'[1]Presupuesto Local MVOTMA'!R86</f>
        <v>10000</v>
      </c>
      <c r="N40" s="20">
        <f>+[1]Presupuesto!R86</f>
        <v>10000</v>
      </c>
      <c r="O40" s="19">
        <v>0</v>
      </c>
      <c r="P40" s="20">
        <f>+'[1]Presupuesto Local PNUD'!S86+'[1]Presupuesto Local MVOTMA'!S86</f>
        <v>0</v>
      </c>
      <c r="Q40" s="20">
        <f>+[1]Presupuesto!S86</f>
        <v>0</v>
      </c>
      <c r="R40" s="19">
        <f t="shared" si="6"/>
        <v>0</v>
      </c>
      <c r="S40" s="21">
        <f t="shared" si="6"/>
        <v>40000</v>
      </c>
      <c r="T40" s="22">
        <f t="shared" si="6"/>
        <v>40000</v>
      </c>
    </row>
    <row r="41" spans="1:20" ht="14.65" thickBot="1" x14ac:dyDescent="0.5">
      <c r="A41" s="1"/>
      <c r="B41" s="46" t="s">
        <v>17</v>
      </c>
      <c r="C41" s="47">
        <f>+'[1]Presupuesto BID'!O83+'[1]Presupuesto BID'!O84+'[1]Presupuesto BID'!O85</f>
        <v>0</v>
      </c>
      <c r="D41" s="48">
        <v>0</v>
      </c>
      <c r="E41" s="48">
        <f>+[1]Presupuesto!O83+[1]Presupuesto!O84+[1]Presupuesto!O85</f>
        <v>0</v>
      </c>
      <c r="F41" s="47">
        <f>+'[1]Presupuesto BID'!P83+'[1]Presupuesto BID'!P84+'[1]Presupuesto BID'!P85</f>
        <v>0</v>
      </c>
      <c r="G41" s="48">
        <v>0</v>
      </c>
      <c r="H41" s="48">
        <f>+[1]Presupuesto!P83+[1]Presupuesto!P84+[1]Presupuesto!P85</f>
        <v>0</v>
      </c>
      <c r="I41" s="47">
        <f>+'[1]Presupuesto BID'!Q83+'[1]Presupuesto BID'!Q84+'[1]Presupuesto BID'!Q85</f>
        <v>20000</v>
      </c>
      <c r="J41" s="48">
        <v>0</v>
      </c>
      <c r="K41" s="48">
        <f>+[1]Presupuesto!Q83+[1]Presupuesto!Q84+[1]Presupuesto!Q85</f>
        <v>20000</v>
      </c>
      <c r="L41" s="47">
        <f>+'[1]Presupuesto BID'!R83+'[1]Presupuesto BID'!R84+'[1]Presupuesto BID'!R85</f>
        <v>0</v>
      </c>
      <c r="M41" s="48">
        <v>0</v>
      </c>
      <c r="N41" s="48">
        <f>+[1]Presupuesto!R83+[1]Presupuesto!R84+[1]Presupuesto!R85</f>
        <v>0</v>
      </c>
      <c r="O41" s="47">
        <f>+'[1]Presupuesto BID'!S83+'[1]Presupuesto BID'!S84+'[1]Presupuesto BID'!S85</f>
        <v>75000</v>
      </c>
      <c r="P41" s="48">
        <v>0</v>
      </c>
      <c r="Q41" s="48">
        <f>+[1]Presupuesto!S83+[1]Presupuesto!S84+[1]Presupuesto!S85</f>
        <v>75000</v>
      </c>
      <c r="R41" s="19">
        <f t="shared" si="6"/>
        <v>95000</v>
      </c>
      <c r="S41" s="21">
        <f t="shared" si="6"/>
        <v>0</v>
      </c>
      <c r="T41" s="22">
        <f t="shared" si="6"/>
        <v>95000</v>
      </c>
    </row>
    <row r="42" spans="1:20" ht="15" thickTop="1" thickBot="1" x14ac:dyDescent="0.5">
      <c r="A42" s="1"/>
      <c r="B42" s="10" t="s">
        <v>8</v>
      </c>
      <c r="C42" s="39">
        <f t="shared" ref="C42:T42" si="7">+C38+C27+C8</f>
        <v>1155903.2181693991</v>
      </c>
      <c r="D42" s="40">
        <f t="shared" si="7"/>
        <v>399246.90258798096</v>
      </c>
      <c r="E42" s="41">
        <f t="shared" si="7"/>
        <v>1555150.12075738</v>
      </c>
      <c r="F42" s="39">
        <f t="shared" si="7"/>
        <v>1448864.7232786887</v>
      </c>
      <c r="G42" s="40">
        <f t="shared" si="7"/>
        <v>485794.16761580645</v>
      </c>
      <c r="H42" s="41">
        <f t="shared" si="7"/>
        <v>1934658.890894495</v>
      </c>
      <c r="I42" s="39">
        <f t="shared" si="7"/>
        <v>1318459.7833333337</v>
      </c>
      <c r="J42" s="40">
        <f t="shared" si="7"/>
        <v>486857.73441566946</v>
      </c>
      <c r="K42" s="41">
        <f t="shared" si="7"/>
        <v>1805317.5177490031</v>
      </c>
      <c r="L42" s="39">
        <f t="shared" si="7"/>
        <v>1167211.9833333334</v>
      </c>
      <c r="M42" s="40">
        <f t="shared" si="7"/>
        <v>475861.87492835493</v>
      </c>
      <c r="N42" s="41">
        <f t="shared" si="7"/>
        <v>1643073.8582616886</v>
      </c>
      <c r="O42" s="39">
        <f t="shared" si="7"/>
        <v>909560.09222222236</v>
      </c>
      <c r="P42" s="40">
        <f t="shared" si="7"/>
        <v>438321.45918312669</v>
      </c>
      <c r="Q42" s="41">
        <f t="shared" si="7"/>
        <v>1347881.551405349</v>
      </c>
      <c r="R42" s="39">
        <f t="shared" si="7"/>
        <v>5999999.8003369765</v>
      </c>
      <c r="S42" s="40">
        <f t="shared" si="7"/>
        <v>2286082.1387309381</v>
      </c>
      <c r="T42" s="41">
        <f t="shared" si="7"/>
        <v>8286081.9390679151</v>
      </c>
    </row>
    <row r="43" spans="1:20" x14ac:dyDescent="0.4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x14ac:dyDescent="0.45">
      <c r="D44" s="49"/>
      <c r="G44" s="49"/>
      <c r="J44" s="49"/>
      <c r="M44" s="49"/>
      <c r="P44" s="49"/>
      <c r="R44" s="50"/>
      <c r="S44" s="50"/>
      <c r="T44" s="50"/>
    </row>
    <row r="46" spans="1:20" x14ac:dyDescent="0.45">
      <c r="D46" s="49"/>
      <c r="G46" s="49"/>
      <c r="J46" s="49"/>
      <c r="M46" s="49"/>
      <c r="P46" s="49"/>
      <c r="R46" s="49"/>
    </row>
  </sheetData>
  <mergeCells count="27">
    <mergeCell ref="T5:T6"/>
    <mergeCell ref="N5:N6"/>
    <mergeCell ref="O5:O6"/>
    <mergeCell ref="P5:P6"/>
    <mergeCell ref="Q5:Q6"/>
    <mergeCell ref="R5:R6"/>
    <mergeCell ref="S5:S6"/>
    <mergeCell ref="M5:M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B1:T1"/>
    <mergeCell ref="B2:T2"/>
    <mergeCell ref="C4:E4"/>
    <mergeCell ref="F4:H4"/>
    <mergeCell ref="I4:K4"/>
    <mergeCell ref="L4:N4"/>
    <mergeCell ref="O4:Q4"/>
    <mergeCell ref="R4:T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S71"/>
  <sheetViews>
    <sheetView topLeftCell="A45" workbookViewId="0">
      <selection activeCell="A65" sqref="A65"/>
    </sheetView>
  </sheetViews>
  <sheetFormatPr defaultColWidth="10.6640625" defaultRowHeight="14.25" x14ac:dyDescent="0.45"/>
  <cols>
    <col min="2" max="2" width="30.59765625" customWidth="1"/>
    <col min="3" max="3" width="57.59765625" customWidth="1"/>
    <col min="4" max="4" width="60.1328125" customWidth="1"/>
    <col min="5" max="5" width="27" customWidth="1"/>
  </cols>
  <sheetData>
    <row r="1" spans="2:19" x14ac:dyDescent="0.45">
      <c r="B1" s="168" t="s">
        <v>0</v>
      </c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</row>
    <row r="2" spans="2:19" ht="14.65" thickBot="1" x14ac:dyDescent="0.5">
      <c r="B2" s="169" t="s">
        <v>50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</row>
    <row r="3" spans="2:19" ht="16.149999999999999" thickBot="1" x14ac:dyDescent="0.55000000000000004">
      <c r="B3" s="64" t="s">
        <v>51</v>
      </c>
      <c r="C3" s="65" t="s">
        <v>52</v>
      </c>
      <c r="D3" s="65" t="s">
        <v>53</v>
      </c>
      <c r="E3" s="65" t="s">
        <v>54</v>
      </c>
      <c r="F3" s="170" t="s">
        <v>55</v>
      </c>
      <c r="G3" s="170"/>
      <c r="H3" s="171">
        <v>2020</v>
      </c>
      <c r="I3" s="171"/>
      <c r="J3" s="171"/>
      <c r="K3" s="171"/>
      <c r="L3" s="171"/>
      <c r="M3" s="171"/>
      <c r="N3" s="171">
        <v>2021</v>
      </c>
      <c r="O3" s="171"/>
      <c r="P3" s="171"/>
      <c r="Q3" s="171"/>
      <c r="R3" s="171"/>
      <c r="S3" s="171"/>
    </row>
    <row r="4" spans="2:19" ht="15.75" customHeight="1" thickBot="1" x14ac:dyDescent="0.5">
      <c r="B4" s="66"/>
      <c r="C4" s="66"/>
      <c r="D4" s="67"/>
      <c r="E4" s="67"/>
      <c r="F4" s="68" t="s">
        <v>56</v>
      </c>
      <c r="G4" s="69" t="s">
        <v>57</v>
      </c>
      <c r="H4" s="70" t="s">
        <v>58</v>
      </c>
      <c r="I4" s="71" t="s">
        <v>59</v>
      </c>
      <c r="J4" s="71" t="s">
        <v>60</v>
      </c>
      <c r="K4" s="71" t="s">
        <v>61</v>
      </c>
      <c r="L4" s="71" t="s">
        <v>62</v>
      </c>
      <c r="M4" s="72" t="s">
        <v>63</v>
      </c>
      <c r="N4" s="73" t="s">
        <v>58</v>
      </c>
      <c r="O4" s="74" t="s">
        <v>59</v>
      </c>
      <c r="P4" s="74" t="s">
        <v>60</v>
      </c>
      <c r="Q4" s="74" t="s">
        <v>61</v>
      </c>
      <c r="R4" s="74" t="s">
        <v>62</v>
      </c>
      <c r="S4" s="75" t="s">
        <v>63</v>
      </c>
    </row>
    <row r="5" spans="2:19" ht="15" customHeight="1" x14ac:dyDescent="0.45">
      <c r="B5" s="154" t="str">
        <f>+[2]PEP!B8</f>
        <v>COMPONENTE 1- Fortalecimiento de las capacidades de planificación, Información y gestión ambiental para mejora de toma de decisiones</v>
      </c>
      <c r="C5" s="143" t="s">
        <v>19</v>
      </c>
      <c r="D5" s="76" t="s">
        <v>64</v>
      </c>
      <c r="E5" s="157" t="s">
        <v>65</v>
      </c>
      <c r="F5" s="140">
        <f>+PEP!E10</f>
        <v>112123.96333333332</v>
      </c>
      <c r="G5" s="140">
        <f>+PEP!H10</f>
        <v>121517.96333333332</v>
      </c>
      <c r="H5" s="77"/>
      <c r="I5" s="78"/>
      <c r="J5" s="78"/>
      <c r="K5" s="78"/>
      <c r="L5" s="78"/>
      <c r="M5" s="79"/>
      <c r="N5" s="80"/>
      <c r="O5" s="81"/>
      <c r="P5" s="81"/>
      <c r="Q5" s="81"/>
      <c r="R5" s="81"/>
      <c r="S5" s="82"/>
    </row>
    <row r="6" spans="2:19" x14ac:dyDescent="0.45">
      <c r="B6" s="155"/>
      <c r="C6" s="144"/>
      <c r="D6" s="76" t="s">
        <v>66</v>
      </c>
      <c r="E6" s="158"/>
      <c r="F6" s="141"/>
      <c r="G6" s="141"/>
      <c r="H6" s="77"/>
      <c r="I6" s="78"/>
      <c r="J6" s="78"/>
      <c r="K6" s="78"/>
      <c r="L6" s="78"/>
      <c r="M6" s="79"/>
      <c r="N6" s="80"/>
      <c r="O6" s="81"/>
      <c r="P6" s="81"/>
      <c r="Q6" s="81"/>
      <c r="R6" s="81"/>
      <c r="S6" s="82"/>
    </row>
    <row r="7" spans="2:19" x14ac:dyDescent="0.45">
      <c r="B7" s="155"/>
      <c r="C7" s="144"/>
      <c r="D7" s="76" t="s">
        <v>67</v>
      </c>
      <c r="E7" s="158"/>
      <c r="F7" s="141"/>
      <c r="G7" s="141"/>
      <c r="H7" s="83"/>
      <c r="I7" s="84"/>
      <c r="J7" s="84"/>
      <c r="K7" s="84"/>
      <c r="L7" s="84"/>
      <c r="M7" s="85"/>
      <c r="N7" s="86"/>
      <c r="O7" s="78"/>
      <c r="P7" s="78"/>
      <c r="Q7" s="78"/>
      <c r="R7" s="78"/>
      <c r="S7" s="79"/>
    </row>
    <row r="8" spans="2:19" x14ac:dyDescent="0.45">
      <c r="B8" s="155"/>
      <c r="C8" s="145"/>
      <c r="D8" s="76" t="s">
        <v>68</v>
      </c>
      <c r="E8" s="159"/>
      <c r="F8" s="147"/>
      <c r="G8" s="147"/>
      <c r="H8" s="77"/>
      <c r="I8" s="78"/>
      <c r="J8" s="78"/>
      <c r="K8" s="78"/>
      <c r="L8" s="78"/>
      <c r="M8" s="79"/>
      <c r="N8" s="86"/>
      <c r="O8" s="78"/>
      <c r="P8" s="78"/>
      <c r="Q8" s="78"/>
      <c r="R8" s="78"/>
      <c r="S8" s="79"/>
    </row>
    <row r="9" spans="2:19" ht="15" customHeight="1" x14ac:dyDescent="0.45">
      <c r="B9" s="155"/>
      <c r="C9" s="143" t="s">
        <v>20</v>
      </c>
      <c r="D9" s="76" t="s">
        <v>69</v>
      </c>
      <c r="E9" s="150" t="s">
        <v>70</v>
      </c>
      <c r="F9" s="140">
        <f>+PEP!E11</f>
        <v>74702.430000000022</v>
      </c>
      <c r="G9" s="140">
        <f>+PEP!H11</f>
        <v>86412.430000000037</v>
      </c>
      <c r="H9" s="77"/>
      <c r="I9" s="78"/>
      <c r="J9" s="78"/>
      <c r="K9" s="78"/>
      <c r="L9" s="78"/>
      <c r="M9" s="79"/>
      <c r="N9" s="80"/>
      <c r="O9" s="81"/>
      <c r="P9" s="81"/>
      <c r="Q9" s="81"/>
      <c r="R9" s="81"/>
      <c r="S9" s="82"/>
    </row>
    <row r="10" spans="2:19" x14ac:dyDescent="0.45">
      <c r="B10" s="155"/>
      <c r="C10" s="145"/>
      <c r="D10" s="76" t="s">
        <v>71</v>
      </c>
      <c r="E10" s="167"/>
      <c r="F10" s="147"/>
      <c r="G10" s="147"/>
      <c r="H10" s="77"/>
      <c r="I10" s="78"/>
      <c r="J10" s="78"/>
      <c r="K10" s="78"/>
      <c r="L10" s="78"/>
      <c r="M10" s="79"/>
      <c r="N10" s="86"/>
      <c r="O10" s="78"/>
      <c r="P10" s="78"/>
      <c r="Q10" s="78"/>
      <c r="R10" s="78"/>
      <c r="S10" s="79"/>
    </row>
    <row r="11" spans="2:19" ht="28.5" x14ac:dyDescent="0.45">
      <c r="B11" s="155"/>
      <c r="C11" s="87" t="s">
        <v>21</v>
      </c>
      <c r="D11" s="76" t="s">
        <v>72</v>
      </c>
      <c r="E11" s="123" t="s">
        <v>73</v>
      </c>
      <c r="F11" s="88">
        <f>+PEP!E12</f>
        <v>75000</v>
      </c>
      <c r="G11" s="88">
        <f>+PEP!H12</f>
        <v>25000</v>
      </c>
      <c r="H11" s="89"/>
      <c r="I11" s="81"/>
      <c r="J11" s="81"/>
      <c r="K11" s="81"/>
      <c r="L11" s="81"/>
      <c r="M11" s="79"/>
      <c r="N11" s="86"/>
      <c r="O11" s="78"/>
      <c r="P11" s="78"/>
      <c r="Q11" s="78"/>
      <c r="R11" s="78"/>
      <c r="S11" s="79"/>
    </row>
    <row r="12" spans="2:19" ht="15" customHeight="1" x14ac:dyDescent="0.45">
      <c r="B12" s="155"/>
      <c r="C12" s="143" t="s">
        <v>23</v>
      </c>
      <c r="D12" s="76" t="s">
        <v>74</v>
      </c>
      <c r="E12" s="150" t="s">
        <v>75</v>
      </c>
      <c r="F12" s="172">
        <f>+PEP!E14</f>
        <v>156067.89000000001</v>
      </c>
      <c r="G12" s="172">
        <f>+PEP!H14</f>
        <v>186067.89</v>
      </c>
      <c r="H12" s="77"/>
      <c r="I12" s="78"/>
      <c r="J12" s="78"/>
      <c r="K12" s="78"/>
      <c r="L12" s="78"/>
      <c r="M12" s="79"/>
      <c r="N12" s="80"/>
      <c r="O12" s="81"/>
      <c r="P12" s="81"/>
      <c r="Q12" s="81"/>
      <c r="R12" s="81"/>
      <c r="S12" s="82"/>
    </row>
    <row r="13" spans="2:19" x14ac:dyDescent="0.45">
      <c r="B13" s="155"/>
      <c r="C13" s="144"/>
      <c r="D13" s="76" t="s">
        <v>76</v>
      </c>
      <c r="E13" s="152"/>
      <c r="F13" s="173"/>
      <c r="G13" s="173"/>
      <c r="H13" s="89"/>
      <c r="I13" s="81"/>
      <c r="J13" s="81"/>
      <c r="K13" s="81"/>
      <c r="L13" s="81"/>
      <c r="M13" s="82"/>
      <c r="N13" s="86"/>
      <c r="O13" s="78"/>
      <c r="P13" s="78"/>
      <c r="Q13" s="78"/>
      <c r="R13" s="78"/>
      <c r="S13" s="79"/>
    </row>
    <row r="14" spans="2:19" x14ac:dyDescent="0.45">
      <c r="B14" s="155"/>
      <c r="C14" s="144"/>
      <c r="D14" s="76" t="s">
        <v>77</v>
      </c>
      <c r="E14" s="152"/>
      <c r="F14" s="173"/>
      <c r="G14" s="173"/>
      <c r="H14" s="89"/>
      <c r="I14" s="81"/>
      <c r="J14" s="81"/>
      <c r="K14" s="81"/>
      <c r="L14" s="81"/>
      <c r="M14" s="82"/>
      <c r="N14" s="86"/>
      <c r="O14" s="78"/>
      <c r="P14" s="78"/>
      <c r="Q14" s="78"/>
      <c r="R14" s="78"/>
      <c r="S14" s="79"/>
    </row>
    <row r="15" spans="2:19" x14ac:dyDescent="0.45">
      <c r="B15" s="155"/>
      <c r="C15" s="144"/>
      <c r="D15" s="76" t="s">
        <v>78</v>
      </c>
      <c r="E15" s="152"/>
      <c r="F15" s="173"/>
      <c r="G15" s="173"/>
      <c r="H15" s="77"/>
      <c r="I15" s="78"/>
      <c r="J15" s="78"/>
      <c r="K15" s="78"/>
      <c r="L15" s="78"/>
      <c r="M15" s="79"/>
      <c r="N15" s="86"/>
      <c r="O15" s="78"/>
      <c r="P15" s="78"/>
      <c r="Q15" s="78"/>
      <c r="R15" s="78"/>
      <c r="S15" s="79"/>
    </row>
    <row r="16" spans="2:19" x14ac:dyDescent="0.45">
      <c r="B16" s="155"/>
      <c r="C16" s="145"/>
      <c r="D16" s="76" t="s">
        <v>79</v>
      </c>
      <c r="E16" s="167"/>
      <c r="F16" s="174"/>
      <c r="G16" s="174"/>
      <c r="H16" s="89"/>
      <c r="I16" s="81"/>
      <c r="J16" s="81"/>
      <c r="K16" s="81"/>
      <c r="L16" s="81"/>
      <c r="M16" s="82"/>
      <c r="N16" s="86"/>
      <c r="O16" s="78"/>
      <c r="P16" s="78"/>
      <c r="Q16" s="78"/>
      <c r="R16" s="78"/>
      <c r="S16" s="79"/>
    </row>
    <row r="17" spans="2:19" ht="15" customHeight="1" x14ac:dyDescent="0.45">
      <c r="B17" s="155"/>
      <c r="C17" s="143" t="s">
        <v>24</v>
      </c>
      <c r="D17" s="76" t="s">
        <v>80</v>
      </c>
      <c r="E17" s="150" t="s">
        <v>81</v>
      </c>
      <c r="F17" s="140">
        <f>+PEP!E15</f>
        <v>43614.999999999993</v>
      </c>
      <c r="G17" s="140">
        <f>+PEP!H15</f>
        <v>98968.666666666657</v>
      </c>
      <c r="H17" s="89"/>
      <c r="I17" s="81"/>
      <c r="J17" s="81"/>
      <c r="K17" s="81"/>
      <c r="L17" s="81"/>
      <c r="M17" s="79"/>
      <c r="N17" s="86"/>
      <c r="O17" s="81"/>
      <c r="P17" s="81"/>
      <c r="Q17" s="78"/>
      <c r="R17" s="81"/>
      <c r="S17" s="82"/>
    </row>
    <row r="18" spans="2:19" x14ac:dyDescent="0.45">
      <c r="B18" s="155"/>
      <c r="C18" s="144"/>
      <c r="D18" s="76" t="s">
        <v>82</v>
      </c>
      <c r="E18" s="152"/>
      <c r="F18" s="141"/>
      <c r="G18" s="141"/>
      <c r="H18" s="89"/>
      <c r="I18" s="81"/>
      <c r="J18" s="78"/>
      <c r="K18" s="78"/>
      <c r="L18" s="78"/>
      <c r="M18" s="79"/>
      <c r="N18" s="86"/>
      <c r="O18" s="78"/>
      <c r="P18" s="78"/>
      <c r="Q18" s="78"/>
      <c r="R18" s="78"/>
      <c r="S18" s="79"/>
    </row>
    <row r="19" spans="2:19" x14ac:dyDescent="0.45">
      <c r="B19" s="155"/>
      <c r="C19" s="145"/>
      <c r="D19" s="76" t="s">
        <v>83</v>
      </c>
      <c r="E19" s="167"/>
      <c r="F19" s="147"/>
      <c r="G19" s="147"/>
      <c r="H19" s="89"/>
      <c r="I19" s="81"/>
      <c r="J19" s="81"/>
      <c r="K19" s="81"/>
      <c r="L19" s="78"/>
      <c r="M19" s="79"/>
      <c r="N19" s="86"/>
      <c r="O19" s="78"/>
      <c r="P19" s="78"/>
      <c r="Q19" s="78"/>
      <c r="R19" s="78"/>
      <c r="S19" s="79"/>
    </row>
    <row r="20" spans="2:19" ht="15" customHeight="1" x14ac:dyDescent="0.45">
      <c r="B20" s="155"/>
      <c r="C20" s="143" t="s">
        <v>25</v>
      </c>
      <c r="D20" s="76" t="s">
        <v>84</v>
      </c>
      <c r="E20" s="150" t="s">
        <v>85</v>
      </c>
      <c r="F20" s="140">
        <f>+PEP!E16</f>
        <v>47572.222500000003</v>
      </c>
      <c r="G20" s="140">
        <f>+PEP!H16</f>
        <v>99772.593000000037</v>
      </c>
      <c r="H20" s="89"/>
      <c r="I20" s="81"/>
      <c r="J20" s="78"/>
      <c r="K20" s="78"/>
      <c r="L20" s="78"/>
      <c r="M20" s="79"/>
      <c r="N20" s="78"/>
      <c r="O20" s="78"/>
      <c r="P20" s="78"/>
      <c r="Q20" s="78"/>
      <c r="R20" s="78"/>
      <c r="S20" s="78"/>
    </row>
    <row r="21" spans="2:19" x14ac:dyDescent="0.45">
      <c r="B21" s="155"/>
      <c r="C21" s="145"/>
      <c r="D21" s="76" t="s">
        <v>86</v>
      </c>
      <c r="E21" s="167"/>
      <c r="F21" s="147"/>
      <c r="G21" s="147"/>
      <c r="H21" s="77"/>
      <c r="I21" s="78"/>
      <c r="J21" s="78"/>
      <c r="K21" s="78"/>
      <c r="L21" s="78"/>
      <c r="M21" s="79"/>
      <c r="N21" s="86"/>
      <c r="O21" s="78"/>
      <c r="P21" s="78"/>
      <c r="Q21" s="78"/>
      <c r="R21" s="78"/>
      <c r="S21" s="79"/>
    </row>
    <row r="22" spans="2:19" ht="30" customHeight="1" x14ac:dyDescent="0.45">
      <c r="B22" s="155"/>
      <c r="C22" s="143" t="s">
        <v>26</v>
      </c>
      <c r="D22" s="76" t="s">
        <v>87</v>
      </c>
      <c r="E22" s="150" t="s">
        <v>88</v>
      </c>
      <c r="F22" s="140">
        <f>+PEP!E17</f>
        <v>99931.647333333342</v>
      </c>
      <c r="G22" s="140">
        <f>+PEP!H17</f>
        <v>84124.812066666665</v>
      </c>
      <c r="H22" s="77"/>
      <c r="I22" s="78"/>
      <c r="J22" s="78"/>
      <c r="K22" s="78"/>
      <c r="L22" s="78"/>
      <c r="M22" s="79"/>
      <c r="N22" s="86"/>
      <c r="O22" s="78"/>
      <c r="P22" s="78"/>
      <c r="Q22" s="78"/>
      <c r="R22" s="78"/>
      <c r="S22" s="79"/>
    </row>
    <row r="23" spans="2:19" x14ac:dyDescent="0.45">
      <c r="B23" s="155"/>
      <c r="C23" s="144"/>
      <c r="D23" s="76" t="s">
        <v>89</v>
      </c>
      <c r="E23" s="152"/>
      <c r="F23" s="141"/>
      <c r="G23" s="141"/>
      <c r="H23" s="77"/>
      <c r="I23" s="78"/>
      <c r="J23" s="78"/>
      <c r="K23" s="78"/>
      <c r="L23" s="78"/>
      <c r="M23" s="79"/>
      <c r="N23" s="86"/>
      <c r="O23" s="78"/>
      <c r="P23" s="78"/>
      <c r="Q23" s="78"/>
      <c r="R23" s="78"/>
      <c r="S23" s="79"/>
    </row>
    <row r="24" spans="2:19" x14ac:dyDescent="0.45">
      <c r="B24" s="155"/>
      <c r="C24" s="145"/>
      <c r="D24" s="76" t="s">
        <v>90</v>
      </c>
      <c r="E24" s="167"/>
      <c r="F24" s="147"/>
      <c r="G24" s="147"/>
      <c r="H24" s="89"/>
      <c r="I24" s="81"/>
      <c r="J24" s="81"/>
      <c r="K24" s="78"/>
      <c r="L24" s="81"/>
      <c r="M24" s="82"/>
      <c r="N24" s="80"/>
      <c r="O24" s="81"/>
      <c r="P24" s="81"/>
      <c r="Q24" s="81"/>
      <c r="R24" s="81"/>
      <c r="S24" s="82"/>
    </row>
    <row r="25" spans="2:19" ht="30" customHeight="1" x14ac:dyDescent="0.45">
      <c r="B25" s="155"/>
      <c r="C25" s="143" t="s">
        <v>28</v>
      </c>
      <c r="D25" s="76" t="s">
        <v>91</v>
      </c>
      <c r="E25" s="150" t="s">
        <v>92</v>
      </c>
      <c r="F25" s="140">
        <f>+PEP!E19</f>
        <v>111077.34000000003</v>
      </c>
      <c r="G25" s="140">
        <f>+PEP!H19</f>
        <v>131077.34000000003</v>
      </c>
      <c r="H25" s="77"/>
      <c r="I25" s="78"/>
      <c r="J25" s="78"/>
      <c r="K25" s="78"/>
      <c r="L25" s="78"/>
      <c r="M25" s="79"/>
      <c r="N25" s="86"/>
      <c r="O25" s="78"/>
      <c r="P25" s="78"/>
      <c r="Q25" s="78"/>
      <c r="R25" s="78"/>
      <c r="S25" s="79"/>
    </row>
    <row r="26" spans="2:19" ht="28.5" x14ac:dyDescent="0.45">
      <c r="B26" s="155"/>
      <c r="C26" s="144"/>
      <c r="D26" s="76" t="s">
        <v>93</v>
      </c>
      <c r="E26" s="152"/>
      <c r="F26" s="141"/>
      <c r="G26" s="141"/>
      <c r="H26" s="77"/>
      <c r="I26" s="78"/>
      <c r="J26" s="78"/>
      <c r="K26" s="78"/>
      <c r="L26" s="78"/>
      <c r="M26" s="79"/>
      <c r="N26" s="86"/>
      <c r="O26" s="78"/>
      <c r="P26" s="78"/>
      <c r="Q26" s="78"/>
      <c r="R26" s="78"/>
      <c r="S26" s="79"/>
    </row>
    <row r="27" spans="2:19" x14ac:dyDescent="0.45">
      <c r="B27" s="155"/>
      <c r="C27" s="145"/>
      <c r="D27" s="76" t="s">
        <v>80</v>
      </c>
      <c r="E27" s="167"/>
      <c r="F27" s="147"/>
      <c r="G27" s="147"/>
      <c r="H27" s="89"/>
      <c r="I27" s="81"/>
      <c r="J27" s="81"/>
      <c r="K27" s="81"/>
      <c r="L27" s="78"/>
      <c r="M27" s="82"/>
      <c r="N27" s="80"/>
      <c r="O27" s="81"/>
      <c r="P27" s="81"/>
      <c r="Q27" s="81"/>
      <c r="R27" s="81"/>
      <c r="S27" s="82"/>
    </row>
    <row r="28" spans="2:19" ht="30" customHeight="1" x14ac:dyDescent="0.45">
      <c r="B28" s="155"/>
      <c r="C28" s="143" t="s">
        <v>29</v>
      </c>
      <c r="D28" s="76" t="s">
        <v>94</v>
      </c>
      <c r="E28" s="150" t="s">
        <v>95</v>
      </c>
      <c r="F28" s="140">
        <f>+PEP!E20</f>
        <v>70169.52</v>
      </c>
      <c r="G28" s="140">
        <f>+PEP!H20</f>
        <v>70169.52</v>
      </c>
      <c r="H28" s="77"/>
      <c r="I28" s="78"/>
      <c r="J28" s="78"/>
      <c r="K28" s="78"/>
      <c r="L28" s="78"/>
      <c r="M28" s="79"/>
      <c r="N28" s="80"/>
      <c r="O28" s="81"/>
      <c r="P28" s="81"/>
      <c r="Q28" s="81"/>
      <c r="R28" s="81"/>
      <c r="S28" s="82"/>
    </row>
    <row r="29" spans="2:19" x14ac:dyDescent="0.45">
      <c r="B29" s="155"/>
      <c r="C29" s="144"/>
      <c r="D29" s="76" t="s">
        <v>96</v>
      </c>
      <c r="E29" s="152"/>
      <c r="F29" s="141"/>
      <c r="G29" s="141"/>
      <c r="H29" s="89"/>
      <c r="I29" s="81"/>
      <c r="J29" s="81"/>
      <c r="K29" s="81"/>
      <c r="L29" s="81"/>
      <c r="M29" s="82"/>
      <c r="N29" s="86"/>
      <c r="O29" s="78"/>
      <c r="P29" s="78"/>
      <c r="Q29" s="78"/>
      <c r="R29" s="78"/>
      <c r="S29" s="79"/>
    </row>
    <row r="30" spans="2:19" ht="28.5" x14ac:dyDescent="0.45">
      <c r="B30" s="155"/>
      <c r="C30" s="145"/>
      <c r="D30" s="76" t="s">
        <v>97</v>
      </c>
      <c r="E30" s="167"/>
      <c r="F30" s="147"/>
      <c r="G30" s="147"/>
      <c r="H30" s="89"/>
      <c r="I30" s="81"/>
      <c r="J30" s="81"/>
      <c r="K30" s="81"/>
      <c r="L30" s="81"/>
      <c r="M30" s="82"/>
      <c r="N30" s="86"/>
      <c r="O30" s="78"/>
      <c r="P30" s="78"/>
      <c r="Q30" s="78"/>
      <c r="R30" s="78"/>
      <c r="S30" s="79"/>
    </row>
    <row r="31" spans="2:19" ht="15" customHeight="1" x14ac:dyDescent="0.45">
      <c r="B31" s="155"/>
      <c r="C31" s="143" t="s">
        <v>30</v>
      </c>
      <c r="D31" s="76" t="s">
        <v>98</v>
      </c>
      <c r="E31" s="150" t="s">
        <v>81</v>
      </c>
      <c r="F31" s="140">
        <f>+PEP!E21</f>
        <v>20130</v>
      </c>
      <c r="G31" s="140">
        <f>+PEP!H21</f>
        <v>26840.000000000004</v>
      </c>
      <c r="H31" s="77"/>
      <c r="I31" s="78"/>
      <c r="J31" s="78"/>
      <c r="K31" s="78"/>
      <c r="L31" s="78"/>
      <c r="M31" s="79"/>
      <c r="N31" s="80"/>
      <c r="O31" s="81"/>
      <c r="P31" s="81"/>
      <c r="Q31" s="81"/>
      <c r="R31" s="81"/>
      <c r="S31" s="82"/>
    </row>
    <row r="32" spans="2:19" ht="14.65" thickBot="1" x14ac:dyDescent="0.5">
      <c r="B32" s="155"/>
      <c r="C32" s="145"/>
      <c r="D32" s="76" t="s">
        <v>99</v>
      </c>
      <c r="E32" s="167"/>
      <c r="F32" s="147"/>
      <c r="G32" s="147"/>
      <c r="H32" s="89"/>
      <c r="I32" s="81"/>
      <c r="J32" s="81"/>
      <c r="K32" s="78"/>
      <c r="L32" s="78"/>
      <c r="M32" s="79"/>
      <c r="N32" s="78"/>
      <c r="O32" s="78"/>
      <c r="P32" s="78"/>
      <c r="Q32" s="78"/>
      <c r="R32" s="78"/>
      <c r="S32" s="79"/>
    </row>
    <row r="33" spans="2:19" ht="15" customHeight="1" x14ac:dyDescent="0.45">
      <c r="B33" s="155"/>
      <c r="C33" s="143" t="s">
        <v>31</v>
      </c>
      <c r="D33" s="76" t="s">
        <v>100</v>
      </c>
      <c r="E33" s="150" t="s">
        <v>101</v>
      </c>
      <c r="F33" s="140">
        <f>+PEP!E22</f>
        <v>38593.236000000004</v>
      </c>
      <c r="G33" s="140">
        <f>+PEP!H22</f>
        <v>77186.472000000009</v>
      </c>
      <c r="H33" s="90"/>
      <c r="I33" s="91"/>
      <c r="J33" s="91"/>
      <c r="K33" s="91"/>
      <c r="L33" s="91"/>
      <c r="M33" s="92"/>
      <c r="N33" s="93"/>
      <c r="O33" s="91"/>
      <c r="P33" s="91"/>
      <c r="Q33" s="91"/>
      <c r="R33" s="91"/>
      <c r="S33" s="92"/>
    </row>
    <row r="34" spans="2:19" x14ac:dyDescent="0.45">
      <c r="B34" s="155"/>
      <c r="C34" s="145"/>
      <c r="D34" s="76" t="s">
        <v>102</v>
      </c>
      <c r="E34" s="167"/>
      <c r="F34" s="147"/>
      <c r="G34" s="147"/>
      <c r="H34" s="94"/>
      <c r="I34" s="95"/>
      <c r="J34" s="95"/>
      <c r="K34" s="95"/>
      <c r="L34" s="95"/>
      <c r="M34" s="96"/>
      <c r="N34" s="97"/>
      <c r="O34" s="95"/>
      <c r="P34" s="95"/>
      <c r="Q34" s="95"/>
      <c r="R34" s="95"/>
      <c r="S34" s="96"/>
    </row>
    <row r="35" spans="2:19" ht="28.5" x14ac:dyDescent="0.45">
      <c r="B35" s="155"/>
      <c r="C35" s="143" t="s">
        <v>33</v>
      </c>
      <c r="D35" s="76" t="s">
        <v>103</v>
      </c>
      <c r="E35" s="150" t="s">
        <v>104</v>
      </c>
      <c r="F35" s="140">
        <f>+PEP!E24</f>
        <v>150377.99299999999</v>
      </c>
      <c r="G35" s="140">
        <f>+PEP!H24</f>
        <v>207394.92466666666</v>
      </c>
      <c r="H35" s="94"/>
      <c r="I35" s="95"/>
      <c r="J35" s="95"/>
      <c r="K35" s="95"/>
      <c r="L35" s="95"/>
      <c r="M35" s="96"/>
      <c r="N35" s="80"/>
      <c r="O35" s="81"/>
      <c r="P35" s="81"/>
      <c r="Q35" s="81"/>
      <c r="R35" s="81"/>
      <c r="S35" s="82"/>
    </row>
    <row r="36" spans="2:19" ht="28.5" x14ac:dyDescent="0.45">
      <c r="B36" s="155"/>
      <c r="C36" s="144"/>
      <c r="D36" s="76" t="s">
        <v>105</v>
      </c>
      <c r="E36" s="152"/>
      <c r="F36" s="141"/>
      <c r="G36" s="141"/>
      <c r="H36" s="94"/>
      <c r="I36" s="95"/>
      <c r="J36" s="95"/>
      <c r="K36" s="95"/>
      <c r="L36" s="95"/>
      <c r="M36" s="96"/>
      <c r="N36" s="97"/>
      <c r="O36" s="95"/>
      <c r="P36" s="95"/>
      <c r="Q36" s="95"/>
      <c r="R36" s="95"/>
      <c r="S36" s="96"/>
    </row>
    <row r="37" spans="2:19" x14ac:dyDescent="0.45">
      <c r="B37" s="155"/>
      <c r="C37" s="145"/>
      <c r="D37" s="76" t="s">
        <v>106</v>
      </c>
      <c r="E37" s="167"/>
      <c r="F37" s="147"/>
      <c r="G37" s="147"/>
      <c r="H37" s="94"/>
      <c r="I37" s="95"/>
      <c r="J37" s="95"/>
      <c r="K37" s="95"/>
      <c r="L37" s="95"/>
      <c r="M37" s="96"/>
      <c r="N37" s="97"/>
      <c r="O37" s="95"/>
      <c r="P37" s="95"/>
      <c r="Q37" s="95"/>
      <c r="R37" s="95"/>
      <c r="S37" s="96"/>
    </row>
    <row r="38" spans="2:19" ht="30" customHeight="1" x14ac:dyDescent="0.45">
      <c r="B38" s="155"/>
      <c r="C38" s="143" t="s">
        <v>35</v>
      </c>
      <c r="D38" s="76" t="s">
        <v>107</v>
      </c>
      <c r="E38" s="150" t="s">
        <v>73</v>
      </c>
      <c r="F38" s="140">
        <f>+PEP!E26</f>
        <v>98112.278000000006</v>
      </c>
      <c r="G38" s="140">
        <f>+PEP!H26</f>
        <v>98112.278000000006</v>
      </c>
      <c r="H38" s="94"/>
      <c r="I38" s="95"/>
      <c r="J38" s="95"/>
      <c r="K38" s="95"/>
      <c r="L38" s="95"/>
      <c r="M38" s="96"/>
      <c r="N38" s="80"/>
      <c r="O38" s="81"/>
      <c r="P38" s="81"/>
      <c r="Q38" s="81"/>
      <c r="R38" s="81"/>
      <c r="S38" s="82"/>
    </row>
    <row r="39" spans="2:19" x14ac:dyDescent="0.45">
      <c r="B39" s="155"/>
      <c r="C39" s="144"/>
      <c r="D39" s="76" t="s">
        <v>108</v>
      </c>
      <c r="E39" s="152"/>
      <c r="F39" s="141"/>
      <c r="G39" s="141"/>
      <c r="H39" s="89"/>
      <c r="I39" s="81"/>
      <c r="J39" s="81"/>
      <c r="K39" s="81"/>
      <c r="L39" s="95"/>
      <c r="M39" s="96"/>
      <c r="N39" s="97"/>
      <c r="O39" s="95"/>
      <c r="P39" s="95"/>
      <c r="Q39" s="95"/>
      <c r="R39" s="95"/>
      <c r="S39" s="96"/>
    </row>
    <row r="40" spans="2:19" x14ac:dyDescent="0.45">
      <c r="B40" s="155"/>
      <c r="C40" s="144"/>
      <c r="D40" s="98" t="s">
        <v>109</v>
      </c>
      <c r="E40" s="152"/>
      <c r="F40" s="141"/>
      <c r="G40" s="141"/>
      <c r="H40" s="89"/>
      <c r="I40" s="81"/>
      <c r="J40" s="81"/>
      <c r="K40" s="81"/>
      <c r="L40" s="99"/>
      <c r="M40" s="100"/>
      <c r="N40" s="97"/>
      <c r="O40" s="95"/>
      <c r="P40" s="95"/>
      <c r="Q40" s="95"/>
      <c r="R40" s="95"/>
      <c r="S40" s="96"/>
    </row>
    <row r="41" spans="2:19" ht="28.9" thickBot="1" x14ac:dyDescent="0.5">
      <c r="B41" s="156"/>
      <c r="C41" s="151"/>
      <c r="D41" s="98" t="s">
        <v>110</v>
      </c>
      <c r="E41" s="167"/>
      <c r="F41" s="147"/>
      <c r="G41" s="147"/>
      <c r="H41" s="77"/>
      <c r="I41" s="78"/>
      <c r="J41" s="78"/>
      <c r="K41" s="78"/>
      <c r="L41" s="78"/>
      <c r="M41" s="79"/>
      <c r="N41" s="86"/>
      <c r="O41" s="78"/>
      <c r="P41" s="78"/>
      <c r="Q41" s="78"/>
      <c r="R41" s="78"/>
      <c r="S41" s="79"/>
    </row>
    <row r="42" spans="2:19" ht="47.25" customHeight="1" x14ac:dyDescent="0.45">
      <c r="B42" s="163" t="str">
        <f>+[2]PEP!B27</f>
        <v>COMPONENTE 2 - .Fortalecer la gestión integrada de cuencas prioritarias con enfasis en la disminucion de cargas contaminantes de origen agropecuaria</v>
      </c>
      <c r="C42" s="165" t="s">
        <v>38</v>
      </c>
      <c r="D42" s="102" t="s">
        <v>111</v>
      </c>
      <c r="E42" s="146" t="s">
        <v>92</v>
      </c>
      <c r="F42" s="140">
        <f>+PEP!E29</f>
        <v>113960.932</v>
      </c>
      <c r="G42" s="140">
        <f>+PEP!H29</f>
        <v>154127.59866666666</v>
      </c>
      <c r="H42" s="90"/>
      <c r="I42" s="91"/>
      <c r="J42" s="91"/>
      <c r="K42" s="91"/>
      <c r="L42" s="91"/>
      <c r="M42" s="92"/>
      <c r="N42" s="93"/>
      <c r="O42" s="91"/>
      <c r="P42" s="91"/>
      <c r="Q42" s="91"/>
      <c r="R42" s="91"/>
      <c r="S42" s="92"/>
    </row>
    <row r="43" spans="2:19" ht="42.75" customHeight="1" x14ac:dyDescent="0.45">
      <c r="B43" s="164"/>
      <c r="C43" s="149"/>
      <c r="D43" s="103" t="s">
        <v>112</v>
      </c>
      <c r="E43" s="146"/>
      <c r="F43" s="141"/>
      <c r="G43" s="141"/>
      <c r="H43" s="94"/>
      <c r="I43" s="95"/>
      <c r="J43" s="95"/>
      <c r="K43" s="95"/>
      <c r="L43" s="95"/>
      <c r="M43" s="96"/>
      <c r="N43" s="97"/>
      <c r="O43" s="95"/>
      <c r="P43" s="95"/>
      <c r="Q43" s="95"/>
      <c r="R43" s="95"/>
      <c r="S43" s="96"/>
    </row>
    <row r="44" spans="2:19" x14ac:dyDescent="0.45">
      <c r="B44" s="164"/>
      <c r="C44" s="149"/>
      <c r="D44" s="76" t="s">
        <v>113</v>
      </c>
      <c r="E44" s="146"/>
      <c r="F44" s="147"/>
      <c r="G44" s="147"/>
      <c r="H44" s="77"/>
      <c r="I44" s="78"/>
      <c r="J44" s="78"/>
      <c r="K44" s="78"/>
      <c r="L44" s="78"/>
      <c r="M44" s="79"/>
      <c r="N44" s="86"/>
      <c r="O44" s="78"/>
      <c r="P44" s="78"/>
      <c r="Q44" s="78"/>
      <c r="R44" s="78"/>
      <c r="S44" s="79"/>
    </row>
    <row r="45" spans="2:19" ht="15.75" customHeight="1" x14ac:dyDescent="0.45">
      <c r="B45" s="164"/>
      <c r="C45" s="149" t="s">
        <v>135</v>
      </c>
      <c r="D45" s="76" t="s">
        <v>121</v>
      </c>
      <c r="E45" s="160"/>
      <c r="F45" s="140">
        <f>+PEP!E30</f>
        <v>24399.999999999996</v>
      </c>
      <c r="G45" s="140">
        <f>+PEP!H30</f>
        <v>24399.999999999996</v>
      </c>
      <c r="H45" s="77"/>
      <c r="I45" s="78"/>
      <c r="J45" s="78"/>
      <c r="K45" s="78"/>
      <c r="L45" s="78"/>
      <c r="M45" s="79"/>
      <c r="N45" s="80"/>
      <c r="O45" s="81"/>
      <c r="P45" s="81"/>
      <c r="Q45" s="81"/>
      <c r="R45" s="81"/>
      <c r="S45" s="82"/>
    </row>
    <row r="46" spans="2:19" x14ac:dyDescent="0.45">
      <c r="B46" s="164"/>
      <c r="C46" s="149"/>
      <c r="D46" s="103" t="s">
        <v>122</v>
      </c>
      <c r="E46" s="161"/>
      <c r="F46" s="141"/>
      <c r="G46" s="141"/>
      <c r="H46" s="77"/>
      <c r="I46" s="78"/>
      <c r="J46" s="78"/>
      <c r="K46" s="78"/>
      <c r="L46" s="78"/>
      <c r="M46" s="79"/>
      <c r="N46" s="107"/>
      <c r="O46" s="105"/>
      <c r="P46" s="105"/>
      <c r="Q46" s="105"/>
      <c r="R46" s="105"/>
      <c r="S46" s="106"/>
    </row>
    <row r="47" spans="2:19" x14ac:dyDescent="0.45">
      <c r="B47" s="164"/>
      <c r="C47" s="149"/>
      <c r="D47" s="76" t="s">
        <v>123</v>
      </c>
      <c r="E47" s="162"/>
      <c r="F47" s="147"/>
      <c r="G47" s="147"/>
      <c r="H47" s="89"/>
      <c r="I47" s="81"/>
      <c r="J47" s="81"/>
      <c r="K47" s="81"/>
      <c r="L47" s="81"/>
      <c r="M47" s="82"/>
      <c r="N47" s="86"/>
      <c r="O47" s="78"/>
      <c r="P47" s="78"/>
      <c r="Q47" s="78"/>
      <c r="R47" s="78"/>
      <c r="S47" s="79"/>
    </row>
    <row r="48" spans="2:19" ht="29.25" customHeight="1" x14ac:dyDescent="0.45">
      <c r="B48" s="164"/>
      <c r="C48" s="149" t="s">
        <v>39</v>
      </c>
      <c r="D48" s="76" t="s">
        <v>125</v>
      </c>
      <c r="E48" s="160"/>
      <c r="F48" s="140">
        <f>+PEP!E31</f>
        <v>18300</v>
      </c>
      <c r="G48" s="140">
        <f>+PEP!H31</f>
        <v>24399.999999999996</v>
      </c>
      <c r="H48" s="77"/>
      <c r="I48" s="78"/>
      <c r="J48" s="78"/>
      <c r="K48" s="78"/>
      <c r="L48" s="78"/>
      <c r="M48" s="79"/>
      <c r="N48" s="80"/>
      <c r="O48" s="81"/>
      <c r="P48" s="81"/>
      <c r="Q48" s="81"/>
      <c r="R48" s="81"/>
      <c r="S48" s="82"/>
    </row>
    <row r="49" spans="2:19" x14ac:dyDescent="0.45">
      <c r="B49" s="164"/>
      <c r="C49" s="149"/>
      <c r="D49" s="103" t="s">
        <v>127</v>
      </c>
      <c r="E49" s="161"/>
      <c r="F49" s="141"/>
      <c r="G49" s="141"/>
      <c r="H49" s="104"/>
      <c r="I49" s="105"/>
      <c r="J49" s="105"/>
      <c r="K49" s="78"/>
      <c r="L49" s="78"/>
      <c r="M49" s="79"/>
      <c r="N49" s="86"/>
      <c r="O49" s="78"/>
      <c r="P49" s="78"/>
      <c r="Q49" s="105"/>
      <c r="R49" s="105"/>
      <c r="S49" s="106"/>
    </row>
    <row r="50" spans="2:19" x14ac:dyDescent="0.45">
      <c r="B50" s="164"/>
      <c r="C50" s="149"/>
      <c r="D50" s="76" t="s">
        <v>126</v>
      </c>
      <c r="E50" s="162"/>
      <c r="F50" s="147"/>
      <c r="G50" s="147"/>
      <c r="H50" s="89"/>
      <c r="I50" s="81"/>
      <c r="J50" s="81"/>
      <c r="K50" s="81"/>
      <c r="L50" s="81"/>
      <c r="M50" s="82"/>
      <c r="N50" s="86"/>
      <c r="O50" s="78"/>
      <c r="P50" s="78"/>
      <c r="Q50" s="78"/>
      <c r="R50" s="78"/>
      <c r="S50" s="79"/>
    </row>
    <row r="51" spans="2:19" ht="45" customHeight="1" x14ac:dyDescent="0.45">
      <c r="B51" s="164"/>
      <c r="C51" s="143" t="s">
        <v>136</v>
      </c>
      <c r="D51" s="76" t="s">
        <v>144</v>
      </c>
      <c r="E51" s="146" t="s">
        <v>101</v>
      </c>
      <c r="F51" s="140">
        <f>+PEP!E32</f>
        <v>26047.772666666675</v>
      </c>
      <c r="G51" s="140">
        <f>+PEP!H32</f>
        <v>26047.772666666675</v>
      </c>
      <c r="H51" s="77"/>
      <c r="I51" s="78"/>
      <c r="J51" s="78"/>
      <c r="K51" s="81"/>
      <c r="L51" s="81"/>
      <c r="M51" s="82"/>
      <c r="N51" s="86"/>
      <c r="O51" s="78"/>
      <c r="P51" s="78"/>
      <c r="Q51" s="78"/>
      <c r="R51" s="78"/>
      <c r="S51" s="79"/>
    </row>
    <row r="52" spans="2:19" ht="57" x14ac:dyDescent="0.45">
      <c r="B52" s="164"/>
      <c r="C52" s="144"/>
      <c r="D52" s="103" t="s">
        <v>145</v>
      </c>
      <c r="E52" s="146"/>
      <c r="F52" s="141"/>
      <c r="G52" s="141"/>
      <c r="H52" s="89"/>
      <c r="I52" s="81"/>
      <c r="J52" s="81"/>
      <c r="K52" s="78"/>
      <c r="L52" s="78"/>
      <c r="M52" s="79"/>
      <c r="N52" s="86"/>
      <c r="O52" s="78"/>
      <c r="P52" s="78"/>
      <c r="Q52" s="78"/>
      <c r="R52" s="105"/>
      <c r="S52" s="106"/>
    </row>
    <row r="53" spans="2:19" x14ac:dyDescent="0.45">
      <c r="B53" s="164"/>
      <c r="C53" s="145"/>
      <c r="D53" s="126" t="s">
        <v>146</v>
      </c>
      <c r="E53" s="146"/>
      <c r="F53" s="147"/>
      <c r="G53" s="147"/>
      <c r="H53" s="89"/>
      <c r="I53" s="81"/>
      <c r="J53" s="81"/>
      <c r="K53" s="81"/>
      <c r="L53" s="81"/>
      <c r="M53" s="82"/>
      <c r="N53" s="80"/>
      <c r="O53" s="81"/>
      <c r="P53" s="81"/>
      <c r="Q53" s="81"/>
      <c r="R53" s="78"/>
      <c r="S53" s="79"/>
    </row>
    <row r="54" spans="2:19" ht="15.75" customHeight="1" x14ac:dyDescent="0.45">
      <c r="B54" s="164"/>
      <c r="C54" s="149" t="s">
        <v>137</v>
      </c>
      <c r="D54" s="76" t="s">
        <v>133</v>
      </c>
      <c r="E54" s="146" t="s">
        <v>85</v>
      </c>
      <c r="F54" s="140">
        <f>+PEP!E33</f>
        <v>20130</v>
      </c>
      <c r="G54" s="140">
        <f>+PEP!H33</f>
        <v>26840.000000000004</v>
      </c>
      <c r="H54" s="77"/>
      <c r="I54" s="78"/>
      <c r="J54" s="78"/>
      <c r="K54" s="78"/>
      <c r="L54" s="78"/>
      <c r="M54" s="79"/>
      <c r="N54" s="86"/>
      <c r="O54" s="78"/>
      <c r="P54" s="78"/>
      <c r="Q54" s="78"/>
      <c r="R54" s="78"/>
      <c r="S54" s="79"/>
    </row>
    <row r="55" spans="2:19" x14ac:dyDescent="0.45">
      <c r="B55" s="164"/>
      <c r="C55" s="149"/>
      <c r="D55" s="103" t="s">
        <v>132</v>
      </c>
      <c r="E55" s="146"/>
      <c r="F55" s="141"/>
      <c r="G55" s="141"/>
      <c r="H55" s="77"/>
      <c r="I55" s="78"/>
      <c r="J55" s="78"/>
      <c r="K55" s="78"/>
      <c r="L55" s="78"/>
      <c r="M55" s="79"/>
      <c r="N55" s="86"/>
      <c r="O55" s="78"/>
      <c r="P55" s="78"/>
      <c r="Q55" s="78"/>
      <c r="R55" s="78"/>
      <c r="S55" s="79"/>
    </row>
    <row r="56" spans="2:19" x14ac:dyDescent="0.45">
      <c r="B56" s="164"/>
      <c r="C56" s="149"/>
      <c r="D56" s="76" t="s">
        <v>134</v>
      </c>
      <c r="E56" s="146"/>
      <c r="F56" s="147"/>
      <c r="G56" s="147"/>
      <c r="H56" s="77"/>
      <c r="I56" s="78"/>
      <c r="J56" s="78"/>
      <c r="K56" s="78"/>
      <c r="L56" s="78"/>
      <c r="M56" s="79"/>
      <c r="N56" s="86"/>
      <c r="O56" s="78"/>
      <c r="P56" s="78"/>
      <c r="Q56" s="78"/>
      <c r="R56" s="78"/>
      <c r="S56" s="79"/>
    </row>
    <row r="57" spans="2:19" ht="15.75" customHeight="1" x14ac:dyDescent="0.45">
      <c r="B57" s="164"/>
      <c r="C57" s="149" t="s">
        <v>138</v>
      </c>
      <c r="D57" s="76" t="s">
        <v>128</v>
      </c>
      <c r="E57" s="146" t="s">
        <v>101</v>
      </c>
      <c r="F57" s="140">
        <f>+PEP!E35</f>
        <v>25924.999999999996</v>
      </c>
      <c r="G57" s="140">
        <f>+PEP!H35</f>
        <v>72590</v>
      </c>
      <c r="H57" s="77"/>
      <c r="I57" s="78"/>
      <c r="J57" s="78"/>
      <c r="K57" s="81"/>
      <c r="L57" s="81"/>
      <c r="M57" s="82"/>
      <c r="N57" s="80"/>
      <c r="O57" s="81"/>
      <c r="P57" s="81"/>
      <c r="Q57" s="81"/>
      <c r="R57" s="81"/>
      <c r="S57" s="82"/>
    </row>
    <row r="58" spans="2:19" x14ac:dyDescent="0.45">
      <c r="B58" s="164"/>
      <c r="C58" s="149"/>
      <c r="D58" s="103" t="s">
        <v>122</v>
      </c>
      <c r="E58" s="146"/>
      <c r="F58" s="141"/>
      <c r="G58" s="141"/>
      <c r="H58" s="104"/>
      <c r="I58" s="105"/>
      <c r="J58" s="105"/>
      <c r="K58" s="78"/>
      <c r="L58" s="78"/>
      <c r="M58" s="79"/>
      <c r="N58" s="86"/>
      <c r="O58" s="78"/>
      <c r="P58" s="78"/>
      <c r="Q58" s="105"/>
      <c r="R58" s="105"/>
      <c r="S58" s="106"/>
    </row>
    <row r="59" spans="2:19" x14ac:dyDescent="0.45">
      <c r="B59" s="164"/>
      <c r="C59" s="149"/>
      <c r="D59" s="76" t="s">
        <v>129</v>
      </c>
      <c r="E59" s="146"/>
      <c r="F59" s="147"/>
      <c r="G59" s="147"/>
      <c r="H59" s="89"/>
      <c r="I59" s="81"/>
      <c r="J59" s="81"/>
      <c r="K59" s="81"/>
      <c r="L59" s="81"/>
      <c r="M59" s="82"/>
      <c r="N59" s="86"/>
      <c r="O59" s="78"/>
      <c r="P59" s="78"/>
      <c r="Q59" s="78"/>
      <c r="R59" s="78"/>
      <c r="S59" s="79"/>
    </row>
    <row r="60" spans="2:19" ht="31.5" customHeight="1" x14ac:dyDescent="0.45">
      <c r="B60" s="164"/>
      <c r="C60" s="149" t="s">
        <v>139</v>
      </c>
      <c r="D60" s="76" t="s">
        <v>130</v>
      </c>
      <c r="E60" s="146" t="s">
        <v>101</v>
      </c>
      <c r="F60" s="140">
        <f>+PEP!E36</f>
        <v>75604.70133333336</v>
      </c>
      <c r="G60" s="166">
        <f>+PEP!H36</f>
        <v>75604.70133333336</v>
      </c>
      <c r="H60" s="77"/>
      <c r="I60" s="78"/>
      <c r="J60" s="78"/>
      <c r="K60" s="78"/>
      <c r="L60" s="78"/>
      <c r="M60" s="79"/>
      <c r="N60" s="86"/>
      <c r="O60" s="78"/>
      <c r="P60" s="78"/>
      <c r="Q60" s="78"/>
      <c r="R60" s="78"/>
      <c r="S60" s="79"/>
    </row>
    <row r="61" spans="2:19" x14ac:dyDescent="0.45">
      <c r="B61" s="164"/>
      <c r="C61" s="149"/>
      <c r="D61" s="130" t="s">
        <v>131</v>
      </c>
      <c r="E61" s="150"/>
      <c r="F61" s="141"/>
      <c r="G61" s="141"/>
      <c r="H61" s="104"/>
      <c r="I61" s="105"/>
      <c r="J61" s="105"/>
      <c r="K61" s="105"/>
      <c r="L61" s="105"/>
      <c r="M61" s="106"/>
      <c r="N61" s="86"/>
      <c r="O61" s="78"/>
      <c r="P61" s="78"/>
      <c r="Q61" s="78"/>
      <c r="R61" s="78"/>
      <c r="S61" s="79"/>
    </row>
    <row r="62" spans="2:19" ht="28.5" x14ac:dyDescent="0.45">
      <c r="B62" s="125"/>
      <c r="C62" s="143" t="s">
        <v>140</v>
      </c>
      <c r="D62" s="76" t="s">
        <v>147</v>
      </c>
      <c r="E62" s="150" t="s">
        <v>101</v>
      </c>
      <c r="F62" s="140">
        <f>+PEP!E37</f>
        <v>0</v>
      </c>
      <c r="G62" s="140">
        <f>+PEP!H37</f>
        <v>3000</v>
      </c>
      <c r="H62" s="104"/>
      <c r="I62" s="105"/>
      <c r="J62" s="105"/>
      <c r="K62" s="105"/>
      <c r="L62" s="105"/>
      <c r="M62" s="106"/>
      <c r="N62" s="86"/>
      <c r="O62" s="84"/>
      <c r="P62" s="84"/>
      <c r="Q62" s="84"/>
      <c r="R62" s="84"/>
      <c r="S62" s="85"/>
    </row>
    <row r="63" spans="2:19" ht="26.65" x14ac:dyDescent="0.45">
      <c r="B63" s="125"/>
      <c r="C63" s="144"/>
      <c r="D63" s="127" t="s">
        <v>148</v>
      </c>
      <c r="E63" s="152"/>
      <c r="F63" s="141"/>
      <c r="G63" s="141"/>
      <c r="H63" s="104"/>
      <c r="I63" s="105"/>
      <c r="J63" s="105"/>
      <c r="K63" s="105"/>
      <c r="L63" s="105"/>
      <c r="M63" s="106"/>
      <c r="N63" s="131"/>
      <c r="O63" s="78"/>
      <c r="P63" s="84"/>
      <c r="Q63" s="84"/>
      <c r="R63" s="84"/>
      <c r="S63" s="85"/>
    </row>
    <row r="64" spans="2:19" x14ac:dyDescent="0.45">
      <c r="B64" s="125"/>
      <c r="C64" s="144"/>
      <c r="D64" s="128" t="s">
        <v>149</v>
      </c>
      <c r="E64" s="152"/>
      <c r="F64" s="141"/>
      <c r="G64" s="141"/>
      <c r="H64" s="104"/>
      <c r="I64" s="105"/>
      <c r="J64" s="105"/>
      <c r="K64" s="105"/>
      <c r="L64" s="105"/>
      <c r="M64" s="106"/>
      <c r="N64" s="131"/>
      <c r="O64" s="84"/>
      <c r="P64" s="78"/>
      <c r="Q64" s="78"/>
      <c r="R64" s="84"/>
      <c r="S64" s="85"/>
    </row>
    <row r="65" spans="2:19" ht="14.65" thickBot="1" x14ac:dyDescent="0.5">
      <c r="B65" s="125"/>
      <c r="C65" s="151"/>
      <c r="D65" s="129" t="s">
        <v>150</v>
      </c>
      <c r="E65" s="153"/>
      <c r="F65" s="142"/>
      <c r="G65" s="142"/>
      <c r="H65" s="104"/>
      <c r="I65" s="105"/>
      <c r="J65" s="105"/>
      <c r="K65" s="105"/>
      <c r="L65" s="105"/>
      <c r="M65" s="106"/>
      <c r="N65" s="131"/>
      <c r="O65" s="84"/>
      <c r="P65" s="84"/>
      <c r="Q65" s="84"/>
      <c r="R65" s="78"/>
      <c r="S65" s="85"/>
    </row>
    <row r="66" spans="2:19" ht="28.9" thickBot="1" x14ac:dyDescent="0.5">
      <c r="B66" s="148" t="s">
        <v>114</v>
      </c>
      <c r="C66" s="101" t="s">
        <v>115</v>
      </c>
      <c r="D66" s="108" t="s">
        <v>124</v>
      </c>
      <c r="E66" s="109" t="s">
        <v>142</v>
      </c>
      <c r="F66" s="110">
        <f>+PEP!E39</f>
        <v>143308.19459071325</v>
      </c>
      <c r="G66" s="111">
        <f>+PEP!H39</f>
        <v>205003.92849449499</v>
      </c>
      <c r="H66" s="77"/>
      <c r="I66" s="78"/>
      <c r="J66" s="78"/>
      <c r="K66" s="78"/>
      <c r="L66" s="78"/>
      <c r="M66" s="79"/>
      <c r="N66" s="86"/>
      <c r="O66" s="78"/>
      <c r="P66" s="78"/>
      <c r="Q66" s="78"/>
      <c r="R66" s="78"/>
      <c r="S66" s="79"/>
    </row>
    <row r="67" spans="2:19" ht="28.9" thickBot="1" x14ac:dyDescent="0.5">
      <c r="B67" s="148"/>
      <c r="C67" s="112" t="s">
        <v>116</v>
      </c>
      <c r="D67" s="113" t="s">
        <v>117</v>
      </c>
      <c r="E67" s="109" t="s">
        <v>142</v>
      </c>
      <c r="F67" s="114">
        <f>+PEP!E40</f>
        <v>10000</v>
      </c>
      <c r="G67" s="115">
        <f>+PEP!H40</f>
        <v>10000</v>
      </c>
      <c r="H67" s="104"/>
      <c r="I67" s="105"/>
      <c r="J67" s="105"/>
      <c r="K67" s="105"/>
      <c r="L67" s="105"/>
      <c r="M67" s="106"/>
      <c r="N67" s="86"/>
      <c r="O67" s="78"/>
      <c r="P67" s="105"/>
      <c r="Q67" s="105"/>
      <c r="R67" s="105"/>
      <c r="S67" s="106"/>
    </row>
    <row r="68" spans="2:19" ht="28.9" thickBot="1" x14ac:dyDescent="0.5">
      <c r="B68" s="124" t="s">
        <v>118</v>
      </c>
      <c r="C68" s="112" t="s">
        <v>119</v>
      </c>
      <c r="D68" s="112" t="s">
        <v>141</v>
      </c>
      <c r="E68" s="109" t="s">
        <v>142</v>
      </c>
      <c r="F68" s="116" t="s">
        <v>143</v>
      </c>
      <c r="G68" s="116" t="s">
        <v>143</v>
      </c>
      <c r="H68" s="117"/>
      <c r="I68" s="118"/>
      <c r="J68" s="118"/>
      <c r="K68" s="118"/>
      <c r="L68" s="118"/>
      <c r="M68" s="119"/>
      <c r="N68" s="120"/>
      <c r="O68" s="118"/>
      <c r="P68" s="118"/>
      <c r="Q68" s="118"/>
      <c r="R68" s="118"/>
      <c r="S68" s="79"/>
    </row>
    <row r="69" spans="2:19" ht="46.5" customHeight="1" x14ac:dyDescent="0.45">
      <c r="D69" s="121"/>
    </row>
    <row r="70" spans="2:19" ht="46.5" customHeight="1" x14ac:dyDescent="0.45">
      <c r="B70" s="122" t="s">
        <v>120</v>
      </c>
    </row>
    <row r="71" spans="2:19" ht="46.5" customHeight="1" x14ac:dyDescent="0.45"/>
  </sheetData>
  <mergeCells count="88">
    <mergeCell ref="C5:C8"/>
    <mergeCell ref="G9:G10"/>
    <mergeCell ref="C48:C50"/>
    <mergeCell ref="C57:C59"/>
    <mergeCell ref="C9:C10"/>
    <mergeCell ref="E9:E10"/>
    <mergeCell ref="F9:F10"/>
    <mergeCell ref="C12:C16"/>
    <mergeCell ref="E12:E16"/>
    <mergeCell ref="F12:F16"/>
    <mergeCell ref="G12:G16"/>
    <mergeCell ref="C17:C19"/>
    <mergeCell ref="E17:E19"/>
    <mergeCell ref="F17:F19"/>
    <mergeCell ref="G17:G19"/>
    <mergeCell ref="B1:S1"/>
    <mergeCell ref="B2:S2"/>
    <mergeCell ref="F3:G3"/>
    <mergeCell ref="H3:M3"/>
    <mergeCell ref="N3:S3"/>
    <mergeCell ref="C20:C21"/>
    <mergeCell ref="E20:E21"/>
    <mergeCell ref="F20:F21"/>
    <mergeCell ref="G20:G21"/>
    <mergeCell ref="C22:C24"/>
    <mergeCell ref="E22:E24"/>
    <mergeCell ref="F22:F24"/>
    <mergeCell ref="G22:G24"/>
    <mergeCell ref="C25:C27"/>
    <mergeCell ref="E25:E27"/>
    <mergeCell ref="F25:F27"/>
    <mergeCell ref="G25:G27"/>
    <mergeCell ref="C28:C30"/>
    <mergeCell ref="E28:E30"/>
    <mergeCell ref="F28:F30"/>
    <mergeCell ref="G28:G30"/>
    <mergeCell ref="C31:C32"/>
    <mergeCell ref="E31:E32"/>
    <mergeCell ref="F31:F32"/>
    <mergeCell ref="G31:G32"/>
    <mergeCell ref="C33:C34"/>
    <mergeCell ref="E33:E34"/>
    <mergeCell ref="F33:F34"/>
    <mergeCell ref="G33:G34"/>
    <mergeCell ref="C35:C37"/>
    <mergeCell ref="E35:E37"/>
    <mergeCell ref="F35:F37"/>
    <mergeCell ref="G35:G37"/>
    <mergeCell ref="C38:C41"/>
    <mergeCell ref="E38:E41"/>
    <mergeCell ref="F38:F41"/>
    <mergeCell ref="G38:G41"/>
    <mergeCell ref="B5:B41"/>
    <mergeCell ref="E5:E8"/>
    <mergeCell ref="F5:F8"/>
    <mergeCell ref="G5:G8"/>
    <mergeCell ref="E45:E47"/>
    <mergeCell ref="F45:F47"/>
    <mergeCell ref="G45:G47"/>
    <mergeCell ref="B42:B61"/>
    <mergeCell ref="C42:C44"/>
    <mergeCell ref="E42:E44"/>
    <mergeCell ref="F42:F44"/>
    <mergeCell ref="G42:G44"/>
    <mergeCell ref="C45:C47"/>
    <mergeCell ref="E48:E50"/>
    <mergeCell ref="F48:F50"/>
    <mergeCell ref="G48:G50"/>
    <mergeCell ref="B66:B67"/>
    <mergeCell ref="C54:C56"/>
    <mergeCell ref="E54:E56"/>
    <mergeCell ref="C60:C61"/>
    <mergeCell ref="E60:E61"/>
    <mergeCell ref="E57:E59"/>
    <mergeCell ref="C62:C65"/>
    <mergeCell ref="E62:E65"/>
    <mergeCell ref="F62:F65"/>
    <mergeCell ref="G62:G65"/>
    <mergeCell ref="C51:C53"/>
    <mergeCell ref="E51:E53"/>
    <mergeCell ref="F51:F53"/>
    <mergeCell ref="G51:G53"/>
    <mergeCell ref="F60:F61"/>
    <mergeCell ref="G60:G61"/>
    <mergeCell ref="F54:F56"/>
    <mergeCell ref="G54:G56"/>
    <mergeCell ref="F57:F59"/>
    <mergeCell ref="G57:G5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50AE026941A404EA42D1E6262D4D818" ma:contentTypeVersion="1538" ma:contentTypeDescription="A content type to manage public (operations) IDB documents" ma:contentTypeScope="" ma:versionID="80ab88682bec48124c958b19ca40860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d6c7bf6aa4c0f55b5fc02b7f099a77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CSD/RND</Division_x0020_or_x0020_Unit>
    <Document_x0020_Author xmlns="cdc7663a-08f0-4737-9e8c-148ce897a09c">Valle Porrua, Yolanda</Document_x0020_Author>
    <_dlc_DocId xmlns="cdc7663a-08f0-4737-9e8c-148ce897a09c">EZSHARE-434689127-27</_dlc_DocId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</TermName>
          <TermId xmlns="http://schemas.microsoft.com/office/infopath/2007/PartnerControls">5d9b6fdd-d595-4446-a0eb-c14b465f6d0e</TermId>
        </TermInfo>
      </Terms>
    </ic46d7e087fd4a108fb86518ca413cc6>
    <Operation_x0020_Type xmlns="cdc7663a-08f0-4737-9e8c-148ce897a09c">LON</Operation_x0020_Type>
    <TaxCatchAll xmlns="cdc7663a-08f0-4737-9e8c-148ce897a09c">
      <Value>125</Value>
      <Value>124</Value>
      <Value>32</Value>
      <Value>1</Value>
    </TaxCatchAll>
    <Fiscal_x0020_Year_x0020_IDB xmlns="cdc7663a-08f0-4737-9e8c-148ce897a09c">2019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UR-L1157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 - Simultaneous Disclosure</Access_x0020_to_x0020_Information_x00a0_Policy>
    <SISCOR_x0020_Number xmlns="cdc7663a-08f0-4737-9e8c-148ce897a09c" xsi:nil="true"/>
    <Identifier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</TermName>
          <TermId xmlns="http://schemas.microsoft.com/office/infopath/2007/PartnerControls">261e2b33-090b-4ab0-8e06-3aa3e7f32d57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PA-AMB</TermName>
          <TermId xmlns="http://schemas.microsoft.com/office/infopath/2007/PartnerControls">122c4743-25d1-443d-9cb4-bfdd32f28b6d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https://idbg.sharepoint.com/teams/EZ-UR-LON/UR-L1157/_layouts/15/DocIdRedir.aspx?ID=EZSHARE-434689127-27</Url>
      <Description>EZSHARE-434689127-27</Description>
    </_dlc_DocIdUrl>
    <Phase xmlns="cdc7663a-08f0-4737-9e8c-148ce897a09c" xsi:nil="true"/>
    <Other_x0020_Author xmlns="cdc7663a-08f0-4737-9e8c-148ce897a09c" xsi:nil="true"/>
    <IDBDocs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7D62BDCC-E776-43A8-BA30-34B923F381F3}"/>
</file>

<file path=customXml/itemProps2.xml><?xml version="1.0" encoding="utf-8"?>
<ds:datastoreItem xmlns:ds="http://schemas.openxmlformats.org/officeDocument/2006/customXml" ds:itemID="{29C5B28F-1AA6-4269-B500-B1E659124CA5}"/>
</file>

<file path=customXml/itemProps3.xml><?xml version="1.0" encoding="utf-8"?>
<ds:datastoreItem xmlns:ds="http://schemas.openxmlformats.org/officeDocument/2006/customXml" ds:itemID="{29A4EBB9-F0D2-4971-B8FE-547EA519818F}"/>
</file>

<file path=customXml/itemProps4.xml><?xml version="1.0" encoding="utf-8"?>
<ds:datastoreItem xmlns:ds="http://schemas.openxmlformats.org/officeDocument/2006/customXml" ds:itemID="{6B126BEC-45D8-4C30-9B5F-BF1516BFCD7F}"/>
</file>

<file path=customXml/itemProps5.xml><?xml version="1.0" encoding="utf-8"?>
<ds:datastoreItem xmlns:ds="http://schemas.openxmlformats.org/officeDocument/2006/customXml" ds:itemID="{66A3C036-CD74-4CB4-B080-0735DD96A44E}"/>
</file>

<file path=customXml/itemProps6.xml><?xml version="1.0" encoding="utf-8"?>
<ds:datastoreItem xmlns:ds="http://schemas.openxmlformats.org/officeDocument/2006/customXml" ds:itemID="{E0ED1916-73CC-4321-AD29-8A488B8035B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Resumen</vt:lpstr>
      <vt:lpstr>PEP</vt:lpstr>
      <vt:lpstr>POA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laura.resbani</dc:creator>
  <cp:keywords/>
  <cp:lastModifiedBy>Onil Banerjee</cp:lastModifiedBy>
  <cp:lastPrinted>2019-05-24T18:51:19Z</cp:lastPrinted>
  <dcterms:created xsi:type="dcterms:W3CDTF">2019-05-21T19:59:05Z</dcterms:created>
  <dcterms:modified xsi:type="dcterms:W3CDTF">2019-06-24T15:02:23Z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125;#PA-AMB|122c4743-25d1-443d-9cb4-bfdd32f28b6d</vt:lpwstr>
  </property>
  <property fmtid="{D5CDD505-2E9C-101B-9397-08002B2CF9AE}" pid="7" name="Country">
    <vt:lpwstr>32;#UR|5d9b6fdd-d595-4446-a0eb-c14b465f6d0e</vt:lpwstr>
  </property>
  <property fmtid="{D5CDD505-2E9C-101B-9397-08002B2CF9AE}" pid="8" name="Fund IDB">
    <vt:lpwstr/>
  </property>
  <property fmtid="{D5CDD505-2E9C-101B-9397-08002B2CF9AE}" pid="9" name="_dlc_DocIdItemGuid">
    <vt:lpwstr>a966dfba-94b4-48c4-8b3e-f1f175c67665</vt:lpwstr>
  </property>
  <property fmtid="{D5CDD505-2E9C-101B-9397-08002B2CF9AE}" pid="10" name="Sector IDB">
    <vt:lpwstr>124;#PA|261e2b33-090b-4ab0-8e06-3aa3e7f32d57</vt:lpwstr>
  </property>
  <property fmtid="{D5CDD505-2E9C-101B-9397-08002B2CF9AE}" pid="11" name="Function Operations IDB">
    <vt:lpwstr>1;#Project Preparation, Planning and Design|29ca0c72-1fc4-435f-a09c-28585cb5eac9</vt:lpwstr>
  </property>
  <property fmtid="{D5CDD505-2E9C-101B-9397-08002B2CF9AE}" pid="12" name="ContentTypeId">
    <vt:lpwstr>0x0101001A458A224826124E8B45B1D613300CFC00450AE026941A404EA42D1E6262D4D818</vt:lpwstr>
  </property>
</Properties>
</file>