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gmahfouz_iadb_org1/Documents/ICS/ICS/1 PROYECTOS 2017/PE-L1224/OPC-NEG-DIrectorio/NEGOCIACION-DIRECTORIO/"/>
    </mc:Choice>
  </mc:AlternateContent>
  <xr:revisionPtr revIDLastSave="0" documentId="8_{37FD5F91-B956-48DF-B036-C9B38C40580C}" xr6:coauthVersionLast="43" xr6:coauthVersionMax="43" xr10:uidLastSave="{00000000-0000-0000-0000-000000000000}"/>
  <bookViews>
    <workbookView xWindow="28680" yWindow="-120" windowWidth="29040" windowHeight="15840" tabRatio="792" firstSheet="1" activeTab="1" xr2:uid="{317CEEAE-11F1-47E6-86E8-3DE541505E55}"/>
  </bookViews>
  <sheets>
    <sheet name="Cuadro Resumen" sheetId="13" r:id="rId1"/>
    <sheet name="1. PEP_POA" sheetId="14" r:id="rId2"/>
    <sheet name="2. Presupuesto detallado" sheetId="9" r:id="rId3"/>
    <sheet name="3. Plan de Adquisiciones" sheetId="15" r:id="rId4"/>
    <sheet name="4. Plan financiero" sheetId="10" r:id="rId5"/>
    <sheet name="CuadroAjustes" sheetId="1" r:id="rId6"/>
  </sheets>
  <definedNames>
    <definedName name="_xlnm._FilterDatabase" localSheetId="3" hidden="1">'3. Plan de Adquisiciones'!$B$6:$M$7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O77" i="14" l="1"/>
  <c r="BO87" i="14"/>
  <c r="BO88" i="14"/>
  <c r="BO85" i="14"/>
  <c r="BO86" i="14"/>
  <c r="H78" i="14"/>
  <c r="H75" i="14"/>
  <c r="H84" i="10" l="1"/>
  <c r="H83" i="10"/>
  <c r="H94" i="10"/>
  <c r="H93" i="10"/>
  <c r="H92" i="10"/>
  <c r="H91" i="10"/>
  <c r="H90" i="10"/>
  <c r="H89" i="10"/>
  <c r="H88" i="10"/>
  <c r="H87" i="10"/>
  <c r="H86" i="10"/>
  <c r="H101" i="10"/>
  <c r="H100" i="10"/>
  <c r="H99" i="10"/>
  <c r="H98" i="10"/>
  <c r="H97" i="10"/>
  <c r="H96" i="10"/>
  <c r="H115" i="10"/>
  <c r="H114" i="10"/>
  <c r="H113" i="10"/>
  <c r="H112" i="10"/>
  <c r="H111" i="10"/>
  <c r="H109" i="10"/>
  <c r="H108" i="10"/>
  <c r="H107" i="10"/>
  <c r="H106" i="10"/>
  <c r="H105" i="10"/>
  <c r="H104" i="10"/>
  <c r="H103" i="10"/>
  <c r="H80" i="10"/>
  <c r="H79" i="10"/>
  <c r="H78" i="10"/>
  <c r="H77" i="10"/>
  <c r="H76" i="10"/>
  <c r="H74" i="10"/>
  <c r="H73" i="10"/>
  <c r="H72" i="10"/>
  <c r="H71" i="10"/>
  <c r="H69" i="10"/>
  <c r="H68" i="10"/>
  <c r="H67" i="10"/>
  <c r="H66" i="10"/>
  <c r="H64" i="10"/>
  <c r="H63" i="10"/>
  <c r="H62" i="10"/>
  <c r="H59" i="10"/>
  <c r="H58" i="10"/>
  <c r="H57" i="10"/>
  <c r="H56" i="10"/>
  <c r="H55" i="10"/>
  <c r="H54" i="10"/>
  <c r="H53" i="10"/>
  <c r="H52" i="10"/>
  <c r="H51" i="10"/>
  <c r="H50" i="10"/>
  <c r="H48" i="10"/>
  <c r="H47" i="10"/>
  <c r="H46" i="10"/>
  <c r="H45" i="10"/>
  <c r="H43" i="10"/>
  <c r="H42" i="10"/>
  <c r="H41" i="10"/>
  <c r="H40" i="10"/>
  <c r="H39" i="10"/>
  <c r="H35" i="10"/>
  <c r="H36" i="10"/>
  <c r="H37" i="10"/>
  <c r="H34" i="10"/>
  <c r="H32" i="10"/>
  <c r="H31" i="10"/>
  <c r="H30" i="10"/>
  <c r="H16" i="10"/>
  <c r="H17" i="10"/>
  <c r="H18" i="10"/>
  <c r="H19" i="10"/>
  <c r="H15" i="10"/>
  <c r="H22" i="10"/>
  <c r="H23" i="10"/>
  <c r="H24" i="10"/>
  <c r="H25" i="10"/>
  <c r="H26" i="10"/>
  <c r="H27" i="10"/>
  <c r="H21" i="10"/>
  <c r="H11" i="10"/>
  <c r="H12" i="10"/>
  <c r="C12" i="10"/>
  <c r="E12" i="10" s="1"/>
  <c r="C11" i="10"/>
  <c r="E11" i="10" s="1"/>
  <c r="D72" i="15"/>
  <c r="D81" i="15" s="1"/>
  <c r="D85" i="15" s="1"/>
  <c r="D31" i="15"/>
  <c r="D22" i="15"/>
  <c r="D9" i="15"/>
  <c r="D86" i="15" l="1"/>
  <c r="D87" i="15"/>
  <c r="D11" i="10"/>
  <c r="E10" i="10"/>
  <c r="D12" i="10"/>
  <c r="C10" i="10"/>
  <c r="BO84" i="14"/>
  <c r="BO83" i="14"/>
  <c r="H83" i="14"/>
  <c r="BO82" i="14"/>
  <c r="BO81" i="14"/>
  <c r="H81" i="14"/>
  <c r="BO80" i="14"/>
  <c r="BO79" i="14"/>
  <c r="H79" i="14"/>
  <c r="BN78" i="14"/>
  <c r="BM78" i="14"/>
  <c r="BL78" i="14"/>
  <c r="BK78" i="14"/>
  <c r="BJ78" i="14"/>
  <c r="BI78" i="14"/>
  <c r="BH78" i="14"/>
  <c r="BG78" i="14"/>
  <c r="BF78" i="14"/>
  <c r="BE78" i="14"/>
  <c r="BD78" i="14"/>
  <c r="BC78" i="14"/>
  <c r="BB78" i="14"/>
  <c r="BA78" i="14"/>
  <c r="AZ78" i="14"/>
  <c r="AY78" i="14"/>
  <c r="AX78" i="14"/>
  <c r="AW78" i="14"/>
  <c r="AV78" i="14"/>
  <c r="AU78" i="14"/>
  <c r="AT78" i="14"/>
  <c r="AS78" i="14"/>
  <c r="AR78" i="14"/>
  <c r="AQ78" i="14"/>
  <c r="AP78" i="14"/>
  <c r="AO78" i="14"/>
  <c r="AN78" i="14"/>
  <c r="AM78" i="14"/>
  <c r="AL78" i="14"/>
  <c r="AK78" i="14"/>
  <c r="AJ78" i="14"/>
  <c r="AI78" i="14"/>
  <c r="AH78" i="14"/>
  <c r="AG78" i="14"/>
  <c r="AF78" i="14"/>
  <c r="AE78" i="14"/>
  <c r="AD78" i="14"/>
  <c r="AC78" i="14"/>
  <c r="AB78" i="14"/>
  <c r="AA78" i="14"/>
  <c r="Z78" i="14"/>
  <c r="Y78" i="14"/>
  <c r="X78" i="14"/>
  <c r="W78" i="14"/>
  <c r="V78" i="14"/>
  <c r="U78" i="14"/>
  <c r="T78" i="14"/>
  <c r="S78" i="14"/>
  <c r="R78" i="14"/>
  <c r="Q78" i="14"/>
  <c r="P78" i="14"/>
  <c r="O78" i="14"/>
  <c r="N78" i="14"/>
  <c r="M78" i="14"/>
  <c r="L78" i="14"/>
  <c r="K78" i="14"/>
  <c r="J78" i="14"/>
  <c r="BO76" i="14"/>
  <c r="H76" i="14"/>
  <c r="BN75" i="14"/>
  <c r="BN70" i="14" s="1"/>
  <c r="BM75" i="14"/>
  <c r="BL75" i="14"/>
  <c r="BK75" i="14"/>
  <c r="BJ75" i="14"/>
  <c r="BJ70" i="14" s="1"/>
  <c r="BI75" i="14"/>
  <c r="BH75" i="14"/>
  <c r="BG75" i="14"/>
  <c r="BF75" i="14"/>
  <c r="BF70" i="14" s="1"/>
  <c r="BE75" i="14"/>
  <c r="BD75" i="14"/>
  <c r="BC75" i="14"/>
  <c r="BB75" i="14"/>
  <c r="BB70" i="14" s="1"/>
  <c r="BA75" i="14"/>
  <c r="AZ75" i="14"/>
  <c r="AY75" i="14"/>
  <c r="AX75" i="14"/>
  <c r="AX70" i="14" s="1"/>
  <c r="AW75" i="14"/>
  <c r="AV75" i="14"/>
  <c r="AU75" i="14"/>
  <c r="AT75" i="14"/>
  <c r="AT70" i="14" s="1"/>
  <c r="AS75" i="14"/>
  <c r="AR75" i="14"/>
  <c r="AQ75" i="14"/>
  <c r="AP75" i="14"/>
  <c r="AP70" i="14" s="1"/>
  <c r="AO75" i="14"/>
  <c r="AN75" i="14"/>
  <c r="AM75" i="14"/>
  <c r="AL75" i="14"/>
  <c r="AL70" i="14" s="1"/>
  <c r="AK75" i="14"/>
  <c r="AJ75" i="14"/>
  <c r="AI75" i="14"/>
  <c r="AH75" i="14"/>
  <c r="AH70" i="14" s="1"/>
  <c r="AG75" i="14"/>
  <c r="AF75" i="14"/>
  <c r="AE75" i="14"/>
  <c r="AD75" i="14"/>
  <c r="AD70" i="14" s="1"/>
  <c r="AC75" i="14"/>
  <c r="AB75" i="14"/>
  <c r="AA75" i="14"/>
  <c r="Z75" i="14"/>
  <c r="Z70" i="14" s="1"/>
  <c r="Y75" i="14"/>
  <c r="X75" i="14"/>
  <c r="W75" i="14"/>
  <c r="V75" i="14"/>
  <c r="V70" i="14" s="1"/>
  <c r="U75" i="14"/>
  <c r="T75" i="14"/>
  <c r="S75" i="14"/>
  <c r="R75" i="14"/>
  <c r="R70" i="14" s="1"/>
  <c r="Q75" i="14"/>
  <c r="P75" i="14"/>
  <c r="O75" i="14"/>
  <c r="N75" i="14"/>
  <c r="N70" i="14" s="1"/>
  <c r="M75" i="14"/>
  <c r="L75" i="14"/>
  <c r="K75" i="14"/>
  <c r="J75" i="14"/>
  <c r="J70" i="14" s="1"/>
  <c r="BO74" i="14"/>
  <c r="H74" i="14"/>
  <c r="BO73" i="14"/>
  <c r="H73" i="14"/>
  <c r="BO72" i="14"/>
  <c r="H72" i="14"/>
  <c r="BN71" i="14"/>
  <c r="BM71" i="14"/>
  <c r="BM70" i="14" s="1"/>
  <c r="BL71" i="14"/>
  <c r="BK71" i="14"/>
  <c r="BJ71" i="14"/>
  <c r="BI71" i="14"/>
  <c r="BI70" i="14" s="1"/>
  <c r="BH71" i="14"/>
  <c r="BH70" i="14" s="1"/>
  <c r="BG71" i="14"/>
  <c r="BF71" i="14"/>
  <c r="BE71" i="14"/>
  <c r="BE70" i="14" s="1"/>
  <c r="BD71" i="14"/>
  <c r="BD70" i="14" s="1"/>
  <c r="BC71" i="14"/>
  <c r="BC70" i="14" s="1"/>
  <c r="BB71" i="14"/>
  <c r="BA71" i="14"/>
  <c r="AZ71" i="14"/>
  <c r="AZ70" i="14" s="1"/>
  <c r="AY71" i="14"/>
  <c r="AY70" i="14" s="1"/>
  <c r="AX71" i="14"/>
  <c r="AW71" i="14"/>
  <c r="AW70" i="14" s="1"/>
  <c r="AV71" i="14"/>
  <c r="AV70" i="14" s="1"/>
  <c r="AU71" i="14"/>
  <c r="AT71" i="14"/>
  <c r="AS71" i="14"/>
  <c r="AR71" i="14"/>
  <c r="AQ71" i="14"/>
  <c r="AP71" i="14"/>
  <c r="AO71" i="14"/>
  <c r="AO70" i="14" s="1"/>
  <c r="AN71" i="14"/>
  <c r="AN70" i="14" s="1"/>
  <c r="AM71" i="14"/>
  <c r="AM70" i="14" s="1"/>
  <c r="AL71" i="14"/>
  <c r="AK71" i="14"/>
  <c r="AK70" i="14" s="1"/>
  <c r="AJ71" i="14"/>
  <c r="AJ70" i="14" s="1"/>
  <c r="AI71" i="14"/>
  <c r="AH71" i="14"/>
  <c r="AG71" i="14"/>
  <c r="AF71" i="14"/>
  <c r="AF70" i="14" s="1"/>
  <c r="AE71" i="14"/>
  <c r="AE70" i="14" s="1"/>
  <c r="AD71" i="14"/>
  <c r="AC71" i="14"/>
  <c r="AB71" i="14"/>
  <c r="AB70" i="14" s="1"/>
  <c r="AA71" i="14"/>
  <c r="AA70" i="14" s="1"/>
  <c r="Z71" i="14"/>
  <c r="Y71" i="14"/>
  <c r="Y70" i="14" s="1"/>
  <c r="X71" i="14"/>
  <c r="X70" i="14" s="1"/>
  <c r="W71" i="14"/>
  <c r="V71" i="14"/>
  <c r="U71" i="14"/>
  <c r="U70" i="14" s="1"/>
  <c r="T71" i="14"/>
  <c r="S71" i="14"/>
  <c r="S70" i="14" s="1"/>
  <c r="R71" i="14"/>
  <c r="Q71" i="14"/>
  <c r="Q70" i="14" s="1"/>
  <c r="P71" i="14"/>
  <c r="P70" i="14" s="1"/>
  <c r="O71" i="14"/>
  <c r="O70" i="14" s="1"/>
  <c r="N71" i="14"/>
  <c r="M71" i="14"/>
  <c r="L71" i="14"/>
  <c r="L70" i="14" s="1"/>
  <c r="K71" i="14"/>
  <c r="K70" i="14" s="1"/>
  <c r="J71" i="14"/>
  <c r="H71" i="14"/>
  <c r="H70" i="14" s="1"/>
  <c r="C8" i="13" s="1"/>
  <c r="BA70" i="14"/>
  <c r="AC70" i="14"/>
  <c r="M70" i="14"/>
  <c r="BO69" i="14"/>
  <c r="H69" i="14"/>
  <c r="BO68" i="14"/>
  <c r="H68" i="14"/>
  <c r="BO67" i="14"/>
  <c r="H67" i="14"/>
  <c r="BO66" i="14"/>
  <c r="H66" i="14"/>
  <c r="BO65" i="14"/>
  <c r="H65" i="14"/>
  <c r="BO64" i="14"/>
  <c r="H64" i="14"/>
  <c r="BO63" i="14"/>
  <c r="H63" i="14"/>
  <c r="BO62" i="14"/>
  <c r="BN62" i="14"/>
  <c r="BM62" i="14"/>
  <c r="BL62" i="14"/>
  <c r="BK62" i="14"/>
  <c r="BJ62" i="14"/>
  <c r="BI62" i="14"/>
  <c r="BH62" i="14"/>
  <c r="BG62" i="14"/>
  <c r="BF62" i="14"/>
  <c r="BE62" i="14"/>
  <c r="BD62" i="14"/>
  <c r="BC62" i="14"/>
  <c r="BB62" i="14"/>
  <c r="BA62" i="14"/>
  <c r="AZ62" i="14"/>
  <c r="AY62" i="14"/>
  <c r="AX62" i="14"/>
  <c r="AW62" i="14"/>
  <c r="AV62" i="14"/>
  <c r="AU62" i="14"/>
  <c r="AT62" i="14"/>
  <c r="AS62" i="14"/>
  <c r="AR62" i="14"/>
  <c r="AQ62" i="14"/>
  <c r="AP62" i="14"/>
  <c r="AO62" i="14"/>
  <c r="AN62" i="14"/>
  <c r="AM62" i="14"/>
  <c r="AL62" i="14"/>
  <c r="AK62" i="14"/>
  <c r="AJ62" i="14"/>
  <c r="AI62" i="14"/>
  <c r="AH62" i="14"/>
  <c r="AG62" i="14"/>
  <c r="AF62" i="14"/>
  <c r="AE62" i="14"/>
  <c r="AD62" i="14"/>
  <c r="AC62" i="14"/>
  <c r="AB62" i="14"/>
  <c r="AA62" i="14"/>
  <c r="Z62" i="14"/>
  <c r="Y62" i="14"/>
  <c r="X62" i="14"/>
  <c r="W62" i="14"/>
  <c r="V62" i="14"/>
  <c r="U62" i="14"/>
  <c r="T62" i="14"/>
  <c r="S62" i="14"/>
  <c r="R62" i="14"/>
  <c r="Q62" i="14"/>
  <c r="P62" i="14"/>
  <c r="O62" i="14"/>
  <c r="N62" i="14"/>
  <c r="M62" i="14"/>
  <c r="L62" i="14"/>
  <c r="K62" i="14"/>
  <c r="J62" i="14"/>
  <c r="H62" i="14"/>
  <c r="BO61" i="14"/>
  <c r="H61" i="14"/>
  <c r="BO60" i="14"/>
  <c r="H60" i="14"/>
  <c r="BO59" i="14"/>
  <c r="H59" i="14"/>
  <c r="BO58" i="14"/>
  <c r="H58" i="14"/>
  <c r="BO57" i="14"/>
  <c r="H57" i="14"/>
  <c r="BO56" i="14"/>
  <c r="BN56" i="14"/>
  <c r="BM56" i="14"/>
  <c r="BL56" i="14"/>
  <c r="BK56" i="14"/>
  <c r="BJ56" i="14"/>
  <c r="BI56" i="14"/>
  <c r="BH56" i="14"/>
  <c r="BG56" i="14"/>
  <c r="BF56" i="14"/>
  <c r="BE56" i="14"/>
  <c r="BD56" i="14"/>
  <c r="BC56" i="14"/>
  <c r="BB56" i="14"/>
  <c r="BA56" i="14"/>
  <c r="AZ56" i="14"/>
  <c r="AY56" i="14"/>
  <c r="AX56" i="14"/>
  <c r="AW56" i="14"/>
  <c r="AV56" i="14"/>
  <c r="AU56" i="14"/>
  <c r="AT56" i="14"/>
  <c r="AS56" i="14"/>
  <c r="AR56" i="14"/>
  <c r="AQ56" i="14"/>
  <c r="AP56" i="14"/>
  <c r="AO56" i="14"/>
  <c r="AN56" i="14"/>
  <c r="AM56" i="14"/>
  <c r="AL56" i="14"/>
  <c r="AK56" i="14"/>
  <c r="AJ56" i="14"/>
  <c r="AI56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H56" i="14"/>
  <c r="BO55" i="14"/>
  <c r="H55" i="14"/>
  <c r="BO54" i="14"/>
  <c r="H54" i="14"/>
  <c r="BO53" i="14"/>
  <c r="H53" i="14"/>
  <c r="BO52" i="14"/>
  <c r="H52" i="14"/>
  <c r="BO51" i="14"/>
  <c r="H51" i="14"/>
  <c r="BO50" i="14"/>
  <c r="H50" i="14"/>
  <c r="BO49" i="14"/>
  <c r="BN49" i="14"/>
  <c r="BM49" i="14"/>
  <c r="BL49" i="14"/>
  <c r="BK49" i="14"/>
  <c r="BJ49" i="14"/>
  <c r="BI49" i="14"/>
  <c r="BH49" i="14"/>
  <c r="BG49" i="14"/>
  <c r="BF49" i="14"/>
  <c r="BE49" i="14"/>
  <c r="BD49" i="14"/>
  <c r="BC49" i="14"/>
  <c r="BB49" i="14"/>
  <c r="BA49" i="14"/>
  <c r="AZ49" i="14"/>
  <c r="AY49" i="14"/>
  <c r="AX49" i="14"/>
  <c r="AW49" i="14"/>
  <c r="AV49" i="14"/>
  <c r="AU49" i="14"/>
  <c r="AT49" i="14"/>
  <c r="AS49" i="14"/>
  <c r="AR49" i="14"/>
  <c r="AQ49" i="14"/>
  <c r="AP49" i="14"/>
  <c r="AO49" i="14"/>
  <c r="AN49" i="14"/>
  <c r="AM49" i="14"/>
  <c r="AL49" i="14"/>
  <c r="AK49" i="14"/>
  <c r="AJ49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H49" i="14"/>
  <c r="BO48" i="14"/>
  <c r="H48" i="14"/>
  <c r="BO47" i="14"/>
  <c r="H47" i="14"/>
  <c r="BO46" i="14"/>
  <c r="H46" i="14"/>
  <c r="BO45" i="14"/>
  <c r="H45" i="14"/>
  <c r="BO44" i="14"/>
  <c r="H44" i="14"/>
  <c r="BO43" i="14"/>
  <c r="H43" i="14"/>
  <c r="BO42" i="14"/>
  <c r="H42" i="14"/>
  <c r="BO41" i="14"/>
  <c r="H41" i="14"/>
  <c r="BO40" i="14"/>
  <c r="H40" i="14"/>
  <c r="BO39" i="14"/>
  <c r="BN39" i="14"/>
  <c r="BM39" i="14"/>
  <c r="BL39" i="14"/>
  <c r="BL35" i="14" s="1"/>
  <c r="BK39" i="14"/>
  <c r="BJ39" i="14"/>
  <c r="BI39" i="14"/>
  <c r="BH39" i="14"/>
  <c r="BH35" i="14" s="1"/>
  <c r="BG39" i="14"/>
  <c r="BF39" i="14"/>
  <c r="BE39" i="14"/>
  <c r="BD39" i="14"/>
  <c r="BD35" i="14" s="1"/>
  <c r="BC39" i="14"/>
  <c r="BB39" i="14"/>
  <c r="BA39" i="14"/>
  <c r="AZ39" i="14"/>
  <c r="AZ35" i="14" s="1"/>
  <c r="AY39" i="14"/>
  <c r="AX39" i="14"/>
  <c r="AW39" i="14"/>
  <c r="AV39" i="14"/>
  <c r="AV35" i="14" s="1"/>
  <c r="AU39" i="14"/>
  <c r="AT39" i="14"/>
  <c r="AS39" i="14"/>
  <c r="AR39" i="14"/>
  <c r="AR35" i="14" s="1"/>
  <c r="AQ39" i="14"/>
  <c r="AP39" i="14"/>
  <c r="AO39" i="14"/>
  <c r="AN39" i="14"/>
  <c r="AN35" i="14" s="1"/>
  <c r="AM39" i="14"/>
  <c r="AL39" i="14"/>
  <c r="AK39" i="14"/>
  <c r="AJ39" i="14"/>
  <c r="AJ35" i="14" s="1"/>
  <c r="AI39" i="14"/>
  <c r="AH39" i="14"/>
  <c r="AG39" i="14"/>
  <c r="AF39" i="14"/>
  <c r="AF35" i="14" s="1"/>
  <c r="AE39" i="14"/>
  <c r="AD39" i="14"/>
  <c r="AC39" i="14"/>
  <c r="AB39" i="14"/>
  <c r="AB35" i="14" s="1"/>
  <c r="AA39" i="14"/>
  <c r="Z39" i="14"/>
  <c r="Y39" i="14"/>
  <c r="X39" i="14"/>
  <c r="X35" i="14" s="1"/>
  <c r="W39" i="14"/>
  <c r="V39" i="14"/>
  <c r="U39" i="14"/>
  <c r="T39" i="14"/>
  <c r="T35" i="14" s="1"/>
  <c r="S39" i="14"/>
  <c r="R39" i="14"/>
  <c r="Q39" i="14"/>
  <c r="P39" i="14"/>
  <c r="P35" i="14" s="1"/>
  <c r="O39" i="14"/>
  <c r="N39" i="14"/>
  <c r="M39" i="14"/>
  <c r="L39" i="14"/>
  <c r="L35" i="14" s="1"/>
  <c r="K39" i="14"/>
  <c r="J39" i="14"/>
  <c r="H39" i="14"/>
  <c r="BO38" i="14"/>
  <c r="H38" i="14"/>
  <c r="BO37" i="14"/>
  <c r="H37" i="14"/>
  <c r="BO36" i="14"/>
  <c r="BO35" i="14" s="1"/>
  <c r="BN36" i="14"/>
  <c r="BM36" i="14"/>
  <c r="BL36" i="14"/>
  <c r="BK36" i="14"/>
  <c r="BK35" i="14" s="1"/>
  <c r="BJ36" i="14"/>
  <c r="BI36" i="14"/>
  <c r="BH36" i="14"/>
  <c r="BG36" i="14"/>
  <c r="BG35" i="14" s="1"/>
  <c r="BF36" i="14"/>
  <c r="BE36" i="14"/>
  <c r="BD36" i="14"/>
  <c r="BC36" i="14"/>
  <c r="BC35" i="14" s="1"/>
  <c r="BB36" i="14"/>
  <c r="BA36" i="14"/>
  <c r="AZ36" i="14"/>
  <c r="AY36" i="14"/>
  <c r="AY35" i="14" s="1"/>
  <c r="AX36" i="14"/>
  <c r="AW36" i="14"/>
  <c r="AV36" i="14"/>
  <c r="AU36" i="14"/>
  <c r="AU35" i="14" s="1"/>
  <c r="AT36" i="14"/>
  <c r="AS36" i="14"/>
  <c r="AR36" i="14"/>
  <c r="AQ36" i="14"/>
  <c r="AQ35" i="14" s="1"/>
  <c r="AP36" i="14"/>
  <c r="AO36" i="14"/>
  <c r="AN36" i="14"/>
  <c r="AM36" i="14"/>
  <c r="AM35" i="14" s="1"/>
  <c r="AL36" i="14"/>
  <c r="AK36" i="14"/>
  <c r="AJ36" i="14"/>
  <c r="AI36" i="14"/>
  <c r="AI35" i="14" s="1"/>
  <c r="AH36" i="14"/>
  <c r="AG36" i="14"/>
  <c r="AF36" i="14"/>
  <c r="AE36" i="14"/>
  <c r="AE35" i="14" s="1"/>
  <c r="AD36" i="14"/>
  <c r="AC36" i="14"/>
  <c r="AB36" i="14"/>
  <c r="AA36" i="14"/>
  <c r="AA35" i="14" s="1"/>
  <c r="Z36" i="14"/>
  <c r="Y36" i="14"/>
  <c r="X36" i="14"/>
  <c r="W36" i="14"/>
  <c r="W35" i="14" s="1"/>
  <c r="V36" i="14"/>
  <c r="U36" i="14"/>
  <c r="T36" i="14"/>
  <c r="S36" i="14"/>
  <c r="S35" i="14" s="1"/>
  <c r="R36" i="14"/>
  <c r="Q36" i="14"/>
  <c r="P36" i="14"/>
  <c r="O36" i="14"/>
  <c r="O35" i="14" s="1"/>
  <c r="N36" i="14"/>
  <c r="M36" i="14"/>
  <c r="L36" i="14"/>
  <c r="K36" i="14"/>
  <c r="K35" i="14" s="1"/>
  <c r="J36" i="14"/>
  <c r="H36" i="14"/>
  <c r="BN35" i="14"/>
  <c r="BM35" i="14"/>
  <c r="BJ35" i="14"/>
  <c r="BI35" i="14"/>
  <c r="BF35" i="14"/>
  <c r="BE35" i="14"/>
  <c r="BB35" i="14"/>
  <c r="BA35" i="14"/>
  <c r="AX35" i="14"/>
  <c r="AW35" i="14"/>
  <c r="AT35" i="14"/>
  <c r="AS35" i="14"/>
  <c r="AP35" i="14"/>
  <c r="AO35" i="14"/>
  <c r="AL35" i="14"/>
  <c r="AK35" i="14"/>
  <c r="AH35" i="14"/>
  <c r="AG35" i="14"/>
  <c r="AD35" i="14"/>
  <c r="AC35" i="14"/>
  <c r="Z35" i="14"/>
  <c r="Y35" i="14"/>
  <c r="V35" i="14"/>
  <c r="U35" i="14"/>
  <c r="R35" i="14"/>
  <c r="Q35" i="14"/>
  <c r="N35" i="14"/>
  <c r="M35" i="14"/>
  <c r="J35" i="14"/>
  <c r="H35" i="14"/>
  <c r="C7" i="13" s="1"/>
  <c r="H34" i="14"/>
  <c r="BO33" i="14"/>
  <c r="H33" i="14"/>
  <c r="BO32" i="14"/>
  <c r="H32" i="14"/>
  <c r="BO31" i="14"/>
  <c r="H31" i="14"/>
  <c r="BO30" i="14"/>
  <c r="BO28" i="14" s="1"/>
  <c r="H30" i="14"/>
  <c r="BO29" i="14"/>
  <c r="H29" i="14"/>
  <c r="BN28" i="14"/>
  <c r="BM28" i="14"/>
  <c r="BL28" i="14"/>
  <c r="BK28" i="14"/>
  <c r="BJ28" i="14"/>
  <c r="BI28" i="14"/>
  <c r="BH28" i="14"/>
  <c r="BG28" i="14"/>
  <c r="BF28" i="14"/>
  <c r="BE28" i="14"/>
  <c r="BD28" i="14"/>
  <c r="BC28" i="14"/>
  <c r="BB28" i="14"/>
  <c r="BA28" i="14"/>
  <c r="AZ28" i="14"/>
  <c r="AY28" i="14"/>
  <c r="AX28" i="14"/>
  <c r="AW28" i="14"/>
  <c r="AV28" i="14"/>
  <c r="AU28" i="14"/>
  <c r="AT28" i="14"/>
  <c r="AS28" i="14"/>
  <c r="AR28" i="14"/>
  <c r="AQ28" i="14"/>
  <c r="AP28" i="14"/>
  <c r="AO28" i="14"/>
  <c r="AN28" i="14"/>
  <c r="AM28" i="14"/>
  <c r="AL28" i="14"/>
  <c r="AK28" i="14"/>
  <c r="AJ28" i="14"/>
  <c r="AI28" i="14"/>
  <c r="AH28" i="14"/>
  <c r="AG28" i="14"/>
  <c r="AF28" i="14"/>
  <c r="AE28" i="14"/>
  <c r="AD28" i="14"/>
  <c r="AC28" i="14"/>
  <c r="AB28" i="14"/>
  <c r="AA28" i="14"/>
  <c r="Z28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H28" i="14"/>
  <c r="H27" i="14"/>
  <c r="BO26" i="14"/>
  <c r="BO24" i="14" s="1"/>
  <c r="BO23" i="14" s="1"/>
  <c r="H26" i="14"/>
  <c r="BO25" i="14"/>
  <c r="H25" i="14"/>
  <c r="BN24" i="14"/>
  <c r="BM24" i="14"/>
  <c r="BL24" i="14"/>
  <c r="BL23" i="14" s="1"/>
  <c r="BK24" i="14"/>
  <c r="BK23" i="14" s="1"/>
  <c r="BJ24" i="14"/>
  <c r="BI24" i="14"/>
  <c r="BH24" i="14"/>
  <c r="BH23" i="14" s="1"/>
  <c r="BG24" i="14"/>
  <c r="BG23" i="14" s="1"/>
  <c r="BF24" i="14"/>
  <c r="BE24" i="14"/>
  <c r="BD24" i="14"/>
  <c r="BD23" i="14" s="1"/>
  <c r="BC24" i="14"/>
  <c r="BB24" i="14"/>
  <c r="BA24" i="14"/>
  <c r="AZ24" i="14"/>
  <c r="AZ23" i="14" s="1"/>
  <c r="AY24" i="14"/>
  <c r="AY23" i="14" s="1"/>
  <c r="AX24" i="14"/>
  <c r="AW24" i="14"/>
  <c r="AV24" i="14"/>
  <c r="AV23" i="14" s="1"/>
  <c r="AU24" i="14"/>
  <c r="AU23" i="14" s="1"/>
  <c r="AT24" i="14"/>
  <c r="AS24" i="14"/>
  <c r="AR24" i="14"/>
  <c r="AR23" i="14" s="1"/>
  <c r="AQ24" i="14"/>
  <c r="AQ23" i="14" s="1"/>
  <c r="F17" i="13" s="1"/>
  <c r="AP24" i="14"/>
  <c r="AO24" i="14"/>
  <c r="AN24" i="14"/>
  <c r="AN23" i="14" s="1"/>
  <c r="AM24" i="14"/>
  <c r="AL24" i="14"/>
  <c r="AK24" i="14"/>
  <c r="AJ24" i="14"/>
  <c r="AJ23" i="14" s="1"/>
  <c r="AI24" i="14"/>
  <c r="AI23" i="14" s="1"/>
  <c r="AH24" i="14"/>
  <c r="AG24" i="14"/>
  <c r="AF24" i="14"/>
  <c r="AF23" i="14" s="1"/>
  <c r="AE24" i="14"/>
  <c r="AE23" i="14" s="1"/>
  <c r="AD24" i="14"/>
  <c r="AC24" i="14"/>
  <c r="AB24" i="14"/>
  <c r="AB23" i="14" s="1"/>
  <c r="AA24" i="14"/>
  <c r="AA23" i="14" s="1"/>
  <c r="D17" i="13" s="1"/>
  <c r="Z24" i="14"/>
  <c r="Y24" i="14"/>
  <c r="X24" i="14"/>
  <c r="X23" i="14" s="1"/>
  <c r="W24" i="14"/>
  <c r="V24" i="14"/>
  <c r="U24" i="14"/>
  <c r="T24" i="14"/>
  <c r="T23" i="14" s="1"/>
  <c r="S24" i="14"/>
  <c r="S23" i="14" s="1"/>
  <c r="R24" i="14"/>
  <c r="Q24" i="14"/>
  <c r="P24" i="14"/>
  <c r="P23" i="14" s="1"/>
  <c r="O24" i="14"/>
  <c r="O23" i="14" s="1"/>
  <c r="N24" i="14"/>
  <c r="M24" i="14"/>
  <c r="L24" i="14"/>
  <c r="L23" i="14" s="1"/>
  <c r="K24" i="14"/>
  <c r="K23" i="14" s="1"/>
  <c r="C17" i="13" s="1"/>
  <c r="J24" i="14"/>
  <c r="H24" i="14"/>
  <c r="BN23" i="14"/>
  <c r="BM23" i="14"/>
  <c r="BJ23" i="14"/>
  <c r="BI23" i="14"/>
  <c r="BF23" i="14"/>
  <c r="BE23" i="14"/>
  <c r="BC23" i="14"/>
  <c r="G17" i="13" s="1"/>
  <c r="BB23" i="14"/>
  <c r="BA23" i="14"/>
  <c r="AX23" i="14"/>
  <c r="AW23" i="14"/>
  <c r="AT23" i="14"/>
  <c r="AS23" i="14"/>
  <c r="AP23" i="14"/>
  <c r="AO23" i="14"/>
  <c r="AM23" i="14"/>
  <c r="AL23" i="14"/>
  <c r="AK23" i="14"/>
  <c r="AH23" i="14"/>
  <c r="AG23" i="14"/>
  <c r="AD23" i="14"/>
  <c r="AC23" i="14"/>
  <c r="Z23" i="14"/>
  <c r="Y23" i="14"/>
  <c r="W23" i="14"/>
  <c r="V23" i="14"/>
  <c r="U23" i="14"/>
  <c r="R23" i="14"/>
  <c r="Q23" i="14"/>
  <c r="N23" i="14"/>
  <c r="M23" i="14"/>
  <c r="J23" i="14"/>
  <c r="H23" i="14"/>
  <c r="BO22" i="14"/>
  <c r="H22" i="14"/>
  <c r="BO21" i="14"/>
  <c r="H21" i="14"/>
  <c r="BO20" i="14"/>
  <c r="H20" i="14"/>
  <c r="BO19" i="14"/>
  <c r="H19" i="14"/>
  <c r="BO18" i="14"/>
  <c r="BO17" i="14" s="1"/>
  <c r="H18" i="14"/>
  <c r="BN17" i="14"/>
  <c r="BM17" i="14"/>
  <c r="BL17" i="14"/>
  <c r="BK17" i="14"/>
  <c r="BJ17" i="14"/>
  <c r="BI17" i="14"/>
  <c r="BH17" i="14"/>
  <c r="BG17" i="14"/>
  <c r="BF17" i="14"/>
  <c r="BE17" i="14"/>
  <c r="BD17" i="14"/>
  <c r="BC17" i="14"/>
  <c r="BB17" i="14"/>
  <c r="BA17" i="14"/>
  <c r="AZ17" i="14"/>
  <c r="AY17" i="14"/>
  <c r="AX17" i="14"/>
  <c r="AW17" i="14"/>
  <c r="AV17" i="14"/>
  <c r="AU17" i="14"/>
  <c r="AT17" i="14"/>
  <c r="AS17" i="14"/>
  <c r="AR17" i="14"/>
  <c r="AQ17" i="14"/>
  <c r="AP17" i="14"/>
  <c r="AO17" i="14"/>
  <c r="AN17" i="14"/>
  <c r="AM17" i="14"/>
  <c r="AL17" i="14"/>
  <c r="AK17" i="14"/>
  <c r="AJ17" i="14"/>
  <c r="AI17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H17" i="14"/>
  <c r="BO16" i="14"/>
  <c r="H16" i="14"/>
  <c r="BO15" i="14"/>
  <c r="H15" i="14"/>
  <c r="BO14" i="14"/>
  <c r="H14" i="14"/>
  <c r="BO13" i="14"/>
  <c r="H13" i="14"/>
  <c r="BN12" i="14"/>
  <c r="BM12" i="14"/>
  <c r="BL12" i="14"/>
  <c r="BK12" i="14"/>
  <c r="BK4" i="14" s="1"/>
  <c r="BJ12" i="14"/>
  <c r="BI12" i="14"/>
  <c r="BH12" i="14"/>
  <c r="BH4" i="14" s="1"/>
  <c r="BH3" i="14" s="1"/>
  <c r="BG12" i="14"/>
  <c r="BG4" i="14" s="1"/>
  <c r="BF12" i="14"/>
  <c r="BE12" i="14"/>
  <c r="BD12" i="14"/>
  <c r="BC12" i="14"/>
  <c r="BC4" i="14" s="1"/>
  <c r="BC3" i="14" s="1"/>
  <c r="BB12" i="14"/>
  <c r="BA12" i="14"/>
  <c r="AZ12" i="14"/>
  <c r="AZ4" i="14" s="1"/>
  <c r="AZ3" i="14" s="1"/>
  <c r="AY12" i="14"/>
  <c r="AY4" i="14" s="1"/>
  <c r="AX12" i="14"/>
  <c r="AW12" i="14"/>
  <c r="AV12" i="14"/>
  <c r="AU12" i="14"/>
  <c r="AU4" i="14" s="1"/>
  <c r="AT12" i="14"/>
  <c r="AS12" i="14"/>
  <c r="AR12" i="14"/>
  <c r="AQ12" i="14"/>
  <c r="AQ4" i="14" s="1"/>
  <c r="AP12" i="14"/>
  <c r="AO12" i="14"/>
  <c r="AN12" i="14"/>
  <c r="AM12" i="14"/>
  <c r="AM4" i="14" s="1"/>
  <c r="AM3" i="14" s="1"/>
  <c r="AL12" i="14"/>
  <c r="AK12" i="14"/>
  <c r="AJ12" i="14"/>
  <c r="AI12" i="14"/>
  <c r="AI4" i="14" s="1"/>
  <c r="AH12" i="14"/>
  <c r="AG12" i="14"/>
  <c r="AF12" i="14"/>
  <c r="AE12" i="14"/>
  <c r="AE4" i="14" s="1"/>
  <c r="AD12" i="14"/>
  <c r="AC12" i="14"/>
  <c r="AB12" i="14"/>
  <c r="AB4" i="14" s="1"/>
  <c r="AB3" i="14" s="1"/>
  <c r="AA12" i="14"/>
  <c r="AA4" i="14" s="1"/>
  <c r="Z12" i="14"/>
  <c r="Y12" i="14"/>
  <c r="X12" i="14"/>
  <c r="W12" i="14"/>
  <c r="W4" i="14" s="1"/>
  <c r="V12" i="14"/>
  <c r="U12" i="14"/>
  <c r="T12" i="14"/>
  <c r="T4" i="14" s="1"/>
  <c r="S12" i="14"/>
  <c r="S4" i="14" s="1"/>
  <c r="R12" i="14"/>
  <c r="Q12" i="14"/>
  <c r="P12" i="14"/>
  <c r="O12" i="14"/>
  <c r="O4" i="14" s="1"/>
  <c r="N12" i="14"/>
  <c r="M12" i="14"/>
  <c r="L12" i="14"/>
  <c r="K12" i="14"/>
  <c r="K4" i="14" s="1"/>
  <c r="J12" i="14"/>
  <c r="H12" i="14"/>
  <c r="BO11" i="14"/>
  <c r="H11" i="14"/>
  <c r="BO10" i="14"/>
  <c r="H10" i="14"/>
  <c r="BO9" i="14"/>
  <c r="H9" i="14"/>
  <c r="BO8" i="14"/>
  <c r="H8" i="14"/>
  <c r="BO7" i="14"/>
  <c r="H7" i="14"/>
  <c r="BO6" i="14"/>
  <c r="H6" i="14"/>
  <c r="BN5" i="14"/>
  <c r="BN4" i="14" s="1"/>
  <c r="BM5" i="14"/>
  <c r="BM4" i="14" s="1"/>
  <c r="BL5" i="14"/>
  <c r="BK5" i="14"/>
  <c r="BJ5" i="14"/>
  <c r="BJ4" i="14" s="1"/>
  <c r="BI5" i="14"/>
  <c r="BI4" i="14" s="1"/>
  <c r="BH5" i="14"/>
  <c r="BG5" i="14"/>
  <c r="BF5" i="14"/>
  <c r="BF4" i="14" s="1"/>
  <c r="BE5" i="14"/>
  <c r="BE4" i="14" s="1"/>
  <c r="BD5" i="14"/>
  <c r="BC5" i="14"/>
  <c r="BB5" i="14"/>
  <c r="BB4" i="14" s="1"/>
  <c r="BA5" i="14"/>
  <c r="BA4" i="14" s="1"/>
  <c r="BA3" i="14" s="1"/>
  <c r="AZ5" i="14"/>
  <c r="AY5" i="14"/>
  <c r="AX5" i="14"/>
  <c r="AX4" i="14" s="1"/>
  <c r="AW5" i="14"/>
  <c r="AW4" i="14" s="1"/>
  <c r="AV5" i="14"/>
  <c r="AU5" i="14"/>
  <c r="AT5" i="14"/>
  <c r="AT4" i="14" s="1"/>
  <c r="AS5" i="14"/>
  <c r="AS4" i="14" s="1"/>
  <c r="AR5" i="14"/>
  <c r="AQ5" i="14"/>
  <c r="AP5" i="14"/>
  <c r="AP4" i="14" s="1"/>
  <c r="AO5" i="14"/>
  <c r="AO4" i="14" s="1"/>
  <c r="AN5" i="14"/>
  <c r="AM5" i="14"/>
  <c r="AL5" i="14"/>
  <c r="AL4" i="14" s="1"/>
  <c r="AK5" i="14"/>
  <c r="AK4" i="14" s="1"/>
  <c r="AJ5" i="14"/>
  <c r="AI5" i="14"/>
  <c r="AH5" i="14"/>
  <c r="AH4" i="14" s="1"/>
  <c r="AG5" i="14"/>
  <c r="AG4" i="14" s="1"/>
  <c r="AF5" i="14"/>
  <c r="AE5" i="14"/>
  <c r="AD5" i="14"/>
  <c r="AD4" i="14" s="1"/>
  <c r="AC5" i="14"/>
  <c r="AC4" i="14" s="1"/>
  <c r="AC3" i="14" s="1"/>
  <c r="AB5" i="14"/>
  <c r="AA5" i="14"/>
  <c r="Z5" i="14"/>
  <c r="Z4" i="14" s="1"/>
  <c r="Y5" i="14"/>
  <c r="Y4" i="14" s="1"/>
  <c r="X5" i="14"/>
  <c r="W5" i="14"/>
  <c r="V5" i="14"/>
  <c r="V4" i="14" s="1"/>
  <c r="U5" i="14"/>
  <c r="U4" i="14" s="1"/>
  <c r="T5" i="14"/>
  <c r="S5" i="14"/>
  <c r="R5" i="14"/>
  <c r="R4" i="14" s="1"/>
  <c r="Q5" i="14"/>
  <c r="Q4" i="14" s="1"/>
  <c r="P5" i="14"/>
  <c r="O5" i="14"/>
  <c r="N5" i="14"/>
  <c r="N4" i="14" s="1"/>
  <c r="M5" i="14"/>
  <c r="M4" i="14" s="1"/>
  <c r="M3" i="14" s="1"/>
  <c r="L5" i="14"/>
  <c r="K5" i="14"/>
  <c r="J5" i="14"/>
  <c r="J4" i="14" s="1"/>
  <c r="H5" i="14"/>
  <c r="H4" i="14" s="1"/>
  <c r="AR4" i="14"/>
  <c r="AJ4" i="14"/>
  <c r="AJ3" i="14" s="1"/>
  <c r="L4" i="14"/>
  <c r="L3" i="14" s="1"/>
  <c r="I4" i="14"/>
  <c r="I3" i="14" s="1"/>
  <c r="E18" i="13"/>
  <c r="B8" i="13"/>
  <c r="B7" i="13"/>
  <c r="C6" i="13"/>
  <c r="B6" i="13"/>
  <c r="B5" i="13"/>
  <c r="A1" i="13"/>
  <c r="K3" i="14" l="1"/>
  <c r="E17" i="13"/>
  <c r="BO5" i="14"/>
  <c r="BO12" i="14"/>
  <c r="BO4" i="14" s="1"/>
  <c r="P4" i="14"/>
  <c r="P3" i="14" s="1"/>
  <c r="X4" i="14"/>
  <c r="X3" i="14" s="1"/>
  <c r="AF4" i="14"/>
  <c r="AF3" i="14" s="1"/>
  <c r="AN4" i="14"/>
  <c r="AN3" i="14" s="1"/>
  <c r="AV4" i="14"/>
  <c r="AV3" i="14" s="1"/>
  <c r="BD4" i="14"/>
  <c r="BD3" i="14" s="1"/>
  <c r="BL4" i="14"/>
  <c r="BL3" i="14" s="1"/>
  <c r="F18" i="13"/>
  <c r="G18" i="13"/>
  <c r="AG70" i="14"/>
  <c r="AS70" i="14"/>
  <c r="S3" i="14"/>
  <c r="AE3" i="14"/>
  <c r="AY3" i="14"/>
  <c r="C18" i="13"/>
  <c r="J18" i="13" s="1"/>
  <c r="D18" i="13"/>
  <c r="C19" i="13"/>
  <c r="D10" i="10"/>
  <c r="G10" i="10" s="1"/>
  <c r="Y3" i="14"/>
  <c r="AW3" i="14"/>
  <c r="O3" i="14"/>
  <c r="BO71" i="14"/>
  <c r="BO78" i="14"/>
  <c r="Q3" i="14"/>
  <c r="AK3" i="14"/>
  <c r="BI3" i="14"/>
  <c r="AA3" i="14"/>
  <c r="H10" i="10"/>
  <c r="AG3" i="14"/>
  <c r="AS3" i="14"/>
  <c r="U3" i="14"/>
  <c r="W70" i="14"/>
  <c r="W3" i="14" s="1"/>
  <c r="AI70" i="14"/>
  <c r="AI3" i="14" s="1"/>
  <c r="AU70" i="14"/>
  <c r="AU3" i="14" s="1"/>
  <c r="BE3" i="14"/>
  <c r="BG70" i="14"/>
  <c r="BO75" i="14"/>
  <c r="T70" i="14"/>
  <c r="T3" i="14" s="1"/>
  <c r="BL70" i="14"/>
  <c r="BM3" i="14"/>
  <c r="BK70" i="14"/>
  <c r="BK3" i="14" s="1"/>
  <c r="AQ70" i="14"/>
  <c r="AQ3" i="14" s="1"/>
  <c r="AO3" i="14"/>
  <c r="AR70" i="14"/>
  <c r="AR3" i="14" s="1"/>
  <c r="E19" i="13"/>
  <c r="J17" i="13"/>
  <c r="C5" i="13"/>
  <c r="H3" i="14"/>
  <c r="R3" i="14"/>
  <c r="AD3" i="14"/>
  <c r="AP3" i="14"/>
  <c r="BB3" i="14"/>
  <c r="BJ3" i="14"/>
  <c r="F16" i="13"/>
  <c r="J3" i="14"/>
  <c r="Z3" i="14"/>
  <c r="AL3" i="14"/>
  <c r="AT3" i="14"/>
  <c r="BF3" i="14"/>
  <c r="C16" i="13"/>
  <c r="G16" i="13"/>
  <c r="N3" i="14"/>
  <c r="V3" i="14"/>
  <c r="AH3" i="14"/>
  <c r="AX3" i="14"/>
  <c r="BN3" i="14"/>
  <c r="D16" i="13"/>
  <c r="E16" i="13" l="1"/>
  <c r="BO70" i="14"/>
  <c r="D19" i="13"/>
  <c r="D20" i="13" s="1"/>
  <c r="F19" i="13"/>
  <c r="F20" i="13" s="1"/>
  <c r="G19" i="13"/>
  <c r="BG3" i="14"/>
  <c r="BO3" i="14"/>
  <c r="E20" i="13"/>
  <c r="C9" i="13"/>
  <c r="E5" i="13" s="1"/>
  <c r="C20" i="13"/>
  <c r="J16" i="13"/>
  <c r="J19" i="13" l="1"/>
  <c r="G20" i="13"/>
  <c r="J20" i="13"/>
  <c r="I22" i="13" s="1"/>
  <c r="C21" i="13"/>
  <c r="D21" i="13" s="1"/>
  <c r="E21" i="13" s="1"/>
  <c r="F21" i="13" s="1"/>
  <c r="G21" i="13" s="1"/>
  <c r="E9" i="13"/>
  <c r="E6" i="13"/>
  <c r="E7" i="13"/>
  <c r="C22" i="13" l="1"/>
  <c r="C23" i="13" s="1"/>
  <c r="F22" i="13"/>
  <c r="H22" i="13"/>
  <c r="J22" i="13"/>
  <c r="G22" i="13"/>
  <c r="J23" i="13"/>
  <c r="D22" i="13"/>
  <c r="D23" i="13" s="1"/>
  <c r="E22" i="13"/>
  <c r="E23" i="13" l="1"/>
  <c r="F23" i="13" s="1"/>
  <c r="G23" i="13" s="1"/>
  <c r="H23" i="13" s="1"/>
  <c r="I23" i="13" s="1"/>
  <c r="Z12" i="9" l="1"/>
  <c r="Z11" i="9"/>
  <c r="C9" i="10" s="1"/>
  <c r="Y8" i="9"/>
  <c r="Y9" i="9"/>
  <c r="Z9" i="9" s="1"/>
  <c r="Y10" i="9"/>
  <c r="Z10" i="9" s="1"/>
  <c r="C8" i="10" s="1"/>
  <c r="Y11" i="9"/>
  <c r="Y12" i="9"/>
  <c r="Y13" i="9"/>
  <c r="Y14" i="9"/>
  <c r="Y7" i="9"/>
  <c r="Z119" i="9"/>
  <c r="Z115" i="9"/>
  <c r="C113" i="10" s="1"/>
  <c r="Z111" i="9"/>
  <c r="C109" i="10" s="1"/>
  <c r="Z110" i="9"/>
  <c r="C108" i="10" s="1"/>
  <c r="Z107" i="9"/>
  <c r="C105" i="10" s="1"/>
  <c r="Z106" i="9"/>
  <c r="C104" i="10" s="1"/>
  <c r="Z102" i="9"/>
  <c r="C100" i="10" s="1"/>
  <c r="Z98" i="9"/>
  <c r="C96" i="10" s="1"/>
  <c r="Z96" i="9"/>
  <c r="C94" i="10" s="1"/>
  <c r="Z94" i="9"/>
  <c r="C92" i="10" s="1"/>
  <c r="Z92" i="9"/>
  <c r="C90" i="10" s="1"/>
  <c r="Z90" i="9"/>
  <c r="C88" i="10" s="1"/>
  <c r="Z88" i="9"/>
  <c r="C86" i="10" s="1"/>
  <c r="Y84" i="9"/>
  <c r="Y85" i="9"/>
  <c r="Z85" i="9" s="1"/>
  <c r="Y86" i="9"/>
  <c r="Z86" i="9" s="1"/>
  <c r="C84" i="10" s="1"/>
  <c r="Y87" i="9"/>
  <c r="Y88" i="9"/>
  <c r="Y89" i="9"/>
  <c r="Z89" i="9" s="1"/>
  <c r="C87" i="10" s="1"/>
  <c r="Y90" i="9"/>
  <c r="Y91" i="9"/>
  <c r="Z91" i="9" s="1"/>
  <c r="C89" i="10" s="1"/>
  <c r="Y92" i="9"/>
  <c r="Y93" i="9"/>
  <c r="Z93" i="9" s="1"/>
  <c r="C91" i="10" s="1"/>
  <c r="Y94" i="9"/>
  <c r="Y95" i="9"/>
  <c r="Z95" i="9" s="1"/>
  <c r="C93" i="10" s="1"/>
  <c r="Y96" i="9"/>
  <c r="Y97" i="9"/>
  <c r="Y98" i="9"/>
  <c r="Y99" i="9"/>
  <c r="Z99" i="9" s="1"/>
  <c r="C97" i="10" s="1"/>
  <c r="Y100" i="9"/>
  <c r="Z100" i="9" s="1"/>
  <c r="C98" i="10" s="1"/>
  <c r="Y101" i="9"/>
  <c r="Z101" i="9" s="1"/>
  <c r="C99" i="10" s="1"/>
  <c r="Y102" i="9"/>
  <c r="Y103" i="9"/>
  <c r="Z103" i="9" s="1"/>
  <c r="C101" i="10" s="1"/>
  <c r="Y104" i="9"/>
  <c r="Y105" i="9"/>
  <c r="Z105" i="9" s="1"/>
  <c r="Y106" i="9"/>
  <c r="Y107" i="9"/>
  <c r="Y108" i="9"/>
  <c r="Z108" i="9" s="1"/>
  <c r="C106" i="10" s="1"/>
  <c r="Y109" i="9"/>
  <c r="Z109" i="9" s="1"/>
  <c r="C107" i="10" s="1"/>
  <c r="Y110" i="9"/>
  <c r="Y111" i="9"/>
  <c r="Y112" i="9"/>
  <c r="Y113" i="9"/>
  <c r="Z113" i="9" s="1"/>
  <c r="Y114" i="9"/>
  <c r="Z114" i="9" s="1"/>
  <c r="C112" i="10" s="1"/>
  <c r="Y115" i="9"/>
  <c r="Y116" i="9"/>
  <c r="Z116" i="9" s="1"/>
  <c r="C114" i="10" s="1"/>
  <c r="Y117" i="9"/>
  <c r="Z117" i="9" s="1"/>
  <c r="C115" i="10" s="1"/>
  <c r="Y118" i="9"/>
  <c r="Z118" i="9" s="1"/>
  <c r="Y119" i="9"/>
  <c r="Y83" i="9"/>
  <c r="Z80" i="9"/>
  <c r="C78" i="10" s="1"/>
  <c r="Z76" i="9"/>
  <c r="C74" i="10" s="1"/>
  <c r="Z74" i="9"/>
  <c r="C72" i="10" s="1"/>
  <c r="Z69" i="9"/>
  <c r="C67" i="10" s="1"/>
  <c r="Y63" i="9"/>
  <c r="Y64" i="9"/>
  <c r="Y65" i="9"/>
  <c r="Z65" i="9" s="1"/>
  <c r="Y66" i="9"/>
  <c r="Z66" i="9" s="1"/>
  <c r="C64" i="10" s="1"/>
  <c r="Y67" i="9"/>
  <c r="Y68" i="9"/>
  <c r="Z68" i="9" s="1"/>
  <c r="Y69" i="9"/>
  <c r="Y70" i="9"/>
  <c r="Z70" i="9" s="1"/>
  <c r="C68" i="10" s="1"/>
  <c r="Y71" i="9"/>
  <c r="Z71" i="9" s="1"/>
  <c r="C69" i="10" s="1"/>
  <c r="Y72" i="9"/>
  <c r="Y73" i="9"/>
  <c r="Z73" i="9" s="1"/>
  <c r="Y74" i="9"/>
  <c r="Y75" i="9"/>
  <c r="Z75" i="9" s="1"/>
  <c r="C73" i="10" s="1"/>
  <c r="Y76" i="9"/>
  <c r="Y77" i="9"/>
  <c r="Y78" i="9"/>
  <c r="Z78" i="9" s="1"/>
  <c r="Y79" i="9"/>
  <c r="Z79" i="9" s="1"/>
  <c r="C77" i="10" s="1"/>
  <c r="Y80" i="9"/>
  <c r="Y81" i="9"/>
  <c r="Z81" i="9" s="1"/>
  <c r="C79" i="10" s="1"/>
  <c r="Y82" i="9"/>
  <c r="Z82" i="9" s="1"/>
  <c r="C80" i="10" s="1"/>
  <c r="Y62" i="9"/>
  <c r="Z64" i="9"/>
  <c r="C62" i="10" s="1"/>
  <c r="Z61" i="9"/>
  <c r="C59" i="10" s="1"/>
  <c r="Z59" i="9"/>
  <c r="C57" i="10" s="1"/>
  <c r="Z57" i="9"/>
  <c r="C55" i="10" s="1"/>
  <c r="Z55" i="9"/>
  <c r="C53" i="10" s="1"/>
  <c r="Z53" i="9"/>
  <c r="C51" i="10" s="1"/>
  <c r="Z50" i="9"/>
  <c r="C48" i="10" s="1"/>
  <c r="Z45" i="9"/>
  <c r="C43" i="10" s="1"/>
  <c r="Z42" i="9"/>
  <c r="C40" i="10" s="1"/>
  <c r="Z41" i="9"/>
  <c r="C39" i="10" s="1"/>
  <c r="Z37" i="9"/>
  <c r="Z33" i="9"/>
  <c r="C31" i="10" s="1"/>
  <c r="Z34" i="9"/>
  <c r="C32" i="10" s="1"/>
  <c r="Z27" i="9"/>
  <c r="C25" i="10" s="1"/>
  <c r="Z23" i="9"/>
  <c r="C21" i="10" s="1"/>
  <c r="Z17" i="9"/>
  <c r="C15" i="10" s="1"/>
  <c r="AA15" i="9"/>
  <c r="Y30" i="9"/>
  <c r="Y31" i="9"/>
  <c r="Y32" i="9"/>
  <c r="Z32" i="9" s="1"/>
  <c r="Y33" i="9"/>
  <c r="Y34" i="9"/>
  <c r="Y35" i="9"/>
  <c r="Y36" i="9"/>
  <c r="Z36" i="9" s="1"/>
  <c r="C34" i="10" s="1"/>
  <c r="Y37" i="9"/>
  <c r="Y38" i="9"/>
  <c r="Z38" i="9" s="1"/>
  <c r="C36" i="10" s="1"/>
  <c r="Y39" i="9"/>
  <c r="Z39" i="9" s="1"/>
  <c r="C37" i="10" s="1"/>
  <c r="Y40" i="9"/>
  <c r="Y41" i="9"/>
  <c r="Y42" i="9"/>
  <c r="Y43" i="9"/>
  <c r="Z43" i="9" s="1"/>
  <c r="C41" i="10" s="1"/>
  <c r="Y44" i="9"/>
  <c r="Z44" i="9" s="1"/>
  <c r="C42" i="10" s="1"/>
  <c r="Y45" i="9"/>
  <c r="Y46" i="9"/>
  <c r="Y47" i="9"/>
  <c r="Z47" i="9" s="1"/>
  <c r="C45" i="10" s="1"/>
  <c r="Y48" i="9"/>
  <c r="Z48" i="9" s="1"/>
  <c r="C46" i="10" s="1"/>
  <c r="Y49" i="9"/>
  <c r="Z49" i="9" s="1"/>
  <c r="C47" i="10" s="1"/>
  <c r="Y50" i="9"/>
  <c r="Y51" i="9"/>
  <c r="Y52" i="9"/>
  <c r="Z52" i="9" s="1"/>
  <c r="C50" i="10" s="1"/>
  <c r="Y53" i="9"/>
  <c r="Y54" i="9"/>
  <c r="Z54" i="9" s="1"/>
  <c r="C52" i="10" s="1"/>
  <c r="Y55" i="9"/>
  <c r="Y56" i="9"/>
  <c r="Z56" i="9" s="1"/>
  <c r="C54" i="10" s="1"/>
  <c r="Y57" i="9"/>
  <c r="Y58" i="9"/>
  <c r="Z58" i="9" s="1"/>
  <c r="C56" i="10" s="1"/>
  <c r="Y59" i="9"/>
  <c r="Y60" i="9"/>
  <c r="Z60" i="9" s="1"/>
  <c r="C58" i="10" s="1"/>
  <c r="Y61" i="9"/>
  <c r="Y16" i="9"/>
  <c r="Y17" i="9"/>
  <c r="Y18" i="9"/>
  <c r="Z18" i="9" s="1"/>
  <c r="C16" i="10" s="1"/>
  <c r="Y19" i="9"/>
  <c r="Z19" i="9" s="1"/>
  <c r="C17" i="10" s="1"/>
  <c r="Y20" i="9"/>
  <c r="Z20" i="9" s="1"/>
  <c r="C18" i="10" s="1"/>
  <c r="Y21" i="9"/>
  <c r="Z21" i="9" s="1"/>
  <c r="C19" i="10" s="1"/>
  <c r="Y22" i="9"/>
  <c r="Y23" i="9"/>
  <c r="Y24" i="9"/>
  <c r="Z24" i="9" s="1"/>
  <c r="C22" i="10" s="1"/>
  <c r="Y25" i="9"/>
  <c r="Z25" i="9" s="1"/>
  <c r="C23" i="10" s="1"/>
  <c r="Y26" i="9"/>
  <c r="Z26" i="9" s="1"/>
  <c r="C24" i="10" s="1"/>
  <c r="Y27" i="9"/>
  <c r="Y28" i="9"/>
  <c r="Z28" i="9" s="1"/>
  <c r="C26" i="10" s="1"/>
  <c r="Y29" i="9"/>
  <c r="Z29" i="9" s="1"/>
  <c r="C27" i="10" s="1"/>
  <c r="Y15" i="9"/>
  <c r="E4" i="1"/>
  <c r="E5" i="1"/>
  <c r="E6" i="1"/>
  <c r="E3" i="1"/>
  <c r="D7" i="1"/>
  <c r="C7" i="1"/>
  <c r="D27" i="10" l="1"/>
  <c r="E27" i="10"/>
  <c r="C14" i="10"/>
  <c r="D19" i="10"/>
  <c r="E19" i="10"/>
  <c r="E41" i="10"/>
  <c r="D41" i="10"/>
  <c r="E80" i="10"/>
  <c r="D80" i="10"/>
  <c r="E68" i="10"/>
  <c r="D68" i="10"/>
  <c r="E64" i="10"/>
  <c r="D64" i="10"/>
  <c r="D106" i="10"/>
  <c r="E106" i="10"/>
  <c r="C7" i="10"/>
  <c r="Z8" i="9"/>
  <c r="D26" i="10"/>
  <c r="E26" i="10"/>
  <c r="E18" i="10"/>
  <c r="D18" i="10"/>
  <c r="E52" i="10"/>
  <c r="D52" i="10"/>
  <c r="E79" i="10"/>
  <c r="D79" i="10"/>
  <c r="C63" i="10"/>
  <c r="Z63" i="9"/>
  <c r="E101" i="10"/>
  <c r="D101" i="10"/>
  <c r="E93" i="10"/>
  <c r="D93" i="10"/>
  <c r="H4" i="1"/>
  <c r="D17" i="10"/>
  <c r="E17" i="10"/>
  <c r="D47" i="10"/>
  <c r="E47" i="10"/>
  <c r="C66" i="10"/>
  <c r="Z67" i="9"/>
  <c r="E112" i="10"/>
  <c r="D112" i="10"/>
  <c r="E84" i="10"/>
  <c r="D84" i="10"/>
  <c r="D23" i="10"/>
  <c r="E23" i="10"/>
  <c r="E45" i="10"/>
  <c r="C44" i="10"/>
  <c r="D45" i="10"/>
  <c r="D37" i="10"/>
  <c r="E37" i="10"/>
  <c r="C76" i="10"/>
  <c r="Z77" i="9"/>
  <c r="D114" i="10"/>
  <c r="E114" i="10"/>
  <c r="D98" i="10"/>
  <c r="E98" i="10"/>
  <c r="H5" i="1"/>
  <c r="E22" i="10"/>
  <c r="D22" i="10"/>
  <c r="E56" i="10"/>
  <c r="D56" i="10"/>
  <c r="D36" i="10"/>
  <c r="E36" i="10"/>
  <c r="C71" i="10"/>
  <c r="Z72" i="9"/>
  <c r="E97" i="10"/>
  <c r="D97" i="10"/>
  <c r="D89" i="10"/>
  <c r="E89" i="10"/>
  <c r="D24" i="10"/>
  <c r="E24" i="10"/>
  <c r="D16" i="10"/>
  <c r="E16" i="10"/>
  <c r="E58" i="10"/>
  <c r="D58" i="10"/>
  <c r="E54" i="10"/>
  <c r="D54" i="10"/>
  <c r="E50" i="10"/>
  <c r="C49" i="10"/>
  <c r="D50" i="10"/>
  <c r="E46" i="10"/>
  <c r="D46" i="10"/>
  <c r="D42" i="10"/>
  <c r="E42" i="10"/>
  <c r="E34" i="10"/>
  <c r="D34" i="10"/>
  <c r="C30" i="10"/>
  <c r="Z31" i="9"/>
  <c r="Z30" i="9" s="1"/>
  <c r="E77" i="10"/>
  <c r="D77" i="10"/>
  <c r="E73" i="10"/>
  <c r="D73" i="10"/>
  <c r="E69" i="10"/>
  <c r="D69" i="10"/>
  <c r="E115" i="10"/>
  <c r="D115" i="10"/>
  <c r="C111" i="10"/>
  <c r="Z112" i="9"/>
  <c r="E107" i="10"/>
  <c r="D107" i="10"/>
  <c r="C103" i="10"/>
  <c r="Z104" i="9"/>
  <c r="E99" i="10"/>
  <c r="D99" i="10"/>
  <c r="D91" i="10"/>
  <c r="E91" i="10"/>
  <c r="D87" i="10"/>
  <c r="E87" i="10"/>
  <c r="C83" i="10"/>
  <c r="Z84" i="9"/>
  <c r="D8" i="10"/>
  <c r="E8" i="10"/>
  <c r="F6" i="1"/>
  <c r="G6" i="1"/>
  <c r="D48" i="10"/>
  <c r="E48" i="10"/>
  <c r="E72" i="10"/>
  <c r="D72" i="10"/>
  <c r="E94" i="10"/>
  <c r="D94" i="10"/>
  <c r="E43" i="10"/>
  <c r="D43" i="10"/>
  <c r="E90" i="10"/>
  <c r="D90" i="10"/>
  <c r="D108" i="10"/>
  <c r="E108" i="10"/>
  <c r="E9" i="10"/>
  <c r="D9" i="10"/>
  <c r="D32" i="10"/>
  <c r="E32" i="10"/>
  <c r="E78" i="10"/>
  <c r="D78" i="10"/>
  <c r="E96" i="10"/>
  <c r="D96" i="10"/>
  <c r="C95" i="10"/>
  <c r="E100" i="10"/>
  <c r="D100" i="10"/>
  <c r="E105" i="10"/>
  <c r="D105" i="10"/>
  <c r="E109" i="10"/>
  <c r="D109" i="10"/>
  <c r="D15" i="10"/>
  <c r="E15" i="10"/>
  <c r="E39" i="10"/>
  <c r="D39" i="10"/>
  <c r="D38" i="10" s="1"/>
  <c r="C38" i="10"/>
  <c r="E57" i="10"/>
  <c r="D57" i="10"/>
  <c r="E67" i="10"/>
  <c r="D67" i="10"/>
  <c r="D104" i="10"/>
  <c r="E104" i="10"/>
  <c r="D113" i="10"/>
  <c r="E113" i="10"/>
  <c r="F7" i="1"/>
  <c r="D25" i="10"/>
  <c r="E25" i="10"/>
  <c r="E40" i="10"/>
  <c r="D40" i="10"/>
  <c r="D51" i="10"/>
  <c r="E51" i="10"/>
  <c r="D59" i="10"/>
  <c r="E59" i="10"/>
  <c r="E88" i="10"/>
  <c r="D88" i="10"/>
  <c r="E92" i="10"/>
  <c r="D92" i="10"/>
  <c r="Z87" i="9"/>
  <c r="E53" i="10"/>
  <c r="D53" i="10"/>
  <c r="D86" i="10"/>
  <c r="E86" i="10"/>
  <c r="E85" i="10" s="1"/>
  <c r="H85" i="10" s="1"/>
  <c r="C85" i="10"/>
  <c r="G5" i="1"/>
  <c r="F5" i="1"/>
  <c r="D21" i="10"/>
  <c r="D20" i="10" s="1"/>
  <c r="G20" i="10" s="1"/>
  <c r="E21" i="10"/>
  <c r="C20" i="10"/>
  <c r="Z35" i="9"/>
  <c r="C35" i="10"/>
  <c r="F4" i="1"/>
  <c r="G4" i="1"/>
  <c r="D31" i="10"/>
  <c r="E31" i="10"/>
  <c r="D55" i="10"/>
  <c r="E55" i="10"/>
  <c r="E74" i="10"/>
  <c r="D74" i="10"/>
  <c r="F3" i="1"/>
  <c r="G3" i="1"/>
  <c r="C61" i="10"/>
  <c r="D62" i="10"/>
  <c r="E62" i="10"/>
  <c r="Z97" i="9"/>
  <c r="Z7" i="9"/>
  <c r="Z16" i="9"/>
  <c r="Z46" i="9"/>
  <c r="Z51" i="9"/>
  <c r="Z22" i="9"/>
  <c r="Z40" i="9"/>
  <c r="E7" i="1"/>
  <c r="C8" i="1" s="1"/>
  <c r="C6" i="10" l="1"/>
  <c r="C5" i="10" s="1"/>
  <c r="E7" i="10"/>
  <c r="E6" i="10" s="1"/>
  <c r="E5" i="10" s="1"/>
  <c r="H5" i="10" s="1"/>
  <c r="D7" i="10"/>
  <c r="D6" i="10" s="1"/>
  <c r="D5" i="10" s="1"/>
  <c r="G5" i="10" s="1"/>
  <c r="E44" i="10"/>
  <c r="H44" i="10" s="1"/>
  <c r="H3" i="1"/>
  <c r="E20" i="10"/>
  <c r="H20" i="10" s="1"/>
  <c r="D14" i="10"/>
  <c r="E30" i="10"/>
  <c r="D30" i="10"/>
  <c r="D29" i="10" s="1"/>
  <c r="C29" i="10"/>
  <c r="C28" i="10" s="1"/>
  <c r="E38" i="10"/>
  <c r="H38" i="10" s="1"/>
  <c r="D49" i="10"/>
  <c r="G49" i="10" s="1"/>
  <c r="E71" i="10"/>
  <c r="E70" i="10" s="1"/>
  <c r="D71" i="10"/>
  <c r="D70" i="10" s="1"/>
  <c r="C70" i="10"/>
  <c r="H70" i="10" s="1"/>
  <c r="D44" i="10"/>
  <c r="G44" i="10" s="1"/>
  <c r="Z62" i="9"/>
  <c r="E102" i="10"/>
  <c r="D35" i="10"/>
  <c r="E35" i="10"/>
  <c r="E33" i="10" s="1"/>
  <c r="H33" i="10" s="1"/>
  <c r="D85" i="10"/>
  <c r="G85" i="10" s="1"/>
  <c r="D8" i="1"/>
  <c r="C13" i="10"/>
  <c r="G38" i="10"/>
  <c r="E29" i="10"/>
  <c r="D95" i="10"/>
  <c r="G95" i="10" s="1"/>
  <c r="C75" i="10"/>
  <c r="E76" i="10"/>
  <c r="E75" i="10" s="1"/>
  <c r="H75" i="10" s="1"/>
  <c r="D76" i="10"/>
  <c r="D75" i="10" s="1"/>
  <c r="E14" i="10"/>
  <c r="E63" i="10"/>
  <c r="E61" i="10" s="1"/>
  <c r="D63" i="10"/>
  <c r="D61" i="10" s="1"/>
  <c r="G7" i="1"/>
  <c r="H6" i="1"/>
  <c r="Z83" i="9"/>
  <c r="Z120" i="9" s="1"/>
  <c r="C33" i="10"/>
  <c r="E49" i="10"/>
  <c r="H49" i="10" s="1"/>
  <c r="E95" i="10"/>
  <c r="H95" i="10" s="1"/>
  <c r="D83" i="10"/>
  <c r="D82" i="10" s="1"/>
  <c r="C82" i="10"/>
  <c r="C81" i="10" s="1"/>
  <c r="C116" i="10" s="1"/>
  <c r="E83" i="10"/>
  <c r="E82" i="10" s="1"/>
  <c r="D103" i="10"/>
  <c r="D102" i="10" s="1"/>
  <c r="E103" i="10"/>
  <c r="C102" i="10"/>
  <c r="D111" i="10"/>
  <c r="D110" i="10" s="1"/>
  <c r="G110" i="10" s="1"/>
  <c r="C110" i="10"/>
  <c r="E111" i="10"/>
  <c r="E110" i="10" s="1"/>
  <c r="H110" i="10" s="1"/>
  <c r="D33" i="10"/>
  <c r="G33" i="10" s="1"/>
  <c r="C65" i="10"/>
  <c r="C60" i="10" s="1"/>
  <c r="D66" i="10"/>
  <c r="D65" i="10" s="1"/>
  <c r="E66" i="10"/>
  <c r="E65" i="10" s="1"/>
  <c r="Z15" i="9"/>
  <c r="G61" i="10" l="1"/>
  <c r="D60" i="10"/>
  <c r="G60" i="10" s="1"/>
  <c r="H61" i="10"/>
  <c r="E60" i="10"/>
  <c r="H60" i="10" s="1"/>
  <c r="H82" i="10"/>
  <c r="E81" i="10"/>
  <c r="G14" i="10"/>
  <c r="D13" i="10"/>
  <c r="G13" i="10" s="1"/>
  <c r="G70" i="10"/>
  <c r="G29" i="10"/>
  <c r="D28" i="10"/>
  <c r="G28" i="10" s="1"/>
  <c r="H102" i="10"/>
  <c r="H65" i="10"/>
  <c r="G82" i="10"/>
  <c r="D81" i="10"/>
  <c r="H14" i="10"/>
  <c r="H7" i="1"/>
  <c r="G65" i="10"/>
  <c r="G102" i="10"/>
  <c r="G75" i="10"/>
  <c r="H29" i="10"/>
  <c r="E28" i="10"/>
  <c r="H28" i="10" s="1"/>
  <c r="G81" i="10" l="1"/>
  <c r="D116" i="10"/>
  <c r="H81" i="10"/>
  <c r="E116" i="10"/>
  <c r="E13" i="10"/>
  <c r="H13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Giuliana Huarcaya</author>
  </authors>
  <commentList>
    <comment ref="K85" authorId="0" shapeId="0" xr:uid="{2463CE8E-F04C-4ECF-93C0-9D093008AF70}">
      <text>
        <r>
          <rPr>
            <b/>
            <sz val="9"/>
            <color indexed="81"/>
            <rFont val="Tahoma"/>
            <family val="2"/>
          </rPr>
          <t>Giuliana Huarcaya:</t>
        </r>
        <r>
          <rPr>
            <sz val="9"/>
            <color indexed="81"/>
            <rFont val="Tahoma"/>
            <family val="2"/>
          </rPr>
          <t xml:space="preserve">
agregar costo de capacitaciones</t>
        </r>
      </text>
    </comment>
  </commentList>
</comments>
</file>

<file path=xl/sharedStrings.xml><?xml version="1.0" encoding="utf-8"?>
<sst xmlns="http://schemas.openxmlformats.org/spreadsheetml/2006/main" count="1413" uniqueCount="585">
  <si>
    <t>Componentes y actividades</t>
  </si>
  <si>
    <t>Unidad de medida</t>
  </si>
  <si>
    <t>Metas físicas</t>
  </si>
  <si>
    <t>Costos totales (en nuevos soles)</t>
  </si>
  <si>
    <t>Costos totales (en dólares)</t>
  </si>
  <si>
    <t>Porcentajes de finaciamiento</t>
  </si>
  <si>
    <t>Total</t>
  </si>
  <si>
    <t>Año 1</t>
  </si>
  <si>
    <t>Año 2</t>
  </si>
  <si>
    <t>Año 3</t>
  </si>
  <si>
    <t>Año 4</t>
  </si>
  <si>
    <t>Año 5</t>
  </si>
  <si>
    <t>Costo Unitario</t>
  </si>
  <si>
    <t>BID</t>
  </si>
  <si>
    <t>Local</t>
  </si>
  <si>
    <t>1T</t>
  </si>
  <si>
    <t>2T</t>
  </si>
  <si>
    <t>3T</t>
  </si>
  <si>
    <t>4T</t>
  </si>
  <si>
    <t>COMPONENTE DE GESTIÓN: UNIDAD EJECUTORA</t>
  </si>
  <si>
    <t>Funcionamiento de Unidad Ejecutora</t>
  </si>
  <si>
    <t>0.1.1</t>
  </si>
  <si>
    <t>Personal de Unidad Ejecutora</t>
  </si>
  <si>
    <t>Personal</t>
  </si>
  <si>
    <t>0.1.2</t>
  </si>
  <si>
    <t>Equipamiento</t>
  </si>
  <si>
    <t>Equipos</t>
  </si>
  <si>
    <t>0.1.3</t>
  </si>
  <si>
    <t>Gastos operativos</t>
  </si>
  <si>
    <t>Varios</t>
  </si>
  <si>
    <t>Auditoría y Monitoreo &amp; Evaluación</t>
  </si>
  <si>
    <t>0.2.1</t>
  </si>
  <si>
    <t>Auditoria</t>
  </si>
  <si>
    <t>Informes</t>
  </si>
  <si>
    <t>0.2.2</t>
  </si>
  <si>
    <t>Estudios de base y evaluación</t>
  </si>
  <si>
    <t>COMPONENTE 1: Mejora de la efectividad policial en la prevención del delito</t>
  </si>
  <si>
    <t>Capacitación y sensibilización a los efectivos policiales en metodologías de identificación, análisis y abordaje de problemas de seguridad con un enfoque de policía comunitario</t>
  </si>
  <si>
    <t>1.1.1</t>
  </si>
  <si>
    <t>Diseño y formulación del plan de estudio de la Escuela de Formación Continua para el personal de comisarías, con un enfoque de policía comunitario</t>
  </si>
  <si>
    <t>Consultoría</t>
  </si>
  <si>
    <t>1.1.2</t>
  </si>
  <si>
    <t>Capacitación de "formadores"</t>
  </si>
  <si>
    <t>Capacitación</t>
  </si>
  <si>
    <t>1.1.3</t>
  </si>
  <si>
    <t>Diseño e implementación de plataforma</t>
  </si>
  <si>
    <t>Plataforma</t>
  </si>
  <si>
    <t>1.1.4</t>
  </si>
  <si>
    <t>Desarrollo de talleres de capacitación</t>
  </si>
  <si>
    <t>1.1.5</t>
  </si>
  <si>
    <t>Aquisición de equipos informáticos para la capacitación y sostenibilidad</t>
  </si>
  <si>
    <t>Diseño y aplicación de mallas curriculares a los policías en formación con un enfoque de policía comunitario</t>
  </si>
  <si>
    <t>1.2.1</t>
  </si>
  <si>
    <t>Elaboración y desarrollo de syllabus</t>
  </si>
  <si>
    <t>1.2.2</t>
  </si>
  <si>
    <t>Adecuación del plan de estudios</t>
  </si>
  <si>
    <t>1.2.3</t>
  </si>
  <si>
    <t>Diseño y elaboración de material didáctico por unidad didáctica</t>
  </si>
  <si>
    <t>Kit material didáctico</t>
  </si>
  <si>
    <t>1.2.4</t>
  </si>
  <si>
    <t>Impresión de material didáctico</t>
  </si>
  <si>
    <t>Servicio</t>
  </si>
  <si>
    <t>1.2.5</t>
  </si>
  <si>
    <t>Implementación de recursos tecnológicos para la formación e instrucción del efectivo policial</t>
  </si>
  <si>
    <t>1.2.6</t>
  </si>
  <si>
    <t>Diseño e Implementación del Sistema de Selección, Seguimiento y Desarrollo Docente - SISED de la ENFPP</t>
  </si>
  <si>
    <t>Sistema</t>
  </si>
  <si>
    <t>1.2.7</t>
  </si>
  <si>
    <t>Talleres de inducción a docentes de las escuelas, con un enfoque de policia comunitario</t>
  </si>
  <si>
    <t>Diseño e implementación de un sistema de información para la generación, análisis y monitoreo de prevención del delito en comisarías para el servicio de patrullaje y de policía comunitario</t>
  </si>
  <si>
    <t>1.3.1</t>
  </si>
  <si>
    <t>Diseño e implementación de un sistema de información para la gestión policial en las comisarías</t>
  </si>
  <si>
    <t>1.3.1.1</t>
  </si>
  <si>
    <t xml:space="preserve">Diseño del sistema de información para la gestión policial en las comisarías </t>
  </si>
  <si>
    <t>Sistema de información</t>
  </si>
  <si>
    <t>1.3.1.2</t>
  </si>
  <si>
    <t>Desarrollo e implementación del sistema en las comisarías del ambito de intervención</t>
  </si>
  <si>
    <t>1.3.1.3</t>
  </si>
  <si>
    <t xml:space="preserve">Diseño y desarrollo de módulos operacionales del Sistema de información para la gestón policial en las Comisarías </t>
  </si>
  <si>
    <t>1.3.2</t>
  </si>
  <si>
    <t>Gestión del cambio para unidades organicas del Mininter y la PNP encargadas de generar información para la prevención del delito</t>
  </si>
  <si>
    <t>1.3.2.1</t>
  </si>
  <si>
    <t>Diseño de protocolos para la generación, análisis, gestión y acceso de la información</t>
  </si>
  <si>
    <t>1.3.2.2</t>
  </si>
  <si>
    <t>Capacitación a los efectivos policiales de las comisarías y personal del MININTER para la generación, análisis, gestión y acceso de la información, organizados en módulos.</t>
  </si>
  <si>
    <t>1.3.2.3</t>
  </si>
  <si>
    <t>Desarrollo de plataforma virtual para la capacitación continua en gestión de la información.</t>
  </si>
  <si>
    <t>1.3.2.4</t>
  </si>
  <si>
    <t>Difusión de la Plataforma Virtual Educativa</t>
  </si>
  <si>
    <t>1.3.3</t>
  </si>
  <si>
    <t>Mejoramiento del Observatorio Nacional de Seguridad Ciudadana</t>
  </si>
  <si>
    <t>1.3.3.1</t>
  </si>
  <si>
    <t>Desarrollo de plataforma web del Observatorio</t>
  </si>
  <si>
    <t>1.3.3.2</t>
  </si>
  <si>
    <t>Desarrollo de investigaciones sobre fenómenos criminales en barrios</t>
  </si>
  <si>
    <t>1.3.3.3</t>
  </si>
  <si>
    <t>Desarrollo de un sistema de registro de información en serenazgos</t>
  </si>
  <si>
    <t>1.3.3.4</t>
  </si>
  <si>
    <t>Capacitaciones para el personal del Observatorio</t>
  </si>
  <si>
    <t>1.3.3.5</t>
  </si>
  <si>
    <t>Licencias de BI para el Observatorio</t>
  </si>
  <si>
    <t>Licencias</t>
  </si>
  <si>
    <t>Adecuación de espacios físicos para la generación, análisis y monitoreo de información de prevención del delito en las comisarías</t>
  </si>
  <si>
    <t>1.4.1</t>
  </si>
  <si>
    <t>Adecuación de espacios físicos en las comisarías tipo A</t>
  </si>
  <si>
    <t>Adecuación</t>
  </si>
  <si>
    <t>1.4.2</t>
  </si>
  <si>
    <t>Adquisición de mobiliario para comisarías tipo A</t>
  </si>
  <si>
    <t>Kits de mobiliario</t>
  </si>
  <si>
    <t>1.4.3</t>
  </si>
  <si>
    <t>Adecuación de espacios físicos en las comisarías tipo B</t>
  </si>
  <si>
    <t>1.4.4</t>
  </si>
  <si>
    <t>Adquisición de mobiliario para comisarías tipo B</t>
  </si>
  <si>
    <t>Adquisición de equipamiento (dispositivos de información, recursos audiovisuales, comunicación y licencias) para la generación, análisis y monitoreo de información de prevención del delito en el MININTER y las comisarías</t>
  </si>
  <si>
    <t>1.5.1</t>
  </si>
  <si>
    <t>Hardware para las comisarías (computadoras, impresoras, lectores biométricos datilares, sistema CCTV, cableado estructurado y electrico)</t>
  </si>
  <si>
    <t>Kit de equipamiento</t>
  </si>
  <si>
    <t>1.5.2</t>
  </si>
  <si>
    <t>Licenciamiento y soporte técnico del Software de Gestion de Base datos</t>
  </si>
  <si>
    <t>1.5.3</t>
  </si>
  <si>
    <t>Adquisición, licenciamiento y soporte del Software de gestión de la plataforma de virtualizaciòn de servidores en el DATACENTER PNP</t>
  </si>
  <si>
    <t>1.5.4</t>
  </si>
  <si>
    <t>Adquisición de equipamiento de balanceo y alta disponibilidad de servidores de Base de Datos y de aplicaciones en el DATACENTER PNP principal y de contingencia</t>
  </si>
  <si>
    <t>1.5.5</t>
  </si>
  <si>
    <t>Potenciamiento de la capacidad de procesamiento y almacenamiento del DATACENTER PNP, principal y de contingencia</t>
  </si>
  <si>
    <t>1.5.6</t>
  </si>
  <si>
    <t>Adquisición de equipamiento para la videovigilancia</t>
  </si>
  <si>
    <t xml:space="preserve">1.5.7 </t>
  </si>
  <si>
    <t xml:space="preserve">Adquisición de equipamiento (computadoras, teléfonos e impresoras) para la Dirección de Gestión del Conocimiento (Observatorio Nacional de Seguridad Ciudadana) </t>
  </si>
  <si>
    <t>1.5.8</t>
  </si>
  <si>
    <t xml:space="preserve">Plataforma de Hardware </t>
  </si>
  <si>
    <t>1.5.9</t>
  </si>
  <si>
    <t>Plataforma de Software</t>
  </si>
  <si>
    <t>1.5.10</t>
  </si>
  <si>
    <t>Servicios de implementación</t>
  </si>
  <si>
    <t>Servicios</t>
  </si>
  <si>
    <t>COMPONENTE 2: Mejora de la efectividad de la inteligencia policial</t>
  </si>
  <si>
    <t>Desarrollo de lineamientos para la inteligencia en el marco del proyecto</t>
  </si>
  <si>
    <t>2.1.1</t>
  </si>
  <si>
    <t>Diseño estratégico de la intervención de la DIRIN  dentro de la estrategia multisectorial Barrio Seguro.</t>
  </si>
  <si>
    <t>2.1.2</t>
  </si>
  <si>
    <t>Diseño de la currícula de Especialización de Inteligencia para oficiales y suboficiales</t>
  </si>
  <si>
    <t>2.1.3</t>
  </si>
  <si>
    <t>Consultoría para la mejora de la seguridad de la información de la DIRIN</t>
  </si>
  <si>
    <t>Capacitación especializada para los policías de la DIRIN en análisis estratégico, y análisis táctico operacional</t>
  </si>
  <si>
    <t>2.2.1</t>
  </si>
  <si>
    <t>Becas y/o pasantías de especialización en Analistas de Inteligencia</t>
  </si>
  <si>
    <t>Beca y/o pasantía</t>
  </si>
  <si>
    <t>2.2.2</t>
  </si>
  <si>
    <t>Becas y/o pasantías de especialización en Agentes de Inteligencia</t>
  </si>
  <si>
    <t>2.2.3</t>
  </si>
  <si>
    <t>Becas y/o pasantías de especialización en Analistas de tecnología</t>
  </si>
  <si>
    <t>2.2.4</t>
  </si>
  <si>
    <t xml:space="preserve">Becas y/o pasantías de especialización en Recursos Humanos Administrativos </t>
  </si>
  <si>
    <t>Diseño e Implementación de sistemas informáticos para el registro, análisis y procesamiento de información para la toma de desiciones de inteligencia</t>
  </si>
  <si>
    <t>2.3.1</t>
  </si>
  <si>
    <t>Implementación de Data Center DIRIN PNP (Site de Contingencia)</t>
  </si>
  <si>
    <t>Data Center</t>
  </si>
  <si>
    <t>2.3.2</t>
  </si>
  <si>
    <t>Desarrollo de Sistemas de Información</t>
  </si>
  <si>
    <t>Sosftware</t>
  </si>
  <si>
    <t>2.3.3</t>
  </si>
  <si>
    <t>Implementación de solución Big Data</t>
  </si>
  <si>
    <t>Global</t>
  </si>
  <si>
    <t>2.3.4</t>
  </si>
  <si>
    <t>Implementación de Soluciones en Seguridad de la Información y Protección de Datos</t>
  </si>
  <si>
    <t>Software</t>
  </si>
  <si>
    <t>Adquisición de equipamiento (dispositivos electrónicos, audiovisuales y mobiliario) para las unidades encargadas</t>
  </si>
  <si>
    <t>2.4.1</t>
  </si>
  <si>
    <t>Adquisición de Equipamiento informático</t>
  </si>
  <si>
    <t>2.4.2</t>
  </si>
  <si>
    <t>Adquisición de Equipos electrónicos</t>
  </si>
  <si>
    <t>2.4.3</t>
  </si>
  <si>
    <t>Adquisicion de Equipamiento audiovisual</t>
  </si>
  <si>
    <t>2.4.4</t>
  </si>
  <si>
    <t>Adquisicion de Mobiliario</t>
  </si>
  <si>
    <t>2.4.5</t>
  </si>
  <si>
    <t>Contratación de servicios</t>
  </si>
  <si>
    <t>COMPONENTE 3: Mejora de la prevención comunitaria</t>
  </si>
  <si>
    <t>Mejora de la Dirección General de Seguridad Ciudadana</t>
  </si>
  <si>
    <t>3.1.1</t>
  </si>
  <si>
    <t>Adquisición de equipamiento para la DGSC</t>
  </si>
  <si>
    <t>3.1.2</t>
  </si>
  <si>
    <t>Capacitaciones para el personal de la DGSC</t>
  </si>
  <si>
    <t>Mejora de los programas preventivos de organización comunitaria para la seguridad ciudadana</t>
  </si>
  <si>
    <t>3.2.1</t>
  </si>
  <si>
    <t>Caracterización de la población objetivo de los programas preventivos</t>
  </si>
  <si>
    <t>3.2.2</t>
  </si>
  <si>
    <t>Diseño de un perfil para los integrantes de la Oficina de Participación Ciudadana</t>
  </si>
  <si>
    <t>3.2.3</t>
  </si>
  <si>
    <t>Diseño y publicación de Guías de Acción (nuevos documentos de gestión) de Juntas Vecinales, BAPEs y Redes de Cooperantes, en tres formatos: para policías, para municipalidades y para ciudadanos</t>
  </si>
  <si>
    <t>3.2.4</t>
  </si>
  <si>
    <t>Capacitación a los integrantes de las Oficinas de Participación Ciudadana</t>
  </si>
  <si>
    <t>3.2.5</t>
  </si>
  <si>
    <t>Capacitación a los coordinadores de Juntas Vecinales, BAPEs, Redes de Cooperantes de los barrios para organizarse y participar activamente en la seguridad</t>
  </si>
  <si>
    <t>3.2.6</t>
  </si>
  <si>
    <t>Equipamiento  de las Juntas Vecinales, las BAPEs y las Redes de Cooperantes</t>
  </si>
  <si>
    <t>3.2.7</t>
  </si>
  <si>
    <t>Implementación de sistemas de comunicación para juntas vecinales por comisaría</t>
  </si>
  <si>
    <t>Kit</t>
  </si>
  <si>
    <t>3.2.8</t>
  </si>
  <si>
    <t>Seminario-taller dirigidos a los coordinadores regionales de los programas preventivos a nivel nacional</t>
  </si>
  <si>
    <t>Taller</t>
  </si>
  <si>
    <t>3.2.9</t>
  </si>
  <si>
    <t>Seminario-taller de los líderes de los programas preventivos a nivel internacional</t>
  </si>
  <si>
    <t>Mejora de los programas preventivos comunitarios destinados a niños, niñas, adolescentes, jóvenes y mujeres para el abordaje de los factores de riesgo del delito</t>
  </si>
  <si>
    <t>3.3.1</t>
  </si>
  <si>
    <t>Caracterización de la población objetivo de los programas preventivos  Clubes de menores, Patrulla Juvenil y Policía Escolar.</t>
  </si>
  <si>
    <t>3.3.2</t>
  </si>
  <si>
    <t>Diseño y publicación de Guías de Acción (nuevos documentos de gestión) de los  programas preventivos: Clubes de menores, Patrulla Juvenil y Policía Escolar.</t>
  </si>
  <si>
    <t>3.3.3</t>
  </si>
  <si>
    <t>Implementación de actividades culturales, deportivas y/o de apoyo social,  dirigidas a la población vulnerable (niños, niñas, adolescentes, jóvenes, mujeres) a través de los programas preventivos: Clubes de menores, Patrulla Juvenil y Policía Escolar.</t>
  </si>
  <si>
    <t>3.3.4</t>
  </si>
  <si>
    <t>Acompañamiento del proceso de prevención social, inserción educativa y laboral de jovenes de los barrios focalizados, dirigidos a DGSC (Patrulla Juvenil, Clubes de Menores, Policía Escolar y BAPES)</t>
  </si>
  <si>
    <t>3.3.5</t>
  </si>
  <si>
    <t>Sensibilización en los barrios en el enfoque preventivo y comunitario de la seguridad ciudadana.</t>
  </si>
  <si>
    <t>3.3.6</t>
  </si>
  <si>
    <t>Sistematización de la experiencia de prevención social para la transferencia de conocimiento.</t>
  </si>
  <si>
    <t>Mejora de los mecanismos de rendición de cuentas, transparencia y participación ciudadana</t>
  </si>
  <si>
    <t>3.4.1</t>
  </si>
  <si>
    <t>Estudio previo de la situación de la rendición de cuentas de los órganos de ejecución del SINASEC</t>
  </si>
  <si>
    <t>3.4.2</t>
  </si>
  <si>
    <t>Estudio previo de la situación  de la rendición de cuentas a la ciudadanía</t>
  </si>
  <si>
    <t>3.4.3</t>
  </si>
  <si>
    <t>Desarrollo del sistema de información</t>
  </si>
  <si>
    <t>3.4.4</t>
  </si>
  <si>
    <t>Capacitaciones en mecanismos de rendición de cuentas, transparencia y participación ciudadana</t>
  </si>
  <si>
    <t>3.4.5</t>
  </si>
  <si>
    <t>Desarrollo Plataforma Virtual Educativa</t>
  </si>
  <si>
    <t>3.4.6</t>
  </si>
  <si>
    <t>3.4.7</t>
  </si>
  <si>
    <t>Desarrollo de un sistema de seguimiento del desempeño de los consejos locales de seguridad ciudadana</t>
  </si>
  <si>
    <t>Adecuación de espacios físicos en la comisaría para los servicios de prevención comunitaria</t>
  </si>
  <si>
    <t>3.5.1</t>
  </si>
  <si>
    <t>Levantamiento de infromación sobre estado situacional de comisarías</t>
  </si>
  <si>
    <t>3.5.2</t>
  </si>
  <si>
    <t>3.5.3</t>
  </si>
  <si>
    <t>Adquisición de mobiliario para las comisarías tipo A</t>
  </si>
  <si>
    <t>3.5.4</t>
  </si>
  <si>
    <t>3.5.5</t>
  </si>
  <si>
    <t>Adquisición de mobiliario para las comisarías tipo B</t>
  </si>
  <si>
    <t>COSTOS TOTALES</t>
  </si>
  <si>
    <t>Presupuesto detallado PE-L1224</t>
  </si>
  <si>
    <t>Plan de Financiamiento del Proyecto PE-L1224</t>
  </si>
  <si>
    <t>Total (US$)</t>
  </si>
  <si>
    <t>Porcentajes</t>
  </si>
  <si>
    <t>Contrapartida</t>
  </si>
  <si>
    <t>contrapartida</t>
  </si>
  <si>
    <t>TOTAL</t>
  </si>
  <si>
    <t xml:space="preserve"> </t>
  </si>
  <si>
    <t>Proyecto: MEJORAMIENTO DE LOS SERVICIOS DE PREVENCIÓN DEL DELITO EN LA POBLACIÓN MAS VULNERABLE AL CRIMEN Y LA VIOLENCIA EN EL PERÚ</t>
  </si>
  <si>
    <t>Número de Proyecto PE-L1224</t>
  </si>
  <si>
    <t>Plan de Adquisiciones:  18 meses</t>
  </si>
  <si>
    <t xml:space="preserve">No. Ref. </t>
  </si>
  <si>
    <t>Categoría y descripción del contrato de adquisiciones</t>
  </si>
  <si>
    <t>Costo estimado de la Adquisición        $ USD</t>
  </si>
  <si>
    <t xml:space="preserve">Método de Adquisición </t>
  </si>
  <si>
    <t>Revisión (ex-ante o           ex-post)</t>
  </si>
  <si>
    <t>Fuente de Financiamiento y porcentaje</t>
  </si>
  <si>
    <t>Fechas tentativas</t>
  </si>
  <si>
    <r>
      <t xml:space="preserve">Status </t>
    </r>
    <r>
      <rPr>
        <b/>
        <sz val="8"/>
        <color theme="0"/>
        <rFont val="Arial"/>
        <family val="2"/>
      </rPr>
      <t xml:space="preserve"> (pendiente, en proceso, adjudicado, cancelado)</t>
    </r>
  </si>
  <si>
    <t>Comentarios</t>
  </si>
  <si>
    <t>Componente</t>
  </si>
  <si>
    <t>BID %</t>
  </si>
  <si>
    <t>Local / Otro %</t>
  </si>
  <si>
    <t>Inicio ejecución</t>
  </si>
  <si>
    <t>Terminación del Contrato</t>
  </si>
  <si>
    <t>BIENES</t>
  </si>
  <si>
    <t>CP</t>
  </si>
  <si>
    <t>Ex - post</t>
  </si>
  <si>
    <t>A1 - Q1</t>
  </si>
  <si>
    <t>Incluye computadoras e impresoras. Se considera CP de acuerdo al techo del país para CP</t>
  </si>
  <si>
    <t>Gestión</t>
  </si>
  <si>
    <t>LPN</t>
  </si>
  <si>
    <t>Ex - ante</t>
  </si>
  <si>
    <t>A2 - Q1</t>
  </si>
  <si>
    <t>A1 - Q3</t>
  </si>
  <si>
    <t>LPI</t>
  </si>
  <si>
    <t>A1-Q3</t>
  </si>
  <si>
    <t>3.2.6 / 3.2.7</t>
  </si>
  <si>
    <t>Equipamiento  de las Juntas Vecinales, las BAPEs y las Redes de Cooperantes / Implementación de sistemas de comunicación para juntas vecinales por comisaría</t>
  </si>
  <si>
    <t>A1-Q3, A2,Q2</t>
  </si>
  <si>
    <t>Si bien el equipamiento y los sistemas de comunicación para las juntas vecinales son equipamiento menor, se considera LPN, dado que son 107 comisarías a equipar. En cada comisaría se debe equipar a 600 personas aproximadamente (60 juntas vecinales por comisaría, de 10 personas cada una)</t>
  </si>
  <si>
    <t>1.5.7</t>
  </si>
  <si>
    <t>A1 - Q2</t>
  </si>
  <si>
    <t>SERVICIOS DIFERENTES A CONSULTORIA</t>
  </si>
  <si>
    <t>1.4.1 / 1.4.3 / 3.5.2 /3.5.4</t>
  </si>
  <si>
    <t>Adecuación de espacios físicos en las comisarías tipo A y tipo B</t>
  </si>
  <si>
    <t>A2 - Q2</t>
  </si>
  <si>
    <t xml:space="preserve">Si bien son obras menores de adecuación, estas están previstas para 42 comisarías </t>
  </si>
  <si>
    <t>1 y 3</t>
  </si>
  <si>
    <t>A1 -Q1</t>
  </si>
  <si>
    <t>Gastos recurrentes de la UE (alquiler de local, servicios básicos, servicio de limpieza, vigilancia, materiales, etc)</t>
  </si>
  <si>
    <t>SBC</t>
  </si>
  <si>
    <t>SBCC</t>
  </si>
  <si>
    <t>A1 - Q4</t>
  </si>
  <si>
    <t>SERVICIOS DE CONSULTORIA</t>
  </si>
  <si>
    <t>FIRMAS CONSULTORAS</t>
  </si>
  <si>
    <t>A2-Q1</t>
  </si>
  <si>
    <t>Es el costo que se maneja en el mercado para elaborar estudios de base y evaluación</t>
  </si>
  <si>
    <t>SCC</t>
  </si>
  <si>
    <t>A1-Q2</t>
  </si>
  <si>
    <t>A1-Q4</t>
  </si>
  <si>
    <t xml:space="preserve">1.5.8 / 1.5.9 / 1.5.10 </t>
  </si>
  <si>
    <t>Solución: Harware + software + servicio de implementación</t>
  </si>
  <si>
    <t>CONSULTORIA INDIVIDUAL</t>
  </si>
  <si>
    <t>Personal de la Unidad Ejecutora</t>
  </si>
  <si>
    <t>Consultores individuales</t>
  </si>
  <si>
    <t>A1-Q1</t>
  </si>
  <si>
    <t>Incluye todo el personal de la UE (22 personas)</t>
  </si>
  <si>
    <t>Diagnóstico y evaluación de la rendición de cuentas a la ciudadanía</t>
  </si>
  <si>
    <t>Año</t>
  </si>
  <si>
    <t>BID/Contraparte</t>
  </si>
  <si>
    <t>%</t>
  </si>
  <si>
    <t>Categoría de inversión</t>
  </si>
  <si>
    <t>Componente 1. Mejorar la efectividad policial en la prevención del delito</t>
  </si>
  <si>
    <t>Componente 2. Mejorar la efectividad de la inteligencia policial</t>
  </si>
  <si>
    <t>Componente 3. Mejorar la prevención comunitaria</t>
  </si>
  <si>
    <t>Administración del proyecto (incluye evaluaciones y auditorías)</t>
  </si>
  <si>
    <t>BID US$</t>
  </si>
  <si>
    <t>Aporte Local US$</t>
  </si>
  <si>
    <t>Adquisición de equipos informáticos para la capacitación y sostenibilidad</t>
  </si>
  <si>
    <t xml:space="preserve">CUADRO DE COSTO GLOBAL </t>
  </si>
  <si>
    <t>EDT</t>
  </si>
  <si>
    <t>En millones de USD</t>
  </si>
  <si>
    <t>Monto Estimado
(Total)</t>
  </si>
  <si>
    <t>Total Fondos (en millones de USD)</t>
  </si>
  <si>
    <t>AÑO 1</t>
  </si>
  <si>
    <t>AÑO 2</t>
  </si>
  <si>
    <t>AÑO 3</t>
  </si>
  <si>
    <t>AÑO 4</t>
  </si>
  <si>
    <t>AÑO 5</t>
  </si>
  <si>
    <t>COMPONENTE 1</t>
  </si>
  <si>
    <t>COMPONENTE 2</t>
  </si>
  <si>
    <t>COMPONENTE 3</t>
  </si>
  <si>
    <t>GP</t>
  </si>
  <si>
    <t>Administración</t>
  </si>
  <si>
    <t>Total por Año</t>
  </si>
  <si>
    <t>Total Acumulado</t>
  </si>
  <si>
    <t>Total % por Año</t>
  </si>
  <si>
    <t>Total % Acumulado</t>
  </si>
  <si>
    <t>WBS</t>
  </si>
  <si>
    <t>Task Name</t>
  </si>
  <si>
    <t>Duration</t>
  </si>
  <si>
    <t>Start</t>
  </si>
  <si>
    <t>Finish</t>
  </si>
  <si>
    <t>Cost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</si>
  <si>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</si>
  <si>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</si>
  <si>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</si>
  <si>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</si>
  <si>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</si>
  <si>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</si>
  <si>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</si>
  <si>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</si>
  <si>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</t>
  </si>
  <si>
    <t>Mes 2</t>
  </si>
  <si>
    <t>Mes 3</t>
  </si>
  <si>
    <t>Mes 4</t>
  </si>
  <si>
    <t>Total control</t>
  </si>
  <si>
    <t>PEP_POA Proyecto PE-L1224</t>
  </si>
  <si>
    <t>Componente 1: Mejora de la efectividad policial en la prevención del delito</t>
  </si>
  <si>
    <t>785 days</t>
  </si>
  <si>
    <t>$17,719,000.00</t>
  </si>
  <si>
    <t xml:space="preserve">   P1. Personal capacitado en metodología de identificación, análisis y abordaje de problemas de seguridad con un enfoque de Policía Comunitaria</t>
  </si>
  <si>
    <t>$3,023,287.00</t>
  </si>
  <si>
    <t xml:space="preserve">      E1. Diseño y formulación del plan de estudio de la Escuela de Formación Continua para el personal de comisarías, con un enfoque de policía comunitario</t>
  </si>
  <si>
    <t>216 days</t>
  </si>
  <si>
    <t>$20,875.00</t>
  </si>
  <si>
    <t xml:space="preserve">      E2. Capacitación de "formadores"</t>
  </si>
  <si>
    <t>238 days</t>
  </si>
  <si>
    <t>$176,994.00</t>
  </si>
  <si>
    <t xml:space="preserve">      E3. Diseño e implementación de plataforma</t>
  </si>
  <si>
    <t>393 days</t>
  </si>
  <si>
    <t>$651,719.00</t>
  </si>
  <si>
    <t xml:space="preserve">      E4. Desarrollo de talleres de capacitación</t>
  </si>
  <si>
    <t>564 days</t>
  </si>
  <si>
    <t>$961,031.00</t>
  </si>
  <si>
    <t xml:space="preserve">      E5. Adquisición de equipos informáticos para la capacitación y sostenibilidad</t>
  </si>
  <si>
    <t>264 days</t>
  </si>
  <si>
    <t>$188,335.00</t>
  </si>
  <si>
    <t>1.1.6</t>
  </si>
  <si>
    <t xml:space="preserve">      E6. Diseño y aplicación de mallas curriculares a los policías en formación con un enfoque de policía comunitario</t>
  </si>
  <si>
    <t>465 days</t>
  </si>
  <si>
    <t>$1,024,333.00</t>
  </si>
  <si>
    <t xml:space="preserve">   P2. Sistema de información para la generación, análisis y monitoreo de prevención del delito en comisarías para el servicio de patrullaje y de policía comunitario diseñado e implementado (incluye adecuación de espacios físicos y adquisición de equipamient</t>
  </si>
  <si>
    <t>751 days</t>
  </si>
  <si>
    <t>$14,330,701.00</t>
  </si>
  <si>
    <t xml:space="preserve">      E1. Diseño e implementación de un sistema de información para la gestión policial en las comisarías</t>
  </si>
  <si>
    <t>715 days</t>
  </si>
  <si>
    <t>$852,617.00</t>
  </si>
  <si>
    <t xml:space="preserve">      E2. Gestión del cambio para unidades organicas del Mininter y la PNP encargadas de generar información para la prevención del delito</t>
  </si>
  <si>
    <t>477 days</t>
  </si>
  <si>
    <t>$243,869.00</t>
  </si>
  <si>
    <t xml:space="preserve">      E3. Adecuación de espacios físicos para la generación, análisis y monitoreo de información de prevención del delito en las comisarías</t>
  </si>
  <si>
    <t>348 days</t>
  </si>
  <si>
    <t>$613,457.00</t>
  </si>
  <si>
    <t xml:space="preserve">      E4. Adquisición de equipamiento (dispositivos de información, recursos audiovisuales, comunicación y licencias) para la generación, análisis y monitoreo de información de prevención del delito en el MININTER y las comisarías</t>
  </si>
  <si>
    <t>577 days</t>
  </si>
  <si>
    <t>$12,620,758.00</t>
  </si>
  <si>
    <t xml:space="preserve">   P3. Sistema de información para la generación, análisis y monitoreo de prevención del delito en el Observatorio Nacional de Seguridad Ciudadana, MININTER, diseñado e implementado (incluye adecuación de espacios físicos y adquisición de equipamiento)</t>
  </si>
  <si>
    <t>516 days</t>
  </si>
  <si>
    <t>$365,012.00</t>
  </si>
  <si>
    <t xml:space="preserve">      E1. Desarrollo de plataforma web del Observatorio</t>
  </si>
  <si>
    <t>196 days</t>
  </si>
  <si>
    <t>$45,778.00</t>
  </si>
  <si>
    <t xml:space="preserve">      E2. Desarrollo de investigaciones sobre fenómenos criminales en barrios</t>
  </si>
  <si>
    <t>324 days</t>
  </si>
  <si>
    <t>$151,252.00</t>
  </si>
  <si>
    <t xml:space="preserve">      E3. Desarrollo de un sistema de registro de información en serenazgos</t>
  </si>
  <si>
    <t>304 days</t>
  </si>
  <si>
    <t>$95,943.00</t>
  </si>
  <si>
    <t>1.3.4</t>
  </si>
  <si>
    <t xml:space="preserve">      E4. Capacitaciones para el personal del Observatorio</t>
  </si>
  <si>
    <t>$45,055.00</t>
  </si>
  <si>
    <t>1.3.5</t>
  </si>
  <si>
    <t xml:space="preserve">      E5. Licencias de BI para el Observatorio</t>
  </si>
  <si>
    <t>130 days</t>
  </si>
  <si>
    <t>$26,984.00</t>
  </si>
  <si>
    <t>Componente 2: Mejora de la efectividad de la inteligencia policial</t>
  </si>
  <si>
    <t>848 days</t>
  </si>
  <si>
    <t>$12,170,000.00</t>
  </si>
  <si>
    <t xml:space="preserve">   P4. Personal de la DIRIN especializado en inteligencia, análisis estratégico, operaciones especiales, y análisis táctico operacional (incluye lineamientos, diseño e implementación de la capacitación)</t>
  </si>
  <si>
    <t>782 days</t>
  </si>
  <si>
    <t>$2,559,706.00</t>
  </si>
  <si>
    <t xml:space="preserve">      E1. Desarrollo de lineamientos para la inteligencia en el marco del proyecto</t>
  </si>
  <si>
    <t>$88,097.00</t>
  </si>
  <si>
    <t xml:space="preserve">      E2. Capacitación especializada para los policías de la DIRIN en análisis estratégico, y análisis táctico operacional</t>
  </si>
  <si>
    <t>774 days</t>
  </si>
  <si>
    <t>$2,471,609.00</t>
  </si>
  <si>
    <t xml:space="preserve">      P4. Personal de la DIRIN especializado según los requerimientos</t>
  </si>
  <si>
    <t>0 days</t>
  </si>
  <si>
    <t>$0.00</t>
  </si>
  <si>
    <t xml:space="preserve">   P5. Sistema informático para el registro, análisis y procesamiento de la información de inteligencia policial en la DIRIN diseñado e implementado (incluye capacitación y adquisición de equipamiento)</t>
  </si>
  <si>
    <t>$9,610,294.00</t>
  </si>
  <si>
    <t xml:space="preserve">      E1. Implementación de Data Center DIRIN PNP (Site de Contingencia)</t>
  </si>
  <si>
    <t>260 days</t>
  </si>
  <si>
    <t>$1,513,686.00</t>
  </si>
  <si>
    <t xml:space="preserve">      E2. Desarrollo de Sistemas de Información</t>
  </si>
  <si>
    <t>$360,088.00</t>
  </si>
  <si>
    <t xml:space="preserve">      E3. Implementación de solución Big Data</t>
  </si>
  <si>
    <t>$1,546,534.00</t>
  </si>
  <si>
    <t xml:space="preserve">      E4. Implementación de Soluciones en Seguridad de la Información y Protección de Datos</t>
  </si>
  <si>
    <t>$1,617,032.00</t>
  </si>
  <si>
    <t>2.2.5</t>
  </si>
  <si>
    <t xml:space="preserve">      E5. Adquisición de equipamiento (dispositivos electrónicos, audiovisuales y mobiliario) para las unidades encargadas</t>
  </si>
  <si>
    <t>840 days</t>
  </si>
  <si>
    <t>$4,572,954.00</t>
  </si>
  <si>
    <t>2.2.6</t>
  </si>
  <si>
    <t xml:space="preserve">      P5. Sistema diseñado e implementado</t>
  </si>
  <si>
    <t>Componente 3. Mejora de la prevención comunitaria</t>
  </si>
  <si>
    <t>1000 days</t>
  </si>
  <si>
    <t>$21,618,000.00</t>
  </si>
  <si>
    <t xml:space="preserve">   P6. Dirección General de Seguridad Ciudadana fortalecida</t>
  </si>
  <si>
    <t>$128,565.00</t>
  </si>
  <si>
    <t xml:space="preserve">      E1. Adquisición de equipamiento para la DGSC</t>
  </si>
  <si>
    <t>$68,292.00</t>
  </si>
  <si>
    <t xml:space="preserve">      E2. Capacitaciones para el personal de la DGSC</t>
  </si>
  <si>
    <t>$60,273.00</t>
  </si>
  <si>
    <t xml:space="preserve">   P7. Programas preventivos de organización comunitaria para la seguridad ciudadana con metodologías y protocolos desarrollados, implementados en las jurisdicciones priorizadas</t>
  </si>
  <si>
    <t>992 days</t>
  </si>
  <si>
    <t>$4,745,877.00</t>
  </si>
  <si>
    <t xml:space="preserve">      E1. Caracterización de la población objetivo de los programas preventivos</t>
  </si>
  <si>
    <t>217 days</t>
  </si>
  <si>
    <t>$2,422.00</t>
  </si>
  <si>
    <t xml:space="preserve">      E2. Diseño de un perfil para los integrantes de la Oficina de Participación Ciudadana</t>
  </si>
  <si>
    <t>152 days</t>
  </si>
  <si>
    <t>$2,423.00</t>
  </si>
  <si>
    <t xml:space="preserve">      E3. Diseño y publicación de Guías de Acción (nuevos documentos de gestión) de Juntas Vecinales, BAPEs y Redes de Cooperantes, en tres formatos: para policías, para municipalidades y para ciudadanos</t>
  </si>
  <si>
    <t>174 days</t>
  </si>
  <si>
    <t>$4,542.00</t>
  </si>
  <si>
    <t xml:space="preserve">      E4. Capacitación a los integrantes de las Oficinas de Participación Ciudadana</t>
  </si>
  <si>
    <t>$26,819.00</t>
  </si>
  <si>
    <t xml:space="preserve">      E5. Capacitación a los coordinadores de Juntas Vecinales, BAPEs, Redes de Cooperantes de los barrios para organizarse y participar activamente en la seguridad</t>
  </si>
  <si>
    <t>$44,699.00</t>
  </si>
  <si>
    <t xml:space="preserve">      E6. Equipamiento de las Juntas Vecinales, las BAPEs y las Redes de Cooperantes</t>
  </si>
  <si>
    <t>914 days</t>
  </si>
  <si>
    <t>$2,718,745.00</t>
  </si>
  <si>
    <t xml:space="preserve">      E7. Implementación de sistemas de comunicación para juntas vecinales por comisaría</t>
  </si>
  <si>
    <t>$1,874,997.00</t>
  </si>
  <si>
    <t xml:space="preserve">      E8. Seminario-taller dirigidos a los coordinadores regionales de los programas preventivos a nivel nacional</t>
  </si>
  <si>
    <t>$35,615.00</t>
  </si>
  <si>
    <t xml:space="preserve">      E9. Seminario-taller de los líderes de los programas preventivos a nivel internacional</t>
  </si>
  <si>
    <t xml:space="preserve">   P8. Programas preventivos comunitarios destinados a niños, niñas, adolescentes, jóvenes y mujeres para el abordaje de los factores de riesgo del delito con metodologías, protocolos, equipamiento, evaluación y capacidad técnica desarrollados, implementado</t>
  </si>
  <si>
    <t>$12,188,254.00</t>
  </si>
  <si>
    <t xml:space="preserve">      E1. Caracterización de la población objetivo de los programas preventivos Clubes de menores, Patrulla Juvenil y Policía Escolar.</t>
  </si>
  <si>
    <t>$24,222.00</t>
  </si>
  <si>
    <t xml:space="preserve">      E2. Diseño y publicación de Guías de Acción (nuevos documentos de gestión) de los programas preventivos: Clubes de menores, Patrulla Juvenil y Policía Escolar.</t>
  </si>
  <si>
    <t>$24,223.00</t>
  </si>
  <si>
    <t xml:space="preserve">      E3. Implementación de actividades culturales, deportivas y/o de apoyo social, dirigidas a la población vulnerable (niños, niñas, adolescentes, jóvenes, mujeres) a través de los programas preventivos: Clubes de menores, Patrulla Juvenil y Policía Escolar.</t>
  </si>
  <si>
    <t>871 days</t>
  </si>
  <si>
    <t>$6,355,921.00</t>
  </si>
  <si>
    <t xml:space="preserve">      E4. Acompañamiento del proceso de prevención social, inserción educativa y laboral de jovenes de los barrios focalizados, dirigidos a DGSC (Patrulla Juvenil, Clubes de Menores, Policía Escolar y BAPES)</t>
  </si>
  <si>
    <t>$2,605,928.00</t>
  </si>
  <si>
    <t xml:space="preserve">      E5. Sensibilización en los barrios en el enfoque preventivo y comunitario de la seguridad ciudadana.</t>
  </si>
  <si>
    <t>870 days</t>
  </si>
  <si>
    <t>$1,588,980.00</t>
  </si>
  <si>
    <t xml:space="preserve">      E6. Sistematización de la experiencia de prevención social para la transferencia de conocimiento.</t>
  </si>
  <si>
    <t>869 days</t>
  </si>
  <si>
    <t xml:space="preserve">   P9. Espacios físicos en la comisaría para los servicios de prevención comunitaria habilitados y equipados</t>
  </si>
  <si>
    <t>677 days</t>
  </si>
  <si>
    <t>$4,250,040.00</t>
  </si>
  <si>
    <t xml:space="preserve">      E1. Levantamiento de información sobre estado situacional de comisarías</t>
  </si>
  <si>
    <t>218 days</t>
  </si>
  <si>
    <t>$272,720.00</t>
  </si>
  <si>
    <t xml:space="preserve">      E2. Adecuación de espacios físicos en las comisarías tipo A</t>
  </si>
  <si>
    <t>$1,799,534.00</t>
  </si>
  <si>
    <t xml:space="preserve">      E3. Adquisición de mobiliario para las comisarías tipo A</t>
  </si>
  <si>
    <t>349 days</t>
  </si>
  <si>
    <t>$426,755.00</t>
  </si>
  <si>
    <t xml:space="preserve">      E4. Adecuación de espacios físicos en las comisarías tipo B</t>
  </si>
  <si>
    <t>$1,362,692.00</t>
  </si>
  <si>
    <t xml:space="preserve">      E5. Adquisición de mobiliario para las comisarías tipo B</t>
  </si>
  <si>
    <t>$388,339.00</t>
  </si>
  <si>
    <t xml:space="preserve">   P10. Sistema piloto de mecanismo de rendición de cuentas, transparencia y participación ciudadana implementado</t>
  </si>
  <si>
    <t>404 days</t>
  </si>
  <si>
    <t>$305,264.00</t>
  </si>
  <si>
    <t xml:space="preserve">      E1. Estudio previo de la situación de la rendición de cuentas de los órganos de ejecución del SINASEC</t>
  </si>
  <si>
    <t>$15,139.00</t>
  </si>
  <si>
    <t xml:space="preserve">      E2. Estudio previo de la situación de la rendición de cuentas a la ciudadanía</t>
  </si>
  <si>
    <t xml:space="preserve">      E3. Desarrollo del sistema de información</t>
  </si>
  <si>
    <t>326 days</t>
  </si>
  <si>
    <t>$38,668.00</t>
  </si>
  <si>
    <t xml:space="preserve">      E4. Capacitaciones en mecanismos de rendición de cuentas, transparencia y participación ciudadana</t>
  </si>
  <si>
    <t>195 days</t>
  </si>
  <si>
    <t>$65,438.00</t>
  </si>
  <si>
    <t xml:space="preserve">      E5. Desarrollo Plataforma Virtual Educativa</t>
  </si>
  <si>
    <t>$11,898.00</t>
  </si>
  <si>
    <t>3.5.6</t>
  </si>
  <si>
    <t xml:space="preserve">      E6. Difusión de la Plataforma Virtual Educativa</t>
  </si>
  <si>
    <t>$51,901.00</t>
  </si>
  <si>
    <t>3.5.7</t>
  </si>
  <si>
    <t xml:space="preserve">      E7. Desarrollo de un sistema de seguimiento del desempeño de los consejos locales de seguridad ciudadana</t>
  </si>
  <si>
    <t>$107,081.00</t>
  </si>
  <si>
    <t>Administración del Proyecto</t>
  </si>
  <si>
    <t>1216 days</t>
  </si>
  <si>
    <t>$5,086,000.00</t>
  </si>
  <si>
    <t xml:space="preserve">   Funcionamiento de Unidad Ejecutora</t>
  </si>
  <si>
    <t>1200 days</t>
  </si>
  <si>
    <t>$3,925,650.00</t>
  </si>
  <si>
    <t>4.1.1</t>
  </si>
  <si>
    <t xml:space="preserve">      Equipo de la UEP/UCP</t>
  </si>
  <si>
    <t>$2,984,524.00</t>
  </si>
  <si>
    <t>4.1.2</t>
  </si>
  <si>
    <t xml:space="preserve">      Equipamiento</t>
  </si>
  <si>
    <t>1680 edays</t>
  </si>
  <si>
    <t>$239,248.00</t>
  </si>
  <si>
    <t>4.1.3</t>
  </si>
  <si>
    <t xml:space="preserve">      Gastos operativos</t>
  </si>
  <si>
    <t>$701,878.00</t>
  </si>
  <si>
    <t xml:space="preserve">   Auditoría, Monitoreo y Evaluación</t>
  </si>
  <si>
    <t>935 days</t>
  </si>
  <si>
    <t>$59,784.00</t>
  </si>
  <si>
    <t>4.2.1</t>
  </si>
  <si>
    <t xml:space="preserve">      Proceso de contratación de Auditoría Externa</t>
  </si>
  <si>
    <t>88 days</t>
  </si>
  <si>
    <t>4.2.2</t>
  </si>
  <si>
    <t xml:space="preserve">      Ejecución de servicios de Auditoría Externa</t>
  </si>
  <si>
    <t>844 days</t>
  </si>
  <si>
    <t xml:space="preserve">   Evaluaciones</t>
  </si>
  <si>
    <t>580 days</t>
  </si>
  <si>
    <t>$1,100,566.00</t>
  </si>
  <si>
    <t>4.3.1</t>
  </si>
  <si>
    <t xml:space="preserve">      Proceso de contratación de servicio de consultoría</t>
  </si>
  <si>
    <t>44 days</t>
  </si>
  <si>
    <t>4.3.2</t>
  </si>
  <si>
    <t xml:space="preserve">      Evaluación Intermedia</t>
  </si>
  <si>
    <t>90 edays</t>
  </si>
  <si>
    <t>$250,000.00</t>
  </si>
  <si>
    <t>4.3.3</t>
  </si>
  <si>
    <t>4.3.4</t>
  </si>
  <si>
    <t xml:space="preserve">      Evaluación Final</t>
  </si>
  <si>
    <t>4.3.5</t>
  </si>
  <si>
    <t>4.3.6</t>
  </si>
  <si>
    <t xml:space="preserve">      Análisis costo beneficio Expost</t>
  </si>
  <si>
    <t>$600,566.00</t>
  </si>
  <si>
    <t xml:space="preserve">Distribución </t>
  </si>
  <si>
    <t>Total USD</t>
  </si>
  <si>
    <t>(en dólares)</t>
  </si>
  <si>
    <t>Evaluación de impacto de patrullaje de puntos críticos y policía comunitario</t>
  </si>
  <si>
    <t xml:space="preserve">     Evaluación de programas de prevención comunitaria</t>
  </si>
  <si>
    <t>4.3.7</t>
  </si>
  <si>
    <t>4.3.8</t>
  </si>
  <si>
    <t>4.3.9</t>
  </si>
  <si>
    <t>4.3.10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</si>
</sst>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_ ;_ * \-#,##0_ ;_ * &quot;-&quot;??_ ;_ @_ "/>
    <numFmt numFmtId="167" formatCode="0.0%"/>
    <numFmt numFmtId="168" formatCode="_-* #,##0_-;\-* #,##0_-;_-* &quot;-&quot;??_-;_-@_-"/>
    <numFmt numFmtId="169" formatCode="_ * #,##0.0_ ;_ * \-#,##0.0_ ;_ * &quot;-&quot;??_ ;_ @_ "/>
    <numFmt numFmtId="170" formatCode="dd/mm/yyyy;@"/>
    <numFmt numFmtId="171" formatCode="mm/dd/yy"/>
    <numFmt numFmtId="172" formatCode="_(* #,##0_);_(* \(#,##0\);_(* &quot;-&quot;??_);_(@_)"/>
    <numFmt numFmtId="173" formatCode="_-* #,##0.00\ _$_-;\-* #,##0.00\ _$_-;_-* &quot;-&quot;??\ _$_-;_-@_-"/>
    <numFmt numFmtId="174" formatCode="_-* #,##0\ _$_-;\-* #,##0\ _$_-;_-* &quot;-&quot;??\ _$_-;_-@_-"/>
    <numFmt numFmtId="175" formatCode="_-* #,##0.000\ _$_-;\-* #,##0.000\ _$_-;_-* &quot;-&quot;??\ _$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sz val="1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b/>
      <sz val="12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0"/>
      <name val="Gadugi"/>
      <family val="2"/>
    </font>
    <font>
      <b/>
      <sz val="10"/>
      <color theme="0"/>
      <name val="Gadugi"/>
      <family val="2"/>
    </font>
    <font>
      <b/>
      <sz val="10"/>
      <name val="Gadugi"/>
      <family val="2"/>
    </font>
    <font>
      <b/>
      <sz val="11"/>
      <color theme="0"/>
      <name val="Gadugi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sz val="8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73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18" fillId="0" borderId="0" applyFont="0" applyFill="0" applyBorder="0" applyAlignment="0" applyProtection="0"/>
  </cellStyleXfs>
  <cellXfs count="28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/>
    <xf numFmtId="0" fontId="7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166" fontId="7" fillId="3" borderId="2" xfId="2" applyNumberFormat="1" applyFont="1" applyFill="1" applyBorder="1" applyAlignment="1">
      <alignment horizontal="center" vertical="center"/>
    </xf>
    <xf numFmtId="167" fontId="7" fillId="3" borderId="2" xfId="1" applyNumberFormat="1" applyFont="1" applyFill="1" applyBorder="1" applyAlignment="1">
      <alignment horizontal="center" vertical="center"/>
    </xf>
    <xf numFmtId="166" fontId="9" fillId="4" borderId="2" xfId="2" applyNumberFormat="1" applyFont="1" applyFill="1" applyBorder="1" applyAlignment="1">
      <alignment horizontal="left" vertical="center" wrapText="1"/>
    </xf>
    <xf numFmtId="167" fontId="9" fillId="4" borderId="2" xfId="1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 wrapText="1"/>
    </xf>
    <xf numFmtId="166" fontId="11" fillId="5" borderId="2" xfId="2" applyNumberFormat="1" applyFont="1" applyFill="1" applyBorder="1" applyAlignment="1">
      <alignment horizontal="center" vertical="center"/>
    </xf>
    <xf numFmtId="167" fontId="11" fillId="5" borderId="2" xfId="1" applyNumberFormat="1" applyFont="1" applyFill="1" applyBorder="1" applyAlignment="1">
      <alignment horizontal="center" vertical="center"/>
    </xf>
    <xf numFmtId="168" fontId="11" fillId="5" borderId="2" xfId="2" applyNumberFormat="1" applyFont="1" applyFill="1" applyBorder="1" applyAlignment="1">
      <alignment horizontal="center" vertical="center"/>
    </xf>
    <xf numFmtId="166" fontId="11" fillId="5" borderId="2" xfId="2" applyNumberFormat="1" applyFont="1" applyFill="1" applyBorder="1" applyAlignment="1">
      <alignment horizontal="right" vertical="center"/>
    </xf>
    <xf numFmtId="166" fontId="2" fillId="0" borderId="0" xfId="0" applyNumberFormat="1" applyFont="1"/>
    <xf numFmtId="166" fontId="2" fillId="5" borderId="2" xfId="2" applyNumberFormat="1" applyFont="1" applyFill="1" applyBorder="1" applyAlignment="1">
      <alignment vertical="center"/>
    </xf>
    <xf numFmtId="0" fontId="2" fillId="5" borderId="2" xfId="0" applyFont="1" applyFill="1" applyBorder="1"/>
    <xf numFmtId="166" fontId="11" fillId="5" borderId="2" xfId="2" applyNumberFormat="1" applyFont="1" applyFill="1" applyBorder="1" applyAlignment="1">
      <alignment vertical="center"/>
    </xf>
    <xf numFmtId="0" fontId="2" fillId="5" borderId="0" xfId="0" applyFont="1" applyFill="1"/>
    <xf numFmtId="0" fontId="9" fillId="6" borderId="2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horizontal="left" vertical="center" wrapText="1" indent="2"/>
    </xf>
    <xf numFmtId="166" fontId="11" fillId="6" borderId="2" xfId="2" applyNumberFormat="1" applyFont="1" applyFill="1" applyBorder="1" applyAlignment="1">
      <alignment horizontal="center" vertical="center" wrapText="1"/>
    </xf>
    <xf numFmtId="166" fontId="9" fillId="6" borderId="2" xfId="2" applyNumberFormat="1" applyFont="1" applyFill="1" applyBorder="1" applyAlignment="1">
      <alignment horizontal="left" vertical="center" wrapText="1" indent="2"/>
    </xf>
    <xf numFmtId="167" fontId="9" fillId="6" borderId="2" xfId="1" applyNumberFormat="1" applyFont="1" applyFill="1" applyBorder="1" applyAlignment="1">
      <alignment horizontal="center" vertical="center" wrapText="1"/>
    </xf>
    <xf numFmtId="169" fontId="11" fillId="5" borderId="2" xfId="2" applyNumberFormat="1" applyFont="1" applyFill="1" applyBorder="1" applyAlignment="1">
      <alignment vertical="center"/>
    </xf>
    <xf numFmtId="0" fontId="14" fillId="6" borderId="2" xfId="0" applyFont="1" applyFill="1" applyBorder="1" applyAlignment="1">
      <alignment horizontal="center" vertical="center" wrapText="1"/>
    </xf>
    <xf numFmtId="166" fontId="15" fillId="5" borderId="2" xfId="2" applyNumberFormat="1" applyFont="1" applyFill="1" applyBorder="1" applyAlignment="1">
      <alignment vertical="center"/>
    </xf>
    <xf numFmtId="0" fontId="12" fillId="5" borderId="2" xfId="0" applyFont="1" applyFill="1" applyBorder="1" applyAlignment="1">
      <alignment horizontal="left" vertical="center" wrapText="1" indent="2"/>
    </xf>
    <xf numFmtId="166" fontId="11" fillId="0" borderId="2" xfId="2" applyNumberFormat="1" applyFont="1" applyFill="1" applyBorder="1" applyAlignment="1">
      <alignment horizontal="center" vertical="center" wrapText="1"/>
    </xf>
    <xf numFmtId="166" fontId="11" fillId="0" borderId="2" xfId="2" applyNumberFormat="1" applyFont="1" applyFill="1" applyBorder="1" applyAlignment="1">
      <alignment horizontal="left" vertical="center" wrapText="1" indent="2"/>
    </xf>
    <xf numFmtId="4" fontId="2" fillId="0" borderId="0" xfId="0" applyNumberFormat="1" applyFont="1" applyFill="1"/>
    <xf numFmtId="166" fontId="2" fillId="0" borderId="0" xfId="0" applyNumberFormat="1" applyFont="1" applyFill="1"/>
    <xf numFmtId="0" fontId="2" fillId="0" borderId="2" xfId="0" applyFont="1" applyFill="1" applyBorder="1"/>
    <xf numFmtId="165" fontId="9" fillId="4" borderId="2" xfId="2" applyNumberFormat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6" fontId="17" fillId="2" borderId="2" xfId="0" applyNumberFormat="1" applyFont="1" applyFill="1" applyBorder="1" applyAlignment="1">
      <alignment vertical="center"/>
    </xf>
    <xf numFmtId="166" fontId="17" fillId="2" borderId="3" xfId="0" applyNumberFormat="1" applyFont="1" applyFill="1" applyBorder="1" applyAlignment="1">
      <alignment vertical="center"/>
    </xf>
    <xf numFmtId="166" fontId="17" fillId="2" borderId="12" xfId="0" applyNumberFormat="1" applyFont="1" applyFill="1" applyBorder="1" applyAlignment="1">
      <alignment vertical="center"/>
    </xf>
    <xf numFmtId="165" fontId="2" fillId="0" borderId="0" xfId="0" applyNumberFormat="1" applyFont="1" applyFill="1"/>
    <xf numFmtId="166" fontId="3" fillId="0" borderId="0" xfId="0" applyNumberFormat="1" applyFont="1" applyFill="1"/>
    <xf numFmtId="165" fontId="2" fillId="0" borderId="0" xfId="2" applyFont="1"/>
    <xf numFmtId="0" fontId="0" fillId="0" borderId="0" xfId="0" applyFont="1" applyAlignment="1">
      <alignment vertical="center" wrapText="1"/>
    </xf>
    <xf numFmtId="168" fontId="2" fillId="0" borderId="0" xfId="2" applyNumberFormat="1" applyFont="1"/>
    <xf numFmtId="166" fontId="6" fillId="0" borderId="0" xfId="0" applyNumberFormat="1" applyFont="1"/>
    <xf numFmtId="0" fontId="5" fillId="2" borderId="2" xfId="0" applyFont="1" applyFill="1" applyBorder="1" applyAlignment="1">
      <alignment horizontal="center" vertical="center"/>
    </xf>
    <xf numFmtId="165" fontId="2" fillId="0" borderId="0" xfId="0" applyNumberFormat="1" applyFont="1"/>
    <xf numFmtId="166" fontId="8" fillId="7" borderId="2" xfId="2" applyNumberFormat="1" applyFont="1" applyFill="1" applyBorder="1" applyAlignment="1">
      <alignment horizontal="center" vertical="center"/>
    </xf>
    <xf numFmtId="0" fontId="18" fillId="0" borderId="0" xfId="0" applyFont="1"/>
    <xf numFmtId="0" fontId="19" fillId="2" borderId="0" xfId="0" applyFont="1" applyFill="1" applyAlignment="1">
      <alignment horizontal="center"/>
    </xf>
    <xf numFmtId="0" fontId="19" fillId="2" borderId="0" xfId="0" applyFont="1" applyFill="1"/>
    <xf numFmtId="0" fontId="21" fillId="0" borderId="0" xfId="0" applyFont="1"/>
    <xf numFmtId="0" fontId="18" fillId="0" borderId="9" xfId="0" applyFont="1" applyBorder="1" applyAlignment="1">
      <alignment vertical="top" wrapText="1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11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center" vertical="center" wrapText="1"/>
    </xf>
    <xf numFmtId="0" fontId="22" fillId="0" borderId="11" xfId="0" applyFont="1" applyBorder="1"/>
    <xf numFmtId="0" fontId="22" fillId="3" borderId="11" xfId="0" applyFont="1" applyFill="1" applyBorder="1" applyAlignment="1">
      <alignment vertical="center" wrapText="1"/>
    </xf>
    <xf numFmtId="3" fontId="22" fillId="3" borderId="11" xfId="0" applyNumberFormat="1" applyFont="1" applyFill="1" applyBorder="1" applyAlignment="1">
      <alignment vertical="center"/>
    </xf>
    <xf numFmtId="0" fontId="18" fillId="3" borderId="11" xfId="0" applyFont="1" applyFill="1" applyBorder="1" applyAlignment="1">
      <alignment vertical="center"/>
    </xf>
    <xf numFmtId="0" fontId="18" fillId="3" borderId="11" xfId="0" applyFont="1" applyFill="1" applyBorder="1" applyAlignment="1">
      <alignment horizontal="left" vertical="center"/>
    </xf>
    <xf numFmtId="0" fontId="18" fillId="3" borderId="11" xfId="0" applyFont="1" applyFill="1" applyBorder="1" applyAlignment="1">
      <alignment horizontal="center" vertical="center"/>
    </xf>
    <xf numFmtId="9" fontId="21" fillId="0" borderId="2" xfId="0" applyNumberFormat="1" applyFont="1" applyBorder="1" applyAlignment="1">
      <alignment vertical="center"/>
    </xf>
    <xf numFmtId="170" fontId="21" fillId="8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8" fillId="0" borderId="2" xfId="0" applyFont="1" applyBorder="1"/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170" fontId="18" fillId="8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22" fillId="0" borderId="2" xfId="0" applyFont="1" applyBorder="1"/>
    <xf numFmtId="0" fontId="22" fillId="3" borderId="2" xfId="0" applyFont="1" applyFill="1" applyBorder="1" applyAlignment="1">
      <alignment vertical="center" wrapText="1"/>
    </xf>
    <xf numFmtId="4" fontId="22" fillId="3" borderId="2" xfId="0" applyNumberFormat="1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left" vertical="center"/>
    </xf>
    <xf numFmtId="4" fontId="18" fillId="0" borderId="2" xfId="0" applyNumberFormat="1" applyFont="1" applyBorder="1" applyAlignment="1">
      <alignment vertical="center"/>
    </xf>
    <xf numFmtId="9" fontId="18" fillId="0" borderId="2" xfId="0" applyNumberFormat="1" applyFont="1" applyBorder="1" applyAlignment="1">
      <alignment vertical="center"/>
    </xf>
    <xf numFmtId="1" fontId="18" fillId="3" borderId="2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171" fontId="18" fillId="8" borderId="2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3" fontId="22" fillId="9" borderId="2" xfId="0" applyNumberFormat="1" applyFont="1" applyFill="1" applyBorder="1" applyAlignment="1">
      <alignment vertical="center"/>
    </xf>
    <xf numFmtId="0" fontId="18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165" fontId="11" fillId="5" borderId="2" xfId="2" applyNumberFormat="1" applyFont="1" applyFill="1" applyBorder="1" applyAlignment="1">
      <alignment vertical="center"/>
    </xf>
    <xf numFmtId="165" fontId="7" fillId="3" borderId="2" xfId="2" applyNumberFormat="1" applyFont="1" applyFill="1" applyBorder="1" applyAlignment="1">
      <alignment horizontal="center" vertical="center"/>
    </xf>
    <xf numFmtId="166" fontId="9" fillId="11" borderId="2" xfId="2" applyNumberFormat="1" applyFont="1" applyFill="1" applyBorder="1" applyAlignment="1">
      <alignment horizontal="left" vertical="center" wrapText="1" indent="2"/>
    </xf>
    <xf numFmtId="0" fontId="2" fillId="5" borderId="0" xfId="0" applyFont="1" applyFill="1" applyAlignment="1">
      <alignment vertical="center" wrapText="1"/>
    </xf>
    <xf numFmtId="166" fontId="11" fillId="0" borderId="2" xfId="2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left" vertical="center" wrapText="1" indent="1"/>
    </xf>
    <xf numFmtId="0" fontId="0" fillId="0" borderId="2" xfId="0" applyFill="1" applyBorder="1" applyAlignment="1">
      <alignment horizontal="center" vertical="center" wrapText="1"/>
    </xf>
    <xf numFmtId="166" fontId="11" fillId="0" borderId="2" xfId="2" applyNumberFormat="1" applyFont="1" applyFill="1" applyBorder="1" applyAlignment="1">
      <alignment horizontal="center" vertical="center"/>
    </xf>
    <xf numFmtId="166" fontId="15" fillId="0" borderId="2" xfId="2" applyNumberFormat="1" applyFont="1" applyFill="1" applyBorder="1" applyAlignment="1">
      <alignment vertical="center"/>
    </xf>
    <xf numFmtId="166" fontId="2" fillId="0" borderId="2" xfId="0" applyNumberFormat="1" applyFont="1" applyFill="1" applyBorder="1"/>
    <xf numFmtId="168" fontId="6" fillId="0" borderId="0" xfId="0" applyNumberFormat="1" applyFont="1"/>
    <xf numFmtId="168" fontId="8" fillId="3" borderId="2" xfId="2" applyNumberFormat="1" applyFont="1" applyFill="1" applyBorder="1" applyAlignment="1">
      <alignment horizontal="left" vertical="center" wrapText="1"/>
    </xf>
    <xf numFmtId="167" fontId="8" fillId="3" borderId="2" xfId="1" applyNumberFormat="1" applyFont="1" applyFill="1" applyBorder="1" applyAlignment="1">
      <alignment horizontal="center" vertical="center" wrapText="1"/>
    </xf>
    <xf numFmtId="167" fontId="10" fillId="4" borderId="2" xfId="1" applyNumberFormat="1" applyFont="1" applyFill="1" applyBorder="1" applyAlignment="1">
      <alignment horizontal="center" vertical="center" wrapText="1"/>
    </xf>
    <xf numFmtId="168" fontId="12" fillId="5" borderId="2" xfId="2" applyNumberFormat="1" applyFont="1" applyFill="1" applyBorder="1" applyAlignment="1">
      <alignment horizontal="left" vertical="center" wrapText="1" indent="4"/>
    </xf>
    <xf numFmtId="168" fontId="13" fillId="5" borderId="2" xfId="2" applyNumberFormat="1" applyFont="1" applyFill="1" applyBorder="1" applyAlignment="1">
      <alignment horizontal="left" vertical="center" wrapText="1" indent="4"/>
    </xf>
    <xf numFmtId="168" fontId="10" fillId="6" borderId="2" xfId="2" applyNumberFormat="1" applyFont="1" applyFill="1" applyBorder="1" applyAlignment="1">
      <alignment horizontal="left" vertical="center" wrapText="1" indent="2"/>
    </xf>
    <xf numFmtId="167" fontId="10" fillId="6" borderId="2" xfId="1" applyNumberFormat="1" applyFont="1" applyFill="1" applyBorder="1" applyAlignment="1">
      <alignment horizontal="center" vertical="center" wrapText="1"/>
    </xf>
    <xf numFmtId="166" fontId="29" fillId="7" borderId="2" xfId="2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32" fillId="0" borderId="2" xfId="0" applyFont="1" applyBorder="1" applyAlignment="1">
      <alignment vertical="center"/>
    </xf>
    <xf numFmtId="0" fontId="32" fillId="0" borderId="2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26" fillId="5" borderId="0" xfId="0" applyFont="1" applyFill="1" applyAlignment="1">
      <alignment vertical="center"/>
    </xf>
    <xf numFmtId="0" fontId="1" fillId="5" borderId="0" xfId="0" applyFont="1" applyFill="1"/>
    <xf numFmtId="0" fontId="26" fillId="5" borderId="2" xfId="0" applyFont="1" applyFill="1" applyBorder="1" applyAlignment="1">
      <alignment horizontal="center" vertical="center"/>
    </xf>
    <xf numFmtId="172" fontId="26" fillId="5" borderId="2" xfId="3" applyNumberFormat="1" applyFont="1" applyFill="1" applyBorder="1" applyAlignment="1">
      <alignment horizontal="center" vertical="center"/>
    </xf>
    <xf numFmtId="0" fontId="26" fillId="10" borderId="2" xfId="0" applyFont="1" applyFill="1" applyBorder="1" applyAlignment="1">
      <alignment horizontal="center" vertical="center"/>
    </xf>
    <xf numFmtId="172" fontId="26" fillId="10" borderId="2" xfId="3" applyNumberFormat="1" applyFont="1" applyFill="1" applyBorder="1" applyAlignment="1">
      <alignment horizontal="center" vertical="center"/>
    </xf>
    <xf numFmtId="167" fontId="26" fillId="10" borderId="2" xfId="1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3" fontId="0" fillId="0" borderId="0" xfId="0" applyNumberFormat="1"/>
    <xf numFmtId="0" fontId="26" fillId="3" borderId="0" xfId="0" applyFont="1" applyFill="1" applyAlignment="1">
      <alignment horizontal="center" vertical="center"/>
    </xf>
    <xf numFmtId="3" fontId="26" fillId="3" borderId="0" xfId="0" applyNumberFormat="1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 wrapText="1"/>
    </xf>
    <xf numFmtId="167" fontId="0" fillId="0" borderId="0" xfId="1" applyNumberFormat="1" applyFont="1"/>
    <xf numFmtId="0" fontId="5" fillId="2" borderId="0" xfId="0" applyFont="1" applyFill="1" applyBorder="1" applyAlignment="1">
      <alignment horizontal="center" vertical="center" wrapText="1"/>
    </xf>
    <xf numFmtId="166" fontId="7" fillId="3" borderId="0" xfId="2" applyNumberFormat="1" applyFont="1" applyFill="1" applyBorder="1" applyAlignment="1">
      <alignment horizontal="center" vertical="center"/>
    </xf>
    <xf numFmtId="166" fontId="17" fillId="2" borderId="0" xfId="0" applyNumberFormat="1" applyFont="1" applyFill="1" applyBorder="1" applyAlignment="1">
      <alignment vertical="center"/>
    </xf>
    <xf numFmtId="167" fontId="7" fillId="3" borderId="0" xfId="1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10" fontId="0" fillId="0" borderId="0" xfId="1" applyNumberFormat="1" applyFont="1"/>
    <xf numFmtId="0" fontId="2" fillId="0" borderId="0" xfId="6" applyFont="1"/>
    <xf numFmtId="0" fontId="3" fillId="5" borderId="0" xfId="6" applyFont="1" applyFill="1" applyAlignment="1">
      <alignment vertical="top" wrapText="1"/>
    </xf>
    <xf numFmtId="0" fontId="33" fillId="5" borderId="0" xfId="6" applyFont="1" applyFill="1" applyAlignment="1">
      <alignment horizontal="center" vertical="center" wrapText="1"/>
    </xf>
    <xf numFmtId="0" fontId="2" fillId="5" borderId="0" xfId="6" applyFont="1" applyFill="1"/>
    <xf numFmtId="0" fontId="35" fillId="14" borderId="2" xfId="6" applyFont="1" applyFill="1" applyBorder="1" applyAlignment="1">
      <alignment horizontal="center" vertical="center" wrapText="1"/>
    </xf>
    <xf numFmtId="9" fontId="35" fillId="14" borderId="2" xfId="7" applyFont="1" applyFill="1" applyBorder="1" applyAlignment="1">
      <alignment horizontal="center" vertical="center"/>
    </xf>
    <xf numFmtId="0" fontId="35" fillId="6" borderId="2" xfId="6" applyFont="1" applyFill="1" applyBorder="1" applyAlignment="1">
      <alignment horizontal="center" vertical="center" wrapText="1"/>
    </xf>
    <xf numFmtId="0" fontId="35" fillId="6" borderId="2" xfId="6" applyFont="1" applyFill="1" applyBorder="1" applyAlignment="1">
      <alignment vertical="center" wrapText="1"/>
    </xf>
    <xf numFmtId="174" fontId="35" fillId="6" borderId="2" xfId="8" quotePrefix="1" applyNumberFormat="1" applyFont="1" applyFill="1" applyBorder="1" applyAlignment="1">
      <alignment vertical="center"/>
    </xf>
    <xf numFmtId="9" fontId="35" fillId="6" borderId="2" xfId="7" applyFont="1" applyFill="1" applyBorder="1" applyAlignment="1">
      <alignment horizontal="center" vertical="center"/>
    </xf>
    <xf numFmtId="174" fontId="35" fillId="6" borderId="2" xfId="8" applyNumberFormat="1" applyFont="1" applyFill="1" applyBorder="1" applyAlignment="1">
      <alignment vertical="center"/>
    </xf>
    <xf numFmtId="174" fontId="35" fillId="14" borderId="2" xfId="8" applyNumberFormat="1" applyFont="1" applyFill="1" applyBorder="1" applyAlignment="1">
      <alignment vertical="center"/>
    </xf>
    <xf numFmtId="10" fontId="35" fillId="14" borderId="2" xfId="7" applyNumberFormat="1" applyFont="1" applyFill="1" applyBorder="1" applyAlignment="1">
      <alignment horizontal="center" vertical="center"/>
    </xf>
    <xf numFmtId="0" fontId="2" fillId="5" borderId="0" xfId="6" applyFont="1" applyFill="1" applyAlignment="1">
      <alignment vertical="top" wrapText="1"/>
    </xf>
    <xf numFmtId="0" fontId="2" fillId="0" borderId="0" xfId="6" applyFont="1" applyAlignment="1">
      <alignment vertical="top" wrapText="1"/>
    </xf>
    <xf numFmtId="174" fontId="2" fillId="0" borderId="0" xfId="8" applyNumberFormat="1" applyFont="1" applyAlignment="1">
      <alignment horizontal="right" vertical="center"/>
    </xf>
    <xf numFmtId="9" fontId="3" fillId="0" borderId="0" xfId="7" applyFont="1" applyAlignment="1">
      <alignment horizontal="center"/>
    </xf>
    <xf numFmtId="0" fontId="2" fillId="0" borderId="2" xfId="6" applyFont="1" applyBorder="1"/>
    <xf numFmtId="0" fontId="36" fillId="13" borderId="2" xfId="6" applyFont="1" applyFill="1" applyBorder="1" applyAlignment="1">
      <alignment vertical="center"/>
    </xf>
    <xf numFmtId="175" fontId="35" fillId="14" borderId="2" xfId="8" applyNumberFormat="1" applyFont="1" applyFill="1" applyBorder="1" applyAlignment="1">
      <alignment horizontal="center" vertical="center"/>
    </xf>
    <xf numFmtId="41" fontId="35" fillId="6" borderId="2" xfId="9" applyNumberFormat="1" applyFont="1" applyFill="1" applyBorder="1" applyAlignment="1">
      <alignment horizontal="right" vertical="center"/>
    </xf>
    <xf numFmtId="0" fontId="35" fillId="14" borderId="2" xfId="6" applyFont="1" applyFill="1" applyBorder="1" applyAlignment="1">
      <alignment horizontal="right" vertical="center" wrapText="1"/>
    </xf>
    <xf numFmtId="41" fontId="35" fillId="14" borderId="2" xfId="9" applyNumberFormat="1" applyFont="1" applyFill="1" applyBorder="1" applyAlignment="1">
      <alignment horizontal="right" vertical="center"/>
    </xf>
    <xf numFmtId="167" fontId="34" fillId="15" borderId="2" xfId="7" applyNumberFormat="1" applyFont="1" applyFill="1" applyBorder="1" applyAlignment="1">
      <alignment horizontal="center" vertical="center"/>
    </xf>
    <xf numFmtId="9" fontId="34" fillId="15" borderId="2" xfId="7" applyFont="1" applyFill="1" applyBorder="1" applyAlignment="1">
      <alignment horizontal="center" vertical="center"/>
    </xf>
    <xf numFmtId="167" fontId="34" fillId="16" borderId="2" xfId="7" applyNumberFormat="1" applyFont="1" applyFill="1" applyBorder="1" applyAlignment="1">
      <alignment horizontal="center" vertical="center"/>
    </xf>
    <xf numFmtId="9" fontId="34" fillId="16" borderId="2" xfId="7" applyFont="1" applyFill="1" applyBorder="1" applyAlignment="1">
      <alignment horizontal="center" vertical="center"/>
    </xf>
    <xf numFmtId="0" fontId="18" fillId="0" borderId="0" xfId="6"/>
    <xf numFmtId="0" fontId="37" fillId="17" borderId="19" xfId="6" applyFont="1" applyFill="1" applyBorder="1" applyAlignment="1">
      <alignment horizontal="center" vertical="center" wrapText="1"/>
    </xf>
    <xf numFmtId="2" fontId="37" fillId="17" borderId="19" xfId="6" applyNumberFormat="1" applyFont="1" applyFill="1" applyBorder="1" applyAlignment="1">
      <alignment horizontal="center" vertical="center" wrapText="1"/>
    </xf>
    <xf numFmtId="165" fontId="37" fillId="17" borderId="19" xfId="10" applyFont="1" applyFill="1" applyBorder="1" applyAlignment="1">
      <alignment horizontal="right" vertical="center" wrapText="1"/>
    </xf>
    <xf numFmtId="0" fontId="37" fillId="17" borderId="20" xfId="6" applyFont="1" applyFill="1" applyBorder="1" applyAlignment="1">
      <alignment horizontal="center" vertical="center" wrapText="1"/>
    </xf>
    <xf numFmtId="0" fontId="37" fillId="17" borderId="0" xfId="6" applyFont="1" applyFill="1" applyAlignment="1">
      <alignment horizontal="center" vertical="center" wrapText="1"/>
    </xf>
    <xf numFmtId="2" fontId="37" fillId="17" borderId="0" xfId="6" applyNumberFormat="1" applyFont="1" applyFill="1" applyAlignment="1">
      <alignment horizontal="center" vertical="center" wrapText="1"/>
    </xf>
    <xf numFmtId="168" fontId="37" fillId="17" borderId="0" xfId="10" applyNumberFormat="1" applyFont="1" applyFill="1" applyAlignment="1">
      <alignment horizontal="right" vertical="center" wrapText="1"/>
    </xf>
    <xf numFmtId="165" fontId="37" fillId="17" borderId="0" xfId="10" applyFont="1" applyFill="1" applyAlignment="1">
      <alignment horizontal="right" vertical="center" wrapText="1"/>
    </xf>
    <xf numFmtId="0" fontId="37" fillId="18" borderId="0" xfId="6" applyFont="1" applyFill="1" applyAlignment="1">
      <alignment horizontal="left"/>
    </xf>
    <xf numFmtId="0" fontId="37" fillId="18" borderId="0" xfId="6" applyFont="1" applyFill="1" applyAlignment="1">
      <alignment horizontal="center"/>
    </xf>
    <xf numFmtId="0" fontId="37" fillId="18" borderId="0" xfId="6" applyFont="1" applyFill="1"/>
    <xf numFmtId="14" fontId="37" fillId="18" borderId="0" xfId="6" applyNumberFormat="1" applyFont="1" applyFill="1"/>
    <xf numFmtId="14" fontId="37" fillId="18" borderId="0" xfId="6" applyNumberFormat="1" applyFont="1" applyFill="1" applyAlignment="1">
      <alignment wrapText="1"/>
    </xf>
    <xf numFmtId="165" fontId="37" fillId="18" borderId="0" xfId="10" applyFont="1" applyFill="1" applyAlignment="1">
      <alignment horizontal="center" vertical="center"/>
    </xf>
    <xf numFmtId="168" fontId="37" fillId="18" borderId="0" xfId="10" applyNumberFormat="1" applyFont="1" applyFill="1" applyAlignment="1">
      <alignment horizontal="right" vertical="center"/>
    </xf>
    <xf numFmtId="168" fontId="30" fillId="18" borderId="0" xfId="6" applyNumberFormat="1" applyFont="1" applyFill="1"/>
    <xf numFmtId="0" fontId="18" fillId="19" borderId="0" xfId="6" applyFill="1"/>
    <xf numFmtId="0" fontId="18" fillId="19" borderId="0" xfId="6" applyFill="1" applyAlignment="1">
      <alignment horizontal="center"/>
    </xf>
    <xf numFmtId="14" fontId="18" fillId="19" borderId="0" xfId="6" applyNumberFormat="1" applyFill="1"/>
    <xf numFmtId="14" fontId="18" fillId="19" borderId="0" xfId="6" applyNumberFormat="1" applyFill="1" applyAlignment="1">
      <alignment horizontal="left" wrapText="1" indent="2"/>
    </xf>
    <xf numFmtId="165" fontId="0" fillId="19" borderId="0" xfId="10" applyFont="1" applyFill="1" applyAlignment="1">
      <alignment horizontal="center" vertical="center"/>
    </xf>
    <xf numFmtId="168" fontId="22" fillId="19" borderId="0" xfId="10" applyNumberFormat="1" applyFont="1" applyFill="1" applyAlignment="1">
      <alignment horizontal="right" vertical="center"/>
    </xf>
    <xf numFmtId="168" fontId="38" fillId="19" borderId="0" xfId="6" applyNumberFormat="1" applyFont="1" applyFill="1"/>
    <xf numFmtId="14" fontId="18" fillId="0" borderId="0" xfId="6" applyNumberFormat="1"/>
    <xf numFmtId="168" fontId="0" fillId="0" borderId="0" xfId="10" applyNumberFormat="1" applyFont="1" applyAlignment="1">
      <alignment horizontal="right"/>
    </xf>
    <xf numFmtId="168" fontId="0" fillId="0" borderId="0" xfId="10" applyNumberFormat="1" applyFont="1"/>
    <xf numFmtId="168" fontId="18" fillId="0" borderId="0" xfId="6" applyNumberFormat="1"/>
    <xf numFmtId="165" fontId="18" fillId="0" borderId="0" xfId="10" applyAlignment="1">
      <alignment horizontal="right"/>
    </xf>
    <xf numFmtId="0" fontId="23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4" fontId="21" fillId="0" borderId="2" xfId="0" applyNumberFormat="1" applyFont="1" applyBorder="1" applyAlignment="1">
      <alignment vertical="center"/>
    </xf>
    <xf numFmtId="170" fontId="21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170" fontId="21" fillId="0" borderId="1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170" fontId="18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 indent="2"/>
    </xf>
    <xf numFmtId="170" fontId="18" fillId="0" borderId="2" xfId="0" applyNumberFormat="1" applyFont="1" applyBorder="1" applyAlignment="1">
      <alignment horizontal="center" vertical="center" wrapText="1"/>
    </xf>
    <xf numFmtId="172" fontId="1" fillId="5" borderId="2" xfId="3" applyNumberFormat="1" applyFill="1" applyBorder="1" applyAlignment="1">
      <alignment horizontal="center" vertical="center"/>
    </xf>
    <xf numFmtId="167" fontId="1" fillId="5" borderId="2" xfId="1" applyNumberFormat="1" applyFill="1" applyBorder="1" applyAlignment="1">
      <alignment horizontal="center" vertical="center"/>
    </xf>
    <xf numFmtId="0" fontId="40" fillId="0" borderId="13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9" fillId="20" borderId="2" xfId="0" applyFont="1" applyFill="1" applyBorder="1" applyAlignment="1">
      <alignment horizontal="left" vertical="center" wrapText="1"/>
    </xf>
    <xf numFmtId="0" fontId="10" fillId="20" borderId="2" xfId="0" applyFont="1" applyFill="1" applyBorder="1" applyAlignment="1">
      <alignment horizontal="left" vertical="center" wrapText="1" indent="2"/>
    </xf>
    <xf numFmtId="166" fontId="9" fillId="20" borderId="2" xfId="2" applyNumberFormat="1" applyFont="1" applyFill="1" applyBorder="1" applyAlignment="1">
      <alignment horizontal="left" vertical="center" wrapText="1"/>
    </xf>
    <xf numFmtId="0" fontId="2" fillId="20" borderId="0" xfId="0" applyFont="1" applyFill="1"/>
    <xf numFmtId="167" fontId="7" fillId="20" borderId="0" xfId="1" applyNumberFormat="1" applyFont="1" applyFill="1" applyBorder="1" applyAlignment="1">
      <alignment horizontal="center" vertical="center"/>
    </xf>
    <xf numFmtId="0" fontId="10" fillId="20" borderId="2" xfId="0" applyFont="1" applyFill="1" applyBorder="1" applyAlignment="1">
      <alignment vertical="center" wrapText="1"/>
    </xf>
    <xf numFmtId="0" fontId="9" fillId="20" borderId="2" xfId="0" applyFont="1" applyFill="1" applyBorder="1" applyAlignment="1">
      <alignment horizontal="center" vertical="center" wrapText="1"/>
    </xf>
    <xf numFmtId="166" fontId="9" fillId="20" borderId="2" xfId="2" applyNumberFormat="1" applyFont="1" applyFill="1" applyBorder="1" applyAlignment="1">
      <alignment horizontal="center" vertical="center" wrapText="1"/>
    </xf>
    <xf numFmtId="167" fontId="10" fillId="20" borderId="2" xfId="1" applyNumberFormat="1" applyFont="1" applyFill="1" applyBorder="1" applyAlignment="1">
      <alignment horizontal="center" vertical="center" wrapText="1"/>
    </xf>
    <xf numFmtId="168" fontId="10" fillId="20" borderId="2" xfId="2" applyNumberFormat="1" applyFont="1" applyFill="1" applyBorder="1" applyAlignment="1">
      <alignment horizontal="left" vertical="center" wrapText="1" indent="2"/>
    </xf>
    <xf numFmtId="166" fontId="10" fillId="20" borderId="0" xfId="2" applyNumberFormat="1" applyFont="1" applyFill="1" applyBorder="1" applyAlignment="1">
      <alignment horizontal="left" vertical="center" wrapText="1"/>
    </xf>
    <xf numFmtId="168" fontId="10" fillId="20" borderId="2" xfId="2" applyNumberFormat="1" applyFont="1" applyFill="1" applyBorder="1" applyAlignment="1">
      <alignment vertical="center" wrapText="1"/>
    </xf>
    <xf numFmtId="0" fontId="39" fillId="0" borderId="0" xfId="0" applyFont="1" applyAlignment="1">
      <alignment horizontal="left" vertical="center"/>
    </xf>
    <xf numFmtId="166" fontId="42" fillId="7" borderId="2" xfId="2" applyNumberFormat="1" applyFont="1" applyFill="1" applyBorder="1" applyAlignment="1">
      <alignment horizontal="center" vertical="center"/>
    </xf>
    <xf numFmtId="167" fontId="42" fillId="7" borderId="2" xfId="1" applyNumberFormat="1" applyFont="1" applyFill="1" applyBorder="1" applyAlignment="1">
      <alignment horizontal="center" vertical="center"/>
    </xf>
    <xf numFmtId="9" fontId="26" fillId="3" borderId="0" xfId="1" applyFont="1" applyFill="1" applyAlignment="1">
      <alignment horizontal="center" vertical="center"/>
    </xf>
    <xf numFmtId="10" fontId="26" fillId="3" borderId="0" xfId="1" applyNumberFormat="1" applyFont="1" applyFill="1" applyAlignment="1">
      <alignment horizontal="center" vertical="center"/>
    </xf>
    <xf numFmtId="168" fontId="11" fillId="5" borderId="2" xfId="5" applyNumberFormat="1" applyFont="1" applyFill="1" applyBorder="1" applyAlignment="1">
      <alignment vertical="center"/>
    </xf>
    <xf numFmtId="166" fontId="37" fillId="2" borderId="2" xfId="0" applyNumberFormat="1" applyFont="1" applyFill="1" applyBorder="1" applyAlignment="1">
      <alignment vertical="center"/>
    </xf>
    <xf numFmtId="0" fontId="18" fillId="0" borderId="0" xfId="6" applyAlignment="1">
      <alignment horizontal="left" wrapText="1" indent="3"/>
    </xf>
    <xf numFmtId="165" fontId="18" fillId="0" borderId="0" xfId="6" applyNumberFormat="1"/>
    <xf numFmtId="168" fontId="18" fillId="0" borderId="0" xfId="5" applyNumberFormat="1" applyFont="1"/>
    <xf numFmtId="0" fontId="33" fillId="12" borderId="0" xfId="6" applyFont="1" applyFill="1" applyAlignment="1">
      <alignment horizontal="center" vertical="center" wrapText="1"/>
    </xf>
    <xf numFmtId="0" fontId="34" fillId="13" borderId="2" xfId="6" applyFont="1" applyFill="1" applyBorder="1" applyAlignment="1">
      <alignment horizontal="center" vertical="center" wrapText="1"/>
    </xf>
    <xf numFmtId="0" fontId="35" fillId="14" borderId="2" xfId="6" applyFont="1" applyFill="1" applyBorder="1" applyAlignment="1">
      <alignment horizontal="center" vertical="center" wrapText="1"/>
    </xf>
    <xf numFmtId="0" fontId="36" fillId="13" borderId="2" xfId="6" applyFont="1" applyFill="1" applyBorder="1" applyAlignment="1">
      <alignment horizontal="center" vertical="center"/>
    </xf>
    <xf numFmtId="0" fontId="37" fillId="17" borderId="14" xfId="6" applyFont="1" applyFill="1" applyBorder="1" applyAlignment="1">
      <alignment horizontal="center" vertical="center"/>
    </xf>
    <xf numFmtId="0" fontId="37" fillId="17" borderId="15" xfId="6" applyFont="1" applyFill="1" applyBorder="1" applyAlignment="1">
      <alignment horizontal="center" vertical="center"/>
    </xf>
    <xf numFmtId="0" fontId="37" fillId="17" borderId="16" xfId="6" applyFont="1" applyFill="1" applyBorder="1" applyAlignment="1">
      <alignment horizontal="center" vertical="center" wrapText="1"/>
    </xf>
    <xf numFmtId="0" fontId="37" fillId="17" borderId="17" xfId="6" applyFont="1" applyFill="1" applyBorder="1" applyAlignment="1">
      <alignment horizontal="center" vertical="center" wrapText="1"/>
    </xf>
    <xf numFmtId="0" fontId="37" fillId="17" borderId="18" xfId="6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right" vertical="center" wrapText="1"/>
    </xf>
    <xf numFmtId="4" fontId="22" fillId="3" borderId="11" xfId="0" applyNumberFormat="1" applyFont="1" applyFill="1" applyBorder="1" applyAlignment="1">
      <alignment horizontal="right" vertic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2" borderId="1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166" fontId="42" fillId="7" borderId="3" xfId="2" applyNumberFormat="1" applyFont="1" applyFill="1" applyBorder="1" applyAlignment="1">
      <alignment horizontal="center" vertical="center"/>
    </xf>
    <xf numFmtId="166" fontId="42" fillId="7" borderId="5" xfId="2" applyNumberFormat="1" applyFont="1" applyFill="1" applyBorder="1" applyAlignment="1">
      <alignment horizontal="center" vertical="center"/>
    </xf>
  </cellXfs>
  <cellStyles count="11">
    <cellStyle name="Comma" xfId="5" builtinId="3"/>
    <cellStyle name="Comma [0] 2" xfId="9" xr:uid="{4472A635-7F49-4C3F-A1C6-EEA693D1FD6E}"/>
    <cellStyle name="Comma 2" xfId="2" xr:uid="{C5F485BE-5F12-4E99-8756-3AA80F53FF1D}"/>
    <cellStyle name="Comma 2 2" xfId="3" xr:uid="{C4617069-2702-4DC1-B4C7-0ECB2B14371B}"/>
    <cellStyle name="Comma 3" xfId="4" xr:uid="{D709AE89-3CC6-4AE7-BE7E-FA278545ECBA}"/>
    <cellStyle name="Comma 3 2" xfId="8" xr:uid="{9E3346FD-C472-4E04-BD5E-DEC3A44CA046}"/>
    <cellStyle name="Comma 4" xfId="10" xr:uid="{43C4561A-679E-471B-82F2-1A8BC50D2B36}"/>
    <cellStyle name="Normal" xfId="0" builtinId="0"/>
    <cellStyle name="Normal 2" xfId="6" xr:uid="{0C3AAA09-2AD9-46CC-9E6B-639CC6638A6E}"/>
    <cellStyle name="Percent" xfId="1" builtinId="5"/>
    <cellStyle name="Percent 2" xfId="7" xr:uid="{9EEE7217-F376-408D-969C-5A28A4707F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NI"/>
              <a:t>Costo</a:t>
            </a:r>
            <a:r>
              <a:rPr lang="es-NI" baseline="0"/>
              <a:t> Total</a:t>
            </a:r>
            <a:endParaRPr lang="es-NI"/>
          </a:p>
        </c:rich>
      </c:tx>
      <c:layout>
        <c:manualLayout>
          <c:xMode val="edge"/>
          <c:yMode val="edge"/>
          <c:x val="4.5246536696281925E-2"/>
          <c:y val="3.248509499226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DB-4116-820D-F2AE7F10EEC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DB-4116-820D-F2AE7F10EEC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ADB-4116-820D-F2AE7F10EEC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ADB-4116-820D-F2AE7F10EEC0}"/>
              </c:ext>
            </c:extLst>
          </c:dPt>
          <c:dLbls>
            <c:dLbl>
              <c:idx val="0"/>
              <c:layout>
                <c:manualLayout>
                  <c:x val="5.9693167386334775E-2"/>
                  <c:y val="-0.1276027023942498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DB-4116-820D-F2AE7F10EEC0}"/>
                </c:ext>
              </c:extLst>
            </c:dLbl>
            <c:dLbl>
              <c:idx val="1"/>
              <c:layout>
                <c:manualLayout>
                  <c:x val="0.14692320717974752"/>
                  <c:y val="-7.62852603871091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DB-4116-820D-F2AE7F10EEC0}"/>
                </c:ext>
              </c:extLst>
            </c:dLbl>
            <c:dLbl>
              <c:idx val="2"/>
              <c:layout>
                <c:manualLayout>
                  <c:x val="-2.7144864956396581E-2"/>
                  <c:y val="0.114061219900816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DB-4116-820D-F2AE7F10EE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'Cuadro Resumen'!$B$5:$B$8</c:f>
              <c:strCache>
                <c:ptCount val="4"/>
                <c:pt idx="0">
                  <c:v>Componente 1: Mejora de la efectividad policial en la prevención del delito</c:v>
                </c:pt>
                <c:pt idx="1">
                  <c:v>Componente 2: Mejora de la efectividad de la inteligencia policial</c:v>
                </c:pt>
                <c:pt idx="2">
                  <c:v>Componente 3. Mejora de la prevención comunitaria</c:v>
                </c:pt>
                <c:pt idx="3">
                  <c:v>Administración del Proyecto</c:v>
                </c:pt>
              </c:strCache>
            </c:strRef>
          </c:cat>
          <c:val>
            <c:numRef>
              <c:f>'Cuadro Resumen'!$C$5:$C$8</c:f>
              <c:numCache>
                <c:formatCode>_-* #,##0\ _$_-;\-* #,##0\ _$_-;_-* "-"??\ _$_-;_-@_-</c:formatCode>
                <c:ptCount val="4"/>
                <c:pt idx="0">
                  <c:v>17719000</c:v>
                </c:pt>
                <c:pt idx="1">
                  <c:v>12170000</c:v>
                </c:pt>
                <c:pt idx="2">
                  <c:v>21618000</c:v>
                </c:pt>
                <c:pt idx="3">
                  <c:v>5086000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DB-4116-820D-F2AE7F10EEC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NI"/>
              <a:t>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'Cuadro Resumen'!$B$20</c:f>
              <c:strCache>
                <c:ptCount val="1"/>
                <c:pt idx="0">
                  <c:v>Total por Año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'Cuadro Resumen'!$C$15:$G$15</c:f>
              <c:strCache>
                <c:ptCount val="5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</c:strCache>
            </c:strRef>
          </c:cat>
          <c:val>
            <c:numRef>
              <c:f>'Cuadro Resumen'!$C$20:$G$20</c:f>
              <c:numCache>
                <c:formatCode>_(* #,##0_);_(* \(#,##0\);_(* "-"_);_(@_)</c:formatCode>
                <c:ptCount val="5"/>
                <c:pt idx="0">
                  <c:v>3205632.16</c:v>
                </c:pt>
                <c:pt idx="1">
                  <c:v>20486427.569999997</c:v>
                </c:pt>
                <c:pt idx="2">
                  <c:v>23677244.93</c:v>
                </c:pt>
                <c:pt idx="3">
                  <c:v>7232654.8700000001</c:v>
                </c:pt>
                <c:pt idx="4">
                  <c:v>1730690.9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E-487B-9B3F-95E30777D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3207759"/>
        <c:axId val="665995519"/>
      </c:barChart>
      <c:lineChart>
        <c:grouping val="standard"/>
        <c:varyColors val="0"/>
        <c:ser>
          <c:idx val="1"/>
          <c:order val="1"/>
          <c:tx>
            <c:strRef>
              <c:f>'Cuadro Resumen'!$B$21</c:f>
              <c:strCache>
                <c:ptCount val="1"/>
                <c:pt idx="0">
                  <c:v>Total Acumulado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'Cuadro Resumen'!$C$15:$G$15</c:f>
              <c:strCache>
                <c:ptCount val="5"/>
                <c:pt idx="0">
                  <c:v> AÑO 1 </c:v>
                </c:pt>
                <c:pt idx="1">
                  <c:v> AÑO 2 </c:v>
                </c:pt>
                <c:pt idx="2">
                  <c:v> AÑO 3 </c:v>
                </c:pt>
                <c:pt idx="3">
                  <c:v> AÑO 4 </c:v>
                </c:pt>
                <c:pt idx="4">
                  <c:v> AÑO 5 </c:v>
                </c:pt>
              </c:strCache>
            </c:strRef>
          </c:cat>
          <c:val>
            <c:numRef>
              <c:f>'Cuadro Resumen'!$C$21:$G$21</c:f>
              <c:numCache>
                <c:formatCode>_(* #,##0_);_(* \(#,##0\);_(* "-"_);_(@_)</c:formatCode>
                <c:ptCount val="5"/>
                <c:pt idx="0">
                  <c:v>3205632.16</c:v>
                </c:pt>
                <c:pt idx="1">
                  <c:v>23692059.729999997</c:v>
                </c:pt>
                <c:pt idx="2">
                  <c:v>47369304.659999996</c:v>
                </c:pt>
                <c:pt idx="3">
                  <c:v>54601959.529999994</c:v>
                </c:pt>
                <c:pt idx="4">
                  <c:v>56332650.429999992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42E-487B-9B3F-95E30777D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054495"/>
        <c:axId val="802613551"/>
      </c:lineChart>
      <c:catAx>
        <c:axId val="1903207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995519"/>
        <c:crosses val="autoZero"/>
        <c:auto val="1"/>
        <c:lblAlgn val="ctr"/>
        <c:lblOffset val="100"/>
        <c:noMultiLvlLbl val="0"/>
      </c:catAx>
      <c:valAx>
        <c:axId val="66599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207759"/>
        <c:crosses val="autoZero"/>
        <c:crossBetween val="between"/>
      </c:valAx>
      <c:valAx>
        <c:axId val="802613551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054495"/>
        <c:crosses val="max"/>
        <c:crossBetween val="between"/>
      </c:valAx>
      <c:catAx>
        <c:axId val="6620544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26135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1143000</xdr:colOff>
      <xdr:row>1</xdr:row>
      <xdr:rowOff>171450</xdr:rowOff>
    </xdr:from>
    <xdr:to>
      <xdr:col>17</xdr:col>
      <xdr:colOff>9525</xdr:colOff>
      <xdr:row>17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4AF34C-5B29-40C5-ACC5-785D07600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14287</xdr:colOff>
      <xdr:row>23</xdr:row>
      <xdr:rowOff>161924</xdr:rowOff>
    </xdr:from>
    <xdr:to>
      <xdr:col>5</xdr:col>
      <xdr:colOff>28575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B05345-6243-4513-9A5C-06015A7F0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63A31-6F73-4E06-B11A-1A92C19DF064}">
  <sheetPr>
    <tabColor theme="8" tint="-0.249977111117893"/>
  </sheetPr>
  <dimension ref="A1:S24"/>
  <sheetViews>
    <sheetView topLeftCell="A10" workbookViewId="0">
      <selection activeCell="F31" sqref="F31"/>
    </sheetView>
  </sheetViews>
  <sheetFormatPr defaultColWidth="8.85546875" defaultRowHeight="16.899999999999999" customHeight="1" x14ac:dyDescent="0.2"/>
  <cols>
    <col min="1" max="1" width="7" style="153" customWidth="1"/>
    <col min="2" max="2" width="55.7109375" style="153" customWidth="1"/>
    <col min="3" max="4" width="22.85546875" style="153" customWidth="1"/>
    <col min="5" max="7" width="17.5703125" style="153" customWidth="1"/>
    <col min="8" max="9" width="17.42578125" style="153" hidden="1" customWidth="1"/>
    <col min="10" max="10" width="17.42578125" style="153" customWidth="1"/>
    <col min="11" max="15" width="17.5703125" style="153" customWidth="1"/>
    <col min="16" max="16384" width="8.85546875" style="153"/>
  </cols>
  <sheetData>
    <row r="1" spans="1:19" ht="18" x14ac:dyDescent="0.2">
      <c r="A1" s="246" t="str">
        <f>'1. PEP_POA'!C3</f>
        <v>PEP_POA Proyecto PE-L1224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</row>
    <row r="2" spans="1:19" s="156" customFormat="1" ht="18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9" ht="18" x14ac:dyDescent="0.2">
      <c r="A3" s="247" t="s">
        <v>322</v>
      </c>
      <c r="B3" s="247"/>
      <c r="C3" s="247"/>
      <c r="D3" s="247"/>
      <c r="E3" s="247"/>
      <c r="F3" s="155"/>
      <c r="G3" s="155"/>
    </row>
    <row r="4" spans="1:19" ht="28.5" x14ac:dyDescent="0.2">
      <c r="A4" s="157" t="s">
        <v>323</v>
      </c>
      <c r="B4" s="157" t="s">
        <v>324</v>
      </c>
      <c r="C4" s="157" t="s">
        <v>325</v>
      </c>
      <c r="D4" s="157"/>
      <c r="E4" s="158" t="s">
        <v>313</v>
      </c>
    </row>
    <row r="5" spans="1:19" ht="28.5" customHeight="1" x14ac:dyDescent="0.2">
      <c r="A5" s="159">
        <v>1</v>
      </c>
      <c r="B5" s="160" t="str">
        <f>'1. PEP_POA'!C4</f>
        <v>Componente 1: Mejora de la efectividad policial en la prevención del delito</v>
      </c>
      <c r="C5" s="161">
        <f>'1. PEP_POA'!H4</f>
        <v>17719000</v>
      </c>
      <c r="D5" s="161"/>
      <c r="E5" s="162">
        <f>C5/$C$9</f>
        <v>0.31309525913098796</v>
      </c>
    </row>
    <row r="6" spans="1:19" ht="30.75" customHeight="1" x14ac:dyDescent="0.2">
      <c r="A6" s="159">
        <v>2</v>
      </c>
      <c r="B6" s="160" t="str">
        <f>'1. PEP_POA'!C23</f>
        <v>Componente 2: Mejora de la efectividad de la inteligencia policial</v>
      </c>
      <c r="C6" s="161">
        <f>'1. PEP_POA'!H23</f>
        <v>12170000</v>
      </c>
      <c r="D6" s="163"/>
      <c r="E6" s="162">
        <f t="shared" ref="E6:E7" si="0">C6/$C$9</f>
        <v>0.21504426342480518</v>
      </c>
    </row>
    <row r="7" spans="1:19" ht="30.75" customHeight="1" x14ac:dyDescent="0.2">
      <c r="A7" s="159">
        <v>3</v>
      </c>
      <c r="B7" s="160" t="str">
        <f>'1. PEP_POA'!C35</f>
        <v>Componente 3. Mejora de la prevención comunitaria</v>
      </c>
      <c r="C7" s="163">
        <f>'1. PEP_POA'!H35</f>
        <v>21618000</v>
      </c>
      <c r="D7" s="163"/>
      <c r="E7" s="162">
        <f t="shared" si="0"/>
        <v>0.38199070556429238</v>
      </c>
    </row>
    <row r="8" spans="1:19" ht="14.25" x14ac:dyDescent="0.2">
      <c r="A8" s="159">
        <v>4</v>
      </c>
      <c r="B8" s="160" t="str">
        <f>'1. PEP_POA'!C70</f>
        <v>Administración del Proyecto</v>
      </c>
      <c r="C8" s="163">
        <f>'1. PEP_POA'!H70</f>
        <v>5086000</v>
      </c>
      <c r="D8" s="163"/>
      <c r="E8" s="162"/>
    </row>
    <row r="9" spans="1:19" ht="14.25" x14ac:dyDescent="0.2">
      <c r="A9" s="248" t="s">
        <v>248</v>
      </c>
      <c r="B9" s="248" t="s">
        <v>6</v>
      </c>
      <c r="C9" s="164">
        <f>SUM(C5:C8)</f>
        <v>56593000</v>
      </c>
      <c r="D9" s="164"/>
      <c r="E9" s="165">
        <f>C9/$C$9</f>
        <v>1</v>
      </c>
    </row>
    <row r="10" spans="1:19" ht="14.25" x14ac:dyDescent="0.2">
      <c r="A10" s="157"/>
      <c r="B10" s="157"/>
      <c r="C10" s="158"/>
      <c r="D10" s="158"/>
      <c r="E10" s="158"/>
    </row>
    <row r="11" spans="1:19" ht="12.75" x14ac:dyDescent="0.2">
      <c r="A11" s="166"/>
      <c r="B11" s="167"/>
      <c r="C11" s="168"/>
      <c r="D11" s="168"/>
      <c r="E11" s="168"/>
      <c r="F11" s="168"/>
      <c r="G11" s="169"/>
    </row>
    <row r="13" spans="1:19" ht="16.899999999999999" customHeight="1" x14ac:dyDescent="0.2">
      <c r="A13" s="170"/>
      <c r="B13" s="170"/>
      <c r="C13" s="170"/>
      <c r="D13" s="170"/>
      <c r="E13" s="170"/>
      <c r="F13" s="170"/>
      <c r="G13" s="170"/>
      <c r="H13" s="170"/>
      <c r="I13" s="170"/>
      <c r="J13" s="170"/>
    </row>
    <row r="14" spans="1:19" ht="15" x14ac:dyDescent="0.2">
      <c r="A14" s="171"/>
      <c r="B14" s="249" t="s">
        <v>326</v>
      </c>
      <c r="C14" s="249"/>
      <c r="D14" s="249"/>
      <c r="E14" s="249"/>
      <c r="F14" s="249"/>
      <c r="G14" s="249"/>
      <c r="H14" s="249"/>
      <c r="I14" s="249"/>
      <c r="J14" s="249"/>
    </row>
    <row r="15" spans="1:19" ht="14.25" x14ac:dyDescent="0.2">
      <c r="A15" s="157" t="s">
        <v>323</v>
      </c>
      <c r="B15" s="157" t="s">
        <v>324</v>
      </c>
      <c r="C15" s="172" t="s">
        <v>327</v>
      </c>
      <c r="D15" s="172" t="s">
        <v>328</v>
      </c>
      <c r="E15" s="172" t="s">
        <v>329</v>
      </c>
      <c r="F15" s="172" t="s">
        <v>330</v>
      </c>
      <c r="G15" s="172" t="s">
        <v>331</v>
      </c>
      <c r="H15" s="172"/>
      <c r="I15" s="172"/>
      <c r="J15" s="172" t="s">
        <v>248</v>
      </c>
    </row>
    <row r="16" spans="1:19" ht="14.25" x14ac:dyDescent="0.2">
      <c r="A16" s="159">
        <v>1</v>
      </c>
      <c r="B16" s="160" t="s">
        <v>332</v>
      </c>
      <c r="C16" s="173">
        <f>SUM('1. PEP_POA'!J4:Q4)</f>
        <v>441024.86</v>
      </c>
      <c r="D16" s="173">
        <f>SUM('1. PEP_POA'!R4:AC4)</f>
        <v>6760824.7799999993</v>
      </c>
      <c r="E16" s="173">
        <f>SUM('1. PEP_POA'!AD4:AO4)</f>
        <v>10270645.17</v>
      </c>
      <c r="F16" s="173">
        <f>SUM('1. PEP_POA'!AP4:BA4)</f>
        <v>246505.45</v>
      </c>
      <c r="G16" s="173">
        <f>SUM('1. PEP_POA'!BB4:BM4)</f>
        <v>0</v>
      </c>
      <c r="H16" s="173"/>
      <c r="I16" s="173"/>
      <c r="J16" s="173">
        <f>SUM(C16:I16)</f>
        <v>17719000.259999998</v>
      </c>
    </row>
    <row r="17" spans="1:10" ht="14.25" x14ac:dyDescent="0.2">
      <c r="A17" s="159">
        <v>2</v>
      </c>
      <c r="B17" s="160" t="s">
        <v>333</v>
      </c>
      <c r="C17" s="173">
        <f>SUM('1. PEP_POA'!J23:Q23)</f>
        <v>1100438.8400000001</v>
      </c>
      <c r="D17" s="173">
        <f>SUM('1. PEP_POA'!R23:AC23)</f>
        <v>4708291.84</v>
      </c>
      <c r="E17" s="173">
        <f>SUM('1. PEP_POA'!AD23:AO23)</f>
        <v>5109608.58</v>
      </c>
      <c r="F17" s="173">
        <f>SUM('1. PEP_POA'!AP23:BA23)</f>
        <v>1251660.5999999999</v>
      </c>
      <c r="G17" s="173">
        <f>SUM('1. PEP_POA'!BB23:BM23)</f>
        <v>0</v>
      </c>
      <c r="H17" s="173"/>
      <c r="I17" s="173"/>
      <c r="J17" s="173">
        <f>SUM(C17:I17)</f>
        <v>12169999.859999999</v>
      </c>
    </row>
    <row r="18" spans="1:10" ht="14.25" x14ac:dyDescent="0.2">
      <c r="A18" s="159">
        <v>3</v>
      </c>
      <c r="B18" s="160" t="s">
        <v>334</v>
      </c>
      <c r="C18" s="173">
        <f>SUM('1. PEP_POA'!J35:Q35)</f>
        <v>1099466.79</v>
      </c>
      <c r="D18" s="173">
        <f>SUM('1. PEP_POA'!R35:AC35)</f>
        <v>8124416.7100000009</v>
      </c>
      <c r="E18" s="173">
        <f>SUM('1. PEP_POA'!AD35:AO35)</f>
        <v>7354559.8999999994</v>
      </c>
      <c r="F18" s="173">
        <f>SUM('1. PEP_POA'!AP35:BA35)</f>
        <v>4691131.62</v>
      </c>
      <c r="G18" s="173">
        <f>SUM('1. PEP_POA'!BB35:BM35)</f>
        <v>348425.08</v>
      </c>
      <c r="H18" s="173"/>
      <c r="I18" s="173"/>
      <c r="J18" s="173">
        <f>SUM(C18:I18)</f>
        <v>21618000.099999998</v>
      </c>
    </row>
    <row r="19" spans="1:10" ht="14.25" x14ac:dyDescent="0.2">
      <c r="A19" s="159" t="s">
        <v>335</v>
      </c>
      <c r="B19" s="160" t="s">
        <v>336</v>
      </c>
      <c r="C19" s="173">
        <f>SUM('1. PEP_POA'!J70:Q70)</f>
        <v>564701.66999999993</v>
      </c>
      <c r="D19" s="173">
        <f>SUM('1. PEP_POA'!R70:AC70)</f>
        <v>892894.23999999987</v>
      </c>
      <c r="E19" s="173">
        <f>SUM('1. PEP_POA'!AD70:AO70)</f>
        <v>942431.27999999991</v>
      </c>
      <c r="F19" s="173">
        <f>SUM('1. PEP_POA'!AP70:BA70)</f>
        <v>1043357.1999999998</v>
      </c>
      <c r="G19" s="173">
        <f>SUM('1. PEP_POA'!BB70:BM70)</f>
        <v>1382265.8199999998</v>
      </c>
      <c r="H19" s="173"/>
      <c r="I19" s="173"/>
      <c r="J19" s="173">
        <f>SUM(C19:I19)</f>
        <v>4825650.209999999</v>
      </c>
    </row>
    <row r="20" spans="1:10" ht="14.25" x14ac:dyDescent="0.2">
      <c r="A20" s="157"/>
      <c r="B20" s="174" t="s">
        <v>337</v>
      </c>
      <c r="C20" s="175">
        <f>SUM(C16:C19)</f>
        <v>3205632.16</v>
      </c>
      <c r="D20" s="175">
        <f t="shared" ref="D20:G20" si="1">SUM(D16:D19)</f>
        <v>20486427.569999997</v>
      </c>
      <c r="E20" s="175">
        <f t="shared" si="1"/>
        <v>23677244.93</v>
      </c>
      <c r="F20" s="175">
        <f t="shared" si="1"/>
        <v>7232654.8700000001</v>
      </c>
      <c r="G20" s="175">
        <f t="shared" si="1"/>
        <v>1730690.9</v>
      </c>
      <c r="H20" s="175"/>
      <c r="I20" s="175"/>
      <c r="J20" s="175">
        <f t="shared" ref="J20" si="2">SUM(J16:J19)</f>
        <v>56332650.43</v>
      </c>
    </row>
    <row r="21" spans="1:10" ht="14.25" x14ac:dyDescent="0.2">
      <c r="A21" s="157"/>
      <c r="B21" s="174" t="s">
        <v>338</v>
      </c>
      <c r="C21" s="175">
        <f>C20</f>
        <v>3205632.16</v>
      </c>
      <c r="D21" s="175">
        <f>C21+D20</f>
        <v>23692059.729999997</v>
      </c>
      <c r="E21" s="175">
        <f t="shared" ref="E21:G21" si="3">D21+E20</f>
        <v>47369304.659999996</v>
      </c>
      <c r="F21" s="175">
        <f t="shared" si="3"/>
        <v>54601959.529999994</v>
      </c>
      <c r="G21" s="175">
        <f t="shared" si="3"/>
        <v>56332650.429999992</v>
      </c>
      <c r="H21" s="175"/>
      <c r="I21" s="175"/>
      <c r="J21" s="175"/>
    </row>
    <row r="22" spans="1:10" ht="14.25" x14ac:dyDescent="0.2">
      <c r="A22" s="157"/>
      <c r="B22" s="174" t="s">
        <v>339</v>
      </c>
      <c r="C22" s="176">
        <f t="shared" ref="C22:J22" si="4">C20/$J$20</f>
        <v>5.6905402737678364E-2</v>
      </c>
      <c r="D22" s="176">
        <f t="shared" si="4"/>
        <v>0.36366880332493523</v>
      </c>
      <c r="E22" s="176">
        <f t="shared" si="4"/>
        <v>0.42031121825914769</v>
      </c>
      <c r="F22" s="176">
        <f t="shared" si="4"/>
        <v>0.12839187957235265</v>
      </c>
      <c r="G22" s="176">
        <f t="shared" si="4"/>
        <v>3.072269610588603E-2</v>
      </c>
      <c r="H22" s="176">
        <f t="shared" si="4"/>
        <v>0</v>
      </c>
      <c r="I22" s="176">
        <f t="shared" si="4"/>
        <v>0</v>
      </c>
      <c r="J22" s="177">
        <f t="shared" si="4"/>
        <v>1</v>
      </c>
    </row>
    <row r="23" spans="1:10" ht="14.25" x14ac:dyDescent="0.2">
      <c r="A23" s="157"/>
      <c r="B23" s="174" t="s">
        <v>340</v>
      </c>
      <c r="C23" s="178">
        <f>C22</f>
        <v>5.6905402737678364E-2</v>
      </c>
      <c r="D23" s="178">
        <f t="shared" ref="D23:I23" si="5">C23+D22</f>
        <v>0.42057420606261359</v>
      </c>
      <c r="E23" s="178">
        <f t="shared" si="5"/>
        <v>0.84088542432176128</v>
      </c>
      <c r="F23" s="178">
        <f t="shared" si="5"/>
        <v>0.96927730389411393</v>
      </c>
      <c r="G23" s="178">
        <f t="shared" si="5"/>
        <v>1</v>
      </c>
      <c r="H23" s="178">
        <f t="shared" si="5"/>
        <v>1</v>
      </c>
      <c r="I23" s="178">
        <f t="shared" si="5"/>
        <v>1</v>
      </c>
      <c r="J23" s="179">
        <f>J20/$J$20</f>
        <v>1</v>
      </c>
    </row>
    <row r="24" spans="1:10" ht="12.75" x14ac:dyDescent="0.2"/>
  </sheetData>
  <mergeCells count="4">
    <mergeCell ref="A1:S1"/>
    <mergeCell ref="A3:E3"/>
    <mergeCell ref="A9:B9"/>
    <mergeCell ref="B14:J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A4E64-1CA7-4EC1-9118-4940242C65C6}">
  <sheetPr>
    <tabColor theme="8" tint="-0.249977111117893"/>
  </sheetPr>
  <dimension ref="A1:CN95"/>
  <sheetViews>
    <sheetView tabSelected="1" workbookViewId="0">
      <selection activeCell="AQ88" sqref="AQ88"/>
    </sheetView>
  </sheetViews>
  <sheetFormatPr defaultRowHeight="12.75" x14ac:dyDescent="0.2"/>
  <cols>
    <col min="1" max="1" width="5.42578125" style="180" customWidth="1"/>
    <col min="2" max="2" width="9.140625" style="180"/>
    <col min="3" max="3" width="53" style="180" customWidth="1"/>
    <col min="4" max="4" width="12.7109375" style="180" customWidth="1"/>
    <col min="5" max="5" width="11.85546875" style="180" customWidth="1"/>
    <col min="6" max="6" width="16.5703125" style="180" customWidth="1"/>
    <col min="7" max="7" width="19.85546875" style="180" hidden="1" customWidth="1"/>
    <col min="8" max="8" width="19" style="180" customWidth="1"/>
    <col min="9" max="9" width="0" style="180" hidden="1" customWidth="1"/>
    <col min="10" max="10" width="14" style="180" bestFit="1" customWidth="1"/>
    <col min="11" max="13" width="10.85546875" style="180" bestFit="1" customWidth="1"/>
    <col min="14" max="14" width="12.5703125" style="180" customWidth="1"/>
    <col min="15" max="15" width="12.85546875" style="180" customWidth="1"/>
    <col min="16" max="16" width="12.28515625" style="180" bestFit="1" customWidth="1"/>
    <col min="17" max="27" width="14" style="180" bestFit="1" customWidth="1"/>
    <col min="28" max="33" width="14.5703125" style="180" bestFit="1" customWidth="1"/>
    <col min="34" max="41" width="14" style="180" bestFit="1" customWidth="1"/>
    <col min="42" max="46" width="12.28515625" style="180" bestFit="1" customWidth="1"/>
    <col min="47" max="47" width="11.85546875" style="180" customWidth="1"/>
    <col min="48" max="55" width="12.28515625" style="180" bestFit="1" customWidth="1"/>
    <col min="56" max="62" width="10.85546875" style="180" bestFit="1" customWidth="1"/>
    <col min="63" max="65" width="12.28515625" style="180" bestFit="1" customWidth="1"/>
    <col min="66" max="66" width="16" style="180" hidden="1" customWidth="1"/>
    <col min="67" max="67" width="16" style="180" bestFit="1" customWidth="1"/>
    <col min="68" max="16384" width="9.140625" style="180"/>
  </cols>
  <sheetData>
    <row r="1" spans="1:92" ht="18.75" x14ac:dyDescent="0.2">
      <c r="J1" s="250" t="s">
        <v>7</v>
      </c>
      <c r="K1" s="251"/>
      <c r="L1" s="251"/>
      <c r="M1" s="251"/>
      <c r="N1" s="251"/>
      <c r="O1" s="251"/>
      <c r="P1" s="251"/>
      <c r="Q1" s="251"/>
      <c r="R1" s="252" t="s">
        <v>8</v>
      </c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4"/>
      <c r="AD1" s="252" t="s">
        <v>9</v>
      </c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4"/>
      <c r="AP1" s="252" t="s">
        <v>10</v>
      </c>
      <c r="AQ1" s="253"/>
      <c r="AR1" s="253"/>
      <c r="AS1" s="253"/>
      <c r="AT1" s="253"/>
      <c r="AU1" s="253"/>
      <c r="AV1" s="253"/>
      <c r="AW1" s="253"/>
      <c r="AX1" s="253"/>
      <c r="AY1" s="253"/>
      <c r="AZ1" s="253"/>
      <c r="BA1" s="254"/>
      <c r="BB1" s="252" t="s">
        <v>11</v>
      </c>
      <c r="BC1" s="253"/>
      <c r="BD1" s="253"/>
      <c r="BE1" s="253"/>
      <c r="BF1" s="253"/>
      <c r="BG1" s="253"/>
      <c r="BH1" s="253"/>
      <c r="BI1" s="253"/>
      <c r="BJ1" s="253"/>
      <c r="BK1" s="253"/>
      <c r="BL1" s="253"/>
      <c r="BM1" s="254"/>
    </row>
    <row r="2" spans="1:92" ht="31.5" customHeight="1" x14ac:dyDescent="0.2">
      <c r="B2" s="181" t="s">
        <v>341</v>
      </c>
      <c r="C2" s="181" t="s">
        <v>342</v>
      </c>
      <c r="D2" s="181" t="s">
        <v>343</v>
      </c>
      <c r="E2" s="181" t="s">
        <v>344</v>
      </c>
      <c r="F2" s="181" t="s">
        <v>345</v>
      </c>
      <c r="G2" s="182" t="s">
        <v>346</v>
      </c>
      <c r="H2" s="182"/>
      <c r="I2" s="183"/>
      <c r="J2" s="181" t="s">
        <v>347</v>
      </c>
      <c r="K2" s="181" t="s">
        <v>348</v>
      </c>
      <c r="L2" s="181" t="s">
        <v>349</v>
      </c>
      <c r="M2" s="181" t="s">
        <v>350</v>
      </c>
      <c r="N2" s="181" t="s">
        <v>351</v>
      </c>
      <c r="O2" s="181" t="s">
        <v>352</v>
      </c>
      <c r="P2" s="181" t="s">
        <v>353</v>
      </c>
      <c r="Q2" s="181" t="s">
        <v>354</v>
      </c>
      <c r="R2" s="181" t="s">
        <v>355</v>
      </c>
      <c r="S2" s="181" t="s">
        <v>356</v>
      </c>
      <c r="T2" s="181" t="s">
        <v>357</v>
      </c>
      <c r="U2" s="181" t="s">
        <v>358</v>
      </c>
      <c r="V2" s="181" t="s">
        <v>347</v>
      </c>
      <c r="W2" s="181" t="s">
        <v>348</v>
      </c>
      <c r="X2" s="181" t="s">
        <v>349</v>
      </c>
      <c r="Y2" s="181" t="s">
        <v>350</v>
      </c>
      <c r="Z2" s="181" t="s">
        <v>351</v>
      </c>
      <c r="AA2" s="181" t="s">
        <v>352</v>
      </c>
      <c r="AB2" s="181" t="s">
        <v>353</v>
      </c>
      <c r="AC2" s="181" t="s">
        <v>354</v>
      </c>
      <c r="AD2" s="181" t="s">
        <v>355</v>
      </c>
      <c r="AE2" s="181" t="s">
        <v>356</v>
      </c>
      <c r="AF2" s="181" t="s">
        <v>357</v>
      </c>
      <c r="AG2" s="181" t="s">
        <v>358</v>
      </c>
      <c r="AH2" s="181" t="s">
        <v>347</v>
      </c>
      <c r="AI2" s="181" t="s">
        <v>348</v>
      </c>
      <c r="AJ2" s="181" t="s">
        <v>349</v>
      </c>
      <c r="AK2" s="181" t="s">
        <v>350</v>
      </c>
      <c r="AL2" s="181" t="s">
        <v>351</v>
      </c>
      <c r="AM2" s="181" t="s">
        <v>352</v>
      </c>
      <c r="AN2" s="181" t="s">
        <v>353</v>
      </c>
      <c r="AO2" s="181" t="s">
        <v>354</v>
      </c>
      <c r="AP2" s="181" t="s">
        <v>355</v>
      </c>
      <c r="AQ2" s="181" t="s">
        <v>356</v>
      </c>
      <c r="AR2" s="181" t="s">
        <v>357</v>
      </c>
      <c r="AS2" s="181" t="s">
        <v>358</v>
      </c>
      <c r="AT2" s="181" t="s">
        <v>347</v>
      </c>
      <c r="AU2" s="181" t="s">
        <v>348</v>
      </c>
      <c r="AV2" s="181" t="s">
        <v>349</v>
      </c>
      <c r="AW2" s="181" t="s">
        <v>350</v>
      </c>
      <c r="AX2" s="181" t="s">
        <v>351</v>
      </c>
      <c r="AY2" s="181" t="s">
        <v>352</v>
      </c>
      <c r="AZ2" s="181" t="s">
        <v>353</v>
      </c>
      <c r="BA2" s="181" t="s">
        <v>354</v>
      </c>
      <c r="BB2" s="181" t="s">
        <v>355</v>
      </c>
      <c r="BC2" s="181" t="s">
        <v>356</v>
      </c>
      <c r="BD2" s="181" t="s">
        <v>357</v>
      </c>
      <c r="BE2" s="181" t="s">
        <v>358</v>
      </c>
      <c r="BF2" s="181" t="s">
        <v>347</v>
      </c>
      <c r="BG2" s="181" t="s">
        <v>348</v>
      </c>
      <c r="BH2" s="181" t="s">
        <v>349</v>
      </c>
      <c r="BI2" s="181" t="s">
        <v>350</v>
      </c>
      <c r="BJ2" s="181" t="s">
        <v>351</v>
      </c>
      <c r="BK2" s="181" t="s">
        <v>352</v>
      </c>
      <c r="BL2" s="181" t="s">
        <v>353</v>
      </c>
      <c r="BM2" s="181" t="s">
        <v>354</v>
      </c>
      <c r="BO2" s="184" t="s">
        <v>359</v>
      </c>
    </row>
    <row r="3" spans="1:92" ht="18.75" x14ac:dyDescent="0.2">
      <c r="B3" s="185"/>
      <c r="C3" s="185" t="s">
        <v>360</v>
      </c>
      <c r="D3" s="185"/>
      <c r="E3" s="185"/>
      <c r="F3" s="185"/>
      <c r="G3" s="186"/>
      <c r="H3" s="187">
        <f t="shared" ref="H3:I3" si="0">H4+H23+H35+H70</f>
        <v>56593000</v>
      </c>
      <c r="I3" s="187">
        <f t="shared" si="0"/>
        <v>0</v>
      </c>
      <c r="J3" s="187">
        <f>J4+J23+J35+J70</f>
        <v>72634.31</v>
      </c>
      <c r="K3" s="187">
        <f t="shared" ref="K3:BO3" si="1">K4+K23+K35+K70</f>
        <v>78760.099999999991</v>
      </c>
      <c r="L3" s="187">
        <f t="shared" si="1"/>
        <v>85782.989999999991</v>
      </c>
      <c r="M3" s="187">
        <f t="shared" si="1"/>
        <v>89269.25</v>
      </c>
      <c r="N3" s="187">
        <f t="shared" si="1"/>
        <v>215074.21</v>
      </c>
      <c r="O3" s="187">
        <f t="shared" si="1"/>
        <v>344458.17999999993</v>
      </c>
      <c r="P3" s="187">
        <f t="shared" si="1"/>
        <v>965574.70999999985</v>
      </c>
      <c r="Q3" s="187">
        <f t="shared" si="1"/>
        <v>1354078.4100000001</v>
      </c>
      <c r="R3" s="187">
        <f t="shared" si="1"/>
        <v>1448626.1400000001</v>
      </c>
      <c r="S3" s="187">
        <f t="shared" si="1"/>
        <v>1410995.2499999998</v>
      </c>
      <c r="T3" s="187">
        <f t="shared" si="1"/>
        <v>1694219.0460551318</v>
      </c>
      <c r="U3" s="187">
        <f t="shared" si="1"/>
        <v>1550878.8909353674</v>
      </c>
      <c r="V3" s="187">
        <f t="shared" si="1"/>
        <v>1570430.1739569118</v>
      </c>
      <c r="W3" s="187">
        <f t="shared" si="1"/>
        <v>1319505.4290525892</v>
      </c>
      <c r="X3" s="187">
        <f t="shared" si="1"/>
        <v>1353213.43</v>
      </c>
      <c r="Y3" s="187">
        <f t="shared" si="1"/>
        <v>1444433.86</v>
      </c>
      <c r="Z3" s="187">
        <f t="shared" si="1"/>
        <v>1353973.6199999999</v>
      </c>
      <c r="AA3" s="187">
        <f t="shared" si="1"/>
        <v>1445700.9400000002</v>
      </c>
      <c r="AB3" s="187">
        <f t="shared" si="1"/>
        <v>2842912.9999999995</v>
      </c>
      <c r="AC3" s="187">
        <f t="shared" si="1"/>
        <v>3051537.79</v>
      </c>
      <c r="AD3" s="187">
        <f t="shared" si="1"/>
        <v>3336432.31</v>
      </c>
      <c r="AE3" s="187">
        <f t="shared" si="1"/>
        <v>2980870.8299999996</v>
      </c>
      <c r="AF3" s="187">
        <f t="shared" si="1"/>
        <v>3271109.9760551318</v>
      </c>
      <c r="AG3" s="187">
        <f t="shared" si="1"/>
        <v>3161997.700935367</v>
      </c>
      <c r="AH3" s="187">
        <f t="shared" si="1"/>
        <v>1937164.1039569117</v>
      </c>
      <c r="AI3" s="187">
        <f t="shared" si="1"/>
        <v>1747928.0290525893</v>
      </c>
      <c r="AJ3" s="187">
        <f t="shared" si="1"/>
        <v>1774404.7700000003</v>
      </c>
      <c r="AK3" s="187">
        <f t="shared" si="1"/>
        <v>1110677.6000000001</v>
      </c>
      <c r="AL3" s="187">
        <f t="shared" si="1"/>
        <v>1055932.92</v>
      </c>
      <c r="AM3" s="187">
        <f t="shared" si="1"/>
        <v>1018765.05</v>
      </c>
      <c r="AN3" s="187">
        <f t="shared" si="1"/>
        <v>1104847.9099999999</v>
      </c>
      <c r="AO3" s="187">
        <f t="shared" si="1"/>
        <v>1177113.73</v>
      </c>
      <c r="AP3" s="187">
        <f t="shared" si="1"/>
        <v>953847.06799999997</v>
      </c>
      <c r="AQ3" s="187">
        <f t="shared" si="1"/>
        <v>832508.47399999993</v>
      </c>
      <c r="AR3" s="187">
        <f t="shared" si="1"/>
        <v>882959.08405513177</v>
      </c>
      <c r="AS3" s="187">
        <f t="shared" si="1"/>
        <v>811990.79093536735</v>
      </c>
      <c r="AT3" s="187">
        <f t="shared" si="1"/>
        <v>673008.23395691148</v>
      </c>
      <c r="AU3" s="187">
        <f t="shared" si="1"/>
        <v>621870.46905258927</v>
      </c>
      <c r="AV3" s="187">
        <f t="shared" si="1"/>
        <v>642266.79999999993</v>
      </c>
      <c r="AW3" s="187">
        <f t="shared" si="1"/>
        <v>551468.32999999996</v>
      </c>
      <c r="AX3" s="187">
        <f t="shared" si="1"/>
        <v>395217.86</v>
      </c>
      <c r="AY3" s="187">
        <f t="shared" si="1"/>
        <v>292458.38</v>
      </c>
      <c r="AZ3" s="187">
        <f t="shared" si="1"/>
        <v>283024.24</v>
      </c>
      <c r="BA3" s="187">
        <f t="shared" si="1"/>
        <v>292035.14</v>
      </c>
      <c r="BB3" s="187">
        <f t="shared" si="1"/>
        <v>247473.56</v>
      </c>
      <c r="BC3" s="187">
        <f t="shared" si="1"/>
        <v>231507.52000000002</v>
      </c>
      <c r="BD3" s="187">
        <f t="shared" si="1"/>
        <v>94034.136055131792</v>
      </c>
      <c r="BE3" s="187">
        <f t="shared" si="1"/>
        <v>83737.270935367313</v>
      </c>
      <c r="BF3" s="187">
        <f t="shared" si="1"/>
        <v>86528.503956911547</v>
      </c>
      <c r="BG3" s="187">
        <f t="shared" si="1"/>
        <v>70422.859052589309</v>
      </c>
      <c r="BH3" s="187">
        <f t="shared" si="1"/>
        <v>72437.59</v>
      </c>
      <c r="BI3" s="187">
        <f t="shared" si="1"/>
        <v>72437.59</v>
      </c>
      <c r="BJ3" s="187">
        <f t="shared" si="1"/>
        <v>82051.656055131796</v>
      </c>
      <c r="BK3" s="187">
        <f t="shared" si="1"/>
        <v>255090.96093536733</v>
      </c>
      <c r="BL3" s="187">
        <f t="shared" si="1"/>
        <v>253209.81395691156</v>
      </c>
      <c r="BM3" s="187">
        <f t="shared" si="1"/>
        <v>181759.43905258933</v>
      </c>
      <c r="BN3" s="187">
        <f t="shared" si="1"/>
        <v>56593000.439999998</v>
      </c>
      <c r="BO3" s="187">
        <f t="shared" si="1"/>
        <v>56593000.430000007</v>
      </c>
      <c r="BP3" s="188"/>
      <c r="BQ3" s="188"/>
      <c r="BR3" s="188"/>
      <c r="BS3" s="188"/>
    </row>
    <row r="4" spans="1:92" s="191" customFormat="1" ht="18.75" x14ac:dyDescent="0.3">
      <c r="A4" s="189"/>
      <c r="B4" s="190">
        <v>1</v>
      </c>
      <c r="C4" s="191" t="s">
        <v>361</v>
      </c>
      <c r="D4" s="191" t="s">
        <v>362</v>
      </c>
      <c r="E4" s="192">
        <v>43955</v>
      </c>
      <c r="F4" s="193">
        <v>45053</v>
      </c>
      <c r="G4" s="194" t="s">
        <v>363</v>
      </c>
      <c r="H4" s="195">
        <f t="shared" ref="H4:I4" si="2">H5+H12+H17</f>
        <v>17719000</v>
      </c>
      <c r="I4" s="195">
        <f t="shared" si="2"/>
        <v>0</v>
      </c>
      <c r="J4" s="195">
        <f>J5+J12+J17</f>
        <v>7985.7000000000007</v>
      </c>
      <c r="K4" s="195">
        <f t="shared" ref="K4:BO4" si="3">K5+K12+K17</f>
        <v>8659.2000000000007</v>
      </c>
      <c r="L4" s="195">
        <f t="shared" si="3"/>
        <v>13345.400000000001</v>
      </c>
      <c r="M4" s="195">
        <f t="shared" si="3"/>
        <v>16831.66</v>
      </c>
      <c r="N4" s="195">
        <f t="shared" si="3"/>
        <v>11636.82</v>
      </c>
      <c r="O4" s="195">
        <f t="shared" si="3"/>
        <v>8195.4700000000012</v>
      </c>
      <c r="P4" s="195">
        <f t="shared" si="3"/>
        <v>166905.84999999998</v>
      </c>
      <c r="Q4" s="195">
        <f t="shared" si="3"/>
        <v>207464.76</v>
      </c>
      <c r="R4" s="195">
        <f t="shared" si="3"/>
        <v>216903.13</v>
      </c>
      <c r="S4" s="195">
        <f t="shared" si="3"/>
        <v>240105.69999999998</v>
      </c>
      <c r="T4" s="195">
        <f t="shared" si="3"/>
        <v>295126.7</v>
      </c>
      <c r="U4" s="195">
        <f t="shared" si="3"/>
        <v>198082.84000000003</v>
      </c>
      <c r="V4" s="195">
        <f t="shared" si="3"/>
        <v>344023.18000000005</v>
      </c>
      <c r="W4" s="195">
        <f t="shared" si="3"/>
        <v>340509.14999999997</v>
      </c>
      <c r="X4" s="195">
        <f t="shared" si="3"/>
        <v>343730.18</v>
      </c>
      <c r="Y4" s="195">
        <f t="shared" si="3"/>
        <v>366297.84</v>
      </c>
      <c r="Z4" s="195">
        <f t="shared" si="3"/>
        <v>363879.20999999996</v>
      </c>
      <c r="AA4" s="195">
        <f t="shared" si="3"/>
        <v>377208.51999999996</v>
      </c>
      <c r="AB4" s="195">
        <f t="shared" si="3"/>
        <v>1757703.5699999998</v>
      </c>
      <c r="AC4" s="195">
        <f t="shared" si="3"/>
        <v>1917254.76</v>
      </c>
      <c r="AD4" s="195">
        <f t="shared" si="3"/>
        <v>1959530.77</v>
      </c>
      <c r="AE4" s="195">
        <f t="shared" si="3"/>
        <v>1724386.8800000001</v>
      </c>
      <c r="AF4" s="195">
        <f t="shared" si="3"/>
        <v>1868517.51</v>
      </c>
      <c r="AG4" s="195">
        <f t="shared" si="3"/>
        <v>1802579.04</v>
      </c>
      <c r="AH4" s="195">
        <f t="shared" si="3"/>
        <v>880060.74</v>
      </c>
      <c r="AI4" s="195">
        <f t="shared" si="3"/>
        <v>799044.41999999993</v>
      </c>
      <c r="AJ4" s="195">
        <f t="shared" si="3"/>
        <v>794224.38</v>
      </c>
      <c r="AK4" s="195">
        <f t="shared" si="3"/>
        <v>130497.20999999999</v>
      </c>
      <c r="AL4" s="195">
        <f t="shared" si="3"/>
        <v>107371.27</v>
      </c>
      <c r="AM4" s="195">
        <f t="shared" si="3"/>
        <v>69324.670000000013</v>
      </c>
      <c r="AN4" s="195">
        <f t="shared" si="3"/>
        <v>66446.69</v>
      </c>
      <c r="AO4" s="195">
        <f t="shared" si="3"/>
        <v>68661.59</v>
      </c>
      <c r="AP4" s="195">
        <f t="shared" si="3"/>
        <v>68661.59</v>
      </c>
      <c r="AQ4" s="195">
        <f t="shared" si="3"/>
        <v>62016.91</v>
      </c>
      <c r="AR4" s="195">
        <f t="shared" si="3"/>
        <v>67501.14</v>
      </c>
      <c r="AS4" s="195">
        <f t="shared" si="3"/>
        <v>39494.42</v>
      </c>
      <c r="AT4" s="195">
        <f t="shared" si="3"/>
        <v>8831.39</v>
      </c>
      <c r="AU4" s="195">
        <f t="shared" si="3"/>
        <v>0</v>
      </c>
      <c r="AV4" s="195">
        <f t="shared" si="3"/>
        <v>0</v>
      </c>
      <c r="AW4" s="195">
        <f t="shared" si="3"/>
        <v>0</v>
      </c>
      <c r="AX4" s="195">
        <f t="shared" si="3"/>
        <v>0</v>
      </c>
      <c r="AY4" s="195">
        <f t="shared" si="3"/>
        <v>0</v>
      </c>
      <c r="AZ4" s="195">
        <f t="shared" si="3"/>
        <v>0</v>
      </c>
      <c r="BA4" s="195">
        <f t="shared" si="3"/>
        <v>0</v>
      </c>
      <c r="BB4" s="195">
        <f t="shared" si="3"/>
        <v>0</v>
      </c>
      <c r="BC4" s="195">
        <f t="shared" si="3"/>
        <v>0</v>
      </c>
      <c r="BD4" s="195">
        <f t="shared" si="3"/>
        <v>0</v>
      </c>
      <c r="BE4" s="195">
        <f t="shared" si="3"/>
        <v>0</v>
      </c>
      <c r="BF4" s="195">
        <f t="shared" si="3"/>
        <v>0</v>
      </c>
      <c r="BG4" s="195">
        <f t="shared" si="3"/>
        <v>0</v>
      </c>
      <c r="BH4" s="195">
        <f t="shared" si="3"/>
        <v>0</v>
      </c>
      <c r="BI4" s="195">
        <f t="shared" si="3"/>
        <v>0</v>
      </c>
      <c r="BJ4" s="195">
        <f t="shared" si="3"/>
        <v>0</v>
      </c>
      <c r="BK4" s="195">
        <f t="shared" si="3"/>
        <v>0</v>
      </c>
      <c r="BL4" s="195">
        <f t="shared" si="3"/>
        <v>0</v>
      </c>
      <c r="BM4" s="195">
        <f t="shared" si="3"/>
        <v>0</v>
      </c>
      <c r="BN4" s="195">
        <f t="shared" si="3"/>
        <v>17719000.260000002</v>
      </c>
      <c r="BO4" s="195">
        <f t="shared" si="3"/>
        <v>17719000.260000002</v>
      </c>
      <c r="BP4" s="195"/>
      <c r="BQ4" s="195"/>
      <c r="BR4" s="195"/>
      <c r="BS4" s="195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</row>
    <row r="5" spans="1:92" s="197" customFormat="1" ht="15.75" x14ac:dyDescent="0.25">
      <c r="B5" s="198">
        <v>1.1000000000000001</v>
      </c>
      <c r="C5" s="197" t="s">
        <v>364</v>
      </c>
      <c r="D5" s="197" t="s">
        <v>362</v>
      </c>
      <c r="E5" s="199">
        <v>43955</v>
      </c>
      <c r="F5" s="200">
        <v>45053</v>
      </c>
      <c r="G5" s="201" t="s">
        <v>365</v>
      </c>
      <c r="H5" s="202" t="str">
        <f t="shared" ref="H5" si="4">MID(G5,2,LEN(G5))</f>
        <v>3,023,287.00</v>
      </c>
      <c r="I5" s="202"/>
      <c r="J5" s="202">
        <f>SUM(J6:J11)</f>
        <v>7985.7000000000007</v>
      </c>
      <c r="K5" s="202">
        <f t="shared" ref="K5:BO5" si="5">SUM(K6:K11)</f>
        <v>8659.2000000000007</v>
      </c>
      <c r="L5" s="202">
        <f t="shared" si="5"/>
        <v>8947.84</v>
      </c>
      <c r="M5" s="202">
        <f t="shared" si="5"/>
        <v>8947.84</v>
      </c>
      <c r="N5" s="202">
        <f t="shared" si="5"/>
        <v>8659.2000000000007</v>
      </c>
      <c r="O5" s="202">
        <f t="shared" si="5"/>
        <v>8195.4700000000012</v>
      </c>
      <c r="P5" s="202">
        <f t="shared" si="5"/>
        <v>4175</v>
      </c>
      <c r="Q5" s="202">
        <f t="shared" si="5"/>
        <v>4314.17</v>
      </c>
      <c r="R5" s="202">
        <f t="shared" si="5"/>
        <v>12387.07</v>
      </c>
      <c r="S5" s="202">
        <f t="shared" si="5"/>
        <v>65702.77</v>
      </c>
      <c r="T5" s="202">
        <f t="shared" si="5"/>
        <v>73410.310000000012</v>
      </c>
      <c r="U5" s="202">
        <f t="shared" si="5"/>
        <v>70025.960000000006</v>
      </c>
      <c r="V5" s="202">
        <f t="shared" si="5"/>
        <v>142872.20000000001</v>
      </c>
      <c r="W5" s="202">
        <f t="shared" si="5"/>
        <v>185188.28999999998</v>
      </c>
      <c r="X5" s="202">
        <f t="shared" si="5"/>
        <v>193044.3</v>
      </c>
      <c r="Y5" s="202">
        <f t="shared" si="5"/>
        <v>216435.61</v>
      </c>
      <c r="Z5" s="202">
        <f t="shared" si="5"/>
        <v>219502.46999999997</v>
      </c>
      <c r="AA5" s="202">
        <f t="shared" si="5"/>
        <v>226819.23</v>
      </c>
      <c r="AB5" s="202">
        <f t="shared" si="5"/>
        <v>204865.41999999998</v>
      </c>
      <c r="AC5" s="202">
        <f t="shared" si="5"/>
        <v>187442.53</v>
      </c>
      <c r="AD5" s="202">
        <f t="shared" si="5"/>
        <v>180846.23</v>
      </c>
      <c r="AE5" s="202">
        <f t="shared" si="5"/>
        <v>98835.549999999988</v>
      </c>
      <c r="AF5" s="202">
        <f t="shared" si="5"/>
        <v>116137.31000000001</v>
      </c>
      <c r="AG5" s="202">
        <f t="shared" si="5"/>
        <v>123022.76</v>
      </c>
      <c r="AH5" s="202">
        <f t="shared" si="5"/>
        <v>91320.15</v>
      </c>
      <c r="AI5" s="202">
        <f t="shared" si="5"/>
        <v>70883.59</v>
      </c>
      <c r="AJ5" s="202">
        <f t="shared" si="5"/>
        <v>70773.3</v>
      </c>
      <c r="AK5" s="202">
        <f t="shared" si="5"/>
        <v>73626.86</v>
      </c>
      <c r="AL5" s="202">
        <f t="shared" si="5"/>
        <v>52335.44</v>
      </c>
      <c r="AM5" s="202">
        <f t="shared" si="5"/>
        <v>40810.910000000003</v>
      </c>
      <c r="AN5" s="202">
        <f t="shared" si="5"/>
        <v>39494.42</v>
      </c>
      <c r="AO5" s="202">
        <f t="shared" si="5"/>
        <v>40810.910000000003</v>
      </c>
      <c r="AP5" s="202">
        <f t="shared" si="5"/>
        <v>40810.910000000003</v>
      </c>
      <c r="AQ5" s="202">
        <f t="shared" si="5"/>
        <v>36861.46</v>
      </c>
      <c r="AR5" s="202">
        <f t="shared" si="5"/>
        <v>40810.910000000003</v>
      </c>
      <c r="AS5" s="202">
        <f t="shared" si="5"/>
        <v>39494.42</v>
      </c>
      <c r="AT5" s="202">
        <f t="shared" si="5"/>
        <v>8831.39</v>
      </c>
      <c r="AU5" s="202">
        <f t="shared" si="5"/>
        <v>0</v>
      </c>
      <c r="AV5" s="202">
        <f t="shared" si="5"/>
        <v>0</v>
      </c>
      <c r="AW5" s="202">
        <f t="shared" si="5"/>
        <v>0</v>
      </c>
      <c r="AX5" s="202">
        <f t="shared" si="5"/>
        <v>0</v>
      </c>
      <c r="AY5" s="202">
        <f t="shared" si="5"/>
        <v>0</v>
      </c>
      <c r="AZ5" s="202">
        <f t="shared" si="5"/>
        <v>0</v>
      </c>
      <c r="BA5" s="202">
        <f t="shared" si="5"/>
        <v>0</v>
      </c>
      <c r="BB5" s="202">
        <f t="shared" si="5"/>
        <v>0</v>
      </c>
      <c r="BC5" s="202">
        <f t="shared" si="5"/>
        <v>0</v>
      </c>
      <c r="BD5" s="202">
        <f t="shared" si="5"/>
        <v>0</v>
      </c>
      <c r="BE5" s="202">
        <f t="shared" si="5"/>
        <v>0</v>
      </c>
      <c r="BF5" s="202">
        <f t="shared" si="5"/>
        <v>0</v>
      </c>
      <c r="BG5" s="202">
        <f t="shared" si="5"/>
        <v>0</v>
      </c>
      <c r="BH5" s="202">
        <f t="shared" si="5"/>
        <v>0</v>
      </c>
      <c r="BI5" s="202">
        <f t="shared" si="5"/>
        <v>0</v>
      </c>
      <c r="BJ5" s="202">
        <f t="shared" si="5"/>
        <v>0</v>
      </c>
      <c r="BK5" s="202">
        <f t="shared" si="5"/>
        <v>0</v>
      </c>
      <c r="BL5" s="202">
        <f t="shared" si="5"/>
        <v>0</v>
      </c>
      <c r="BM5" s="202">
        <f t="shared" si="5"/>
        <v>0</v>
      </c>
      <c r="BN5" s="202">
        <f t="shared" si="5"/>
        <v>3023287.1</v>
      </c>
      <c r="BO5" s="202">
        <f t="shared" si="5"/>
        <v>3023287.1000000006</v>
      </c>
      <c r="BP5" s="202"/>
      <c r="BQ5" s="202"/>
      <c r="BR5" s="202"/>
      <c r="BS5" s="202"/>
      <c r="BT5" s="203"/>
      <c r="BU5" s="203"/>
      <c r="BV5" s="203"/>
      <c r="BW5" s="203"/>
      <c r="BX5" s="203"/>
      <c r="BY5" s="203"/>
      <c r="BZ5" s="203"/>
      <c r="CA5" s="203"/>
      <c r="CB5" s="203"/>
      <c r="CC5" s="203"/>
      <c r="CD5" s="203"/>
      <c r="CE5" s="203"/>
      <c r="CF5" s="203"/>
      <c r="CG5" s="203"/>
      <c r="CH5" s="203"/>
      <c r="CI5" s="203"/>
      <c r="CJ5" s="203"/>
      <c r="CK5" s="203"/>
      <c r="CL5" s="203"/>
      <c r="CM5" s="203"/>
      <c r="CN5" s="203"/>
    </row>
    <row r="6" spans="1:92" ht="15" x14ac:dyDescent="0.25">
      <c r="B6" s="180" t="s">
        <v>38</v>
      </c>
      <c r="C6" s="180" t="s">
        <v>366</v>
      </c>
      <c r="D6" s="180" t="s">
        <v>367</v>
      </c>
      <c r="E6" s="204">
        <v>43962</v>
      </c>
      <c r="F6" s="204">
        <v>44263</v>
      </c>
      <c r="G6" s="180" t="s">
        <v>368</v>
      </c>
      <c r="H6" s="205" t="str">
        <f>MID(G6,2,LEN(G6))</f>
        <v>20,875.00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3102.26</v>
      </c>
      <c r="P6" s="206">
        <v>4175</v>
      </c>
      <c r="Q6" s="206">
        <v>4314.17</v>
      </c>
      <c r="R6" s="206">
        <v>4314.17</v>
      </c>
      <c r="S6" s="206">
        <v>3896.67</v>
      </c>
      <c r="T6" s="206">
        <v>1072.74</v>
      </c>
      <c r="U6" s="206">
        <v>0</v>
      </c>
      <c r="V6" s="206">
        <v>0</v>
      </c>
      <c r="W6" s="206">
        <v>0</v>
      </c>
      <c r="X6" s="206">
        <v>0</v>
      </c>
      <c r="Y6" s="206">
        <v>0</v>
      </c>
      <c r="Z6" s="206">
        <v>0</v>
      </c>
      <c r="AA6" s="206">
        <v>0</v>
      </c>
      <c r="AB6" s="206">
        <v>0</v>
      </c>
      <c r="AC6" s="206">
        <v>0</v>
      </c>
      <c r="AD6" s="206">
        <v>0</v>
      </c>
      <c r="AE6" s="206">
        <v>0</v>
      </c>
      <c r="AF6" s="206">
        <v>0</v>
      </c>
      <c r="AG6" s="206">
        <v>0</v>
      </c>
      <c r="AH6" s="206">
        <v>0</v>
      </c>
      <c r="AI6" s="206">
        <v>0</v>
      </c>
      <c r="AJ6" s="206">
        <v>0</v>
      </c>
      <c r="AK6" s="206">
        <v>0</v>
      </c>
      <c r="AL6" s="206">
        <v>0</v>
      </c>
      <c r="AM6" s="206">
        <v>0</v>
      </c>
      <c r="AN6" s="206">
        <v>0</v>
      </c>
      <c r="AO6" s="206">
        <v>0</v>
      </c>
      <c r="AP6" s="206">
        <v>0</v>
      </c>
      <c r="AQ6" s="206">
        <v>0</v>
      </c>
      <c r="AR6" s="206">
        <v>0</v>
      </c>
      <c r="AS6" s="206">
        <v>0</v>
      </c>
      <c r="AT6" s="206">
        <v>0</v>
      </c>
      <c r="AU6" s="206">
        <v>0</v>
      </c>
      <c r="AV6" s="206">
        <v>0</v>
      </c>
      <c r="AW6" s="206">
        <v>0</v>
      </c>
      <c r="AX6" s="206">
        <v>0</v>
      </c>
      <c r="AY6" s="206">
        <v>0</v>
      </c>
      <c r="AZ6" s="206">
        <v>0</v>
      </c>
      <c r="BA6" s="206">
        <v>0</v>
      </c>
      <c r="BB6" s="206">
        <v>0</v>
      </c>
      <c r="BC6" s="206">
        <v>0</v>
      </c>
      <c r="BD6" s="206">
        <v>0</v>
      </c>
      <c r="BE6" s="206">
        <v>0</v>
      </c>
      <c r="BF6" s="206">
        <v>0</v>
      </c>
      <c r="BG6" s="206">
        <v>0</v>
      </c>
      <c r="BH6" s="206">
        <v>0</v>
      </c>
      <c r="BI6" s="206">
        <v>0</v>
      </c>
      <c r="BJ6" s="206">
        <v>0</v>
      </c>
      <c r="BK6" s="206">
        <v>0</v>
      </c>
      <c r="BL6" s="206">
        <v>0</v>
      </c>
      <c r="BM6" s="206">
        <v>0</v>
      </c>
      <c r="BN6" s="206">
        <v>20875.010000000002</v>
      </c>
      <c r="BO6" s="207">
        <f>SUM(J6:BM6)</f>
        <v>20875.010000000002</v>
      </c>
    </row>
    <row r="7" spans="1:92" ht="15" x14ac:dyDescent="0.25">
      <c r="B7" s="180" t="s">
        <v>41</v>
      </c>
      <c r="C7" s="180" t="s">
        <v>369</v>
      </c>
      <c r="D7" s="180" t="s">
        <v>370</v>
      </c>
      <c r="E7" s="204">
        <v>44204</v>
      </c>
      <c r="F7" s="204">
        <v>44537</v>
      </c>
      <c r="G7" s="180" t="s">
        <v>371</v>
      </c>
      <c r="H7" s="205" t="str">
        <f t="shared" ref="H7:H69" si="6">MID(G7,2,LEN(G7))</f>
        <v>176,994.00</v>
      </c>
      <c r="J7" s="206">
        <v>0</v>
      </c>
      <c r="K7" s="206">
        <v>0</v>
      </c>
      <c r="L7" s="206">
        <v>0</v>
      </c>
      <c r="M7" s="206">
        <v>0</v>
      </c>
      <c r="N7" s="206">
        <v>0</v>
      </c>
      <c r="O7" s="206">
        <v>0</v>
      </c>
      <c r="P7" s="206">
        <v>0</v>
      </c>
      <c r="Q7" s="206">
        <v>0</v>
      </c>
      <c r="R7" s="206">
        <v>0</v>
      </c>
      <c r="S7" s="206">
        <v>0</v>
      </c>
      <c r="T7" s="206">
        <v>0</v>
      </c>
      <c r="U7" s="206">
        <v>0</v>
      </c>
      <c r="V7" s="206">
        <v>0</v>
      </c>
      <c r="W7" s="206">
        <v>19952.8</v>
      </c>
      <c r="X7" s="206">
        <v>30482.3</v>
      </c>
      <c r="Y7" s="206">
        <v>30482.3</v>
      </c>
      <c r="Z7" s="206">
        <v>29499</v>
      </c>
      <c r="AA7" s="206">
        <v>30482.3</v>
      </c>
      <c r="AB7" s="206">
        <v>29499</v>
      </c>
      <c r="AC7" s="206">
        <v>6596.3</v>
      </c>
      <c r="AD7" s="206">
        <v>0</v>
      </c>
      <c r="AE7" s="206">
        <v>0</v>
      </c>
      <c r="AF7" s="206">
        <v>0</v>
      </c>
      <c r="AG7" s="206">
        <v>0</v>
      </c>
      <c r="AH7" s="206">
        <v>0</v>
      </c>
      <c r="AI7" s="206">
        <v>0</v>
      </c>
      <c r="AJ7" s="206">
        <v>0</v>
      </c>
      <c r="AK7" s="206">
        <v>0</v>
      </c>
      <c r="AL7" s="206">
        <v>0</v>
      </c>
      <c r="AM7" s="206">
        <v>0</v>
      </c>
      <c r="AN7" s="206">
        <v>0</v>
      </c>
      <c r="AO7" s="206">
        <v>0</v>
      </c>
      <c r="AP7" s="206">
        <v>0</v>
      </c>
      <c r="AQ7" s="206">
        <v>0</v>
      </c>
      <c r="AR7" s="206">
        <v>0</v>
      </c>
      <c r="AS7" s="206">
        <v>0</v>
      </c>
      <c r="AT7" s="206">
        <v>0</v>
      </c>
      <c r="AU7" s="206">
        <v>0</v>
      </c>
      <c r="AV7" s="206">
        <v>0</v>
      </c>
      <c r="AW7" s="206">
        <v>0</v>
      </c>
      <c r="AX7" s="206">
        <v>0</v>
      </c>
      <c r="AY7" s="206">
        <v>0</v>
      </c>
      <c r="AZ7" s="206">
        <v>0</v>
      </c>
      <c r="BA7" s="206">
        <v>0</v>
      </c>
      <c r="BB7" s="206">
        <v>0</v>
      </c>
      <c r="BC7" s="206">
        <v>0</v>
      </c>
      <c r="BD7" s="206">
        <v>0</v>
      </c>
      <c r="BE7" s="206">
        <v>0</v>
      </c>
      <c r="BF7" s="206">
        <v>0</v>
      </c>
      <c r="BG7" s="206">
        <v>0</v>
      </c>
      <c r="BH7" s="206">
        <v>0</v>
      </c>
      <c r="BI7" s="206">
        <v>0</v>
      </c>
      <c r="BJ7" s="206">
        <v>0</v>
      </c>
      <c r="BK7" s="206">
        <v>0</v>
      </c>
      <c r="BL7" s="206">
        <v>0</v>
      </c>
      <c r="BM7" s="206">
        <v>0</v>
      </c>
      <c r="BN7" s="206">
        <v>176993.99999999997</v>
      </c>
      <c r="BO7" s="207">
        <f t="shared" ref="BO7:BO22" si="7">SUM(J7:BM7)</f>
        <v>176993.99999999997</v>
      </c>
    </row>
    <row r="8" spans="1:92" ht="15" x14ac:dyDescent="0.25">
      <c r="B8" s="180" t="s">
        <v>44</v>
      </c>
      <c r="C8" s="180" t="s">
        <v>372</v>
      </c>
      <c r="D8" s="180" t="s">
        <v>373</v>
      </c>
      <c r="E8" s="204">
        <v>44144</v>
      </c>
      <c r="F8" s="204">
        <v>44692</v>
      </c>
      <c r="G8" s="180" t="s">
        <v>374</v>
      </c>
      <c r="H8" s="205" t="str">
        <f t="shared" si="6"/>
        <v>651,719.00</v>
      </c>
      <c r="J8" s="206">
        <v>0</v>
      </c>
      <c r="K8" s="206">
        <v>0</v>
      </c>
      <c r="L8" s="206">
        <v>0</v>
      </c>
      <c r="M8" s="206">
        <v>0</v>
      </c>
      <c r="N8" s="206">
        <v>0</v>
      </c>
      <c r="O8" s="206">
        <v>0</v>
      </c>
      <c r="P8" s="206">
        <v>0</v>
      </c>
      <c r="Q8" s="206">
        <v>0</v>
      </c>
      <c r="R8" s="206">
        <v>0</v>
      </c>
      <c r="S8" s="206">
        <v>0</v>
      </c>
      <c r="T8" s="206">
        <v>0</v>
      </c>
      <c r="U8" s="206">
        <v>0</v>
      </c>
      <c r="V8" s="206">
        <v>36231.410000000003</v>
      </c>
      <c r="W8" s="206">
        <v>53565.95</v>
      </c>
      <c r="X8" s="206">
        <v>55351.48</v>
      </c>
      <c r="Y8" s="206">
        <v>55351.48</v>
      </c>
      <c r="Z8" s="206">
        <v>53565.95</v>
      </c>
      <c r="AA8" s="206">
        <v>55351.48</v>
      </c>
      <c r="AB8" s="206">
        <v>53565.95</v>
      </c>
      <c r="AC8" s="206">
        <v>55351.48</v>
      </c>
      <c r="AD8" s="206">
        <v>55351.48</v>
      </c>
      <c r="AE8" s="206">
        <v>49994.879999999997</v>
      </c>
      <c r="AF8" s="206">
        <v>55351.48</v>
      </c>
      <c r="AG8" s="206">
        <v>53565.95</v>
      </c>
      <c r="AH8" s="206">
        <v>19120.07</v>
      </c>
      <c r="AI8" s="206">
        <v>0</v>
      </c>
      <c r="AJ8" s="206">
        <v>0</v>
      </c>
      <c r="AK8" s="206">
        <v>0</v>
      </c>
      <c r="AL8" s="206">
        <v>0</v>
      </c>
      <c r="AM8" s="206">
        <v>0</v>
      </c>
      <c r="AN8" s="206">
        <v>0</v>
      </c>
      <c r="AO8" s="206">
        <v>0</v>
      </c>
      <c r="AP8" s="206">
        <v>0</v>
      </c>
      <c r="AQ8" s="206">
        <v>0</v>
      </c>
      <c r="AR8" s="206">
        <v>0</v>
      </c>
      <c r="AS8" s="206">
        <v>0</v>
      </c>
      <c r="AT8" s="206">
        <v>0</v>
      </c>
      <c r="AU8" s="206">
        <v>0</v>
      </c>
      <c r="AV8" s="206">
        <v>0</v>
      </c>
      <c r="AW8" s="206">
        <v>0</v>
      </c>
      <c r="AX8" s="206">
        <v>0</v>
      </c>
      <c r="AY8" s="206">
        <v>0</v>
      </c>
      <c r="AZ8" s="206">
        <v>0</v>
      </c>
      <c r="BA8" s="206">
        <v>0</v>
      </c>
      <c r="BB8" s="206">
        <v>0</v>
      </c>
      <c r="BC8" s="206">
        <v>0</v>
      </c>
      <c r="BD8" s="206">
        <v>0</v>
      </c>
      <c r="BE8" s="206">
        <v>0</v>
      </c>
      <c r="BF8" s="206">
        <v>0</v>
      </c>
      <c r="BG8" s="206">
        <v>0</v>
      </c>
      <c r="BH8" s="206">
        <v>0</v>
      </c>
      <c r="BI8" s="206">
        <v>0</v>
      </c>
      <c r="BJ8" s="206">
        <v>0</v>
      </c>
      <c r="BK8" s="206">
        <v>0</v>
      </c>
      <c r="BL8" s="206">
        <v>0</v>
      </c>
      <c r="BM8" s="206">
        <v>0</v>
      </c>
      <c r="BN8" s="206">
        <v>651719.04</v>
      </c>
      <c r="BO8" s="207">
        <f t="shared" si="7"/>
        <v>651719.03999999992</v>
      </c>
    </row>
    <row r="9" spans="1:92" ht="15" x14ac:dyDescent="0.25">
      <c r="B9" s="180" t="s">
        <v>47</v>
      </c>
      <c r="C9" s="180" t="s">
        <v>375</v>
      </c>
      <c r="D9" s="180" t="s">
        <v>376</v>
      </c>
      <c r="E9" s="204">
        <v>44264</v>
      </c>
      <c r="F9" s="204">
        <v>45053</v>
      </c>
      <c r="G9" s="180" t="s">
        <v>377</v>
      </c>
      <c r="H9" s="205" t="str">
        <f t="shared" si="6"/>
        <v>961,031.00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6">
        <v>0</v>
      </c>
      <c r="Q9" s="206">
        <v>0</v>
      </c>
      <c r="R9" s="206">
        <v>0</v>
      </c>
      <c r="S9" s="206">
        <v>0</v>
      </c>
      <c r="T9" s="206">
        <v>0</v>
      </c>
      <c r="U9" s="206">
        <v>0</v>
      </c>
      <c r="V9" s="206">
        <v>31979.51</v>
      </c>
      <c r="W9" s="206">
        <v>39494.42</v>
      </c>
      <c r="X9" s="206">
        <v>40810.910000000003</v>
      </c>
      <c r="Y9" s="206">
        <v>40810.910000000003</v>
      </c>
      <c r="Z9" s="206">
        <v>39494.42</v>
      </c>
      <c r="AA9" s="206">
        <v>40810.910000000003</v>
      </c>
      <c r="AB9" s="206">
        <v>39494.42</v>
      </c>
      <c r="AC9" s="206">
        <v>40810.910000000003</v>
      </c>
      <c r="AD9" s="206">
        <v>40810.910000000003</v>
      </c>
      <c r="AE9" s="206">
        <v>36861.46</v>
      </c>
      <c r="AF9" s="206">
        <v>40810.910000000003</v>
      </c>
      <c r="AG9" s="206">
        <v>39494.42</v>
      </c>
      <c r="AH9" s="206">
        <v>40810.910000000003</v>
      </c>
      <c r="AI9" s="206">
        <v>39494.42</v>
      </c>
      <c r="AJ9" s="206">
        <v>40810.910000000003</v>
      </c>
      <c r="AK9" s="206">
        <v>40810.910000000003</v>
      </c>
      <c r="AL9" s="206">
        <v>39494.42</v>
      </c>
      <c r="AM9" s="206">
        <v>40810.910000000003</v>
      </c>
      <c r="AN9" s="206">
        <v>39494.42</v>
      </c>
      <c r="AO9" s="206">
        <v>40810.910000000003</v>
      </c>
      <c r="AP9" s="206">
        <v>40810.910000000003</v>
      </c>
      <c r="AQ9" s="206">
        <v>36861.46</v>
      </c>
      <c r="AR9" s="206">
        <v>40810.910000000003</v>
      </c>
      <c r="AS9" s="206">
        <v>39494.42</v>
      </c>
      <c r="AT9" s="206">
        <v>8831.39</v>
      </c>
      <c r="AU9" s="206">
        <v>0</v>
      </c>
      <c r="AV9" s="206">
        <v>0</v>
      </c>
      <c r="AW9" s="206">
        <v>0</v>
      </c>
      <c r="AX9" s="206">
        <v>0</v>
      </c>
      <c r="AY9" s="206">
        <v>0</v>
      </c>
      <c r="AZ9" s="206">
        <v>0</v>
      </c>
      <c r="BA9" s="206">
        <v>0</v>
      </c>
      <c r="BB9" s="206">
        <v>0</v>
      </c>
      <c r="BC9" s="206">
        <v>0</v>
      </c>
      <c r="BD9" s="206">
        <v>0</v>
      </c>
      <c r="BE9" s="206">
        <v>0</v>
      </c>
      <c r="BF9" s="206">
        <v>0</v>
      </c>
      <c r="BG9" s="206">
        <v>0</v>
      </c>
      <c r="BH9" s="206">
        <v>0</v>
      </c>
      <c r="BI9" s="206">
        <v>0</v>
      </c>
      <c r="BJ9" s="206">
        <v>0</v>
      </c>
      <c r="BK9" s="206">
        <v>0</v>
      </c>
      <c r="BL9" s="206">
        <v>0</v>
      </c>
      <c r="BM9" s="206">
        <v>0</v>
      </c>
      <c r="BN9" s="206">
        <v>961031.01</v>
      </c>
      <c r="BO9" s="207">
        <f t="shared" si="7"/>
        <v>961031.01000000036</v>
      </c>
    </row>
    <row r="10" spans="1:92" ht="15" x14ac:dyDescent="0.25">
      <c r="B10" s="180" t="s">
        <v>49</v>
      </c>
      <c r="C10" s="180" t="s">
        <v>378</v>
      </c>
      <c r="D10" s="180" t="s">
        <v>379</v>
      </c>
      <c r="E10" s="204">
        <v>44448</v>
      </c>
      <c r="F10" s="204">
        <v>44817</v>
      </c>
      <c r="G10" s="180" t="s">
        <v>380</v>
      </c>
      <c r="H10" s="205" t="str">
        <f t="shared" si="6"/>
        <v>188,335.00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06">
        <v>0</v>
      </c>
      <c r="P10" s="206">
        <v>0</v>
      </c>
      <c r="Q10" s="206">
        <v>0</v>
      </c>
      <c r="R10" s="206">
        <v>0</v>
      </c>
      <c r="S10" s="206">
        <v>0</v>
      </c>
      <c r="T10" s="206">
        <v>0</v>
      </c>
      <c r="U10" s="206">
        <v>0</v>
      </c>
      <c r="V10" s="206">
        <v>0</v>
      </c>
      <c r="W10" s="206">
        <v>0</v>
      </c>
      <c r="X10" s="206">
        <v>0</v>
      </c>
      <c r="Y10" s="206">
        <v>0</v>
      </c>
      <c r="Z10" s="206">
        <v>0</v>
      </c>
      <c r="AA10" s="206">
        <v>0</v>
      </c>
      <c r="AB10" s="206">
        <v>0</v>
      </c>
      <c r="AC10" s="206">
        <v>0</v>
      </c>
      <c r="AD10" s="206">
        <v>0</v>
      </c>
      <c r="AE10" s="206">
        <v>0</v>
      </c>
      <c r="AF10" s="206">
        <v>19974.919999999998</v>
      </c>
      <c r="AG10" s="206">
        <v>29962.39</v>
      </c>
      <c r="AH10" s="206">
        <v>31389.17</v>
      </c>
      <c r="AI10" s="206">
        <v>31389.17</v>
      </c>
      <c r="AJ10" s="206">
        <v>29962.39</v>
      </c>
      <c r="AK10" s="206">
        <v>32815.949999999997</v>
      </c>
      <c r="AL10" s="206">
        <v>12841.02</v>
      </c>
      <c r="AM10" s="206">
        <v>0</v>
      </c>
      <c r="AN10" s="206">
        <v>0</v>
      </c>
      <c r="AO10" s="206">
        <v>0</v>
      </c>
      <c r="AP10" s="206">
        <v>0</v>
      </c>
      <c r="AQ10" s="206">
        <v>0</v>
      </c>
      <c r="AR10" s="206">
        <v>0</v>
      </c>
      <c r="AS10" s="206">
        <v>0</v>
      </c>
      <c r="AT10" s="206">
        <v>0</v>
      </c>
      <c r="AU10" s="206">
        <v>0</v>
      </c>
      <c r="AV10" s="206">
        <v>0</v>
      </c>
      <c r="AW10" s="206">
        <v>0</v>
      </c>
      <c r="AX10" s="206">
        <v>0</v>
      </c>
      <c r="AY10" s="206">
        <v>0</v>
      </c>
      <c r="AZ10" s="206">
        <v>0</v>
      </c>
      <c r="BA10" s="206">
        <v>0</v>
      </c>
      <c r="BB10" s="206">
        <v>0</v>
      </c>
      <c r="BC10" s="206">
        <v>0</v>
      </c>
      <c r="BD10" s="206">
        <v>0</v>
      </c>
      <c r="BE10" s="206">
        <v>0</v>
      </c>
      <c r="BF10" s="206">
        <v>0</v>
      </c>
      <c r="BG10" s="206">
        <v>0</v>
      </c>
      <c r="BH10" s="206">
        <v>0</v>
      </c>
      <c r="BI10" s="206">
        <v>0</v>
      </c>
      <c r="BJ10" s="206">
        <v>0</v>
      </c>
      <c r="BK10" s="206">
        <v>0</v>
      </c>
      <c r="BL10" s="206">
        <v>0</v>
      </c>
      <c r="BM10" s="206">
        <v>0</v>
      </c>
      <c r="BN10" s="206">
        <v>188335.00999999998</v>
      </c>
      <c r="BO10" s="207">
        <f t="shared" si="7"/>
        <v>188335.00999999998</v>
      </c>
    </row>
    <row r="11" spans="1:92" ht="15" x14ac:dyDescent="0.25">
      <c r="B11" s="180" t="s">
        <v>381</v>
      </c>
      <c r="C11" s="180" t="s">
        <v>382</v>
      </c>
      <c r="D11" s="180" t="s">
        <v>383</v>
      </c>
      <c r="E11" s="204">
        <v>43955</v>
      </c>
      <c r="F11" s="204">
        <v>44605</v>
      </c>
      <c r="G11" s="180" t="s">
        <v>384</v>
      </c>
      <c r="H11" s="205" t="str">
        <f t="shared" si="6"/>
        <v>1,024,333.00</v>
      </c>
      <c r="J11" s="206">
        <v>7985.7000000000007</v>
      </c>
      <c r="K11" s="206">
        <v>8659.2000000000007</v>
      </c>
      <c r="L11" s="206">
        <v>8947.84</v>
      </c>
      <c r="M11" s="206">
        <v>8947.84</v>
      </c>
      <c r="N11" s="206">
        <v>8659.2000000000007</v>
      </c>
      <c r="O11" s="206">
        <v>5093.21</v>
      </c>
      <c r="P11" s="206">
        <v>0</v>
      </c>
      <c r="Q11" s="206">
        <v>0</v>
      </c>
      <c r="R11" s="206">
        <v>8072.9</v>
      </c>
      <c r="S11" s="206">
        <v>61806.100000000006</v>
      </c>
      <c r="T11" s="206">
        <v>72337.570000000007</v>
      </c>
      <c r="U11" s="206">
        <v>70025.960000000006</v>
      </c>
      <c r="V11" s="206">
        <v>74661.279999999999</v>
      </c>
      <c r="W11" s="206">
        <v>72175.12</v>
      </c>
      <c r="X11" s="206">
        <v>66399.61</v>
      </c>
      <c r="Y11" s="206">
        <v>89790.92</v>
      </c>
      <c r="Z11" s="206">
        <v>96943.099999999991</v>
      </c>
      <c r="AA11" s="206">
        <v>100174.54000000001</v>
      </c>
      <c r="AB11" s="206">
        <v>82306.049999999988</v>
      </c>
      <c r="AC11" s="206">
        <v>84683.839999999997</v>
      </c>
      <c r="AD11" s="206">
        <v>84683.839999999997</v>
      </c>
      <c r="AE11" s="206">
        <v>11979.21</v>
      </c>
      <c r="AF11" s="206">
        <v>0</v>
      </c>
      <c r="AG11" s="206">
        <v>0</v>
      </c>
      <c r="AH11" s="206">
        <v>0</v>
      </c>
      <c r="AI11" s="206">
        <v>0</v>
      </c>
      <c r="AJ11" s="206">
        <v>0</v>
      </c>
      <c r="AK11" s="206">
        <v>0</v>
      </c>
      <c r="AL11" s="206">
        <v>0</v>
      </c>
      <c r="AM11" s="206">
        <v>0</v>
      </c>
      <c r="AN11" s="206">
        <v>0</v>
      </c>
      <c r="AO11" s="206">
        <v>0</v>
      </c>
      <c r="AP11" s="206">
        <v>0</v>
      </c>
      <c r="AQ11" s="206">
        <v>0</v>
      </c>
      <c r="AR11" s="206">
        <v>0</v>
      </c>
      <c r="AS11" s="206">
        <v>0</v>
      </c>
      <c r="AT11" s="206">
        <v>0</v>
      </c>
      <c r="AU11" s="206">
        <v>0</v>
      </c>
      <c r="AV11" s="206">
        <v>0</v>
      </c>
      <c r="AW11" s="206">
        <v>0</v>
      </c>
      <c r="AX11" s="206">
        <v>0</v>
      </c>
      <c r="AY11" s="206">
        <v>0</v>
      </c>
      <c r="AZ11" s="206">
        <v>0</v>
      </c>
      <c r="BA11" s="206">
        <v>0</v>
      </c>
      <c r="BB11" s="206">
        <v>0</v>
      </c>
      <c r="BC11" s="206">
        <v>0</v>
      </c>
      <c r="BD11" s="206">
        <v>0</v>
      </c>
      <c r="BE11" s="206">
        <v>0</v>
      </c>
      <c r="BF11" s="206">
        <v>0</v>
      </c>
      <c r="BG11" s="206">
        <v>0</v>
      </c>
      <c r="BH11" s="206">
        <v>0</v>
      </c>
      <c r="BI11" s="206">
        <v>0</v>
      </c>
      <c r="BJ11" s="206">
        <v>0</v>
      </c>
      <c r="BK11" s="206">
        <v>0</v>
      </c>
      <c r="BL11" s="206">
        <v>0</v>
      </c>
      <c r="BM11" s="206">
        <v>0</v>
      </c>
      <c r="BN11" s="206">
        <v>1024333.0300000001</v>
      </c>
      <c r="BO11" s="207">
        <f t="shared" si="7"/>
        <v>1024333.03</v>
      </c>
    </row>
    <row r="12" spans="1:92" s="197" customFormat="1" ht="15.75" x14ac:dyDescent="0.25">
      <c r="B12" s="198">
        <v>1.2</v>
      </c>
      <c r="C12" s="197" t="s">
        <v>385</v>
      </c>
      <c r="D12" s="197" t="s">
        <v>386</v>
      </c>
      <c r="E12" s="199">
        <v>43965</v>
      </c>
      <c r="F12" s="200">
        <v>45015</v>
      </c>
      <c r="G12" s="201" t="s">
        <v>387</v>
      </c>
      <c r="H12" s="202" t="str">
        <f t="shared" si="6"/>
        <v>14,330,701.00</v>
      </c>
      <c r="I12" s="202"/>
      <c r="J12" s="202">
        <f>SUM(J13:J16)</f>
        <v>0</v>
      </c>
      <c r="K12" s="202">
        <f t="shared" ref="K12:BO12" si="8">SUM(K13:K16)</f>
        <v>0</v>
      </c>
      <c r="L12" s="202">
        <f t="shared" si="8"/>
        <v>4397.5600000000004</v>
      </c>
      <c r="M12" s="202">
        <f t="shared" si="8"/>
        <v>7883.82</v>
      </c>
      <c r="N12" s="202">
        <f t="shared" si="8"/>
        <v>2977.62</v>
      </c>
      <c r="O12" s="202">
        <f t="shared" si="8"/>
        <v>0</v>
      </c>
      <c r="P12" s="202">
        <f t="shared" si="8"/>
        <v>152409.60999999999</v>
      </c>
      <c r="Q12" s="202">
        <f t="shared" si="8"/>
        <v>173118.71</v>
      </c>
      <c r="R12" s="202">
        <f t="shared" si="8"/>
        <v>173118.71</v>
      </c>
      <c r="S12" s="202">
        <f t="shared" si="8"/>
        <v>156365.28</v>
      </c>
      <c r="T12" s="202">
        <f t="shared" si="8"/>
        <v>206087.02000000002</v>
      </c>
      <c r="U12" s="202">
        <f t="shared" si="8"/>
        <v>112931.68</v>
      </c>
      <c r="V12" s="202">
        <f t="shared" si="8"/>
        <v>170974.7</v>
      </c>
      <c r="W12" s="202">
        <f t="shared" si="8"/>
        <v>124205.16</v>
      </c>
      <c r="X12" s="202">
        <f t="shared" si="8"/>
        <v>118532.99</v>
      </c>
      <c r="Y12" s="202">
        <f t="shared" si="8"/>
        <v>117709.34000000001</v>
      </c>
      <c r="Z12" s="202">
        <f t="shared" si="8"/>
        <v>113912.26000000001</v>
      </c>
      <c r="AA12" s="202">
        <f t="shared" si="8"/>
        <v>134021.24</v>
      </c>
      <c r="AB12" s="202">
        <f t="shared" si="8"/>
        <v>1546006.89</v>
      </c>
      <c r="AC12" s="202">
        <f t="shared" si="8"/>
        <v>1722052.76</v>
      </c>
      <c r="AD12" s="202">
        <f t="shared" si="8"/>
        <v>1770925.07</v>
      </c>
      <c r="AE12" s="202">
        <f t="shared" si="8"/>
        <v>1606718.53</v>
      </c>
      <c r="AF12" s="202">
        <f t="shared" si="8"/>
        <v>1730679</v>
      </c>
      <c r="AG12" s="202">
        <f t="shared" si="8"/>
        <v>1670829.08</v>
      </c>
      <c r="AH12" s="202">
        <f t="shared" si="8"/>
        <v>788312.98</v>
      </c>
      <c r="AI12" s="202">
        <f t="shared" si="8"/>
        <v>728160.83</v>
      </c>
      <c r="AJ12" s="202">
        <f t="shared" si="8"/>
        <v>723451.08</v>
      </c>
      <c r="AK12" s="202">
        <f t="shared" si="8"/>
        <v>56870.35</v>
      </c>
      <c r="AL12" s="202">
        <f t="shared" si="8"/>
        <v>55035.83</v>
      </c>
      <c r="AM12" s="202">
        <f t="shared" si="8"/>
        <v>28513.760000000002</v>
      </c>
      <c r="AN12" s="202">
        <f t="shared" si="8"/>
        <v>26952.27</v>
      </c>
      <c r="AO12" s="202">
        <f t="shared" si="8"/>
        <v>27850.68</v>
      </c>
      <c r="AP12" s="202">
        <f t="shared" si="8"/>
        <v>27850.68</v>
      </c>
      <c r="AQ12" s="202">
        <f t="shared" si="8"/>
        <v>25155.45</v>
      </c>
      <c r="AR12" s="202">
        <f t="shared" si="8"/>
        <v>26690.23</v>
      </c>
      <c r="AS12" s="202">
        <f t="shared" si="8"/>
        <v>0</v>
      </c>
      <c r="AT12" s="202">
        <f t="shared" si="8"/>
        <v>0</v>
      </c>
      <c r="AU12" s="202">
        <f t="shared" si="8"/>
        <v>0</v>
      </c>
      <c r="AV12" s="202">
        <f t="shared" si="8"/>
        <v>0</v>
      </c>
      <c r="AW12" s="202">
        <f t="shared" si="8"/>
        <v>0</v>
      </c>
      <c r="AX12" s="202">
        <f t="shared" si="8"/>
        <v>0</v>
      </c>
      <c r="AY12" s="202">
        <f t="shared" si="8"/>
        <v>0</v>
      </c>
      <c r="AZ12" s="202">
        <f t="shared" si="8"/>
        <v>0</v>
      </c>
      <c r="BA12" s="202">
        <f t="shared" si="8"/>
        <v>0</v>
      </c>
      <c r="BB12" s="202">
        <f t="shared" si="8"/>
        <v>0</v>
      </c>
      <c r="BC12" s="202">
        <f t="shared" si="8"/>
        <v>0</v>
      </c>
      <c r="BD12" s="202">
        <f t="shared" si="8"/>
        <v>0</v>
      </c>
      <c r="BE12" s="202">
        <f t="shared" si="8"/>
        <v>0</v>
      </c>
      <c r="BF12" s="202">
        <f t="shared" si="8"/>
        <v>0</v>
      </c>
      <c r="BG12" s="202">
        <f t="shared" si="8"/>
        <v>0</v>
      </c>
      <c r="BH12" s="202">
        <f t="shared" si="8"/>
        <v>0</v>
      </c>
      <c r="BI12" s="202">
        <f t="shared" si="8"/>
        <v>0</v>
      </c>
      <c r="BJ12" s="202">
        <f t="shared" si="8"/>
        <v>0</v>
      </c>
      <c r="BK12" s="202">
        <f t="shared" si="8"/>
        <v>0</v>
      </c>
      <c r="BL12" s="202">
        <f t="shared" si="8"/>
        <v>0</v>
      </c>
      <c r="BM12" s="202">
        <f t="shared" si="8"/>
        <v>0</v>
      </c>
      <c r="BN12" s="202">
        <f t="shared" si="8"/>
        <v>14330701.170000002</v>
      </c>
      <c r="BO12" s="202">
        <f t="shared" si="8"/>
        <v>14330701.170000002</v>
      </c>
      <c r="BP12" s="202"/>
      <c r="BQ12" s="202"/>
      <c r="BR12" s="202"/>
      <c r="BS12" s="202"/>
      <c r="BT12" s="203"/>
      <c r="BU12" s="203"/>
      <c r="BV12" s="203"/>
      <c r="BW12" s="203"/>
      <c r="BX12" s="203"/>
      <c r="BY12" s="203"/>
      <c r="BZ12" s="203"/>
      <c r="CA12" s="203"/>
      <c r="CB12" s="203"/>
      <c r="CC12" s="203"/>
      <c r="CD12" s="203"/>
      <c r="CE12" s="203"/>
      <c r="CF12" s="203"/>
      <c r="CG12" s="203"/>
      <c r="CH12" s="203"/>
      <c r="CI12" s="203"/>
      <c r="CJ12" s="203"/>
      <c r="CK12" s="203"/>
      <c r="CL12" s="203"/>
      <c r="CM12" s="203"/>
      <c r="CN12" s="203"/>
    </row>
    <row r="13" spans="1:92" ht="15" x14ac:dyDescent="0.25">
      <c r="B13" s="180" t="s">
        <v>52</v>
      </c>
      <c r="C13" s="180" t="s">
        <v>388</v>
      </c>
      <c r="D13" s="180" t="s">
        <v>389</v>
      </c>
      <c r="E13" s="204">
        <v>44015</v>
      </c>
      <c r="F13" s="204">
        <v>45015</v>
      </c>
      <c r="G13" s="180" t="s">
        <v>390</v>
      </c>
      <c r="H13" s="208" t="str">
        <f t="shared" si="6"/>
        <v>852,617.00</v>
      </c>
      <c r="J13" s="206">
        <v>0</v>
      </c>
      <c r="K13" s="206">
        <v>0</v>
      </c>
      <c r="L13" s="206">
        <v>0</v>
      </c>
      <c r="M13" s="206">
        <v>0</v>
      </c>
      <c r="N13" s="206">
        <v>0</v>
      </c>
      <c r="O13" s="206">
        <v>0</v>
      </c>
      <c r="P13" s="206">
        <v>0</v>
      </c>
      <c r="Q13" s="206">
        <v>0</v>
      </c>
      <c r="R13" s="206">
        <v>0</v>
      </c>
      <c r="S13" s="206">
        <v>0</v>
      </c>
      <c r="T13" s="206">
        <v>21425.63</v>
      </c>
      <c r="U13" s="206">
        <v>24447.63</v>
      </c>
      <c r="V13" s="206">
        <v>25262.55</v>
      </c>
      <c r="W13" s="206">
        <v>24447.63</v>
      </c>
      <c r="X13" s="206">
        <v>25262.55</v>
      </c>
      <c r="Y13" s="206">
        <v>25262.55</v>
      </c>
      <c r="Z13" s="206">
        <v>24447.63</v>
      </c>
      <c r="AA13" s="206">
        <v>25024.86</v>
      </c>
      <c r="AB13" s="206">
        <v>0</v>
      </c>
      <c r="AC13" s="206">
        <v>0</v>
      </c>
      <c r="AD13" s="206">
        <v>50067.31</v>
      </c>
      <c r="AE13" s="206">
        <v>51366.770000000004</v>
      </c>
      <c r="AF13" s="206">
        <v>56870.35</v>
      </c>
      <c r="AG13" s="206">
        <v>55035.83</v>
      </c>
      <c r="AH13" s="206">
        <v>56870.35</v>
      </c>
      <c r="AI13" s="206">
        <v>55035.83</v>
      </c>
      <c r="AJ13" s="206">
        <v>56870.35</v>
      </c>
      <c r="AK13" s="206">
        <v>56870.35</v>
      </c>
      <c r="AL13" s="206">
        <v>55035.83</v>
      </c>
      <c r="AM13" s="206">
        <v>28513.760000000002</v>
      </c>
      <c r="AN13" s="206">
        <v>26952.27</v>
      </c>
      <c r="AO13" s="206">
        <v>27850.68</v>
      </c>
      <c r="AP13" s="206">
        <v>27850.68</v>
      </c>
      <c r="AQ13" s="206">
        <v>25155.45</v>
      </c>
      <c r="AR13" s="206">
        <v>26690.23</v>
      </c>
      <c r="AS13" s="206">
        <v>0</v>
      </c>
      <c r="AT13" s="206">
        <v>0</v>
      </c>
      <c r="AU13" s="206">
        <v>0</v>
      </c>
      <c r="AV13" s="206">
        <v>0</v>
      </c>
      <c r="AW13" s="206">
        <v>0</v>
      </c>
      <c r="AX13" s="206">
        <v>0</v>
      </c>
      <c r="AY13" s="206">
        <v>0</v>
      </c>
      <c r="AZ13" s="206">
        <v>0</v>
      </c>
      <c r="BA13" s="206">
        <v>0</v>
      </c>
      <c r="BB13" s="206">
        <v>0</v>
      </c>
      <c r="BC13" s="206">
        <v>0</v>
      </c>
      <c r="BD13" s="206">
        <v>0</v>
      </c>
      <c r="BE13" s="206">
        <v>0</v>
      </c>
      <c r="BF13" s="206">
        <v>0</v>
      </c>
      <c r="BG13" s="206">
        <v>0</v>
      </c>
      <c r="BH13" s="206">
        <v>0</v>
      </c>
      <c r="BI13" s="206">
        <v>0</v>
      </c>
      <c r="BJ13" s="206">
        <v>0</v>
      </c>
      <c r="BK13" s="206">
        <v>0</v>
      </c>
      <c r="BL13" s="206">
        <v>0</v>
      </c>
      <c r="BM13" s="206">
        <v>0</v>
      </c>
      <c r="BN13" s="206">
        <v>852617.07000000007</v>
      </c>
      <c r="BO13" s="207">
        <f t="shared" si="7"/>
        <v>852617.07000000007</v>
      </c>
    </row>
    <row r="14" spans="1:92" ht="15" x14ac:dyDescent="0.25">
      <c r="B14" s="180" t="s">
        <v>54</v>
      </c>
      <c r="C14" s="180" t="s">
        <v>391</v>
      </c>
      <c r="D14" s="180" t="s">
        <v>392</v>
      </c>
      <c r="E14" s="204">
        <v>44105</v>
      </c>
      <c r="F14" s="204">
        <v>44772</v>
      </c>
      <c r="G14" s="180" t="s">
        <v>393</v>
      </c>
      <c r="H14" s="208" t="str">
        <f t="shared" si="6"/>
        <v>243,869.00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6">
        <v>0</v>
      </c>
      <c r="Q14" s="206">
        <v>0</v>
      </c>
      <c r="R14" s="206">
        <v>0</v>
      </c>
      <c r="S14" s="206">
        <v>0</v>
      </c>
      <c r="T14" s="206">
        <v>3546.95</v>
      </c>
      <c r="U14" s="206">
        <v>3925.88</v>
      </c>
      <c r="V14" s="206">
        <v>21397.37</v>
      </c>
      <c r="W14" s="206">
        <v>20707.13</v>
      </c>
      <c r="X14" s="206">
        <v>21397.37</v>
      </c>
      <c r="Y14" s="206">
        <v>21397.37</v>
      </c>
      <c r="Z14" s="206">
        <v>20707.13</v>
      </c>
      <c r="AA14" s="206">
        <v>18685.84</v>
      </c>
      <c r="AB14" s="206">
        <v>0</v>
      </c>
      <c r="AC14" s="206">
        <v>13682.14</v>
      </c>
      <c r="AD14" s="206">
        <v>14480.1</v>
      </c>
      <c r="AE14" s="206">
        <v>13078.8</v>
      </c>
      <c r="AF14" s="206">
        <v>14480.1</v>
      </c>
      <c r="AG14" s="206">
        <v>14013</v>
      </c>
      <c r="AH14" s="206">
        <v>14480.1</v>
      </c>
      <c r="AI14" s="206">
        <v>14013</v>
      </c>
      <c r="AJ14" s="206">
        <v>13876.76</v>
      </c>
      <c r="AK14" s="206">
        <v>0</v>
      </c>
      <c r="AL14" s="206">
        <v>0</v>
      </c>
      <c r="AM14" s="206">
        <v>0</v>
      </c>
      <c r="AN14" s="206">
        <v>0</v>
      </c>
      <c r="AO14" s="206">
        <v>0</v>
      </c>
      <c r="AP14" s="206">
        <v>0</v>
      </c>
      <c r="AQ14" s="206">
        <v>0</v>
      </c>
      <c r="AR14" s="206">
        <v>0</v>
      </c>
      <c r="AS14" s="206">
        <v>0</v>
      </c>
      <c r="AT14" s="206">
        <v>0</v>
      </c>
      <c r="AU14" s="206">
        <v>0</v>
      </c>
      <c r="AV14" s="206">
        <v>0</v>
      </c>
      <c r="AW14" s="206">
        <v>0</v>
      </c>
      <c r="AX14" s="206">
        <v>0</v>
      </c>
      <c r="AY14" s="206">
        <v>0</v>
      </c>
      <c r="AZ14" s="206">
        <v>0</v>
      </c>
      <c r="BA14" s="206">
        <v>0</v>
      </c>
      <c r="BB14" s="206">
        <v>0</v>
      </c>
      <c r="BC14" s="206">
        <v>0</v>
      </c>
      <c r="BD14" s="206">
        <v>0</v>
      </c>
      <c r="BE14" s="206">
        <v>0</v>
      </c>
      <c r="BF14" s="206">
        <v>0</v>
      </c>
      <c r="BG14" s="206">
        <v>0</v>
      </c>
      <c r="BH14" s="206">
        <v>0</v>
      </c>
      <c r="BI14" s="206">
        <v>0</v>
      </c>
      <c r="BJ14" s="206">
        <v>0</v>
      </c>
      <c r="BK14" s="206">
        <v>0</v>
      </c>
      <c r="BL14" s="206">
        <v>0</v>
      </c>
      <c r="BM14" s="206">
        <v>0</v>
      </c>
      <c r="BN14" s="206">
        <v>243869.04000000004</v>
      </c>
      <c r="BO14" s="207">
        <f t="shared" si="7"/>
        <v>243869.04</v>
      </c>
    </row>
    <row r="15" spans="1:92" ht="15" x14ac:dyDescent="0.25">
      <c r="B15" s="180" t="s">
        <v>56</v>
      </c>
      <c r="C15" s="180" t="s">
        <v>394</v>
      </c>
      <c r="D15" s="180" t="s">
        <v>395</v>
      </c>
      <c r="E15" s="204">
        <v>44137</v>
      </c>
      <c r="F15" s="204">
        <v>44622</v>
      </c>
      <c r="G15" s="180" t="s">
        <v>396</v>
      </c>
      <c r="H15" s="208" t="str">
        <f t="shared" si="6"/>
        <v>613,457.00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6">
        <v>0</v>
      </c>
      <c r="Q15" s="206">
        <v>0</v>
      </c>
      <c r="R15" s="206">
        <v>0</v>
      </c>
      <c r="S15" s="206">
        <v>0</v>
      </c>
      <c r="T15" s="206">
        <v>0</v>
      </c>
      <c r="U15" s="206">
        <v>0</v>
      </c>
      <c r="V15" s="206">
        <v>62550.22</v>
      </c>
      <c r="W15" s="206">
        <v>68757.5</v>
      </c>
      <c r="X15" s="206">
        <v>71049.420000000013</v>
      </c>
      <c r="Y15" s="206">
        <v>71049.420000000013</v>
      </c>
      <c r="Z15" s="206">
        <v>68757.5</v>
      </c>
      <c r="AA15" s="206">
        <v>70380.94</v>
      </c>
      <c r="AB15" s="206">
        <v>47367.8</v>
      </c>
      <c r="AC15" s="206">
        <v>51902.270000000004</v>
      </c>
      <c r="AD15" s="206">
        <v>51902.270000000004</v>
      </c>
      <c r="AE15" s="206">
        <v>46879.47</v>
      </c>
      <c r="AF15" s="206">
        <v>2860.2</v>
      </c>
      <c r="AG15" s="206">
        <v>0</v>
      </c>
      <c r="AH15" s="206">
        <v>0</v>
      </c>
      <c r="AI15" s="206">
        <v>0</v>
      </c>
      <c r="AJ15" s="206">
        <v>0</v>
      </c>
      <c r="AK15" s="206">
        <v>0</v>
      </c>
      <c r="AL15" s="206">
        <v>0</v>
      </c>
      <c r="AM15" s="206">
        <v>0</v>
      </c>
      <c r="AN15" s="206">
        <v>0</v>
      </c>
      <c r="AO15" s="206">
        <v>0</v>
      </c>
      <c r="AP15" s="206">
        <v>0</v>
      </c>
      <c r="AQ15" s="206">
        <v>0</v>
      </c>
      <c r="AR15" s="206">
        <v>0</v>
      </c>
      <c r="AS15" s="206">
        <v>0</v>
      </c>
      <c r="AT15" s="206">
        <v>0</v>
      </c>
      <c r="AU15" s="206">
        <v>0</v>
      </c>
      <c r="AV15" s="206">
        <v>0</v>
      </c>
      <c r="AW15" s="206">
        <v>0</v>
      </c>
      <c r="AX15" s="206">
        <v>0</v>
      </c>
      <c r="AY15" s="206">
        <v>0</v>
      </c>
      <c r="AZ15" s="206">
        <v>0</v>
      </c>
      <c r="BA15" s="206">
        <v>0</v>
      </c>
      <c r="BB15" s="206">
        <v>0</v>
      </c>
      <c r="BC15" s="206">
        <v>0</v>
      </c>
      <c r="BD15" s="206">
        <v>0</v>
      </c>
      <c r="BE15" s="206">
        <v>0</v>
      </c>
      <c r="BF15" s="206">
        <v>0</v>
      </c>
      <c r="BG15" s="206">
        <v>0</v>
      </c>
      <c r="BH15" s="206">
        <v>0</v>
      </c>
      <c r="BI15" s="206">
        <v>0</v>
      </c>
      <c r="BJ15" s="206">
        <v>0</v>
      </c>
      <c r="BK15" s="206">
        <v>0</v>
      </c>
      <c r="BL15" s="206">
        <v>0</v>
      </c>
      <c r="BM15" s="206">
        <v>0</v>
      </c>
      <c r="BN15" s="206">
        <v>613457.01</v>
      </c>
      <c r="BO15" s="207">
        <f t="shared" si="7"/>
        <v>613457.01</v>
      </c>
    </row>
    <row r="16" spans="1:92" ht="15" x14ac:dyDescent="0.25">
      <c r="B16" s="180" t="s">
        <v>59</v>
      </c>
      <c r="C16" s="180" t="s">
        <v>397</v>
      </c>
      <c r="D16" s="180" t="s">
        <v>398</v>
      </c>
      <c r="E16" s="204">
        <v>43965</v>
      </c>
      <c r="F16" s="204">
        <v>44772</v>
      </c>
      <c r="G16" s="180" t="s">
        <v>399</v>
      </c>
      <c r="H16" s="208" t="str">
        <f t="shared" si="6"/>
        <v>12,620,758.00</v>
      </c>
      <c r="J16" s="206">
        <v>0</v>
      </c>
      <c r="K16" s="206">
        <v>0</v>
      </c>
      <c r="L16" s="206">
        <v>4397.5600000000004</v>
      </c>
      <c r="M16" s="206">
        <v>7883.82</v>
      </c>
      <c r="N16" s="206">
        <v>2977.62</v>
      </c>
      <c r="O16" s="206">
        <v>0</v>
      </c>
      <c r="P16" s="206">
        <v>152409.60999999999</v>
      </c>
      <c r="Q16" s="206">
        <v>173118.71</v>
      </c>
      <c r="R16" s="206">
        <v>173118.71</v>
      </c>
      <c r="S16" s="206">
        <v>156365.28</v>
      </c>
      <c r="T16" s="206">
        <v>181114.44</v>
      </c>
      <c r="U16" s="206">
        <v>84558.17</v>
      </c>
      <c r="V16" s="206">
        <v>61764.560000000005</v>
      </c>
      <c r="W16" s="206">
        <v>10292.9</v>
      </c>
      <c r="X16" s="206">
        <v>823.65</v>
      </c>
      <c r="Y16" s="206">
        <v>0</v>
      </c>
      <c r="Z16" s="206">
        <v>0</v>
      </c>
      <c r="AA16" s="206">
        <v>19929.599999999999</v>
      </c>
      <c r="AB16" s="206">
        <v>1498639.0899999999</v>
      </c>
      <c r="AC16" s="206">
        <v>1656468.35</v>
      </c>
      <c r="AD16" s="206">
        <v>1654475.3900000001</v>
      </c>
      <c r="AE16" s="206">
        <v>1495393.49</v>
      </c>
      <c r="AF16" s="206">
        <v>1656468.35</v>
      </c>
      <c r="AG16" s="206">
        <v>1601780.25</v>
      </c>
      <c r="AH16" s="206">
        <v>716962.53</v>
      </c>
      <c r="AI16" s="206">
        <v>659112</v>
      </c>
      <c r="AJ16" s="206">
        <v>652703.97</v>
      </c>
      <c r="AK16" s="206">
        <v>0</v>
      </c>
      <c r="AL16" s="206">
        <v>0</v>
      </c>
      <c r="AM16" s="206">
        <v>0</v>
      </c>
      <c r="AN16" s="206">
        <v>0</v>
      </c>
      <c r="AO16" s="206">
        <v>0</v>
      </c>
      <c r="AP16" s="206">
        <v>0</v>
      </c>
      <c r="AQ16" s="206">
        <v>0</v>
      </c>
      <c r="AR16" s="206">
        <v>0</v>
      </c>
      <c r="AS16" s="206">
        <v>0</v>
      </c>
      <c r="AT16" s="206">
        <v>0</v>
      </c>
      <c r="AU16" s="206">
        <v>0</v>
      </c>
      <c r="AV16" s="206">
        <v>0</v>
      </c>
      <c r="AW16" s="206">
        <v>0</v>
      </c>
      <c r="AX16" s="206">
        <v>0</v>
      </c>
      <c r="AY16" s="206">
        <v>0</v>
      </c>
      <c r="AZ16" s="206">
        <v>0</v>
      </c>
      <c r="BA16" s="206">
        <v>0</v>
      </c>
      <c r="BB16" s="206">
        <v>0</v>
      </c>
      <c r="BC16" s="206">
        <v>0</v>
      </c>
      <c r="BD16" s="206">
        <v>0</v>
      </c>
      <c r="BE16" s="206">
        <v>0</v>
      </c>
      <c r="BF16" s="206">
        <v>0</v>
      </c>
      <c r="BG16" s="206">
        <v>0</v>
      </c>
      <c r="BH16" s="206">
        <v>0</v>
      </c>
      <c r="BI16" s="206">
        <v>0</v>
      </c>
      <c r="BJ16" s="206">
        <v>0</v>
      </c>
      <c r="BK16" s="206">
        <v>0</v>
      </c>
      <c r="BL16" s="206">
        <v>0</v>
      </c>
      <c r="BM16" s="206">
        <v>0</v>
      </c>
      <c r="BN16" s="206">
        <v>12620758.050000001</v>
      </c>
      <c r="BO16" s="207">
        <f t="shared" si="7"/>
        <v>12620758.050000001</v>
      </c>
    </row>
    <row r="17" spans="1:92" s="197" customFormat="1" ht="15.75" x14ac:dyDescent="0.25">
      <c r="B17" s="198">
        <v>1.3</v>
      </c>
      <c r="C17" s="197" t="s">
        <v>400</v>
      </c>
      <c r="D17" s="197" t="s">
        <v>401</v>
      </c>
      <c r="E17" s="199">
        <v>43962</v>
      </c>
      <c r="F17" s="200">
        <v>44683</v>
      </c>
      <c r="G17" s="201" t="s">
        <v>402</v>
      </c>
      <c r="H17" s="202" t="str">
        <f t="shared" si="6"/>
        <v>365,012.00</v>
      </c>
      <c r="I17" s="202"/>
      <c r="J17" s="202">
        <f>SUM(J18:J22)</f>
        <v>0</v>
      </c>
      <c r="K17" s="202">
        <f t="shared" ref="K17:BO17" si="9">SUM(K18:K22)</f>
        <v>0</v>
      </c>
      <c r="L17" s="202">
        <f t="shared" si="9"/>
        <v>0</v>
      </c>
      <c r="M17" s="202">
        <f t="shared" si="9"/>
        <v>0</v>
      </c>
      <c r="N17" s="202">
        <f t="shared" si="9"/>
        <v>0</v>
      </c>
      <c r="O17" s="202">
        <f t="shared" si="9"/>
        <v>0</v>
      </c>
      <c r="P17" s="202">
        <f t="shared" si="9"/>
        <v>10321.24</v>
      </c>
      <c r="Q17" s="202">
        <f t="shared" si="9"/>
        <v>30031.879999999997</v>
      </c>
      <c r="R17" s="202">
        <f t="shared" si="9"/>
        <v>31397.35</v>
      </c>
      <c r="S17" s="202">
        <f t="shared" si="9"/>
        <v>18037.650000000001</v>
      </c>
      <c r="T17" s="202">
        <f t="shared" si="9"/>
        <v>15629.37</v>
      </c>
      <c r="U17" s="202">
        <f t="shared" si="9"/>
        <v>15125.2</v>
      </c>
      <c r="V17" s="202">
        <f t="shared" si="9"/>
        <v>30176.28</v>
      </c>
      <c r="W17" s="202">
        <f t="shared" si="9"/>
        <v>31115.7</v>
      </c>
      <c r="X17" s="202">
        <f t="shared" si="9"/>
        <v>32152.89</v>
      </c>
      <c r="Y17" s="202">
        <f t="shared" si="9"/>
        <v>32152.89</v>
      </c>
      <c r="Z17" s="202">
        <f t="shared" si="9"/>
        <v>30464.48</v>
      </c>
      <c r="AA17" s="202">
        <f t="shared" si="9"/>
        <v>16368.05</v>
      </c>
      <c r="AB17" s="202">
        <f t="shared" si="9"/>
        <v>6831.26</v>
      </c>
      <c r="AC17" s="202">
        <f t="shared" si="9"/>
        <v>7759.47</v>
      </c>
      <c r="AD17" s="202">
        <f t="shared" si="9"/>
        <v>7759.47</v>
      </c>
      <c r="AE17" s="202">
        <f t="shared" si="9"/>
        <v>18832.8</v>
      </c>
      <c r="AF17" s="202">
        <f t="shared" si="9"/>
        <v>21701.200000000001</v>
      </c>
      <c r="AG17" s="202">
        <f t="shared" si="9"/>
        <v>8727.2000000000007</v>
      </c>
      <c r="AH17" s="202">
        <f t="shared" si="9"/>
        <v>427.61</v>
      </c>
      <c r="AI17" s="202">
        <f t="shared" si="9"/>
        <v>0</v>
      </c>
      <c r="AJ17" s="202">
        <f t="shared" si="9"/>
        <v>0</v>
      </c>
      <c r="AK17" s="202">
        <f t="shared" si="9"/>
        <v>0</v>
      </c>
      <c r="AL17" s="202">
        <f t="shared" si="9"/>
        <v>0</v>
      </c>
      <c r="AM17" s="202">
        <f t="shared" si="9"/>
        <v>0</v>
      </c>
      <c r="AN17" s="202">
        <f t="shared" si="9"/>
        <v>0</v>
      </c>
      <c r="AO17" s="202">
        <f t="shared" si="9"/>
        <v>0</v>
      </c>
      <c r="AP17" s="202">
        <f t="shared" si="9"/>
        <v>0</v>
      </c>
      <c r="AQ17" s="202">
        <f t="shared" si="9"/>
        <v>0</v>
      </c>
      <c r="AR17" s="202">
        <f t="shared" si="9"/>
        <v>0</v>
      </c>
      <c r="AS17" s="202">
        <f t="shared" si="9"/>
        <v>0</v>
      </c>
      <c r="AT17" s="202">
        <f t="shared" si="9"/>
        <v>0</v>
      </c>
      <c r="AU17" s="202">
        <f t="shared" si="9"/>
        <v>0</v>
      </c>
      <c r="AV17" s="202">
        <f t="shared" si="9"/>
        <v>0</v>
      </c>
      <c r="AW17" s="202">
        <f t="shared" si="9"/>
        <v>0</v>
      </c>
      <c r="AX17" s="202">
        <f t="shared" si="9"/>
        <v>0</v>
      </c>
      <c r="AY17" s="202">
        <f t="shared" si="9"/>
        <v>0</v>
      </c>
      <c r="AZ17" s="202">
        <f t="shared" si="9"/>
        <v>0</v>
      </c>
      <c r="BA17" s="202">
        <f t="shared" si="9"/>
        <v>0</v>
      </c>
      <c r="BB17" s="202">
        <f t="shared" si="9"/>
        <v>0</v>
      </c>
      <c r="BC17" s="202">
        <f t="shared" si="9"/>
        <v>0</v>
      </c>
      <c r="BD17" s="202">
        <f t="shared" si="9"/>
        <v>0</v>
      </c>
      <c r="BE17" s="202">
        <f t="shared" si="9"/>
        <v>0</v>
      </c>
      <c r="BF17" s="202">
        <f t="shared" si="9"/>
        <v>0</v>
      </c>
      <c r="BG17" s="202">
        <f t="shared" si="9"/>
        <v>0</v>
      </c>
      <c r="BH17" s="202">
        <f t="shared" si="9"/>
        <v>0</v>
      </c>
      <c r="BI17" s="202">
        <f t="shared" si="9"/>
        <v>0</v>
      </c>
      <c r="BJ17" s="202">
        <f t="shared" si="9"/>
        <v>0</v>
      </c>
      <c r="BK17" s="202">
        <f t="shared" si="9"/>
        <v>0</v>
      </c>
      <c r="BL17" s="202">
        <f t="shared" si="9"/>
        <v>0</v>
      </c>
      <c r="BM17" s="202">
        <f t="shared" si="9"/>
        <v>0</v>
      </c>
      <c r="BN17" s="202">
        <f t="shared" si="9"/>
        <v>365011.99</v>
      </c>
      <c r="BO17" s="202">
        <f t="shared" si="9"/>
        <v>365011.99</v>
      </c>
      <c r="BP17" s="202"/>
      <c r="BQ17" s="202"/>
      <c r="BR17" s="202"/>
      <c r="BS17" s="202"/>
      <c r="BT17" s="203"/>
      <c r="BU17" s="203"/>
      <c r="BV17" s="203"/>
      <c r="BW17" s="203"/>
      <c r="BX17" s="203"/>
      <c r="BY17" s="203"/>
      <c r="BZ17" s="203"/>
      <c r="CA17" s="203"/>
      <c r="CB17" s="203"/>
      <c r="CC17" s="203"/>
      <c r="CD17" s="203"/>
      <c r="CE17" s="203"/>
      <c r="CF17" s="203"/>
      <c r="CG17" s="203"/>
      <c r="CH17" s="203"/>
      <c r="CI17" s="203"/>
      <c r="CJ17" s="203"/>
      <c r="CK17" s="203"/>
      <c r="CL17" s="203"/>
      <c r="CM17" s="203"/>
      <c r="CN17" s="203"/>
    </row>
    <row r="18" spans="1:92" ht="15" x14ac:dyDescent="0.25">
      <c r="B18" s="180" t="s">
        <v>70</v>
      </c>
      <c r="C18" s="180" t="s">
        <v>403</v>
      </c>
      <c r="D18" s="180" t="s">
        <v>404</v>
      </c>
      <c r="E18" s="204">
        <v>43962</v>
      </c>
      <c r="F18" s="204">
        <v>44235</v>
      </c>
      <c r="G18" s="180" t="s">
        <v>405</v>
      </c>
      <c r="H18" s="208" t="str">
        <f t="shared" si="6"/>
        <v>45,778.00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6">
        <v>10321.24</v>
      </c>
      <c r="Q18" s="206">
        <v>15767.98</v>
      </c>
      <c r="R18" s="206">
        <v>15767.98</v>
      </c>
      <c r="S18" s="206">
        <v>3920.8</v>
      </c>
      <c r="T18" s="206">
        <v>0</v>
      </c>
      <c r="U18" s="206">
        <v>0</v>
      </c>
      <c r="V18" s="206">
        <v>0</v>
      </c>
      <c r="W18" s="206">
        <v>0</v>
      </c>
      <c r="X18" s="206">
        <v>0</v>
      </c>
      <c r="Y18" s="206">
        <v>0</v>
      </c>
      <c r="Z18" s="206">
        <v>0</v>
      </c>
      <c r="AA18" s="206">
        <v>0</v>
      </c>
      <c r="AB18" s="206">
        <v>0</v>
      </c>
      <c r="AC18" s="206">
        <v>0</v>
      </c>
      <c r="AD18" s="206">
        <v>0</v>
      </c>
      <c r="AE18" s="206">
        <v>0</v>
      </c>
      <c r="AF18" s="206">
        <v>0</v>
      </c>
      <c r="AG18" s="206">
        <v>0</v>
      </c>
      <c r="AH18" s="206">
        <v>0</v>
      </c>
      <c r="AI18" s="206">
        <v>0</v>
      </c>
      <c r="AJ18" s="206">
        <v>0</v>
      </c>
      <c r="AK18" s="206">
        <v>0</v>
      </c>
      <c r="AL18" s="206">
        <v>0</v>
      </c>
      <c r="AM18" s="206">
        <v>0</v>
      </c>
      <c r="AN18" s="206">
        <v>0</v>
      </c>
      <c r="AO18" s="206">
        <v>0</v>
      </c>
      <c r="AP18" s="206">
        <v>0</v>
      </c>
      <c r="AQ18" s="206">
        <v>0</v>
      </c>
      <c r="AR18" s="206">
        <v>0</v>
      </c>
      <c r="AS18" s="206">
        <v>0</v>
      </c>
      <c r="AT18" s="206">
        <v>0</v>
      </c>
      <c r="AU18" s="206">
        <v>0</v>
      </c>
      <c r="AV18" s="206">
        <v>0</v>
      </c>
      <c r="AW18" s="206">
        <v>0</v>
      </c>
      <c r="AX18" s="206">
        <v>0</v>
      </c>
      <c r="AY18" s="206">
        <v>0</v>
      </c>
      <c r="AZ18" s="206">
        <v>0</v>
      </c>
      <c r="BA18" s="206">
        <v>0</v>
      </c>
      <c r="BB18" s="206">
        <v>0</v>
      </c>
      <c r="BC18" s="206">
        <v>0</v>
      </c>
      <c r="BD18" s="206">
        <v>0</v>
      </c>
      <c r="BE18" s="206">
        <v>0</v>
      </c>
      <c r="BF18" s="206">
        <v>0</v>
      </c>
      <c r="BG18" s="206">
        <v>0</v>
      </c>
      <c r="BH18" s="206">
        <v>0</v>
      </c>
      <c r="BI18" s="206">
        <v>0</v>
      </c>
      <c r="BJ18" s="206">
        <v>0</v>
      </c>
      <c r="BK18" s="206">
        <v>0</v>
      </c>
      <c r="BL18" s="206">
        <v>0</v>
      </c>
      <c r="BM18" s="206">
        <v>0</v>
      </c>
      <c r="BN18" s="206">
        <v>45778</v>
      </c>
      <c r="BO18" s="207">
        <f t="shared" si="7"/>
        <v>45778</v>
      </c>
    </row>
    <row r="19" spans="1:92" ht="15" x14ac:dyDescent="0.25">
      <c r="B19" s="180" t="s">
        <v>79</v>
      </c>
      <c r="C19" s="180" t="s">
        <v>406</v>
      </c>
      <c r="D19" s="180" t="s">
        <v>407</v>
      </c>
      <c r="E19" s="204">
        <v>44015</v>
      </c>
      <c r="F19" s="204">
        <v>44468</v>
      </c>
      <c r="G19" s="180" t="s">
        <v>408</v>
      </c>
      <c r="H19" s="208" t="str">
        <f t="shared" si="6"/>
        <v>151,252.00</v>
      </c>
      <c r="J19" s="206">
        <v>0</v>
      </c>
      <c r="K19" s="206">
        <v>0</v>
      </c>
      <c r="L19" s="206">
        <v>0</v>
      </c>
      <c r="M19" s="206">
        <v>0</v>
      </c>
      <c r="N19" s="206">
        <v>0</v>
      </c>
      <c r="O19" s="206">
        <v>0</v>
      </c>
      <c r="P19" s="206">
        <v>0</v>
      </c>
      <c r="Q19" s="206">
        <v>14263.9</v>
      </c>
      <c r="R19" s="206">
        <v>15629.37</v>
      </c>
      <c r="S19" s="206">
        <v>14116.85</v>
      </c>
      <c r="T19" s="206">
        <v>15629.37</v>
      </c>
      <c r="U19" s="206">
        <v>15125.2</v>
      </c>
      <c r="V19" s="206">
        <v>15629.37</v>
      </c>
      <c r="W19" s="206">
        <v>15125.2</v>
      </c>
      <c r="X19" s="206">
        <v>15629.37</v>
      </c>
      <c r="Y19" s="206">
        <v>15629.37</v>
      </c>
      <c r="Z19" s="206">
        <v>14473.98</v>
      </c>
      <c r="AA19" s="206">
        <v>0</v>
      </c>
      <c r="AB19" s="206">
        <v>0</v>
      </c>
      <c r="AC19" s="206">
        <v>0</v>
      </c>
      <c r="AD19" s="206">
        <v>0</v>
      </c>
      <c r="AE19" s="206">
        <v>0</v>
      </c>
      <c r="AF19" s="206">
        <v>0</v>
      </c>
      <c r="AG19" s="206">
        <v>0</v>
      </c>
      <c r="AH19" s="206">
        <v>0</v>
      </c>
      <c r="AI19" s="206">
        <v>0</v>
      </c>
      <c r="AJ19" s="206">
        <v>0</v>
      </c>
      <c r="AK19" s="206">
        <v>0</v>
      </c>
      <c r="AL19" s="206">
        <v>0</v>
      </c>
      <c r="AM19" s="206">
        <v>0</v>
      </c>
      <c r="AN19" s="206">
        <v>0</v>
      </c>
      <c r="AO19" s="206">
        <v>0</v>
      </c>
      <c r="AP19" s="206">
        <v>0</v>
      </c>
      <c r="AQ19" s="206">
        <v>0</v>
      </c>
      <c r="AR19" s="206">
        <v>0</v>
      </c>
      <c r="AS19" s="206">
        <v>0</v>
      </c>
      <c r="AT19" s="206">
        <v>0</v>
      </c>
      <c r="AU19" s="206">
        <v>0</v>
      </c>
      <c r="AV19" s="206">
        <v>0</v>
      </c>
      <c r="AW19" s="206">
        <v>0</v>
      </c>
      <c r="AX19" s="206">
        <v>0</v>
      </c>
      <c r="AY19" s="206">
        <v>0</v>
      </c>
      <c r="AZ19" s="206">
        <v>0</v>
      </c>
      <c r="BA19" s="206">
        <v>0</v>
      </c>
      <c r="BB19" s="206">
        <v>0</v>
      </c>
      <c r="BC19" s="206">
        <v>0</v>
      </c>
      <c r="BD19" s="206">
        <v>0</v>
      </c>
      <c r="BE19" s="206">
        <v>0</v>
      </c>
      <c r="BF19" s="206">
        <v>0</v>
      </c>
      <c r="BG19" s="206">
        <v>0</v>
      </c>
      <c r="BH19" s="206">
        <v>0</v>
      </c>
      <c r="BI19" s="206">
        <v>0</v>
      </c>
      <c r="BJ19" s="206">
        <v>0</v>
      </c>
      <c r="BK19" s="206">
        <v>0</v>
      </c>
      <c r="BL19" s="206">
        <v>0</v>
      </c>
      <c r="BM19" s="206">
        <v>0</v>
      </c>
      <c r="BN19" s="206">
        <v>151251.97999999998</v>
      </c>
      <c r="BO19" s="207">
        <f t="shared" si="7"/>
        <v>151251.98000000001</v>
      </c>
    </row>
    <row r="20" spans="1:92" ht="15" x14ac:dyDescent="0.25">
      <c r="B20" s="180" t="s">
        <v>89</v>
      </c>
      <c r="C20" s="180" t="s">
        <v>409</v>
      </c>
      <c r="D20" s="180" t="s">
        <v>410</v>
      </c>
      <c r="E20" s="204">
        <v>44075</v>
      </c>
      <c r="F20" s="204">
        <v>44500</v>
      </c>
      <c r="G20" s="180" t="s">
        <v>411</v>
      </c>
      <c r="H20" s="208" t="str">
        <f t="shared" si="6"/>
        <v>95,943.00</v>
      </c>
      <c r="J20" s="206">
        <v>0</v>
      </c>
      <c r="K20" s="206">
        <v>0</v>
      </c>
      <c r="L20" s="206">
        <v>0</v>
      </c>
      <c r="M20" s="206">
        <v>0</v>
      </c>
      <c r="N20" s="206">
        <v>0</v>
      </c>
      <c r="O20" s="206">
        <v>0</v>
      </c>
      <c r="P20" s="206">
        <v>0</v>
      </c>
      <c r="Q20" s="206">
        <v>0</v>
      </c>
      <c r="R20" s="206">
        <v>0</v>
      </c>
      <c r="S20" s="206">
        <v>0</v>
      </c>
      <c r="T20" s="206">
        <v>0</v>
      </c>
      <c r="U20" s="206">
        <v>0</v>
      </c>
      <c r="V20" s="206">
        <v>14546.91</v>
      </c>
      <c r="W20" s="206">
        <v>15990.5</v>
      </c>
      <c r="X20" s="206">
        <v>16523.52</v>
      </c>
      <c r="Y20" s="206">
        <v>16523.52</v>
      </c>
      <c r="Z20" s="206">
        <v>15990.5</v>
      </c>
      <c r="AA20" s="206">
        <v>16368.05</v>
      </c>
      <c r="AB20" s="206">
        <v>0</v>
      </c>
      <c r="AC20" s="206">
        <v>0</v>
      </c>
      <c r="AD20" s="206">
        <v>0</v>
      </c>
      <c r="AE20" s="206">
        <v>0</v>
      </c>
      <c r="AF20" s="206">
        <v>0</v>
      </c>
      <c r="AG20" s="206">
        <v>0</v>
      </c>
      <c r="AH20" s="206">
        <v>0</v>
      </c>
      <c r="AI20" s="206">
        <v>0</v>
      </c>
      <c r="AJ20" s="206">
        <v>0</v>
      </c>
      <c r="AK20" s="206">
        <v>0</v>
      </c>
      <c r="AL20" s="206">
        <v>0</v>
      </c>
      <c r="AM20" s="206">
        <v>0</v>
      </c>
      <c r="AN20" s="206">
        <v>0</v>
      </c>
      <c r="AO20" s="206">
        <v>0</v>
      </c>
      <c r="AP20" s="206">
        <v>0</v>
      </c>
      <c r="AQ20" s="206">
        <v>0</v>
      </c>
      <c r="AR20" s="206">
        <v>0</v>
      </c>
      <c r="AS20" s="206">
        <v>0</v>
      </c>
      <c r="AT20" s="206">
        <v>0</v>
      </c>
      <c r="AU20" s="206">
        <v>0</v>
      </c>
      <c r="AV20" s="206">
        <v>0</v>
      </c>
      <c r="AW20" s="206">
        <v>0</v>
      </c>
      <c r="AX20" s="206">
        <v>0</v>
      </c>
      <c r="AY20" s="206">
        <v>0</v>
      </c>
      <c r="AZ20" s="206">
        <v>0</v>
      </c>
      <c r="BA20" s="206">
        <v>0</v>
      </c>
      <c r="BB20" s="206">
        <v>0</v>
      </c>
      <c r="BC20" s="206">
        <v>0</v>
      </c>
      <c r="BD20" s="206">
        <v>0</v>
      </c>
      <c r="BE20" s="206">
        <v>0</v>
      </c>
      <c r="BF20" s="206">
        <v>0</v>
      </c>
      <c r="BG20" s="206">
        <v>0</v>
      </c>
      <c r="BH20" s="206">
        <v>0</v>
      </c>
      <c r="BI20" s="206">
        <v>0</v>
      </c>
      <c r="BJ20" s="206">
        <v>0</v>
      </c>
      <c r="BK20" s="206">
        <v>0</v>
      </c>
      <c r="BL20" s="206">
        <v>0</v>
      </c>
      <c r="BM20" s="206">
        <v>0</v>
      </c>
      <c r="BN20" s="206">
        <v>95943</v>
      </c>
      <c r="BO20" s="207">
        <f t="shared" si="7"/>
        <v>95943</v>
      </c>
    </row>
    <row r="21" spans="1:92" ht="15" x14ac:dyDescent="0.25">
      <c r="B21" s="180" t="s">
        <v>412</v>
      </c>
      <c r="C21" s="180" t="s">
        <v>413</v>
      </c>
      <c r="D21" s="180" t="s">
        <v>367</v>
      </c>
      <c r="E21" s="204">
        <v>44382</v>
      </c>
      <c r="F21" s="204">
        <v>44683</v>
      </c>
      <c r="G21" s="180" t="s">
        <v>414</v>
      </c>
      <c r="H21" s="208" t="str">
        <f t="shared" si="6"/>
        <v>45,055.00</v>
      </c>
      <c r="J21" s="206">
        <v>0</v>
      </c>
      <c r="K21" s="206">
        <v>0</v>
      </c>
      <c r="L21" s="206">
        <v>0</v>
      </c>
      <c r="M21" s="206">
        <v>0</v>
      </c>
      <c r="N21" s="206">
        <v>0</v>
      </c>
      <c r="O21" s="206">
        <v>0</v>
      </c>
      <c r="P21" s="206">
        <v>0</v>
      </c>
      <c r="Q21" s="206">
        <v>0</v>
      </c>
      <c r="R21" s="206">
        <v>0</v>
      </c>
      <c r="S21" s="206">
        <v>0</v>
      </c>
      <c r="T21" s="206">
        <v>0</v>
      </c>
      <c r="U21" s="206">
        <v>0</v>
      </c>
      <c r="V21" s="206">
        <v>0</v>
      </c>
      <c r="W21" s="206">
        <v>0</v>
      </c>
      <c r="X21" s="206">
        <v>0</v>
      </c>
      <c r="Y21" s="206">
        <v>0</v>
      </c>
      <c r="Z21" s="206">
        <v>0</v>
      </c>
      <c r="AA21" s="206">
        <v>0</v>
      </c>
      <c r="AB21" s="206">
        <v>6831.26</v>
      </c>
      <c r="AC21" s="206">
        <v>7759.47</v>
      </c>
      <c r="AD21" s="206">
        <v>7759.47</v>
      </c>
      <c r="AE21" s="206">
        <v>7008.56</v>
      </c>
      <c r="AF21" s="206">
        <v>7759.47</v>
      </c>
      <c r="AG21" s="206">
        <v>7509.17</v>
      </c>
      <c r="AH21" s="206">
        <v>427.61</v>
      </c>
      <c r="AI21" s="206">
        <v>0</v>
      </c>
      <c r="AJ21" s="206">
        <v>0</v>
      </c>
      <c r="AK21" s="206">
        <v>0</v>
      </c>
      <c r="AL21" s="206">
        <v>0</v>
      </c>
      <c r="AM21" s="206">
        <v>0</v>
      </c>
      <c r="AN21" s="206">
        <v>0</v>
      </c>
      <c r="AO21" s="206">
        <v>0</v>
      </c>
      <c r="AP21" s="206">
        <v>0</v>
      </c>
      <c r="AQ21" s="206">
        <v>0</v>
      </c>
      <c r="AR21" s="206">
        <v>0</v>
      </c>
      <c r="AS21" s="206">
        <v>0</v>
      </c>
      <c r="AT21" s="206">
        <v>0</v>
      </c>
      <c r="AU21" s="206">
        <v>0</v>
      </c>
      <c r="AV21" s="206">
        <v>0</v>
      </c>
      <c r="AW21" s="206">
        <v>0</v>
      </c>
      <c r="AX21" s="206">
        <v>0</v>
      </c>
      <c r="AY21" s="206">
        <v>0</v>
      </c>
      <c r="AZ21" s="206">
        <v>0</v>
      </c>
      <c r="BA21" s="206">
        <v>0</v>
      </c>
      <c r="BB21" s="206">
        <v>0</v>
      </c>
      <c r="BC21" s="206">
        <v>0</v>
      </c>
      <c r="BD21" s="206">
        <v>0</v>
      </c>
      <c r="BE21" s="206">
        <v>0</v>
      </c>
      <c r="BF21" s="206">
        <v>0</v>
      </c>
      <c r="BG21" s="206">
        <v>0</v>
      </c>
      <c r="BH21" s="206">
        <v>0</v>
      </c>
      <c r="BI21" s="206">
        <v>0</v>
      </c>
      <c r="BJ21" s="206">
        <v>0</v>
      </c>
      <c r="BK21" s="206">
        <v>0</v>
      </c>
      <c r="BL21" s="206">
        <v>0</v>
      </c>
      <c r="BM21" s="206">
        <v>0</v>
      </c>
      <c r="BN21" s="206">
        <v>45055.009999999995</v>
      </c>
      <c r="BO21" s="207">
        <f t="shared" si="7"/>
        <v>45055.01</v>
      </c>
    </row>
    <row r="22" spans="1:92" ht="15" x14ac:dyDescent="0.25">
      <c r="B22" s="180" t="s">
        <v>415</v>
      </c>
      <c r="C22" s="180" t="s">
        <v>416</v>
      </c>
      <c r="D22" s="180" t="s">
        <v>417</v>
      </c>
      <c r="E22" s="204">
        <v>44473</v>
      </c>
      <c r="F22" s="204">
        <v>44654</v>
      </c>
      <c r="G22" s="180" t="s">
        <v>418</v>
      </c>
      <c r="H22" s="208" t="str">
        <f t="shared" si="6"/>
        <v>26,984.00</v>
      </c>
      <c r="J22" s="206">
        <v>0</v>
      </c>
      <c r="K22" s="206">
        <v>0</v>
      </c>
      <c r="L22" s="206">
        <v>0</v>
      </c>
      <c r="M22" s="206">
        <v>0</v>
      </c>
      <c r="N22" s="206">
        <v>0</v>
      </c>
      <c r="O22" s="206">
        <v>0</v>
      </c>
      <c r="P22" s="206">
        <v>0</v>
      </c>
      <c r="Q22" s="206">
        <v>0</v>
      </c>
      <c r="R22" s="206">
        <v>0</v>
      </c>
      <c r="S22" s="206">
        <v>0</v>
      </c>
      <c r="T22" s="206">
        <v>0</v>
      </c>
      <c r="U22" s="206">
        <v>0</v>
      </c>
      <c r="V22" s="206">
        <v>0</v>
      </c>
      <c r="W22" s="206">
        <v>0</v>
      </c>
      <c r="X22" s="206">
        <v>0</v>
      </c>
      <c r="Y22" s="206">
        <v>0</v>
      </c>
      <c r="Z22" s="206">
        <v>0</v>
      </c>
      <c r="AA22" s="206">
        <v>0</v>
      </c>
      <c r="AB22" s="206">
        <v>0</v>
      </c>
      <c r="AC22" s="206">
        <v>0</v>
      </c>
      <c r="AD22" s="206">
        <v>0</v>
      </c>
      <c r="AE22" s="206">
        <v>11824.24</v>
      </c>
      <c r="AF22" s="206">
        <v>13941.73</v>
      </c>
      <c r="AG22" s="206">
        <v>1218.03</v>
      </c>
      <c r="AH22" s="206">
        <v>0</v>
      </c>
      <c r="AI22" s="206">
        <v>0</v>
      </c>
      <c r="AJ22" s="206">
        <v>0</v>
      </c>
      <c r="AK22" s="206">
        <v>0</v>
      </c>
      <c r="AL22" s="206">
        <v>0</v>
      </c>
      <c r="AM22" s="206">
        <v>0</v>
      </c>
      <c r="AN22" s="206">
        <v>0</v>
      </c>
      <c r="AO22" s="206">
        <v>0</v>
      </c>
      <c r="AP22" s="206">
        <v>0</v>
      </c>
      <c r="AQ22" s="206">
        <v>0</v>
      </c>
      <c r="AR22" s="206">
        <v>0</v>
      </c>
      <c r="AS22" s="206">
        <v>0</v>
      </c>
      <c r="AT22" s="206">
        <v>0</v>
      </c>
      <c r="AU22" s="206">
        <v>0</v>
      </c>
      <c r="AV22" s="206">
        <v>0</v>
      </c>
      <c r="AW22" s="206">
        <v>0</v>
      </c>
      <c r="AX22" s="206">
        <v>0</v>
      </c>
      <c r="AY22" s="206">
        <v>0</v>
      </c>
      <c r="AZ22" s="206">
        <v>0</v>
      </c>
      <c r="BA22" s="206">
        <v>0</v>
      </c>
      <c r="BB22" s="206">
        <v>0</v>
      </c>
      <c r="BC22" s="206">
        <v>0</v>
      </c>
      <c r="BD22" s="206">
        <v>0</v>
      </c>
      <c r="BE22" s="206">
        <v>0</v>
      </c>
      <c r="BF22" s="206">
        <v>0</v>
      </c>
      <c r="BG22" s="206">
        <v>0</v>
      </c>
      <c r="BH22" s="206">
        <v>0</v>
      </c>
      <c r="BI22" s="206">
        <v>0</v>
      </c>
      <c r="BJ22" s="206">
        <v>0</v>
      </c>
      <c r="BK22" s="206">
        <v>0</v>
      </c>
      <c r="BL22" s="206">
        <v>0</v>
      </c>
      <c r="BM22" s="206">
        <v>0</v>
      </c>
      <c r="BN22" s="206">
        <v>26984</v>
      </c>
      <c r="BO22" s="207">
        <f t="shared" si="7"/>
        <v>26984</v>
      </c>
    </row>
    <row r="23" spans="1:92" s="191" customFormat="1" ht="18.75" x14ac:dyDescent="0.3">
      <c r="A23" s="189"/>
      <c r="B23" s="190">
        <v>2</v>
      </c>
      <c r="C23" s="191" t="s">
        <v>419</v>
      </c>
      <c r="D23" s="191" t="s">
        <v>420</v>
      </c>
      <c r="E23" s="192">
        <v>43955</v>
      </c>
      <c r="F23" s="193">
        <v>45140</v>
      </c>
      <c r="G23" s="194" t="s">
        <v>421</v>
      </c>
      <c r="H23" s="195">
        <f>H24+H28</f>
        <v>12170000</v>
      </c>
      <c r="I23" s="195"/>
      <c r="J23" s="195">
        <f>J24+J28</f>
        <v>0</v>
      </c>
      <c r="K23" s="195">
        <f t="shared" ref="K23:BO23" si="10">K24+K28</f>
        <v>0</v>
      </c>
      <c r="L23" s="195">
        <f t="shared" si="10"/>
        <v>0</v>
      </c>
      <c r="M23" s="195">
        <f t="shared" si="10"/>
        <v>0</v>
      </c>
      <c r="N23" s="195">
        <f t="shared" si="10"/>
        <v>0</v>
      </c>
      <c r="O23" s="195">
        <f t="shared" si="10"/>
        <v>0</v>
      </c>
      <c r="P23" s="195">
        <f t="shared" si="10"/>
        <v>391121.00999999995</v>
      </c>
      <c r="Q23" s="195">
        <f t="shared" si="10"/>
        <v>709317.83000000007</v>
      </c>
      <c r="R23" s="195">
        <f t="shared" si="10"/>
        <v>751358.58000000007</v>
      </c>
      <c r="S23" s="195">
        <f t="shared" si="10"/>
        <v>683671.89999999991</v>
      </c>
      <c r="T23" s="195">
        <f t="shared" si="10"/>
        <v>756922.44</v>
      </c>
      <c r="U23" s="195">
        <f t="shared" si="10"/>
        <v>727309.53</v>
      </c>
      <c r="V23" s="195">
        <f t="shared" si="10"/>
        <v>374167.54000000004</v>
      </c>
      <c r="W23" s="195">
        <f t="shared" si="10"/>
        <v>146913.85</v>
      </c>
      <c r="X23" s="195">
        <f t="shared" si="10"/>
        <v>151810.98000000001</v>
      </c>
      <c r="Y23" s="195">
        <f t="shared" si="10"/>
        <v>242609.45</v>
      </c>
      <c r="Z23" s="195">
        <f t="shared" si="10"/>
        <v>195959.77000000002</v>
      </c>
      <c r="AA23" s="195">
        <f t="shared" si="10"/>
        <v>201393.58000000002</v>
      </c>
      <c r="AB23" s="195">
        <f t="shared" si="10"/>
        <v>238191.53999999998</v>
      </c>
      <c r="AC23" s="195">
        <f t="shared" si="10"/>
        <v>237982.68</v>
      </c>
      <c r="AD23" s="195">
        <f t="shared" si="10"/>
        <v>474527.85</v>
      </c>
      <c r="AE23" s="195">
        <f t="shared" si="10"/>
        <v>457636.62</v>
      </c>
      <c r="AF23" s="195">
        <f t="shared" si="10"/>
        <v>506669.1</v>
      </c>
      <c r="AG23" s="195">
        <f t="shared" si="10"/>
        <v>490324.94000000006</v>
      </c>
      <c r="AH23" s="195">
        <f t="shared" si="10"/>
        <v>395484.81</v>
      </c>
      <c r="AI23" s="195">
        <f t="shared" si="10"/>
        <v>353013.28</v>
      </c>
      <c r="AJ23" s="195">
        <f t="shared" si="10"/>
        <v>364780.39</v>
      </c>
      <c r="AK23" s="195">
        <f t="shared" si="10"/>
        <v>364780.39</v>
      </c>
      <c r="AL23" s="195">
        <f t="shared" si="10"/>
        <v>353013.28</v>
      </c>
      <c r="AM23" s="195">
        <f t="shared" si="10"/>
        <v>364780.39</v>
      </c>
      <c r="AN23" s="195">
        <f t="shared" si="10"/>
        <v>477928.60000000003</v>
      </c>
      <c r="AO23" s="195">
        <f t="shared" si="10"/>
        <v>506668.93000000005</v>
      </c>
      <c r="AP23" s="195">
        <f t="shared" si="10"/>
        <v>270123.76</v>
      </c>
      <c r="AQ23" s="195">
        <f t="shared" si="10"/>
        <v>214951.95</v>
      </c>
      <c r="AR23" s="195">
        <f t="shared" si="10"/>
        <v>237982.51</v>
      </c>
      <c r="AS23" s="195">
        <f t="shared" si="10"/>
        <v>230305.65</v>
      </c>
      <c r="AT23" s="195">
        <f t="shared" si="10"/>
        <v>103913.1</v>
      </c>
      <c r="AU23" s="195">
        <f t="shared" si="10"/>
        <v>92994.16</v>
      </c>
      <c r="AV23" s="195">
        <f t="shared" si="10"/>
        <v>96093.97</v>
      </c>
      <c r="AW23" s="195">
        <f t="shared" si="10"/>
        <v>5295.5</v>
      </c>
      <c r="AX23" s="195">
        <f t="shared" si="10"/>
        <v>0</v>
      </c>
      <c r="AY23" s="195">
        <f t="shared" si="10"/>
        <v>0</v>
      </c>
      <c r="AZ23" s="195">
        <f t="shared" si="10"/>
        <v>0</v>
      </c>
      <c r="BA23" s="195">
        <f t="shared" si="10"/>
        <v>0</v>
      </c>
      <c r="BB23" s="195">
        <f t="shared" si="10"/>
        <v>0</v>
      </c>
      <c r="BC23" s="195">
        <f t="shared" si="10"/>
        <v>0</v>
      </c>
      <c r="BD23" s="195">
        <f t="shared" si="10"/>
        <v>0</v>
      </c>
      <c r="BE23" s="195">
        <f t="shared" si="10"/>
        <v>0</v>
      </c>
      <c r="BF23" s="195">
        <f t="shared" si="10"/>
        <v>0</v>
      </c>
      <c r="BG23" s="195">
        <f t="shared" si="10"/>
        <v>0</v>
      </c>
      <c r="BH23" s="195">
        <f t="shared" si="10"/>
        <v>0</v>
      </c>
      <c r="BI23" s="195">
        <f t="shared" si="10"/>
        <v>0</v>
      </c>
      <c r="BJ23" s="195">
        <f t="shared" si="10"/>
        <v>0</v>
      </c>
      <c r="BK23" s="195">
        <f t="shared" si="10"/>
        <v>0</v>
      </c>
      <c r="BL23" s="195">
        <f t="shared" si="10"/>
        <v>0</v>
      </c>
      <c r="BM23" s="195">
        <f t="shared" si="10"/>
        <v>0</v>
      </c>
      <c r="BN23" s="195">
        <f t="shared" si="10"/>
        <v>12169999.859999999</v>
      </c>
      <c r="BO23" s="195">
        <f t="shared" si="10"/>
        <v>12169999.860000003</v>
      </c>
      <c r="BP23" s="195"/>
      <c r="BQ23" s="195"/>
      <c r="BR23" s="195"/>
      <c r="BS23" s="195"/>
      <c r="BT23" s="196"/>
      <c r="BU23" s="196"/>
      <c r="BV23" s="196"/>
      <c r="BW23" s="196"/>
      <c r="BX23" s="196"/>
      <c r="BY23" s="196"/>
      <c r="BZ23" s="196"/>
      <c r="CA23" s="196"/>
      <c r="CB23" s="196"/>
      <c r="CC23" s="196"/>
      <c r="CD23" s="196"/>
      <c r="CE23" s="196"/>
      <c r="CF23" s="196"/>
      <c r="CG23" s="196"/>
      <c r="CH23" s="196"/>
      <c r="CI23" s="196"/>
      <c r="CJ23" s="196"/>
      <c r="CK23" s="196"/>
      <c r="CL23" s="196"/>
      <c r="CM23" s="196"/>
      <c r="CN23" s="196"/>
    </row>
    <row r="24" spans="1:92" s="197" customFormat="1" ht="15.75" x14ac:dyDescent="0.25">
      <c r="B24" s="198">
        <v>2.1</v>
      </c>
      <c r="C24" s="197" t="s">
        <v>422</v>
      </c>
      <c r="D24" s="197" t="s">
        <v>423</v>
      </c>
      <c r="E24" s="199">
        <v>43955</v>
      </c>
      <c r="F24" s="200">
        <v>45048</v>
      </c>
      <c r="G24" s="201" t="s">
        <v>424</v>
      </c>
      <c r="H24" s="202" t="str">
        <f t="shared" si="6"/>
        <v>2,559,706.00</v>
      </c>
      <c r="I24" s="202"/>
      <c r="J24" s="202">
        <f>SUM(J25:J26)</f>
        <v>0</v>
      </c>
      <c r="K24" s="202">
        <f t="shared" ref="K24:BO24" si="11">SUM(K25:K26)</f>
        <v>0</v>
      </c>
      <c r="L24" s="202">
        <f t="shared" si="11"/>
        <v>0</v>
      </c>
      <c r="M24" s="202">
        <f t="shared" si="11"/>
        <v>0</v>
      </c>
      <c r="N24" s="202">
        <f t="shared" si="11"/>
        <v>0</v>
      </c>
      <c r="O24" s="202">
        <f t="shared" si="11"/>
        <v>0</v>
      </c>
      <c r="P24" s="202">
        <f t="shared" si="11"/>
        <v>84157.31</v>
      </c>
      <c r="Q24" s="202">
        <f t="shared" si="11"/>
        <v>159002.19</v>
      </c>
      <c r="R24" s="202">
        <f t="shared" si="11"/>
        <v>160095.43</v>
      </c>
      <c r="S24" s="202">
        <f t="shared" si="11"/>
        <v>144602.34000000003</v>
      </c>
      <c r="T24" s="202">
        <f t="shared" si="11"/>
        <v>160095.43</v>
      </c>
      <c r="U24" s="202">
        <f t="shared" si="11"/>
        <v>149735.01</v>
      </c>
      <c r="V24" s="202">
        <f t="shared" si="11"/>
        <v>54279.270000000004</v>
      </c>
      <c r="W24" s="202">
        <f t="shared" si="11"/>
        <v>0</v>
      </c>
      <c r="X24" s="202">
        <f t="shared" si="11"/>
        <v>0</v>
      </c>
      <c r="Y24" s="202">
        <f t="shared" si="11"/>
        <v>0</v>
      </c>
      <c r="Z24" s="202">
        <f t="shared" si="11"/>
        <v>0</v>
      </c>
      <c r="AA24" s="202">
        <f t="shared" si="11"/>
        <v>0</v>
      </c>
      <c r="AB24" s="202">
        <f t="shared" si="11"/>
        <v>102030.19999999998</v>
      </c>
      <c r="AC24" s="202">
        <f t="shared" si="11"/>
        <v>141888.71</v>
      </c>
      <c r="AD24" s="202">
        <f t="shared" si="11"/>
        <v>141888.71</v>
      </c>
      <c r="AE24" s="202">
        <f t="shared" si="11"/>
        <v>128157.56000000001</v>
      </c>
      <c r="AF24" s="202">
        <f t="shared" si="11"/>
        <v>141888.71</v>
      </c>
      <c r="AG24" s="202">
        <f t="shared" si="11"/>
        <v>137311.66</v>
      </c>
      <c r="AH24" s="202">
        <f t="shared" si="11"/>
        <v>30704.42</v>
      </c>
      <c r="AI24" s="202">
        <f t="shared" si="11"/>
        <v>0</v>
      </c>
      <c r="AJ24" s="202">
        <f t="shared" si="11"/>
        <v>0</v>
      </c>
      <c r="AK24" s="202">
        <f t="shared" si="11"/>
        <v>0</v>
      </c>
      <c r="AL24" s="202">
        <f t="shared" si="11"/>
        <v>0</v>
      </c>
      <c r="AM24" s="202">
        <f t="shared" si="11"/>
        <v>0</v>
      </c>
      <c r="AN24" s="202">
        <f t="shared" si="11"/>
        <v>124915.31999999999</v>
      </c>
      <c r="AO24" s="202">
        <f t="shared" si="11"/>
        <v>141888.54</v>
      </c>
      <c r="AP24" s="202">
        <f t="shared" si="11"/>
        <v>141888.54</v>
      </c>
      <c r="AQ24" s="202">
        <f t="shared" si="11"/>
        <v>128157.40000000001</v>
      </c>
      <c r="AR24" s="202">
        <f t="shared" si="11"/>
        <v>141888.54</v>
      </c>
      <c r="AS24" s="202">
        <f t="shared" si="11"/>
        <v>137311.49</v>
      </c>
      <c r="AT24" s="202">
        <f t="shared" si="11"/>
        <v>7819.13</v>
      </c>
      <c r="AU24" s="202">
        <f t="shared" si="11"/>
        <v>0</v>
      </c>
      <c r="AV24" s="202">
        <f t="shared" si="11"/>
        <v>0</v>
      </c>
      <c r="AW24" s="202">
        <f t="shared" si="11"/>
        <v>0</v>
      </c>
      <c r="AX24" s="202">
        <f t="shared" si="11"/>
        <v>0</v>
      </c>
      <c r="AY24" s="202">
        <f t="shared" si="11"/>
        <v>0</v>
      </c>
      <c r="AZ24" s="202">
        <f t="shared" si="11"/>
        <v>0</v>
      </c>
      <c r="BA24" s="202">
        <f t="shared" si="11"/>
        <v>0</v>
      </c>
      <c r="BB24" s="202">
        <f t="shared" si="11"/>
        <v>0</v>
      </c>
      <c r="BC24" s="202">
        <f t="shared" si="11"/>
        <v>0</v>
      </c>
      <c r="BD24" s="202">
        <f t="shared" si="11"/>
        <v>0</v>
      </c>
      <c r="BE24" s="202">
        <f t="shared" si="11"/>
        <v>0</v>
      </c>
      <c r="BF24" s="202">
        <f t="shared" si="11"/>
        <v>0</v>
      </c>
      <c r="BG24" s="202">
        <f t="shared" si="11"/>
        <v>0</v>
      </c>
      <c r="BH24" s="202">
        <f t="shared" si="11"/>
        <v>0</v>
      </c>
      <c r="BI24" s="202">
        <f t="shared" si="11"/>
        <v>0</v>
      </c>
      <c r="BJ24" s="202">
        <f t="shared" si="11"/>
        <v>0</v>
      </c>
      <c r="BK24" s="202">
        <f t="shared" si="11"/>
        <v>0</v>
      </c>
      <c r="BL24" s="202">
        <f t="shared" si="11"/>
        <v>0</v>
      </c>
      <c r="BM24" s="202">
        <f t="shared" si="11"/>
        <v>0</v>
      </c>
      <c r="BN24" s="202">
        <f t="shared" si="11"/>
        <v>2559705.9099999997</v>
      </c>
      <c r="BO24" s="202">
        <f t="shared" si="11"/>
        <v>2559705.9099999997</v>
      </c>
      <c r="BP24" s="202"/>
      <c r="BQ24" s="202"/>
      <c r="BR24" s="202"/>
      <c r="BS24" s="202"/>
      <c r="BT24" s="203"/>
      <c r="BU24" s="203"/>
      <c r="BV24" s="203"/>
      <c r="BW24" s="203"/>
      <c r="BX24" s="203"/>
      <c r="BY24" s="203"/>
      <c r="BZ24" s="203"/>
      <c r="CA24" s="203"/>
      <c r="CB24" s="203"/>
      <c r="CC24" s="203"/>
      <c r="CD24" s="203"/>
      <c r="CE24" s="203"/>
      <c r="CF24" s="203"/>
      <c r="CG24" s="203"/>
      <c r="CH24" s="203"/>
      <c r="CI24" s="203"/>
      <c r="CJ24" s="203"/>
      <c r="CK24" s="203"/>
      <c r="CL24" s="203"/>
      <c r="CM24" s="203"/>
      <c r="CN24" s="203"/>
    </row>
    <row r="25" spans="1:92" ht="15" x14ac:dyDescent="0.25">
      <c r="B25" s="180" t="s">
        <v>138</v>
      </c>
      <c r="C25" s="180" t="s">
        <v>425</v>
      </c>
      <c r="D25" s="180" t="s">
        <v>370</v>
      </c>
      <c r="E25" s="204">
        <v>43985</v>
      </c>
      <c r="F25" s="204">
        <v>44318</v>
      </c>
      <c r="G25" s="180" t="s">
        <v>426</v>
      </c>
      <c r="H25" s="208" t="str">
        <f t="shared" si="6"/>
        <v>88,097.00</v>
      </c>
      <c r="J25" s="206">
        <v>0</v>
      </c>
      <c r="K25" s="206">
        <v>0</v>
      </c>
      <c r="L25" s="206">
        <v>0</v>
      </c>
      <c r="M25" s="206">
        <v>0</v>
      </c>
      <c r="N25" s="206">
        <v>0</v>
      </c>
      <c r="O25" s="206">
        <v>0</v>
      </c>
      <c r="P25" s="206">
        <v>5012.3900000000003</v>
      </c>
      <c r="Q25" s="206">
        <v>17113.480000000003</v>
      </c>
      <c r="R25" s="206">
        <v>18206.72</v>
      </c>
      <c r="S25" s="206">
        <v>16444.78</v>
      </c>
      <c r="T25" s="206">
        <v>18206.72</v>
      </c>
      <c r="U25" s="206">
        <v>12423.35</v>
      </c>
      <c r="V25" s="206">
        <v>689.58</v>
      </c>
      <c r="W25" s="206">
        <v>0</v>
      </c>
      <c r="X25" s="206">
        <v>0</v>
      </c>
      <c r="Y25" s="206">
        <v>0</v>
      </c>
      <c r="Z25" s="206">
        <v>0</v>
      </c>
      <c r="AA25" s="206">
        <v>0</v>
      </c>
      <c r="AB25" s="206">
        <v>0</v>
      </c>
      <c r="AC25" s="206">
        <v>0</v>
      </c>
      <c r="AD25" s="206">
        <v>0</v>
      </c>
      <c r="AE25" s="206">
        <v>0</v>
      </c>
      <c r="AF25" s="206">
        <v>0</v>
      </c>
      <c r="AG25" s="206">
        <v>0</v>
      </c>
      <c r="AH25" s="206">
        <v>0</v>
      </c>
      <c r="AI25" s="206">
        <v>0</v>
      </c>
      <c r="AJ25" s="206">
        <v>0</v>
      </c>
      <c r="AK25" s="206">
        <v>0</v>
      </c>
      <c r="AL25" s="206">
        <v>0</v>
      </c>
      <c r="AM25" s="206">
        <v>0</v>
      </c>
      <c r="AN25" s="206">
        <v>0</v>
      </c>
      <c r="AO25" s="206">
        <v>0</v>
      </c>
      <c r="AP25" s="206">
        <v>0</v>
      </c>
      <c r="AQ25" s="206">
        <v>0</v>
      </c>
      <c r="AR25" s="206">
        <v>0</v>
      </c>
      <c r="AS25" s="206">
        <v>0</v>
      </c>
      <c r="AT25" s="206">
        <v>0</v>
      </c>
      <c r="AU25" s="206">
        <v>0</v>
      </c>
      <c r="AV25" s="206">
        <v>0</v>
      </c>
      <c r="AW25" s="206">
        <v>0</v>
      </c>
      <c r="AX25" s="206">
        <v>0</v>
      </c>
      <c r="AY25" s="206">
        <v>0</v>
      </c>
      <c r="AZ25" s="206">
        <v>0</v>
      </c>
      <c r="BA25" s="206">
        <v>0</v>
      </c>
      <c r="BB25" s="206">
        <v>0</v>
      </c>
      <c r="BC25" s="206">
        <v>0</v>
      </c>
      <c r="BD25" s="206">
        <v>0</v>
      </c>
      <c r="BE25" s="206">
        <v>0</v>
      </c>
      <c r="BF25" s="206">
        <v>0</v>
      </c>
      <c r="BG25" s="206">
        <v>0</v>
      </c>
      <c r="BH25" s="206">
        <v>0</v>
      </c>
      <c r="BI25" s="206">
        <v>0</v>
      </c>
      <c r="BJ25" s="206">
        <v>0</v>
      </c>
      <c r="BK25" s="206">
        <v>0</v>
      </c>
      <c r="BL25" s="206">
        <v>0</v>
      </c>
      <c r="BM25" s="206">
        <v>0</v>
      </c>
      <c r="BN25" s="206">
        <v>88097.01999999999</v>
      </c>
      <c r="BO25" s="207">
        <f t="shared" ref="BO25:BO26" si="12">SUM(J25:BM25)</f>
        <v>88097.02</v>
      </c>
    </row>
    <row r="26" spans="1:92" ht="15" x14ac:dyDescent="0.25">
      <c r="B26" s="180" t="s">
        <v>140</v>
      </c>
      <c r="C26" s="180" t="s">
        <v>427</v>
      </c>
      <c r="D26" s="180" t="s">
        <v>428</v>
      </c>
      <c r="E26" s="204">
        <v>43965</v>
      </c>
      <c r="F26" s="204">
        <v>45048</v>
      </c>
      <c r="G26" s="180" t="s">
        <v>429</v>
      </c>
      <c r="H26" s="208" t="str">
        <f t="shared" si="6"/>
        <v>2,471,609.00</v>
      </c>
      <c r="J26" s="206">
        <v>0</v>
      </c>
      <c r="K26" s="206">
        <v>0</v>
      </c>
      <c r="L26" s="206">
        <v>0</v>
      </c>
      <c r="M26" s="206">
        <v>0</v>
      </c>
      <c r="N26" s="206">
        <v>0</v>
      </c>
      <c r="O26" s="206">
        <v>0</v>
      </c>
      <c r="P26" s="206">
        <v>79144.92</v>
      </c>
      <c r="Q26" s="206">
        <v>141888.71</v>
      </c>
      <c r="R26" s="206">
        <v>141888.71</v>
      </c>
      <c r="S26" s="206">
        <v>128157.56000000001</v>
      </c>
      <c r="T26" s="206">
        <v>141888.71</v>
      </c>
      <c r="U26" s="206">
        <v>137311.66</v>
      </c>
      <c r="V26" s="206">
        <v>53589.69</v>
      </c>
      <c r="W26" s="206">
        <v>0</v>
      </c>
      <c r="X26" s="206">
        <v>0</v>
      </c>
      <c r="Y26" s="206">
        <v>0</v>
      </c>
      <c r="Z26" s="206">
        <v>0</v>
      </c>
      <c r="AA26" s="206">
        <v>0</v>
      </c>
      <c r="AB26" s="206">
        <v>102030.19999999998</v>
      </c>
      <c r="AC26" s="206">
        <v>141888.71</v>
      </c>
      <c r="AD26" s="206">
        <v>141888.71</v>
      </c>
      <c r="AE26" s="206">
        <v>128157.56000000001</v>
      </c>
      <c r="AF26" s="206">
        <v>141888.71</v>
      </c>
      <c r="AG26" s="206">
        <v>137311.66</v>
      </c>
      <c r="AH26" s="206">
        <v>30704.42</v>
      </c>
      <c r="AI26" s="206">
        <v>0</v>
      </c>
      <c r="AJ26" s="206">
        <v>0</v>
      </c>
      <c r="AK26" s="206">
        <v>0</v>
      </c>
      <c r="AL26" s="206">
        <v>0</v>
      </c>
      <c r="AM26" s="206">
        <v>0</v>
      </c>
      <c r="AN26" s="206">
        <v>124915.31999999999</v>
      </c>
      <c r="AO26" s="206">
        <v>141888.54</v>
      </c>
      <c r="AP26" s="206">
        <v>141888.54</v>
      </c>
      <c r="AQ26" s="206">
        <v>128157.40000000001</v>
      </c>
      <c r="AR26" s="206">
        <v>141888.54</v>
      </c>
      <c r="AS26" s="206">
        <v>137311.49</v>
      </c>
      <c r="AT26" s="206">
        <v>7819.13</v>
      </c>
      <c r="AU26" s="206">
        <v>0</v>
      </c>
      <c r="AV26" s="206">
        <v>0</v>
      </c>
      <c r="AW26" s="206">
        <v>0</v>
      </c>
      <c r="AX26" s="206">
        <v>0</v>
      </c>
      <c r="AY26" s="206">
        <v>0</v>
      </c>
      <c r="AZ26" s="206">
        <v>0</v>
      </c>
      <c r="BA26" s="206">
        <v>0</v>
      </c>
      <c r="BB26" s="206">
        <v>0</v>
      </c>
      <c r="BC26" s="206">
        <v>0</v>
      </c>
      <c r="BD26" s="206">
        <v>0</v>
      </c>
      <c r="BE26" s="206">
        <v>0</v>
      </c>
      <c r="BF26" s="206">
        <v>0</v>
      </c>
      <c r="BG26" s="206">
        <v>0</v>
      </c>
      <c r="BH26" s="206">
        <v>0</v>
      </c>
      <c r="BI26" s="206">
        <v>0</v>
      </c>
      <c r="BJ26" s="206">
        <v>0</v>
      </c>
      <c r="BK26" s="206">
        <v>0</v>
      </c>
      <c r="BL26" s="206">
        <v>0</v>
      </c>
      <c r="BM26" s="206">
        <v>0</v>
      </c>
      <c r="BN26" s="206">
        <v>2471608.8899999997</v>
      </c>
      <c r="BO26" s="207">
        <f t="shared" si="12"/>
        <v>2471608.8899999997</v>
      </c>
    </row>
    <row r="27" spans="1:92" ht="15" x14ac:dyDescent="0.25">
      <c r="B27" s="180" t="s">
        <v>142</v>
      </c>
      <c r="C27" s="180" t="s">
        <v>430</v>
      </c>
      <c r="D27" s="180" t="s">
        <v>431</v>
      </c>
      <c r="E27" s="204">
        <v>43955</v>
      </c>
      <c r="F27" s="204">
        <v>43955</v>
      </c>
      <c r="G27" s="180" t="s">
        <v>432</v>
      </c>
      <c r="H27" s="208" t="str">
        <f t="shared" si="6"/>
        <v>0.00</v>
      </c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6"/>
      <c r="BN27" s="206"/>
      <c r="BO27" s="206"/>
    </row>
    <row r="28" spans="1:92" s="197" customFormat="1" ht="15.75" x14ac:dyDescent="0.25">
      <c r="B28" s="198">
        <v>2.2000000000000002</v>
      </c>
      <c r="C28" s="197" t="s">
        <v>433</v>
      </c>
      <c r="D28" s="197" t="s">
        <v>420</v>
      </c>
      <c r="E28" s="199">
        <v>43955</v>
      </c>
      <c r="F28" s="200">
        <v>45140</v>
      </c>
      <c r="G28" s="201" t="s">
        <v>434</v>
      </c>
      <c r="H28" s="202" t="str">
        <f t="shared" si="6"/>
        <v>9,610,294.00</v>
      </c>
      <c r="I28" s="202"/>
      <c r="J28" s="202">
        <f>SUM(J29:J33)</f>
        <v>0</v>
      </c>
      <c r="K28" s="202">
        <f t="shared" ref="K28:BO28" si="13">SUM(K29:K33)</f>
        <v>0</v>
      </c>
      <c r="L28" s="202">
        <f t="shared" si="13"/>
        <v>0</v>
      </c>
      <c r="M28" s="202">
        <f t="shared" si="13"/>
        <v>0</v>
      </c>
      <c r="N28" s="202">
        <f t="shared" si="13"/>
        <v>0</v>
      </c>
      <c r="O28" s="202">
        <f t="shared" si="13"/>
        <v>0</v>
      </c>
      <c r="P28" s="202">
        <f t="shared" si="13"/>
        <v>306963.69999999995</v>
      </c>
      <c r="Q28" s="202">
        <f t="shared" si="13"/>
        <v>550315.64</v>
      </c>
      <c r="R28" s="202">
        <f t="shared" si="13"/>
        <v>591263.15</v>
      </c>
      <c r="S28" s="202">
        <f t="shared" si="13"/>
        <v>539069.55999999994</v>
      </c>
      <c r="T28" s="202">
        <f t="shared" si="13"/>
        <v>596827.01</v>
      </c>
      <c r="U28" s="202">
        <f t="shared" si="13"/>
        <v>577574.52</v>
      </c>
      <c r="V28" s="202">
        <f t="shared" si="13"/>
        <v>319888.27</v>
      </c>
      <c r="W28" s="202">
        <f t="shared" si="13"/>
        <v>146913.85</v>
      </c>
      <c r="X28" s="202">
        <f t="shared" si="13"/>
        <v>151810.98000000001</v>
      </c>
      <c r="Y28" s="202">
        <f t="shared" si="13"/>
        <v>242609.45</v>
      </c>
      <c r="Z28" s="202">
        <f t="shared" si="13"/>
        <v>195959.77000000002</v>
      </c>
      <c r="AA28" s="202">
        <f t="shared" si="13"/>
        <v>201393.58000000002</v>
      </c>
      <c r="AB28" s="202">
        <f t="shared" si="13"/>
        <v>136161.34</v>
      </c>
      <c r="AC28" s="202">
        <f t="shared" si="13"/>
        <v>96093.97</v>
      </c>
      <c r="AD28" s="202">
        <f t="shared" si="13"/>
        <v>332639.14</v>
      </c>
      <c r="AE28" s="202">
        <f t="shared" si="13"/>
        <v>329479.06</v>
      </c>
      <c r="AF28" s="202">
        <f t="shared" si="13"/>
        <v>364780.39</v>
      </c>
      <c r="AG28" s="202">
        <f t="shared" si="13"/>
        <v>353013.28</v>
      </c>
      <c r="AH28" s="202">
        <f t="shared" si="13"/>
        <v>364780.39</v>
      </c>
      <c r="AI28" s="202">
        <f t="shared" si="13"/>
        <v>353013.28</v>
      </c>
      <c r="AJ28" s="202">
        <f t="shared" si="13"/>
        <v>364780.39</v>
      </c>
      <c r="AK28" s="202">
        <f t="shared" si="13"/>
        <v>364780.39</v>
      </c>
      <c r="AL28" s="202">
        <f t="shared" si="13"/>
        <v>353013.28</v>
      </c>
      <c r="AM28" s="202">
        <f t="shared" si="13"/>
        <v>364780.39</v>
      </c>
      <c r="AN28" s="202">
        <f t="shared" si="13"/>
        <v>353013.28</v>
      </c>
      <c r="AO28" s="202">
        <f t="shared" si="13"/>
        <v>364780.39</v>
      </c>
      <c r="AP28" s="202">
        <f t="shared" si="13"/>
        <v>128235.22</v>
      </c>
      <c r="AQ28" s="202">
        <f t="shared" si="13"/>
        <v>86794.55</v>
      </c>
      <c r="AR28" s="202">
        <f t="shared" si="13"/>
        <v>96093.97</v>
      </c>
      <c r="AS28" s="202">
        <f t="shared" si="13"/>
        <v>92994.16</v>
      </c>
      <c r="AT28" s="202">
        <f t="shared" si="13"/>
        <v>96093.97</v>
      </c>
      <c r="AU28" s="202">
        <f t="shared" si="13"/>
        <v>92994.16</v>
      </c>
      <c r="AV28" s="202">
        <f t="shared" si="13"/>
        <v>96093.97</v>
      </c>
      <c r="AW28" s="202">
        <f t="shared" si="13"/>
        <v>5295.5</v>
      </c>
      <c r="AX28" s="202">
        <f t="shared" si="13"/>
        <v>0</v>
      </c>
      <c r="AY28" s="202">
        <f t="shared" si="13"/>
        <v>0</v>
      </c>
      <c r="AZ28" s="202">
        <f t="shared" si="13"/>
        <v>0</v>
      </c>
      <c r="BA28" s="202">
        <f t="shared" si="13"/>
        <v>0</v>
      </c>
      <c r="BB28" s="202">
        <f t="shared" si="13"/>
        <v>0</v>
      </c>
      <c r="BC28" s="202">
        <f t="shared" si="13"/>
        <v>0</v>
      </c>
      <c r="BD28" s="202">
        <f t="shared" si="13"/>
        <v>0</v>
      </c>
      <c r="BE28" s="202">
        <f t="shared" si="13"/>
        <v>0</v>
      </c>
      <c r="BF28" s="202">
        <f t="shared" si="13"/>
        <v>0</v>
      </c>
      <c r="BG28" s="202">
        <f t="shared" si="13"/>
        <v>0</v>
      </c>
      <c r="BH28" s="202">
        <f t="shared" si="13"/>
        <v>0</v>
      </c>
      <c r="BI28" s="202">
        <f t="shared" si="13"/>
        <v>0</v>
      </c>
      <c r="BJ28" s="202">
        <f t="shared" si="13"/>
        <v>0</v>
      </c>
      <c r="BK28" s="202">
        <f t="shared" si="13"/>
        <v>0</v>
      </c>
      <c r="BL28" s="202">
        <f t="shared" si="13"/>
        <v>0</v>
      </c>
      <c r="BM28" s="202">
        <f t="shared" si="13"/>
        <v>0</v>
      </c>
      <c r="BN28" s="202">
        <f t="shared" si="13"/>
        <v>9610293.9499999993</v>
      </c>
      <c r="BO28" s="202">
        <f t="shared" si="13"/>
        <v>9610293.950000003</v>
      </c>
      <c r="BP28" s="202"/>
      <c r="BQ28" s="202"/>
      <c r="BR28" s="202"/>
      <c r="BS28" s="202"/>
      <c r="BT28" s="203"/>
      <c r="BU28" s="203"/>
      <c r="BV28" s="203"/>
      <c r="BW28" s="203"/>
      <c r="BX28" s="203"/>
      <c r="BY28" s="203"/>
      <c r="BZ28" s="203"/>
      <c r="CA28" s="203"/>
      <c r="CB28" s="203"/>
      <c r="CC28" s="203"/>
      <c r="CD28" s="203"/>
      <c r="CE28" s="203"/>
      <c r="CF28" s="203"/>
      <c r="CG28" s="203"/>
      <c r="CH28" s="203"/>
      <c r="CI28" s="203"/>
      <c r="CJ28" s="203"/>
      <c r="CK28" s="203"/>
      <c r="CL28" s="203"/>
      <c r="CM28" s="203"/>
      <c r="CN28" s="203"/>
    </row>
    <row r="29" spans="1:92" ht="15" x14ac:dyDescent="0.25">
      <c r="B29" s="180" t="s">
        <v>145</v>
      </c>
      <c r="C29" s="180" t="s">
        <v>435</v>
      </c>
      <c r="D29" s="180" t="s">
        <v>436</v>
      </c>
      <c r="E29" s="204">
        <v>43965</v>
      </c>
      <c r="F29" s="204">
        <v>44328</v>
      </c>
      <c r="G29" s="180" t="s">
        <v>437</v>
      </c>
      <c r="H29" s="205" t="str">
        <f t="shared" si="6"/>
        <v>1,513,686.00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06">
        <v>0</v>
      </c>
      <c r="P29" s="206">
        <v>145411.97</v>
      </c>
      <c r="Q29" s="206">
        <v>260690.37</v>
      </c>
      <c r="R29" s="206">
        <v>260690.37</v>
      </c>
      <c r="S29" s="206">
        <v>235462.27</v>
      </c>
      <c r="T29" s="206">
        <v>260690.37</v>
      </c>
      <c r="U29" s="206">
        <v>252281</v>
      </c>
      <c r="V29" s="206">
        <v>98459.67</v>
      </c>
      <c r="W29" s="206">
        <v>0</v>
      </c>
      <c r="X29" s="206">
        <v>0</v>
      </c>
      <c r="Y29" s="206">
        <v>0</v>
      </c>
      <c r="Z29" s="206">
        <v>0</v>
      </c>
      <c r="AA29" s="206">
        <v>0</v>
      </c>
      <c r="AB29" s="206">
        <v>0</v>
      </c>
      <c r="AC29" s="206">
        <v>0</v>
      </c>
      <c r="AD29" s="206">
        <v>0</v>
      </c>
      <c r="AE29" s="206">
        <v>0</v>
      </c>
      <c r="AF29" s="206">
        <v>0</v>
      </c>
      <c r="AG29" s="206">
        <v>0</v>
      </c>
      <c r="AH29" s="206">
        <v>0</v>
      </c>
      <c r="AI29" s="206">
        <v>0</v>
      </c>
      <c r="AJ29" s="206">
        <v>0</v>
      </c>
      <c r="AK29" s="206">
        <v>0</v>
      </c>
      <c r="AL29" s="206">
        <v>0</v>
      </c>
      <c r="AM29" s="206">
        <v>0</v>
      </c>
      <c r="AN29" s="206">
        <v>0</v>
      </c>
      <c r="AO29" s="206">
        <v>0</v>
      </c>
      <c r="AP29" s="206">
        <v>0</v>
      </c>
      <c r="AQ29" s="206">
        <v>0</v>
      </c>
      <c r="AR29" s="206">
        <v>0</v>
      </c>
      <c r="AS29" s="206">
        <v>0</v>
      </c>
      <c r="AT29" s="206">
        <v>0</v>
      </c>
      <c r="AU29" s="206">
        <v>0</v>
      </c>
      <c r="AV29" s="206">
        <v>0</v>
      </c>
      <c r="AW29" s="206">
        <v>0</v>
      </c>
      <c r="AX29" s="206">
        <v>0</v>
      </c>
      <c r="AY29" s="206">
        <v>0</v>
      </c>
      <c r="AZ29" s="206">
        <v>0</v>
      </c>
      <c r="BA29" s="206">
        <v>0</v>
      </c>
      <c r="BB29" s="206">
        <v>0</v>
      </c>
      <c r="BC29" s="206">
        <v>0</v>
      </c>
      <c r="BD29" s="206">
        <v>0</v>
      </c>
      <c r="BE29" s="206">
        <v>0</v>
      </c>
      <c r="BF29" s="206">
        <v>0</v>
      </c>
      <c r="BG29" s="206">
        <v>0</v>
      </c>
      <c r="BH29" s="206">
        <v>0</v>
      </c>
      <c r="BI29" s="206">
        <v>0</v>
      </c>
      <c r="BJ29" s="206">
        <v>0</v>
      </c>
      <c r="BK29" s="206">
        <v>0</v>
      </c>
      <c r="BL29" s="206">
        <v>0</v>
      </c>
      <c r="BM29" s="206">
        <v>0</v>
      </c>
      <c r="BN29" s="206">
        <v>1513686.02</v>
      </c>
      <c r="BO29" s="207">
        <f t="shared" ref="BO29:BO33" si="14">SUM(J29:BM29)</f>
        <v>1513686.02</v>
      </c>
    </row>
    <row r="30" spans="1:92" ht="15" x14ac:dyDescent="0.25">
      <c r="B30" s="180" t="s">
        <v>148</v>
      </c>
      <c r="C30" s="180" t="s">
        <v>438</v>
      </c>
      <c r="D30" s="180" t="s">
        <v>410</v>
      </c>
      <c r="E30" s="204">
        <v>44015</v>
      </c>
      <c r="F30" s="204">
        <v>44440</v>
      </c>
      <c r="G30" s="180" t="s">
        <v>439</v>
      </c>
      <c r="H30" s="205" t="str">
        <f t="shared" si="6"/>
        <v>360,088.00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06">
        <v>0</v>
      </c>
      <c r="P30" s="206">
        <v>0</v>
      </c>
      <c r="Q30" s="206">
        <v>0</v>
      </c>
      <c r="R30" s="206">
        <v>40947.51</v>
      </c>
      <c r="S30" s="206">
        <v>42010.27</v>
      </c>
      <c r="T30" s="206">
        <v>46511.37</v>
      </c>
      <c r="U30" s="206">
        <v>45011</v>
      </c>
      <c r="V30" s="206">
        <v>46511.37</v>
      </c>
      <c r="W30" s="206">
        <v>45011</v>
      </c>
      <c r="X30" s="206">
        <v>46511.37</v>
      </c>
      <c r="Y30" s="206">
        <v>46511.37</v>
      </c>
      <c r="Z30" s="206">
        <v>1062.76</v>
      </c>
      <c r="AA30" s="206">
        <v>0</v>
      </c>
      <c r="AB30" s="206">
        <v>0</v>
      </c>
      <c r="AC30" s="206">
        <v>0</v>
      </c>
      <c r="AD30" s="206">
        <v>0</v>
      </c>
      <c r="AE30" s="206">
        <v>0</v>
      </c>
      <c r="AF30" s="206">
        <v>0</v>
      </c>
      <c r="AG30" s="206">
        <v>0</v>
      </c>
      <c r="AH30" s="206">
        <v>0</v>
      </c>
      <c r="AI30" s="206">
        <v>0</v>
      </c>
      <c r="AJ30" s="206">
        <v>0</v>
      </c>
      <c r="AK30" s="206">
        <v>0</v>
      </c>
      <c r="AL30" s="206">
        <v>0</v>
      </c>
      <c r="AM30" s="206">
        <v>0</v>
      </c>
      <c r="AN30" s="206">
        <v>0</v>
      </c>
      <c r="AO30" s="206">
        <v>0</v>
      </c>
      <c r="AP30" s="206">
        <v>0</v>
      </c>
      <c r="AQ30" s="206">
        <v>0</v>
      </c>
      <c r="AR30" s="206">
        <v>0</v>
      </c>
      <c r="AS30" s="206">
        <v>0</v>
      </c>
      <c r="AT30" s="206">
        <v>0</v>
      </c>
      <c r="AU30" s="206">
        <v>0</v>
      </c>
      <c r="AV30" s="206">
        <v>0</v>
      </c>
      <c r="AW30" s="206">
        <v>0</v>
      </c>
      <c r="AX30" s="206">
        <v>0</v>
      </c>
      <c r="AY30" s="206">
        <v>0</v>
      </c>
      <c r="AZ30" s="206">
        <v>0</v>
      </c>
      <c r="BA30" s="206">
        <v>0</v>
      </c>
      <c r="BB30" s="206">
        <v>0</v>
      </c>
      <c r="BC30" s="206">
        <v>0</v>
      </c>
      <c r="BD30" s="206">
        <v>0</v>
      </c>
      <c r="BE30" s="206">
        <v>0</v>
      </c>
      <c r="BF30" s="206">
        <v>0</v>
      </c>
      <c r="BG30" s="206">
        <v>0</v>
      </c>
      <c r="BH30" s="206">
        <v>0</v>
      </c>
      <c r="BI30" s="206">
        <v>0</v>
      </c>
      <c r="BJ30" s="206">
        <v>0</v>
      </c>
      <c r="BK30" s="206">
        <v>0</v>
      </c>
      <c r="BL30" s="206">
        <v>0</v>
      </c>
      <c r="BM30" s="206">
        <v>0</v>
      </c>
      <c r="BN30" s="206">
        <v>360088.02</v>
      </c>
      <c r="BO30" s="207">
        <f t="shared" si="14"/>
        <v>360088.02</v>
      </c>
    </row>
    <row r="31" spans="1:92" ht="15" x14ac:dyDescent="0.25">
      <c r="B31" s="180" t="s">
        <v>150</v>
      </c>
      <c r="C31" s="180" t="s">
        <v>440</v>
      </c>
      <c r="D31" s="180" t="s">
        <v>373</v>
      </c>
      <c r="E31" s="204">
        <v>44382</v>
      </c>
      <c r="F31" s="204">
        <v>44930</v>
      </c>
      <c r="G31" s="180" t="s">
        <v>441</v>
      </c>
      <c r="H31" s="205" t="str">
        <f t="shared" si="6"/>
        <v>1,546,534.00</v>
      </c>
      <c r="J31" s="206">
        <v>0</v>
      </c>
      <c r="K31" s="206">
        <v>0</v>
      </c>
      <c r="L31" s="206">
        <v>0</v>
      </c>
      <c r="M31" s="206">
        <v>0</v>
      </c>
      <c r="N31" s="206">
        <v>0</v>
      </c>
      <c r="O31" s="206">
        <v>0</v>
      </c>
      <c r="P31" s="206">
        <v>0</v>
      </c>
      <c r="Q31" s="206">
        <v>0</v>
      </c>
      <c r="R31" s="206">
        <v>0</v>
      </c>
      <c r="S31" s="206">
        <v>0</v>
      </c>
      <c r="T31" s="206">
        <v>0</v>
      </c>
      <c r="U31" s="206">
        <v>0</v>
      </c>
      <c r="V31" s="206">
        <v>0</v>
      </c>
      <c r="W31" s="206">
        <v>0</v>
      </c>
      <c r="X31" s="206">
        <v>0</v>
      </c>
      <c r="Y31" s="206">
        <v>0</v>
      </c>
      <c r="Z31" s="206">
        <v>0</v>
      </c>
      <c r="AA31" s="206">
        <v>0</v>
      </c>
      <c r="AB31" s="206">
        <v>0</v>
      </c>
      <c r="AC31" s="206">
        <v>0</v>
      </c>
      <c r="AD31" s="206">
        <v>115636.96</v>
      </c>
      <c r="AE31" s="206">
        <v>118638.22</v>
      </c>
      <c r="AF31" s="206">
        <v>131349.46</v>
      </c>
      <c r="AG31" s="206">
        <v>127112.38</v>
      </c>
      <c r="AH31" s="206">
        <v>131349.46</v>
      </c>
      <c r="AI31" s="206">
        <v>127112.38</v>
      </c>
      <c r="AJ31" s="206">
        <v>131349.46</v>
      </c>
      <c r="AK31" s="206">
        <v>131349.46</v>
      </c>
      <c r="AL31" s="206">
        <v>127112.38</v>
      </c>
      <c r="AM31" s="206">
        <v>131349.46</v>
      </c>
      <c r="AN31" s="206">
        <v>127112.38</v>
      </c>
      <c r="AO31" s="206">
        <v>131349.46</v>
      </c>
      <c r="AP31" s="206">
        <v>15712.5</v>
      </c>
      <c r="AQ31" s="206">
        <v>0</v>
      </c>
      <c r="AR31" s="206">
        <v>0</v>
      </c>
      <c r="AS31" s="206">
        <v>0</v>
      </c>
      <c r="AT31" s="206">
        <v>0</v>
      </c>
      <c r="AU31" s="206">
        <v>0</v>
      </c>
      <c r="AV31" s="206">
        <v>0</v>
      </c>
      <c r="AW31" s="206">
        <v>0</v>
      </c>
      <c r="AX31" s="206">
        <v>0</v>
      </c>
      <c r="AY31" s="206">
        <v>0</v>
      </c>
      <c r="AZ31" s="206">
        <v>0</v>
      </c>
      <c r="BA31" s="206">
        <v>0</v>
      </c>
      <c r="BB31" s="206">
        <v>0</v>
      </c>
      <c r="BC31" s="206">
        <v>0</v>
      </c>
      <c r="BD31" s="206">
        <v>0</v>
      </c>
      <c r="BE31" s="206">
        <v>0</v>
      </c>
      <c r="BF31" s="206">
        <v>0</v>
      </c>
      <c r="BG31" s="206">
        <v>0</v>
      </c>
      <c r="BH31" s="206">
        <v>0</v>
      </c>
      <c r="BI31" s="206">
        <v>0</v>
      </c>
      <c r="BJ31" s="206">
        <v>0</v>
      </c>
      <c r="BK31" s="206">
        <v>0</v>
      </c>
      <c r="BL31" s="206">
        <v>0</v>
      </c>
      <c r="BM31" s="206">
        <v>0</v>
      </c>
      <c r="BN31" s="206">
        <v>1546533.96</v>
      </c>
      <c r="BO31" s="207">
        <f t="shared" si="14"/>
        <v>1546533.96</v>
      </c>
    </row>
    <row r="32" spans="1:92" ht="15" x14ac:dyDescent="0.25">
      <c r="B32" s="180" t="s">
        <v>152</v>
      </c>
      <c r="C32" s="180" t="s">
        <v>442</v>
      </c>
      <c r="D32" s="180" t="s">
        <v>373</v>
      </c>
      <c r="E32" s="204">
        <v>44382</v>
      </c>
      <c r="F32" s="204">
        <v>44930</v>
      </c>
      <c r="G32" s="180" t="s">
        <v>443</v>
      </c>
      <c r="H32" s="205" t="str">
        <f t="shared" si="6"/>
        <v>1,617,032.00</v>
      </c>
      <c r="J32" s="206">
        <v>0</v>
      </c>
      <c r="K32" s="206">
        <v>0</v>
      </c>
      <c r="L32" s="206">
        <v>0</v>
      </c>
      <c r="M32" s="206">
        <v>0</v>
      </c>
      <c r="N32" s="206">
        <v>0</v>
      </c>
      <c r="O32" s="206">
        <v>0</v>
      </c>
      <c r="P32" s="206">
        <v>0</v>
      </c>
      <c r="Q32" s="206">
        <v>0</v>
      </c>
      <c r="R32" s="206">
        <v>0</v>
      </c>
      <c r="S32" s="206">
        <v>0</v>
      </c>
      <c r="T32" s="206">
        <v>0</v>
      </c>
      <c r="U32" s="206">
        <v>0</v>
      </c>
      <c r="V32" s="206">
        <v>0</v>
      </c>
      <c r="W32" s="206">
        <v>0</v>
      </c>
      <c r="X32" s="206">
        <v>0</v>
      </c>
      <c r="Y32" s="206">
        <v>0</v>
      </c>
      <c r="Z32" s="206">
        <v>0</v>
      </c>
      <c r="AA32" s="206">
        <v>0</v>
      </c>
      <c r="AB32" s="206">
        <v>0</v>
      </c>
      <c r="AC32" s="206">
        <v>0</v>
      </c>
      <c r="AD32" s="206">
        <v>120908.21</v>
      </c>
      <c r="AE32" s="206">
        <v>124046.29</v>
      </c>
      <c r="AF32" s="206">
        <v>137336.95999999999</v>
      </c>
      <c r="AG32" s="206">
        <v>132906.74</v>
      </c>
      <c r="AH32" s="206">
        <v>137336.95999999999</v>
      </c>
      <c r="AI32" s="206">
        <v>132906.74</v>
      </c>
      <c r="AJ32" s="206">
        <v>137336.95999999999</v>
      </c>
      <c r="AK32" s="206">
        <v>137336.95999999999</v>
      </c>
      <c r="AL32" s="206">
        <v>132906.74</v>
      </c>
      <c r="AM32" s="206">
        <v>137336.95999999999</v>
      </c>
      <c r="AN32" s="206">
        <v>132906.74</v>
      </c>
      <c r="AO32" s="206">
        <v>137336.95999999999</v>
      </c>
      <c r="AP32" s="206">
        <v>16428.75</v>
      </c>
      <c r="AQ32" s="206">
        <v>0</v>
      </c>
      <c r="AR32" s="206">
        <v>0</v>
      </c>
      <c r="AS32" s="206">
        <v>0</v>
      </c>
      <c r="AT32" s="206">
        <v>0</v>
      </c>
      <c r="AU32" s="206">
        <v>0</v>
      </c>
      <c r="AV32" s="206">
        <v>0</v>
      </c>
      <c r="AW32" s="206">
        <v>0</v>
      </c>
      <c r="AX32" s="206">
        <v>0</v>
      </c>
      <c r="AY32" s="206">
        <v>0</v>
      </c>
      <c r="AZ32" s="206">
        <v>0</v>
      </c>
      <c r="BA32" s="206">
        <v>0</v>
      </c>
      <c r="BB32" s="206">
        <v>0</v>
      </c>
      <c r="BC32" s="206">
        <v>0</v>
      </c>
      <c r="BD32" s="206">
        <v>0</v>
      </c>
      <c r="BE32" s="206">
        <v>0</v>
      </c>
      <c r="BF32" s="206">
        <v>0</v>
      </c>
      <c r="BG32" s="206">
        <v>0</v>
      </c>
      <c r="BH32" s="206">
        <v>0</v>
      </c>
      <c r="BI32" s="206">
        <v>0</v>
      </c>
      <c r="BJ32" s="206">
        <v>0</v>
      </c>
      <c r="BK32" s="206">
        <v>0</v>
      </c>
      <c r="BL32" s="206">
        <v>0</v>
      </c>
      <c r="BM32" s="206">
        <v>0</v>
      </c>
      <c r="BN32" s="206">
        <v>1617031.9699999997</v>
      </c>
      <c r="BO32" s="207">
        <f t="shared" si="14"/>
        <v>1617031.9699999997</v>
      </c>
    </row>
    <row r="33" spans="1:92" ht="15" x14ac:dyDescent="0.25">
      <c r="B33" s="180" t="s">
        <v>444</v>
      </c>
      <c r="C33" s="180" t="s">
        <v>445</v>
      </c>
      <c r="D33" s="180" t="s">
        <v>446</v>
      </c>
      <c r="E33" s="204">
        <v>43965</v>
      </c>
      <c r="F33" s="204">
        <v>45140</v>
      </c>
      <c r="G33" s="180" t="s">
        <v>447</v>
      </c>
      <c r="H33" s="205" t="str">
        <f t="shared" si="6"/>
        <v>4,572,954.00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6">
        <v>161551.72999999998</v>
      </c>
      <c r="Q33" s="206">
        <v>289625.27</v>
      </c>
      <c r="R33" s="206">
        <v>289625.27</v>
      </c>
      <c r="S33" s="206">
        <v>261597.02</v>
      </c>
      <c r="T33" s="206">
        <v>289625.27</v>
      </c>
      <c r="U33" s="206">
        <v>280282.52</v>
      </c>
      <c r="V33" s="206">
        <v>174917.23</v>
      </c>
      <c r="W33" s="206">
        <v>101902.85</v>
      </c>
      <c r="X33" s="206">
        <v>105299.61</v>
      </c>
      <c r="Y33" s="206">
        <v>196098.08000000002</v>
      </c>
      <c r="Z33" s="206">
        <v>194897.01</v>
      </c>
      <c r="AA33" s="206">
        <v>201393.58000000002</v>
      </c>
      <c r="AB33" s="206">
        <v>136161.34</v>
      </c>
      <c r="AC33" s="206">
        <v>96093.97</v>
      </c>
      <c r="AD33" s="206">
        <v>96093.97</v>
      </c>
      <c r="AE33" s="206">
        <v>86794.55</v>
      </c>
      <c r="AF33" s="206">
        <v>96093.97</v>
      </c>
      <c r="AG33" s="206">
        <v>92994.16</v>
      </c>
      <c r="AH33" s="206">
        <v>96093.97</v>
      </c>
      <c r="AI33" s="206">
        <v>92994.16</v>
      </c>
      <c r="AJ33" s="206">
        <v>96093.97</v>
      </c>
      <c r="AK33" s="206">
        <v>96093.97</v>
      </c>
      <c r="AL33" s="206">
        <v>92994.16</v>
      </c>
      <c r="AM33" s="206">
        <v>96093.97</v>
      </c>
      <c r="AN33" s="206">
        <v>92994.16</v>
      </c>
      <c r="AO33" s="206">
        <v>96093.97</v>
      </c>
      <c r="AP33" s="206">
        <v>96093.97</v>
      </c>
      <c r="AQ33" s="206">
        <v>86794.55</v>
      </c>
      <c r="AR33" s="206">
        <v>96093.97</v>
      </c>
      <c r="AS33" s="206">
        <v>92994.16</v>
      </c>
      <c r="AT33" s="206">
        <v>96093.97</v>
      </c>
      <c r="AU33" s="206">
        <v>92994.16</v>
      </c>
      <c r="AV33" s="206">
        <v>96093.97</v>
      </c>
      <c r="AW33" s="206">
        <v>5295.5</v>
      </c>
      <c r="AX33" s="206">
        <v>0</v>
      </c>
      <c r="AY33" s="206">
        <v>0</v>
      </c>
      <c r="AZ33" s="206">
        <v>0</v>
      </c>
      <c r="BA33" s="206">
        <v>0</v>
      </c>
      <c r="BB33" s="206">
        <v>0</v>
      </c>
      <c r="BC33" s="206">
        <v>0</v>
      </c>
      <c r="BD33" s="206">
        <v>0</v>
      </c>
      <c r="BE33" s="206">
        <v>0</v>
      </c>
      <c r="BF33" s="206">
        <v>0</v>
      </c>
      <c r="BG33" s="206">
        <v>0</v>
      </c>
      <c r="BH33" s="206">
        <v>0</v>
      </c>
      <c r="BI33" s="206">
        <v>0</v>
      </c>
      <c r="BJ33" s="206">
        <v>0</v>
      </c>
      <c r="BK33" s="206">
        <v>0</v>
      </c>
      <c r="BL33" s="206">
        <v>0</v>
      </c>
      <c r="BM33" s="206">
        <v>0</v>
      </c>
      <c r="BN33" s="206">
        <v>4572953.9800000004</v>
      </c>
      <c r="BO33" s="207">
        <f t="shared" si="14"/>
        <v>4572953.9800000023</v>
      </c>
    </row>
    <row r="34" spans="1:92" ht="15" x14ac:dyDescent="0.25">
      <c r="B34" s="180" t="s">
        <v>448</v>
      </c>
      <c r="C34" s="180" t="s">
        <v>449</v>
      </c>
      <c r="D34" s="180" t="s">
        <v>431</v>
      </c>
      <c r="E34" s="204">
        <v>43955</v>
      </c>
      <c r="F34" s="204">
        <v>43955</v>
      </c>
      <c r="G34" s="180" t="s">
        <v>432</v>
      </c>
      <c r="H34" s="205" t="str">
        <f t="shared" si="6"/>
        <v>0.00</v>
      </c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  <c r="BO34" s="206"/>
    </row>
    <row r="35" spans="1:92" s="191" customFormat="1" ht="18.75" x14ac:dyDescent="0.3">
      <c r="A35" s="189"/>
      <c r="B35" s="190">
        <v>3</v>
      </c>
      <c r="C35" s="191" t="s">
        <v>450</v>
      </c>
      <c r="D35" s="191" t="s">
        <v>451</v>
      </c>
      <c r="E35" s="192">
        <v>43955</v>
      </c>
      <c r="F35" s="193">
        <v>45353</v>
      </c>
      <c r="G35" s="194" t="s">
        <v>452</v>
      </c>
      <c r="H35" s="195">
        <f>H36+H39+H49+H56+H62</f>
        <v>21618000</v>
      </c>
      <c r="I35" s="195"/>
      <c r="J35" s="195">
        <f>J36+J39+J49+J56+J62</f>
        <v>0</v>
      </c>
      <c r="K35" s="195">
        <f t="shared" ref="K35:BO35" si="15">K36+K39+K49+K56+K62</f>
        <v>0</v>
      </c>
      <c r="L35" s="195">
        <f t="shared" si="15"/>
        <v>0</v>
      </c>
      <c r="M35" s="195">
        <f t="shared" si="15"/>
        <v>0</v>
      </c>
      <c r="N35" s="195">
        <f t="shared" si="15"/>
        <v>133336.49</v>
      </c>
      <c r="O35" s="195">
        <f t="shared" si="15"/>
        <v>263825.12</v>
      </c>
      <c r="P35" s="195">
        <f t="shared" si="15"/>
        <v>337446.95</v>
      </c>
      <c r="Q35" s="195">
        <f t="shared" si="15"/>
        <v>364858.23</v>
      </c>
      <c r="R35" s="195">
        <f t="shared" si="15"/>
        <v>407926.84</v>
      </c>
      <c r="S35" s="195">
        <f t="shared" si="15"/>
        <v>421790.13999999996</v>
      </c>
      <c r="T35" s="195">
        <f t="shared" si="15"/>
        <v>557781.56000000006</v>
      </c>
      <c r="U35" s="195">
        <f t="shared" si="15"/>
        <v>541749.25</v>
      </c>
      <c r="V35" s="195">
        <f t="shared" si="15"/>
        <v>765710.95000000007</v>
      </c>
      <c r="W35" s="195">
        <f t="shared" si="15"/>
        <v>761659.57</v>
      </c>
      <c r="X35" s="195">
        <f t="shared" si="15"/>
        <v>785234.67999999993</v>
      </c>
      <c r="Y35" s="195">
        <f t="shared" si="15"/>
        <v>763088.98</v>
      </c>
      <c r="Z35" s="195">
        <f t="shared" si="15"/>
        <v>724033.74</v>
      </c>
      <c r="AA35" s="195">
        <f t="shared" si="15"/>
        <v>794661.25</v>
      </c>
      <c r="AB35" s="195">
        <f t="shared" si="15"/>
        <v>776916.99</v>
      </c>
      <c r="AC35" s="195">
        <f t="shared" si="15"/>
        <v>823862.76</v>
      </c>
      <c r="AD35" s="195">
        <f t="shared" si="15"/>
        <v>829936.10000000009</v>
      </c>
      <c r="AE35" s="195">
        <f t="shared" si="15"/>
        <v>733419.82</v>
      </c>
      <c r="AF35" s="195">
        <f t="shared" si="15"/>
        <v>811535.02</v>
      </c>
      <c r="AG35" s="195">
        <f t="shared" si="15"/>
        <v>785356.45</v>
      </c>
      <c r="AH35" s="195">
        <f t="shared" si="15"/>
        <v>575090.05000000005</v>
      </c>
      <c r="AI35" s="195">
        <f t="shared" si="15"/>
        <v>525447.47</v>
      </c>
      <c r="AJ35" s="195">
        <f t="shared" si="15"/>
        <v>542962.41</v>
      </c>
      <c r="AK35" s="195">
        <f t="shared" si="15"/>
        <v>542962.41</v>
      </c>
      <c r="AL35" s="195">
        <f t="shared" si="15"/>
        <v>525447.47</v>
      </c>
      <c r="AM35" s="195">
        <f t="shared" si="15"/>
        <v>512222.4</v>
      </c>
      <c r="AN35" s="195">
        <f t="shared" si="15"/>
        <v>490371.72000000003</v>
      </c>
      <c r="AO35" s="195">
        <f t="shared" si="15"/>
        <v>479808.58</v>
      </c>
      <c r="AP35" s="195">
        <f t="shared" si="15"/>
        <v>473735.24</v>
      </c>
      <c r="AQ35" s="195">
        <f t="shared" si="15"/>
        <v>427889.88</v>
      </c>
      <c r="AR35" s="195">
        <f t="shared" si="15"/>
        <v>473735.24</v>
      </c>
      <c r="AS35" s="195">
        <f t="shared" si="15"/>
        <v>458453.45</v>
      </c>
      <c r="AT35" s="195">
        <f t="shared" si="15"/>
        <v>473735.24</v>
      </c>
      <c r="AU35" s="195">
        <f t="shared" si="15"/>
        <v>458453.45</v>
      </c>
      <c r="AV35" s="195">
        <f t="shared" si="15"/>
        <v>473735.24</v>
      </c>
      <c r="AW35" s="195">
        <f t="shared" si="15"/>
        <v>473735.24</v>
      </c>
      <c r="AX35" s="195">
        <f t="shared" si="15"/>
        <v>325116.96000000002</v>
      </c>
      <c r="AY35" s="195">
        <f t="shared" si="15"/>
        <v>220020.78999999998</v>
      </c>
      <c r="AZ35" s="195">
        <f t="shared" si="15"/>
        <v>212923.34</v>
      </c>
      <c r="BA35" s="195">
        <f t="shared" si="15"/>
        <v>219597.55</v>
      </c>
      <c r="BB35" s="195">
        <f t="shared" si="15"/>
        <v>175035.97</v>
      </c>
      <c r="BC35" s="195">
        <f t="shared" si="15"/>
        <v>163743.32</v>
      </c>
      <c r="BD35" s="195">
        <f t="shared" si="15"/>
        <v>9645.7899999999991</v>
      </c>
      <c r="BE35" s="195">
        <f t="shared" si="15"/>
        <v>0</v>
      </c>
      <c r="BF35" s="195">
        <f t="shared" si="15"/>
        <v>0</v>
      </c>
      <c r="BG35" s="195">
        <f t="shared" si="15"/>
        <v>0</v>
      </c>
      <c r="BH35" s="195">
        <f t="shared" si="15"/>
        <v>0</v>
      </c>
      <c r="BI35" s="195">
        <f t="shared" si="15"/>
        <v>0</v>
      </c>
      <c r="BJ35" s="195">
        <f t="shared" si="15"/>
        <v>0</v>
      </c>
      <c r="BK35" s="195">
        <f t="shared" si="15"/>
        <v>0</v>
      </c>
      <c r="BL35" s="195">
        <f t="shared" si="15"/>
        <v>0</v>
      </c>
      <c r="BM35" s="195">
        <f t="shared" si="15"/>
        <v>0</v>
      </c>
      <c r="BN35" s="195">
        <f t="shared" si="15"/>
        <v>21618000.100000001</v>
      </c>
      <c r="BO35" s="195">
        <f t="shared" si="15"/>
        <v>21618000.100000001</v>
      </c>
      <c r="BP35" s="195"/>
      <c r="BQ35" s="195"/>
      <c r="BR35" s="195"/>
      <c r="BS35" s="195"/>
      <c r="BT35" s="196"/>
      <c r="BU35" s="196"/>
      <c r="BV35" s="196"/>
      <c r="BW35" s="196"/>
      <c r="BX35" s="196"/>
      <c r="BY35" s="196"/>
      <c r="BZ35" s="196"/>
      <c r="CA35" s="196"/>
      <c r="CB35" s="196"/>
      <c r="CC35" s="196"/>
      <c r="CD35" s="196"/>
      <c r="CE35" s="196"/>
      <c r="CF35" s="196"/>
      <c r="CG35" s="196"/>
      <c r="CH35" s="196"/>
      <c r="CI35" s="196"/>
      <c r="CJ35" s="196"/>
      <c r="CK35" s="196"/>
      <c r="CL35" s="196"/>
      <c r="CM35" s="196"/>
      <c r="CN35" s="196"/>
    </row>
    <row r="36" spans="1:92" s="197" customFormat="1" ht="15.75" x14ac:dyDescent="0.25">
      <c r="B36" s="198">
        <v>3.1</v>
      </c>
      <c r="C36" s="197" t="s">
        <v>453</v>
      </c>
      <c r="D36" s="197" t="s">
        <v>436</v>
      </c>
      <c r="E36" s="199">
        <v>43965</v>
      </c>
      <c r="F36" s="200">
        <v>44328</v>
      </c>
      <c r="G36" s="201" t="s">
        <v>454</v>
      </c>
      <c r="H36" s="202" t="str">
        <f t="shared" si="6"/>
        <v>128,565.00</v>
      </c>
      <c r="I36" s="202"/>
      <c r="J36" s="202">
        <f>SUM(J37:J38)</f>
        <v>0</v>
      </c>
      <c r="K36" s="202">
        <f t="shared" ref="K36:BO36" si="16">SUM(K37:K38)</f>
        <v>0</v>
      </c>
      <c r="L36" s="202">
        <f t="shared" si="16"/>
        <v>0</v>
      </c>
      <c r="M36" s="202">
        <f t="shared" si="16"/>
        <v>0</v>
      </c>
      <c r="N36" s="202">
        <f t="shared" si="16"/>
        <v>0</v>
      </c>
      <c r="O36" s="202">
        <f t="shared" si="16"/>
        <v>0</v>
      </c>
      <c r="P36" s="202">
        <f t="shared" si="16"/>
        <v>12350.57</v>
      </c>
      <c r="Q36" s="202">
        <f t="shared" si="16"/>
        <v>22141.75</v>
      </c>
      <c r="R36" s="202">
        <f t="shared" si="16"/>
        <v>22141.75</v>
      </c>
      <c r="S36" s="202">
        <f t="shared" si="16"/>
        <v>19999</v>
      </c>
      <c r="T36" s="202">
        <f t="shared" si="16"/>
        <v>22141.75</v>
      </c>
      <c r="U36" s="202">
        <f t="shared" si="16"/>
        <v>21427.5</v>
      </c>
      <c r="V36" s="202">
        <f t="shared" si="16"/>
        <v>8362.68</v>
      </c>
      <c r="W36" s="202">
        <f t="shared" si="16"/>
        <v>0</v>
      </c>
      <c r="X36" s="202">
        <f t="shared" si="16"/>
        <v>0</v>
      </c>
      <c r="Y36" s="202">
        <f t="shared" si="16"/>
        <v>0</v>
      </c>
      <c r="Z36" s="202">
        <f t="shared" si="16"/>
        <v>0</v>
      </c>
      <c r="AA36" s="202">
        <f t="shared" si="16"/>
        <v>0</v>
      </c>
      <c r="AB36" s="202">
        <f t="shared" si="16"/>
        <v>0</v>
      </c>
      <c r="AC36" s="202">
        <f t="shared" si="16"/>
        <v>0</v>
      </c>
      <c r="AD36" s="202">
        <f t="shared" si="16"/>
        <v>0</v>
      </c>
      <c r="AE36" s="202">
        <f t="shared" si="16"/>
        <v>0</v>
      </c>
      <c r="AF36" s="202">
        <f t="shared" si="16"/>
        <v>0</v>
      </c>
      <c r="AG36" s="202">
        <f t="shared" si="16"/>
        <v>0</v>
      </c>
      <c r="AH36" s="202">
        <f t="shared" si="16"/>
        <v>0</v>
      </c>
      <c r="AI36" s="202">
        <f t="shared" si="16"/>
        <v>0</v>
      </c>
      <c r="AJ36" s="202">
        <f t="shared" si="16"/>
        <v>0</v>
      </c>
      <c r="AK36" s="202">
        <f t="shared" si="16"/>
        <v>0</v>
      </c>
      <c r="AL36" s="202">
        <f t="shared" si="16"/>
        <v>0</v>
      </c>
      <c r="AM36" s="202">
        <f t="shared" si="16"/>
        <v>0</v>
      </c>
      <c r="AN36" s="202">
        <f t="shared" si="16"/>
        <v>0</v>
      </c>
      <c r="AO36" s="202">
        <f t="shared" si="16"/>
        <v>0</v>
      </c>
      <c r="AP36" s="202">
        <f t="shared" si="16"/>
        <v>0</v>
      </c>
      <c r="AQ36" s="202">
        <f t="shared" si="16"/>
        <v>0</v>
      </c>
      <c r="AR36" s="202">
        <f t="shared" si="16"/>
        <v>0</v>
      </c>
      <c r="AS36" s="202">
        <f t="shared" si="16"/>
        <v>0</v>
      </c>
      <c r="AT36" s="202">
        <f t="shared" si="16"/>
        <v>0</v>
      </c>
      <c r="AU36" s="202">
        <f t="shared" si="16"/>
        <v>0</v>
      </c>
      <c r="AV36" s="202">
        <f t="shared" si="16"/>
        <v>0</v>
      </c>
      <c r="AW36" s="202">
        <f t="shared" si="16"/>
        <v>0</v>
      </c>
      <c r="AX36" s="202">
        <f t="shared" si="16"/>
        <v>0</v>
      </c>
      <c r="AY36" s="202">
        <f t="shared" si="16"/>
        <v>0</v>
      </c>
      <c r="AZ36" s="202">
        <f t="shared" si="16"/>
        <v>0</v>
      </c>
      <c r="BA36" s="202">
        <f t="shared" si="16"/>
        <v>0</v>
      </c>
      <c r="BB36" s="202">
        <f t="shared" si="16"/>
        <v>0</v>
      </c>
      <c r="BC36" s="202">
        <f t="shared" si="16"/>
        <v>0</v>
      </c>
      <c r="BD36" s="202">
        <f t="shared" si="16"/>
        <v>0</v>
      </c>
      <c r="BE36" s="202">
        <f t="shared" si="16"/>
        <v>0</v>
      </c>
      <c r="BF36" s="202">
        <f t="shared" si="16"/>
        <v>0</v>
      </c>
      <c r="BG36" s="202">
        <f t="shared" si="16"/>
        <v>0</v>
      </c>
      <c r="BH36" s="202">
        <f t="shared" si="16"/>
        <v>0</v>
      </c>
      <c r="BI36" s="202">
        <f t="shared" si="16"/>
        <v>0</v>
      </c>
      <c r="BJ36" s="202">
        <f t="shared" si="16"/>
        <v>0</v>
      </c>
      <c r="BK36" s="202">
        <f t="shared" si="16"/>
        <v>0</v>
      </c>
      <c r="BL36" s="202">
        <f t="shared" si="16"/>
        <v>0</v>
      </c>
      <c r="BM36" s="202">
        <f t="shared" si="16"/>
        <v>0</v>
      </c>
      <c r="BN36" s="202">
        <f t="shared" si="16"/>
        <v>128565</v>
      </c>
      <c r="BO36" s="202">
        <f t="shared" si="16"/>
        <v>128565.00000000001</v>
      </c>
      <c r="BP36" s="202"/>
      <c r="BQ36" s="202"/>
      <c r="BR36" s="202"/>
      <c r="BS36" s="202"/>
      <c r="BT36" s="203"/>
      <c r="BU36" s="203"/>
      <c r="BV36" s="203"/>
      <c r="BW36" s="203"/>
      <c r="BX36" s="203"/>
      <c r="BY36" s="203"/>
      <c r="BZ36" s="203"/>
      <c r="CA36" s="203"/>
      <c r="CB36" s="203"/>
      <c r="CC36" s="203"/>
      <c r="CD36" s="203"/>
      <c r="CE36" s="203"/>
      <c r="CF36" s="203"/>
      <c r="CG36" s="203"/>
      <c r="CH36" s="203"/>
      <c r="CI36" s="203"/>
      <c r="CJ36" s="203"/>
      <c r="CK36" s="203"/>
      <c r="CL36" s="203"/>
      <c r="CM36" s="203"/>
      <c r="CN36" s="203"/>
    </row>
    <row r="37" spans="1:92" ht="15" x14ac:dyDescent="0.25">
      <c r="B37" s="180" t="s">
        <v>180</v>
      </c>
      <c r="C37" s="180" t="s">
        <v>455</v>
      </c>
      <c r="D37" s="180" t="s">
        <v>436</v>
      </c>
      <c r="E37" s="204">
        <v>43965</v>
      </c>
      <c r="F37" s="204">
        <v>44328</v>
      </c>
      <c r="G37" s="180" t="s">
        <v>456</v>
      </c>
      <c r="H37" s="208" t="str">
        <f t="shared" si="6"/>
        <v>68,292.00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6">
        <v>6560.46</v>
      </c>
      <c r="Q37" s="206">
        <v>11761.4</v>
      </c>
      <c r="R37" s="206">
        <v>11761.4</v>
      </c>
      <c r="S37" s="206">
        <v>10623.2</v>
      </c>
      <c r="T37" s="206">
        <v>11761.4</v>
      </c>
      <c r="U37" s="206">
        <v>11382</v>
      </c>
      <c r="V37" s="206">
        <v>4442.1400000000003</v>
      </c>
      <c r="W37" s="206">
        <v>0</v>
      </c>
      <c r="X37" s="206">
        <v>0</v>
      </c>
      <c r="Y37" s="206">
        <v>0</v>
      </c>
      <c r="Z37" s="206">
        <v>0</v>
      </c>
      <c r="AA37" s="206">
        <v>0</v>
      </c>
      <c r="AB37" s="206">
        <v>0</v>
      </c>
      <c r="AC37" s="206">
        <v>0</v>
      </c>
      <c r="AD37" s="206">
        <v>0</v>
      </c>
      <c r="AE37" s="206">
        <v>0</v>
      </c>
      <c r="AF37" s="206">
        <v>0</v>
      </c>
      <c r="AG37" s="206">
        <v>0</v>
      </c>
      <c r="AH37" s="206">
        <v>0</v>
      </c>
      <c r="AI37" s="206">
        <v>0</v>
      </c>
      <c r="AJ37" s="206">
        <v>0</v>
      </c>
      <c r="AK37" s="206">
        <v>0</v>
      </c>
      <c r="AL37" s="206">
        <v>0</v>
      </c>
      <c r="AM37" s="206">
        <v>0</v>
      </c>
      <c r="AN37" s="206">
        <v>0</v>
      </c>
      <c r="AO37" s="206">
        <v>0</v>
      </c>
      <c r="AP37" s="206">
        <v>0</v>
      </c>
      <c r="AQ37" s="206">
        <v>0</v>
      </c>
      <c r="AR37" s="206">
        <v>0</v>
      </c>
      <c r="AS37" s="206">
        <v>0</v>
      </c>
      <c r="AT37" s="206">
        <v>0</v>
      </c>
      <c r="AU37" s="206">
        <v>0</v>
      </c>
      <c r="AV37" s="206">
        <v>0</v>
      </c>
      <c r="AW37" s="206">
        <v>0</v>
      </c>
      <c r="AX37" s="206">
        <v>0</v>
      </c>
      <c r="AY37" s="206">
        <v>0</v>
      </c>
      <c r="AZ37" s="206">
        <v>0</v>
      </c>
      <c r="BA37" s="206">
        <v>0</v>
      </c>
      <c r="BB37" s="206">
        <v>0</v>
      </c>
      <c r="BC37" s="206">
        <v>0</v>
      </c>
      <c r="BD37" s="206">
        <v>0</v>
      </c>
      <c r="BE37" s="206">
        <v>0</v>
      </c>
      <c r="BF37" s="206">
        <v>0</v>
      </c>
      <c r="BG37" s="206">
        <v>0</v>
      </c>
      <c r="BH37" s="206">
        <v>0</v>
      </c>
      <c r="BI37" s="206">
        <v>0</v>
      </c>
      <c r="BJ37" s="206">
        <v>0</v>
      </c>
      <c r="BK37" s="206">
        <v>0</v>
      </c>
      <c r="BL37" s="206">
        <v>0</v>
      </c>
      <c r="BM37" s="206">
        <v>0</v>
      </c>
      <c r="BN37" s="206">
        <v>68292</v>
      </c>
      <c r="BO37" s="207">
        <f t="shared" ref="BO37:BO69" si="17">SUM(J37:BM37)</f>
        <v>68292.000000000015</v>
      </c>
    </row>
    <row r="38" spans="1:92" ht="15" x14ac:dyDescent="0.25">
      <c r="B38" s="180" t="s">
        <v>182</v>
      </c>
      <c r="C38" s="180" t="s">
        <v>457</v>
      </c>
      <c r="D38" s="180" t="s">
        <v>436</v>
      </c>
      <c r="E38" s="204">
        <v>43965</v>
      </c>
      <c r="F38" s="204">
        <v>44328</v>
      </c>
      <c r="G38" s="180" t="s">
        <v>458</v>
      </c>
      <c r="H38" s="208" t="str">
        <f t="shared" si="6"/>
        <v>60,273.00</v>
      </c>
      <c r="J38" s="206">
        <v>0</v>
      </c>
      <c r="K38" s="206">
        <v>0</v>
      </c>
      <c r="L38" s="206">
        <v>0</v>
      </c>
      <c r="M38" s="206">
        <v>0</v>
      </c>
      <c r="N38" s="206">
        <v>0</v>
      </c>
      <c r="O38" s="206">
        <v>0</v>
      </c>
      <c r="P38" s="206">
        <v>5790.11</v>
      </c>
      <c r="Q38" s="206">
        <v>10380.35</v>
      </c>
      <c r="R38" s="206">
        <v>10380.35</v>
      </c>
      <c r="S38" s="206">
        <v>9375.7999999999993</v>
      </c>
      <c r="T38" s="206">
        <v>10380.35</v>
      </c>
      <c r="U38" s="206">
        <v>10045.5</v>
      </c>
      <c r="V38" s="206">
        <v>3920.54</v>
      </c>
      <c r="W38" s="206">
        <v>0</v>
      </c>
      <c r="X38" s="206">
        <v>0</v>
      </c>
      <c r="Y38" s="206">
        <v>0</v>
      </c>
      <c r="Z38" s="206">
        <v>0</v>
      </c>
      <c r="AA38" s="206">
        <v>0</v>
      </c>
      <c r="AB38" s="206">
        <v>0</v>
      </c>
      <c r="AC38" s="206">
        <v>0</v>
      </c>
      <c r="AD38" s="206">
        <v>0</v>
      </c>
      <c r="AE38" s="206">
        <v>0</v>
      </c>
      <c r="AF38" s="206">
        <v>0</v>
      </c>
      <c r="AG38" s="206">
        <v>0</v>
      </c>
      <c r="AH38" s="206">
        <v>0</v>
      </c>
      <c r="AI38" s="206">
        <v>0</v>
      </c>
      <c r="AJ38" s="206">
        <v>0</v>
      </c>
      <c r="AK38" s="206">
        <v>0</v>
      </c>
      <c r="AL38" s="206">
        <v>0</v>
      </c>
      <c r="AM38" s="206">
        <v>0</v>
      </c>
      <c r="AN38" s="206">
        <v>0</v>
      </c>
      <c r="AO38" s="206">
        <v>0</v>
      </c>
      <c r="AP38" s="206">
        <v>0</v>
      </c>
      <c r="AQ38" s="206">
        <v>0</v>
      </c>
      <c r="AR38" s="206">
        <v>0</v>
      </c>
      <c r="AS38" s="206">
        <v>0</v>
      </c>
      <c r="AT38" s="206">
        <v>0</v>
      </c>
      <c r="AU38" s="206">
        <v>0</v>
      </c>
      <c r="AV38" s="206">
        <v>0</v>
      </c>
      <c r="AW38" s="206">
        <v>0</v>
      </c>
      <c r="AX38" s="206">
        <v>0</v>
      </c>
      <c r="AY38" s="206">
        <v>0</v>
      </c>
      <c r="AZ38" s="206">
        <v>0</v>
      </c>
      <c r="BA38" s="206">
        <v>0</v>
      </c>
      <c r="BB38" s="206">
        <v>0</v>
      </c>
      <c r="BC38" s="206">
        <v>0</v>
      </c>
      <c r="BD38" s="206">
        <v>0</v>
      </c>
      <c r="BE38" s="206">
        <v>0</v>
      </c>
      <c r="BF38" s="206">
        <v>0</v>
      </c>
      <c r="BG38" s="206">
        <v>0</v>
      </c>
      <c r="BH38" s="206">
        <v>0</v>
      </c>
      <c r="BI38" s="206">
        <v>0</v>
      </c>
      <c r="BJ38" s="206">
        <v>0</v>
      </c>
      <c r="BK38" s="206">
        <v>0</v>
      </c>
      <c r="BL38" s="206">
        <v>0</v>
      </c>
      <c r="BM38" s="206">
        <v>0</v>
      </c>
      <c r="BN38" s="206">
        <v>60273</v>
      </c>
      <c r="BO38" s="207">
        <f t="shared" si="17"/>
        <v>60273</v>
      </c>
    </row>
    <row r="39" spans="1:92" s="197" customFormat="1" ht="15.75" x14ac:dyDescent="0.25">
      <c r="B39" s="198">
        <v>3.2</v>
      </c>
      <c r="C39" s="197" t="s">
        <v>459</v>
      </c>
      <c r="D39" s="197" t="s">
        <v>460</v>
      </c>
      <c r="E39" s="199">
        <v>43965</v>
      </c>
      <c r="F39" s="200">
        <v>45353</v>
      </c>
      <c r="G39" s="201" t="s">
        <v>461</v>
      </c>
      <c r="H39" s="202" t="str">
        <f t="shared" si="6"/>
        <v>4,745,877.00</v>
      </c>
      <c r="I39" s="202"/>
      <c r="J39" s="202">
        <f>SUM(J40:J48)</f>
        <v>0</v>
      </c>
      <c r="K39" s="202">
        <f t="shared" ref="K39:BO39" si="18">SUM(K40:K48)</f>
        <v>0</v>
      </c>
      <c r="L39" s="202">
        <f t="shared" si="18"/>
        <v>0</v>
      </c>
      <c r="M39" s="202">
        <f t="shared" si="18"/>
        <v>0</v>
      </c>
      <c r="N39" s="202">
        <f t="shared" si="18"/>
        <v>0</v>
      </c>
      <c r="O39" s="202">
        <f t="shared" si="18"/>
        <v>1617.38</v>
      </c>
      <c r="P39" s="202">
        <f t="shared" si="18"/>
        <v>2806.0699999999997</v>
      </c>
      <c r="Q39" s="202">
        <f t="shared" si="18"/>
        <v>2899.61</v>
      </c>
      <c r="R39" s="202">
        <f t="shared" si="18"/>
        <v>1406.6399999999999</v>
      </c>
      <c r="S39" s="202">
        <f t="shared" si="18"/>
        <v>22139.279999999999</v>
      </c>
      <c r="T39" s="202">
        <f t="shared" si="18"/>
        <v>143528.32999999999</v>
      </c>
      <c r="U39" s="202">
        <f t="shared" si="18"/>
        <v>149695.28</v>
      </c>
      <c r="V39" s="202">
        <f t="shared" si="18"/>
        <v>131408.65999999997</v>
      </c>
      <c r="W39" s="202">
        <f t="shared" si="18"/>
        <v>125855.94</v>
      </c>
      <c r="X39" s="202">
        <f t="shared" si="18"/>
        <v>130051.15</v>
      </c>
      <c r="Y39" s="202">
        <f t="shared" si="18"/>
        <v>130051.15</v>
      </c>
      <c r="Z39" s="202">
        <f t="shared" si="18"/>
        <v>125855.94</v>
      </c>
      <c r="AA39" s="202">
        <f t="shared" si="18"/>
        <v>146251.03</v>
      </c>
      <c r="AB39" s="202">
        <f t="shared" si="18"/>
        <v>143663.44</v>
      </c>
      <c r="AC39" s="202">
        <f t="shared" si="18"/>
        <v>148452.23000000001</v>
      </c>
      <c r="AD39" s="202">
        <f t="shared" si="18"/>
        <v>148452.23000000001</v>
      </c>
      <c r="AE39" s="202">
        <f t="shared" si="18"/>
        <v>117886.00999999998</v>
      </c>
      <c r="AF39" s="202">
        <f t="shared" si="18"/>
        <v>130051.15</v>
      </c>
      <c r="AG39" s="202">
        <f t="shared" si="18"/>
        <v>125855.94</v>
      </c>
      <c r="AH39" s="202">
        <f t="shared" si="18"/>
        <v>130051.15</v>
      </c>
      <c r="AI39" s="202">
        <f t="shared" si="18"/>
        <v>125855.94</v>
      </c>
      <c r="AJ39" s="202">
        <f t="shared" si="18"/>
        <v>130051.15</v>
      </c>
      <c r="AK39" s="202">
        <f t="shared" si="18"/>
        <v>130051.15</v>
      </c>
      <c r="AL39" s="202">
        <f t="shared" si="18"/>
        <v>125855.94</v>
      </c>
      <c r="AM39" s="202">
        <f t="shared" si="18"/>
        <v>130051.15</v>
      </c>
      <c r="AN39" s="202">
        <f t="shared" si="18"/>
        <v>125855.94</v>
      </c>
      <c r="AO39" s="202">
        <f t="shared" si="18"/>
        <v>130051.15</v>
      </c>
      <c r="AP39" s="202">
        <f t="shared" si="18"/>
        <v>130051.15</v>
      </c>
      <c r="AQ39" s="202">
        <f t="shared" si="18"/>
        <v>117465.54999999999</v>
      </c>
      <c r="AR39" s="202">
        <f t="shared" si="18"/>
        <v>130051.15</v>
      </c>
      <c r="AS39" s="202">
        <f t="shared" si="18"/>
        <v>125855.94</v>
      </c>
      <c r="AT39" s="202">
        <f t="shared" si="18"/>
        <v>130051.15</v>
      </c>
      <c r="AU39" s="202">
        <f t="shared" si="18"/>
        <v>125855.94</v>
      </c>
      <c r="AV39" s="202">
        <f t="shared" si="18"/>
        <v>130051.15</v>
      </c>
      <c r="AW39" s="202">
        <f t="shared" si="18"/>
        <v>130051.15</v>
      </c>
      <c r="AX39" s="202">
        <f t="shared" si="18"/>
        <v>125855.94</v>
      </c>
      <c r="AY39" s="202">
        <f t="shared" si="18"/>
        <v>130051.15</v>
      </c>
      <c r="AZ39" s="202">
        <f t="shared" si="18"/>
        <v>125855.94</v>
      </c>
      <c r="BA39" s="202">
        <f t="shared" si="18"/>
        <v>130051.15</v>
      </c>
      <c r="BB39" s="202">
        <f t="shared" si="18"/>
        <v>130051.15</v>
      </c>
      <c r="BC39" s="202">
        <f t="shared" si="18"/>
        <v>121660.73999999999</v>
      </c>
      <c r="BD39" s="202">
        <f t="shared" si="18"/>
        <v>7166.7899999999991</v>
      </c>
      <c r="BE39" s="202">
        <f t="shared" si="18"/>
        <v>0</v>
      </c>
      <c r="BF39" s="202">
        <f t="shared" si="18"/>
        <v>0</v>
      </c>
      <c r="BG39" s="202">
        <f t="shared" si="18"/>
        <v>0</v>
      </c>
      <c r="BH39" s="202">
        <f t="shared" si="18"/>
        <v>0</v>
      </c>
      <c r="BI39" s="202">
        <f t="shared" si="18"/>
        <v>0</v>
      </c>
      <c r="BJ39" s="202">
        <f t="shared" si="18"/>
        <v>0</v>
      </c>
      <c r="BK39" s="202">
        <f t="shared" si="18"/>
        <v>0</v>
      </c>
      <c r="BL39" s="202">
        <f t="shared" si="18"/>
        <v>0</v>
      </c>
      <c r="BM39" s="202">
        <f t="shared" si="18"/>
        <v>0</v>
      </c>
      <c r="BN39" s="202">
        <f t="shared" si="18"/>
        <v>4745877.07</v>
      </c>
      <c r="BO39" s="202">
        <f t="shared" si="18"/>
        <v>4745877.07</v>
      </c>
      <c r="BP39" s="202"/>
      <c r="BQ39" s="202"/>
      <c r="BR39" s="202"/>
      <c r="BS39" s="202"/>
      <c r="BT39" s="203"/>
      <c r="BU39" s="203"/>
      <c r="BV39" s="203"/>
      <c r="BW39" s="203"/>
      <c r="BX39" s="203"/>
      <c r="BY39" s="203"/>
      <c r="BZ39" s="203"/>
      <c r="CA39" s="203"/>
      <c r="CB39" s="203"/>
      <c r="CC39" s="203"/>
      <c r="CD39" s="203"/>
      <c r="CE39" s="203"/>
      <c r="CF39" s="203"/>
      <c r="CG39" s="203"/>
      <c r="CH39" s="203"/>
      <c r="CI39" s="203"/>
      <c r="CJ39" s="203"/>
      <c r="CK39" s="203"/>
      <c r="CL39" s="203"/>
      <c r="CM39" s="203"/>
      <c r="CN39" s="203"/>
    </row>
    <row r="40" spans="1:92" ht="15" x14ac:dyDescent="0.25">
      <c r="B40" s="180" t="s">
        <v>185</v>
      </c>
      <c r="C40" s="180" t="s">
        <v>462</v>
      </c>
      <c r="D40" s="180" t="s">
        <v>463</v>
      </c>
      <c r="E40" s="204">
        <v>43965</v>
      </c>
      <c r="F40" s="204">
        <v>44268</v>
      </c>
      <c r="G40" s="180" t="s">
        <v>464</v>
      </c>
      <c r="H40" s="208" t="str">
        <f t="shared" si="6"/>
        <v>2,422.00</v>
      </c>
      <c r="J40" s="206">
        <v>0</v>
      </c>
      <c r="K40" s="206">
        <v>0</v>
      </c>
      <c r="L40" s="206">
        <v>0</v>
      </c>
      <c r="M40" s="206">
        <v>0</v>
      </c>
      <c r="N40" s="206">
        <v>0</v>
      </c>
      <c r="O40" s="206">
        <v>279.2</v>
      </c>
      <c r="P40" s="206">
        <v>484.4</v>
      </c>
      <c r="Q40" s="206">
        <v>500.55</v>
      </c>
      <c r="R40" s="206">
        <v>500.55</v>
      </c>
      <c r="S40" s="206">
        <v>452.11</v>
      </c>
      <c r="T40" s="206">
        <v>205.2</v>
      </c>
      <c r="U40" s="206">
        <v>0</v>
      </c>
      <c r="V40" s="206">
        <v>0</v>
      </c>
      <c r="W40" s="206">
        <v>0</v>
      </c>
      <c r="X40" s="206">
        <v>0</v>
      </c>
      <c r="Y40" s="206">
        <v>0</v>
      </c>
      <c r="Z40" s="206">
        <v>0</v>
      </c>
      <c r="AA40" s="206">
        <v>0</v>
      </c>
      <c r="AB40" s="206">
        <v>0</v>
      </c>
      <c r="AC40" s="206">
        <v>0</v>
      </c>
      <c r="AD40" s="206">
        <v>0</v>
      </c>
      <c r="AE40" s="206">
        <v>0</v>
      </c>
      <c r="AF40" s="206">
        <v>0</v>
      </c>
      <c r="AG40" s="206">
        <v>0</v>
      </c>
      <c r="AH40" s="206">
        <v>0</v>
      </c>
      <c r="AI40" s="206">
        <v>0</v>
      </c>
      <c r="AJ40" s="206">
        <v>0</v>
      </c>
      <c r="AK40" s="206">
        <v>0</v>
      </c>
      <c r="AL40" s="206">
        <v>0</v>
      </c>
      <c r="AM40" s="206">
        <v>0</v>
      </c>
      <c r="AN40" s="206">
        <v>0</v>
      </c>
      <c r="AO40" s="206">
        <v>0</v>
      </c>
      <c r="AP40" s="206">
        <v>0</v>
      </c>
      <c r="AQ40" s="206">
        <v>0</v>
      </c>
      <c r="AR40" s="206">
        <v>0</v>
      </c>
      <c r="AS40" s="206">
        <v>0</v>
      </c>
      <c r="AT40" s="206">
        <v>0</v>
      </c>
      <c r="AU40" s="206">
        <v>0</v>
      </c>
      <c r="AV40" s="206">
        <v>0</v>
      </c>
      <c r="AW40" s="206">
        <v>0</v>
      </c>
      <c r="AX40" s="206">
        <v>0</v>
      </c>
      <c r="AY40" s="206">
        <v>0</v>
      </c>
      <c r="AZ40" s="206">
        <v>0</v>
      </c>
      <c r="BA40" s="206">
        <v>0</v>
      </c>
      <c r="BB40" s="206">
        <v>0</v>
      </c>
      <c r="BC40" s="206">
        <v>0</v>
      </c>
      <c r="BD40" s="206">
        <v>0</v>
      </c>
      <c r="BE40" s="206">
        <v>0</v>
      </c>
      <c r="BF40" s="206">
        <v>0</v>
      </c>
      <c r="BG40" s="206">
        <v>0</v>
      </c>
      <c r="BH40" s="206">
        <v>0</v>
      </c>
      <c r="BI40" s="206">
        <v>0</v>
      </c>
      <c r="BJ40" s="206">
        <v>0</v>
      </c>
      <c r="BK40" s="206">
        <v>0</v>
      </c>
      <c r="BL40" s="206">
        <v>0</v>
      </c>
      <c r="BM40" s="206">
        <v>0</v>
      </c>
      <c r="BN40" s="206">
        <v>2422.0100000000002</v>
      </c>
      <c r="BO40" s="207">
        <f t="shared" si="17"/>
        <v>2422.0099999999998</v>
      </c>
    </row>
    <row r="41" spans="1:92" ht="15" x14ac:dyDescent="0.25">
      <c r="B41" s="180" t="s">
        <v>187</v>
      </c>
      <c r="C41" s="180" t="s">
        <v>465</v>
      </c>
      <c r="D41" s="180" t="s">
        <v>466</v>
      </c>
      <c r="E41" s="204">
        <v>43997</v>
      </c>
      <c r="F41" s="204">
        <v>44208</v>
      </c>
      <c r="G41" s="180" t="s">
        <v>467</v>
      </c>
      <c r="H41" s="208" t="str">
        <f t="shared" si="6"/>
        <v>2,423.00</v>
      </c>
      <c r="J41" s="206">
        <v>0</v>
      </c>
      <c r="K41" s="206">
        <v>0</v>
      </c>
      <c r="L41" s="206">
        <v>0</v>
      </c>
      <c r="M41" s="206">
        <v>0</v>
      </c>
      <c r="N41" s="206">
        <v>0</v>
      </c>
      <c r="O41" s="206">
        <v>465.53</v>
      </c>
      <c r="P41" s="206">
        <v>807.67</v>
      </c>
      <c r="Q41" s="206">
        <v>834.59</v>
      </c>
      <c r="R41" s="206">
        <v>315.20999999999998</v>
      </c>
      <c r="S41" s="206">
        <v>0</v>
      </c>
      <c r="T41" s="206">
        <v>0</v>
      </c>
      <c r="U41" s="206">
        <v>0</v>
      </c>
      <c r="V41" s="206">
        <v>0</v>
      </c>
      <c r="W41" s="206">
        <v>0</v>
      </c>
      <c r="X41" s="206">
        <v>0</v>
      </c>
      <c r="Y41" s="206">
        <v>0</v>
      </c>
      <c r="Z41" s="206">
        <v>0</v>
      </c>
      <c r="AA41" s="206">
        <v>0</v>
      </c>
      <c r="AB41" s="206">
        <v>0</v>
      </c>
      <c r="AC41" s="206">
        <v>0</v>
      </c>
      <c r="AD41" s="206">
        <v>0</v>
      </c>
      <c r="AE41" s="206">
        <v>0</v>
      </c>
      <c r="AF41" s="206">
        <v>0</v>
      </c>
      <c r="AG41" s="206">
        <v>0</v>
      </c>
      <c r="AH41" s="206">
        <v>0</v>
      </c>
      <c r="AI41" s="206">
        <v>0</v>
      </c>
      <c r="AJ41" s="206">
        <v>0</v>
      </c>
      <c r="AK41" s="206">
        <v>0</v>
      </c>
      <c r="AL41" s="206">
        <v>0</v>
      </c>
      <c r="AM41" s="206">
        <v>0</v>
      </c>
      <c r="AN41" s="206">
        <v>0</v>
      </c>
      <c r="AO41" s="206">
        <v>0</v>
      </c>
      <c r="AP41" s="206">
        <v>0</v>
      </c>
      <c r="AQ41" s="206">
        <v>0</v>
      </c>
      <c r="AR41" s="206">
        <v>0</v>
      </c>
      <c r="AS41" s="206">
        <v>0</v>
      </c>
      <c r="AT41" s="206">
        <v>0</v>
      </c>
      <c r="AU41" s="206">
        <v>0</v>
      </c>
      <c r="AV41" s="206">
        <v>0</v>
      </c>
      <c r="AW41" s="206">
        <v>0</v>
      </c>
      <c r="AX41" s="206">
        <v>0</v>
      </c>
      <c r="AY41" s="206">
        <v>0</v>
      </c>
      <c r="AZ41" s="206">
        <v>0</v>
      </c>
      <c r="BA41" s="206">
        <v>0</v>
      </c>
      <c r="BB41" s="206">
        <v>0</v>
      </c>
      <c r="BC41" s="206">
        <v>0</v>
      </c>
      <c r="BD41" s="206">
        <v>0</v>
      </c>
      <c r="BE41" s="206">
        <v>0</v>
      </c>
      <c r="BF41" s="206">
        <v>0</v>
      </c>
      <c r="BG41" s="206">
        <v>0</v>
      </c>
      <c r="BH41" s="206">
        <v>0</v>
      </c>
      <c r="BI41" s="206">
        <v>0</v>
      </c>
      <c r="BJ41" s="206">
        <v>0</v>
      </c>
      <c r="BK41" s="206">
        <v>0</v>
      </c>
      <c r="BL41" s="206">
        <v>0</v>
      </c>
      <c r="BM41" s="206">
        <v>0</v>
      </c>
      <c r="BN41" s="206">
        <v>2423</v>
      </c>
      <c r="BO41" s="207">
        <f t="shared" si="17"/>
        <v>2423</v>
      </c>
    </row>
    <row r="42" spans="1:92" ht="15" x14ac:dyDescent="0.25">
      <c r="B42" s="180" t="s">
        <v>189</v>
      </c>
      <c r="C42" s="180" t="s">
        <v>468</v>
      </c>
      <c r="D42" s="180" t="s">
        <v>469</v>
      </c>
      <c r="E42" s="204">
        <v>43965</v>
      </c>
      <c r="F42" s="204">
        <v>44208</v>
      </c>
      <c r="G42" s="180" t="s">
        <v>470</v>
      </c>
      <c r="H42" s="208" t="str">
        <f t="shared" si="6"/>
        <v>4,542.00</v>
      </c>
      <c r="J42" s="206">
        <v>0</v>
      </c>
      <c r="K42" s="206">
        <v>0</v>
      </c>
      <c r="L42" s="206">
        <v>0</v>
      </c>
      <c r="M42" s="206">
        <v>0</v>
      </c>
      <c r="N42" s="206">
        <v>0</v>
      </c>
      <c r="O42" s="206">
        <v>872.65</v>
      </c>
      <c r="P42" s="206">
        <v>1514</v>
      </c>
      <c r="Q42" s="206">
        <v>1564.47</v>
      </c>
      <c r="R42" s="206">
        <v>590.88</v>
      </c>
      <c r="S42" s="206">
        <v>0</v>
      </c>
      <c r="T42" s="206">
        <v>0</v>
      </c>
      <c r="U42" s="206">
        <v>0</v>
      </c>
      <c r="V42" s="206">
        <v>0</v>
      </c>
      <c r="W42" s="206">
        <v>0</v>
      </c>
      <c r="X42" s="206">
        <v>0</v>
      </c>
      <c r="Y42" s="206">
        <v>0</v>
      </c>
      <c r="Z42" s="206">
        <v>0</v>
      </c>
      <c r="AA42" s="206">
        <v>0</v>
      </c>
      <c r="AB42" s="206">
        <v>0</v>
      </c>
      <c r="AC42" s="206">
        <v>0</v>
      </c>
      <c r="AD42" s="206">
        <v>0</v>
      </c>
      <c r="AE42" s="206">
        <v>0</v>
      </c>
      <c r="AF42" s="206">
        <v>0</v>
      </c>
      <c r="AG42" s="206">
        <v>0</v>
      </c>
      <c r="AH42" s="206">
        <v>0</v>
      </c>
      <c r="AI42" s="206">
        <v>0</v>
      </c>
      <c r="AJ42" s="206">
        <v>0</v>
      </c>
      <c r="AK42" s="206">
        <v>0</v>
      </c>
      <c r="AL42" s="206">
        <v>0</v>
      </c>
      <c r="AM42" s="206">
        <v>0</v>
      </c>
      <c r="AN42" s="206">
        <v>0</v>
      </c>
      <c r="AO42" s="206">
        <v>0</v>
      </c>
      <c r="AP42" s="206">
        <v>0</v>
      </c>
      <c r="AQ42" s="206">
        <v>0</v>
      </c>
      <c r="AR42" s="206">
        <v>0</v>
      </c>
      <c r="AS42" s="206">
        <v>0</v>
      </c>
      <c r="AT42" s="206">
        <v>0</v>
      </c>
      <c r="AU42" s="206">
        <v>0</v>
      </c>
      <c r="AV42" s="206">
        <v>0</v>
      </c>
      <c r="AW42" s="206">
        <v>0</v>
      </c>
      <c r="AX42" s="206">
        <v>0</v>
      </c>
      <c r="AY42" s="206">
        <v>0</v>
      </c>
      <c r="AZ42" s="206">
        <v>0</v>
      </c>
      <c r="BA42" s="206">
        <v>0</v>
      </c>
      <c r="BB42" s="206">
        <v>0</v>
      </c>
      <c r="BC42" s="206">
        <v>0</v>
      </c>
      <c r="BD42" s="206">
        <v>0</v>
      </c>
      <c r="BE42" s="206">
        <v>0</v>
      </c>
      <c r="BF42" s="206">
        <v>0</v>
      </c>
      <c r="BG42" s="206">
        <v>0</v>
      </c>
      <c r="BH42" s="206">
        <v>0</v>
      </c>
      <c r="BI42" s="206">
        <v>0</v>
      </c>
      <c r="BJ42" s="206">
        <v>0</v>
      </c>
      <c r="BK42" s="206">
        <v>0</v>
      </c>
      <c r="BL42" s="206">
        <v>0</v>
      </c>
      <c r="BM42" s="206">
        <v>0</v>
      </c>
      <c r="BN42" s="206">
        <v>4542</v>
      </c>
      <c r="BO42" s="207">
        <f t="shared" si="17"/>
        <v>4542</v>
      </c>
    </row>
    <row r="43" spans="1:92" ht="15" x14ac:dyDescent="0.25">
      <c r="B43" s="180" t="s">
        <v>191</v>
      </c>
      <c r="C43" s="180" t="s">
        <v>471</v>
      </c>
      <c r="D43" s="180" t="s">
        <v>469</v>
      </c>
      <c r="E43" s="204">
        <v>44075</v>
      </c>
      <c r="F43" s="204">
        <v>44318</v>
      </c>
      <c r="G43" s="180" t="s">
        <v>472</v>
      </c>
      <c r="H43" s="208" t="str">
        <f t="shared" si="6"/>
        <v>26,819.00</v>
      </c>
      <c r="J43" s="206">
        <v>0</v>
      </c>
      <c r="K43" s="206">
        <v>0</v>
      </c>
      <c r="L43" s="206">
        <v>0</v>
      </c>
      <c r="M43" s="206">
        <v>0</v>
      </c>
      <c r="N43" s="206">
        <v>0</v>
      </c>
      <c r="O43" s="206">
        <v>0</v>
      </c>
      <c r="P43" s="206">
        <v>0</v>
      </c>
      <c r="Q43" s="206">
        <v>0</v>
      </c>
      <c r="R43" s="206">
        <v>0</v>
      </c>
      <c r="S43" s="206">
        <v>8132.61</v>
      </c>
      <c r="T43" s="206">
        <v>9237.66</v>
      </c>
      <c r="U43" s="206">
        <v>8939.67</v>
      </c>
      <c r="V43" s="206">
        <v>509.06</v>
      </c>
      <c r="W43" s="206">
        <v>0</v>
      </c>
      <c r="X43" s="206">
        <v>0</v>
      </c>
      <c r="Y43" s="206">
        <v>0</v>
      </c>
      <c r="Z43" s="206">
        <v>0</v>
      </c>
      <c r="AA43" s="206">
        <v>0</v>
      </c>
      <c r="AB43" s="206">
        <v>0</v>
      </c>
      <c r="AC43" s="206">
        <v>0</v>
      </c>
      <c r="AD43" s="206">
        <v>0</v>
      </c>
      <c r="AE43" s="206">
        <v>0</v>
      </c>
      <c r="AF43" s="206">
        <v>0</v>
      </c>
      <c r="AG43" s="206">
        <v>0</v>
      </c>
      <c r="AH43" s="206">
        <v>0</v>
      </c>
      <c r="AI43" s="206">
        <v>0</v>
      </c>
      <c r="AJ43" s="206">
        <v>0</v>
      </c>
      <c r="AK43" s="206">
        <v>0</v>
      </c>
      <c r="AL43" s="206">
        <v>0</v>
      </c>
      <c r="AM43" s="206">
        <v>0</v>
      </c>
      <c r="AN43" s="206">
        <v>0</v>
      </c>
      <c r="AO43" s="206">
        <v>0</v>
      </c>
      <c r="AP43" s="206">
        <v>0</v>
      </c>
      <c r="AQ43" s="206">
        <v>0</v>
      </c>
      <c r="AR43" s="206">
        <v>0</v>
      </c>
      <c r="AS43" s="206">
        <v>0</v>
      </c>
      <c r="AT43" s="206">
        <v>0</v>
      </c>
      <c r="AU43" s="206">
        <v>0</v>
      </c>
      <c r="AV43" s="206">
        <v>0</v>
      </c>
      <c r="AW43" s="206">
        <v>0</v>
      </c>
      <c r="AX43" s="206">
        <v>0</v>
      </c>
      <c r="AY43" s="206">
        <v>0</v>
      </c>
      <c r="AZ43" s="206">
        <v>0</v>
      </c>
      <c r="BA43" s="206">
        <v>0</v>
      </c>
      <c r="BB43" s="206">
        <v>0</v>
      </c>
      <c r="BC43" s="206">
        <v>0</v>
      </c>
      <c r="BD43" s="206">
        <v>0</v>
      </c>
      <c r="BE43" s="206">
        <v>0</v>
      </c>
      <c r="BF43" s="206">
        <v>0</v>
      </c>
      <c r="BG43" s="206">
        <v>0</v>
      </c>
      <c r="BH43" s="206">
        <v>0</v>
      </c>
      <c r="BI43" s="206">
        <v>0</v>
      </c>
      <c r="BJ43" s="206">
        <v>0</v>
      </c>
      <c r="BK43" s="206">
        <v>0</v>
      </c>
      <c r="BL43" s="206">
        <v>0</v>
      </c>
      <c r="BM43" s="206">
        <v>0</v>
      </c>
      <c r="BN43" s="206">
        <v>26819.000000000004</v>
      </c>
      <c r="BO43" s="207">
        <f t="shared" si="17"/>
        <v>26819.000000000004</v>
      </c>
    </row>
    <row r="44" spans="1:92" ht="15" x14ac:dyDescent="0.25">
      <c r="B44" s="180" t="s">
        <v>193</v>
      </c>
      <c r="C44" s="180" t="s">
        <v>473</v>
      </c>
      <c r="D44" s="180" t="s">
        <v>469</v>
      </c>
      <c r="E44" s="204">
        <v>44075</v>
      </c>
      <c r="F44" s="204">
        <v>44318</v>
      </c>
      <c r="G44" s="180" t="s">
        <v>474</v>
      </c>
      <c r="H44" s="208" t="str">
        <f t="shared" si="6"/>
        <v>44,699.00</v>
      </c>
      <c r="J44" s="206">
        <v>0</v>
      </c>
      <c r="K44" s="206">
        <v>0</v>
      </c>
      <c r="L44" s="206">
        <v>0</v>
      </c>
      <c r="M44" s="206">
        <v>0</v>
      </c>
      <c r="N44" s="206">
        <v>0</v>
      </c>
      <c r="O44" s="206">
        <v>0</v>
      </c>
      <c r="P44" s="206">
        <v>0</v>
      </c>
      <c r="Q44" s="206">
        <v>0</v>
      </c>
      <c r="R44" s="206">
        <v>0</v>
      </c>
      <c r="S44" s="206">
        <v>13554.56</v>
      </c>
      <c r="T44" s="206">
        <v>15396.32</v>
      </c>
      <c r="U44" s="206">
        <v>14899.67</v>
      </c>
      <c r="V44" s="206">
        <v>848.45</v>
      </c>
      <c r="W44" s="206">
        <v>0</v>
      </c>
      <c r="X44" s="206">
        <v>0</v>
      </c>
      <c r="Y44" s="206">
        <v>0</v>
      </c>
      <c r="Z44" s="206">
        <v>0</v>
      </c>
      <c r="AA44" s="206">
        <v>0</v>
      </c>
      <c r="AB44" s="206">
        <v>0</v>
      </c>
      <c r="AC44" s="206">
        <v>0</v>
      </c>
      <c r="AD44" s="206">
        <v>0</v>
      </c>
      <c r="AE44" s="206">
        <v>0</v>
      </c>
      <c r="AF44" s="206">
        <v>0</v>
      </c>
      <c r="AG44" s="206">
        <v>0</v>
      </c>
      <c r="AH44" s="206">
        <v>0</v>
      </c>
      <c r="AI44" s="206">
        <v>0</v>
      </c>
      <c r="AJ44" s="206">
        <v>0</v>
      </c>
      <c r="AK44" s="206">
        <v>0</v>
      </c>
      <c r="AL44" s="206">
        <v>0</v>
      </c>
      <c r="AM44" s="206">
        <v>0</v>
      </c>
      <c r="AN44" s="206">
        <v>0</v>
      </c>
      <c r="AO44" s="206">
        <v>0</v>
      </c>
      <c r="AP44" s="206">
        <v>0</v>
      </c>
      <c r="AQ44" s="206">
        <v>0</v>
      </c>
      <c r="AR44" s="206">
        <v>0</v>
      </c>
      <c r="AS44" s="206">
        <v>0</v>
      </c>
      <c r="AT44" s="206">
        <v>0</v>
      </c>
      <c r="AU44" s="206">
        <v>0</v>
      </c>
      <c r="AV44" s="206">
        <v>0</v>
      </c>
      <c r="AW44" s="206">
        <v>0</v>
      </c>
      <c r="AX44" s="206">
        <v>0</v>
      </c>
      <c r="AY44" s="206">
        <v>0</v>
      </c>
      <c r="AZ44" s="206">
        <v>0</v>
      </c>
      <c r="BA44" s="206">
        <v>0</v>
      </c>
      <c r="BB44" s="206">
        <v>0</v>
      </c>
      <c r="BC44" s="206">
        <v>0</v>
      </c>
      <c r="BD44" s="206">
        <v>0</v>
      </c>
      <c r="BE44" s="206">
        <v>0</v>
      </c>
      <c r="BF44" s="206">
        <v>0</v>
      </c>
      <c r="BG44" s="206">
        <v>0</v>
      </c>
      <c r="BH44" s="206">
        <v>0</v>
      </c>
      <c r="BI44" s="206">
        <v>0</v>
      </c>
      <c r="BJ44" s="206">
        <v>0</v>
      </c>
      <c r="BK44" s="206">
        <v>0</v>
      </c>
      <c r="BL44" s="206">
        <v>0</v>
      </c>
      <c r="BM44" s="206">
        <v>0</v>
      </c>
      <c r="BN44" s="206">
        <v>44698.999999999993</v>
      </c>
      <c r="BO44" s="207">
        <f t="shared" si="17"/>
        <v>44698.999999999993</v>
      </c>
    </row>
    <row r="45" spans="1:92" ht="15" x14ac:dyDescent="0.25">
      <c r="B45" s="180" t="s">
        <v>195</v>
      </c>
      <c r="C45" s="180" t="s">
        <v>475</v>
      </c>
      <c r="D45" s="180" t="s">
        <v>476</v>
      </c>
      <c r="E45" s="204">
        <v>44075</v>
      </c>
      <c r="F45" s="204">
        <v>45353</v>
      </c>
      <c r="G45" s="180" t="s">
        <v>477</v>
      </c>
      <c r="H45" s="208" t="str">
        <f t="shared" si="6"/>
        <v>2,718,745.00</v>
      </c>
      <c r="J45" s="206">
        <v>0</v>
      </c>
      <c r="K45" s="206">
        <v>0</v>
      </c>
      <c r="L45" s="206">
        <v>0</v>
      </c>
      <c r="M45" s="206">
        <v>0</v>
      </c>
      <c r="N45" s="206">
        <v>0</v>
      </c>
      <c r="O45" s="206">
        <v>0</v>
      </c>
      <c r="P45" s="206">
        <v>0</v>
      </c>
      <c r="Q45" s="206">
        <v>0</v>
      </c>
      <c r="R45" s="206">
        <v>0</v>
      </c>
      <c r="S45" s="206">
        <v>0</v>
      </c>
      <c r="T45" s="206">
        <v>70244.59</v>
      </c>
      <c r="U45" s="206">
        <v>74486.16</v>
      </c>
      <c r="V45" s="206">
        <v>76969.039999999994</v>
      </c>
      <c r="W45" s="206">
        <v>74486.16</v>
      </c>
      <c r="X45" s="206">
        <v>76969.039999999994</v>
      </c>
      <c r="Y45" s="206">
        <v>76969.039999999994</v>
      </c>
      <c r="Z45" s="206">
        <v>74486.16</v>
      </c>
      <c r="AA45" s="206">
        <v>76969.039999999994</v>
      </c>
      <c r="AB45" s="206">
        <v>74486.16</v>
      </c>
      <c r="AC45" s="206">
        <v>76969.039999999994</v>
      </c>
      <c r="AD45" s="206">
        <v>76969.039999999994</v>
      </c>
      <c r="AE45" s="206">
        <v>69520.42</v>
      </c>
      <c r="AF45" s="206">
        <v>76969.039999999994</v>
      </c>
      <c r="AG45" s="206">
        <v>74486.16</v>
      </c>
      <c r="AH45" s="206">
        <v>76969.039999999994</v>
      </c>
      <c r="AI45" s="206">
        <v>74486.16</v>
      </c>
      <c r="AJ45" s="206">
        <v>76969.039999999994</v>
      </c>
      <c r="AK45" s="206">
        <v>76969.039999999994</v>
      </c>
      <c r="AL45" s="206">
        <v>74486.16</v>
      </c>
      <c r="AM45" s="206">
        <v>76969.039999999994</v>
      </c>
      <c r="AN45" s="206">
        <v>74486.16</v>
      </c>
      <c r="AO45" s="206">
        <v>76969.039999999994</v>
      </c>
      <c r="AP45" s="206">
        <v>76969.039999999994</v>
      </c>
      <c r="AQ45" s="206">
        <v>69520.42</v>
      </c>
      <c r="AR45" s="206">
        <v>76969.039999999994</v>
      </c>
      <c r="AS45" s="206">
        <v>74486.16</v>
      </c>
      <c r="AT45" s="206">
        <v>76969.039999999994</v>
      </c>
      <c r="AU45" s="206">
        <v>74486.16</v>
      </c>
      <c r="AV45" s="206">
        <v>76969.039999999994</v>
      </c>
      <c r="AW45" s="206">
        <v>76969.039999999994</v>
      </c>
      <c r="AX45" s="206">
        <v>74486.16</v>
      </c>
      <c r="AY45" s="206">
        <v>76969.039999999994</v>
      </c>
      <c r="AZ45" s="206">
        <v>74486.16</v>
      </c>
      <c r="BA45" s="206">
        <v>76969.039999999994</v>
      </c>
      <c r="BB45" s="206">
        <v>76969.039999999994</v>
      </c>
      <c r="BC45" s="206">
        <v>72003.289999999994</v>
      </c>
      <c r="BD45" s="206">
        <v>4241.57</v>
      </c>
      <c r="BE45" s="206">
        <v>0</v>
      </c>
      <c r="BF45" s="206">
        <v>0</v>
      </c>
      <c r="BG45" s="206">
        <v>0</v>
      </c>
      <c r="BH45" s="206">
        <v>0</v>
      </c>
      <c r="BI45" s="206">
        <v>0</v>
      </c>
      <c r="BJ45" s="206">
        <v>0</v>
      </c>
      <c r="BK45" s="206">
        <v>0</v>
      </c>
      <c r="BL45" s="206">
        <v>0</v>
      </c>
      <c r="BM45" s="206">
        <v>0</v>
      </c>
      <c r="BN45" s="206">
        <v>2718745.0100000002</v>
      </c>
      <c r="BO45" s="207">
        <f t="shared" si="17"/>
        <v>2718745.0100000002</v>
      </c>
    </row>
    <row r="46" spans="1:92" ht="15" x14ac:dyDescent="0.25">
      <c r="B46" s="180" t="s">
        <v>197</v>
      </c>
      <c r="C46" s="180" t="s">
        <v>478</v>
      </c>
      <c r="D46" s="180" t="s">
        <v>476</v>
      </c>
      <c r="E46" s="204">
        <v>44075</v>
      </c>
      <c r="F46" s="204">
        <v>45353</v>
      </c>
      <c r="G46" s="180" t="s">
        <v>479</v>
      </c>
      <c r="H46" s="208" t="str">
        <f t="shared" si="6"/>
        <v>1,874,997.00</v>
      </c>
      <c r="J46" s="206">
        <v>0</v>
      </c>
      <c r="K46" s="206">
        <v>0</v>
      </c>
      <c r="L46" s="206">
        <v>0</v>
      </c>
      <c r="M46" s="206">
        <v>0</v>
      </c>
      <c r="N46" s="206">
        <v>0</v>
      </c>
      <c r="O46" s="206">
        <v>0</v>
      </c>
      <c r="P46" s="206">
        <v>0</v>
      </c>
      <c r="Q46" s="206">
        <v>0</v>
      </c>
      <c r="R46" s="206">
        <v>0</v>
      </c>
      <c r="S46" s="206">
        <v>0</v>
      </c>
      <c r="T46" s="206">
        <v>48444.56</v>
      </c>
      <c r="U46" s="206">
        <v>51369.78</v>
      </c>
      <c r="V46" s="206">
        <v>53082.11</v>
      </c>
      <c r="W46" s="206">
        <v>51369.78</v>
      </c>
      <c r="X46" s="206">
        <v>53082.11</v>
      </c>
      <c r="Y46" s="206">
        <v>53082.11</v>
      </c>
      <c r="Z46" s="206">
        <v>51369.78</v>
      </c>
      <c r="AA46" s="206">
        <v>53082.11</v>
      </c>
      <c r="AB46" s="206">
        <v>51369.78</v>
      </c>
      <c r="AC46" s="206">
        <v>53082.11</v>
      </c>
      <c r="AD46" s="206">
        <v>53082.11</v>
      </c>
      <c r="AE46" s="206">
        <v>47945.13</v>
      </c>
      <c r="AF46" s="206">
        <v>53082.11</v>
      </c>
      <c r="AG46" s="206">
        <v>51369.78</v>
      </c>
      <c r="AH46" s="206">
        <v>53082.11</v>
      </c>
      <c r="AI46" s="206">
        <v>51369.78</v>
      </c>
      <c r="AJ46" s="206">
        <v>53082.11</v>
      </c>
      <c r="AK46" s="206">
        <v>53082.11</v>
      </c>
      <c r="AL46" s="206">
        <v>51369.78</v>
      </c>
      <c r="AM46" s="206">
        <v>53082.11</v>
      </c>
      <c r="AN46" s="206">
        <v>51369.78</v>
      </c>
      <c r="AO46" s="206">
        <v>53082.11</v>
      </c>
      <c r="AP46" s="206">
        <v>53082.11</v>
      </c>
      <c r="AQ46" s="206">
        <v>47945.13</v>
      </c>
      <c r="AR46" s="206">
        <v>53082.11</v>
      </c>
      <c r="AS46" s="206">
        <v>51369.78</v>
      </c>
      <c r="AT46" s="206">
        <v>53082.11</v>
      </c>
      <c r="AU46" s="206">
        <v>51369.78</v>
      </c>
      <c r="AV46" s="206">
        <v>53082.11</v>
      </c>
      <c r="AW46" s="206">
        <v>53082.11</v>
      </c>
      <c r="AX46" s="206">
        <v>51369.78</v>
      </c>
      <c r="AY46" s="206">
        <v>53082.11</v>
      </c>
      <c r="AZ46" s="206">
        <v>51369.78</v>
      </c>
      <c r="BA46" s="206">
        <v>53082.11</v>
      </c>
      <c r="BB46" s="206">
        <v>53082.11</v>
      </c>
      <c r="BC46" s="206">
        <v>49657.45</v>
      </c>
      <c r="BD46" s="206">
        <v>2925.22</v>
      </c>
      <c r="BE46" s="206">
        <v>0</v>
      </c>
      <c r="BF46" s="206">
        <v>0</v>
      </c>
      <c r="BG46" s="206">
        <v>0</v>
      </c>
      <c r="BH46" s="206">
        <v>0</v>
      </c>
      <c r="BI46" s="206">
        <v>0</v>
      </c>
      <c r="BJ46" s="206">
        <v>0</v>
      </c>
      <c r="BK46" s="206">
        <v>0</v>
      </c>
      <c r="BL46" s="206">
        <v>0</v>
      </c>
      <c r="BM46" s="206">
        <v>0</v>
      </c>
      <c r="BN46" s="206">
        <v>1874997.05</v>
      </c>
      <c r="BO46" s="207">
        <f t="shared" si="17"/>
        <v>1874997.0500000007</v>
      </c>
    </row>
    <row r="47" spans="1:92" ht="15" x14ac:dyDescent="0.25">
      <c r="B47" s="180" t="s">
        <v>200</v>
      </c>
      <c r="C47" s="180" t="s">
        <v>480</v>
      </c>
      <c r="D47" s="180" t="s">
        <v>404</v>
      </c>
      <c r="E47" s="204">
        <v>44320</v>
      </c>
      <c r="F47" s="204">
        <v>44593</v>
      </c>
      <c r="G47" s="180" t="s">
        <v>481</v>
      </c>
      <c r="H47" s="208" t="str">
        <f t="shared" si="6"/>
        <v>35,615.00</v>
      </c>
      <c r="J47" s="206">
        <v>0</v>
      </c>
      <c r="K47" s="206">
        <v>0</v>
      </c>
      <c r="L47" s="206">
        <v>0</v>
      </c>
      <c r="M47" s="206">
        <v>0</v>
      </c>
      <c r="N47" s="206">
        <v>0</v>
      </c>
      <c r="O47" s="206">
        <v>0</v>
      </c>
      <c r="P47" s="206">
        <v>0</v>
      </c>
      <c r="Q47" s="206">
        <v>0</v>
      </c>
      <c r="R47" s="206">
        <v>0</v>
      </c>
      <c r="S47" s="206">
        <v>0</v>
      </c>
      <c r="T47" s="206">
        <v>0</v>
      </c>
      <c r="U47" s="206">
        <v>0</v>
      </c>
      <c r="V47" s="206">
        <v>0</v>
      </c>
      <c r="W47" s="206">
        <v>0</v>
      </c>
      <c r="X47" s="206">
        <v>0</v>
      </c>
      <c r="Y47" s="206">
        <v>0</v>
      </c>
      <c r="Z47" s="206">
        <v>0</v>
      </c>
      <c r="AA47" s="206">
        <v>8099.94</v>
      </c>
      <c r="AB47" s="206">
        <v>8903.75</v>
      </c>
      <c r="AC47" s="206">
        <v>9200.5400000000009</v>
      </c>
      <c r="AD47" s="206">
        <v>9200.5400000000009</v>
      </c>
      <c r="AE47" s="206">
        <v>210.23</v>
      </c>
      <c r="AF47" s="206">
        <v>0</v>
      </c>
      <c r="AG47" s="206">
        <v>0</v>
      </c>
      <c r="AH47" s="206">
        <v>0</v>
      </c>
      <c r="AI47" s="206">
        <v>0</v>
      </c>
      <c r="AJ47" s="206">
        <v>0</v>
      </c>
      <c r="AK47" s="206">
        <v>0</v>
      </c>
      <c r="AL47" s="206">
        <v>0</v>
      </c>
      <c r="AM47" s="206">
        <v>0</v>
      </c>
      <c r="AN47" s="206">
        <v>0</v>
      </c>
      <c r="AO47" s="206">
        <v>0</v>
      </c>
      <c r="AP47" s="206">
        <v>0</v>
      </c>
      <c r="AQ47" s="206">
        <v>0</v>
      </c>
      <c r="AR47" s="206">
        <v>0</v>
      </c>
      <c r="AS47" s="206">
        <v>0</v>
      </c>
      <c r="AT47" s="206">
        <v>0</v>
      </c>
      <c r="AU47" s="206">
        <v>0</v>
      </c>
      <c r="AV47" s="206">
        <v>0</v>
      </c>
      <c r="AW47" s="206">
        <v>0</v>
      </c>
      <c r="AX47" s="206">
        <v>0</v>
      </c>
      <c r="AY47" s="206">
        <v>0</v>
      </c>
      <c r="AZ47" s="206">
        <v>0</v>
      </c>
      <c r="BA47" s="206">
        <v>0</v>
      </c>
      <c r="BB47" s="206">
        <v>0</v>
      </c>
      <c r="BC47" s="206">
        <v>0</v>
      </c>
      <c r="BD47" s="206">
        <v>0</v>
      </c>
      <c r="BE47" s="206">
        <v>0</v>
      </c>
      <c r="BF47" s="206">
        <v>0</v>
      </c>
      <c r="BG47" s="206">
        <v>0</v>
      </c>
      <c r="BH47" s="206">
        <v>0</v>
      </c>
      <c r="BI47" s="206">
        <v>0</v>
      </c>
      <c r="BJ47" s="206">
        <v>0</v>
      </c>
      <c r="BK47" s="206">
        <v>0</v>
      </c>
      <c r="BL47" s="206">
        <v>0</v>
      </c>
      <c r="BM47" s="206">
        <v>0</v>
      </c>
      <c r="BN47" s="206">
        <v>35615</v>
      </c>
      <c r="BO47" s="207">
        <f t="shared" si="17"/>
        <v>35615.000000000007</v>
      </c>
    </row>
    <row r="48" spans="1:92" ht="15" x14ac:dyDescent="0.25">
      <c r="B48" s="180" t="s">
        <v>203</v>
      </c>
      <c r="C48" s="180" t="s">
        <v>482</v>
      </c>
      <c r="D48" s="180" t="s">
        <v>404</v>
      </c>
      <c r="E48" s="204">
        <v>44320</v>
      </c>
      <c r="F48" s="204">
        <v>44593</v>
      </c>
      <c r="G48" s="180" t="s">
        <v>481</v>
      </c>
      <c r="H48" s="208" t="str">
        <f t="shared" si="6"/>
        <v>35,615.00</v>
      </c>
      <c r="J48" s="206">
        <v>0</v>
      </c>
      <c r="K48" s="206">
        <v>0</v>
      </c>
      <c r="L48" s="206">
        <v>0</v>
      </c>
      <c r="M48" s="206">
        <v>0</v>
      </c>
      <c r="N48" s="206">
        <v>0</v>
      </c>
      <c r="O48" s="206">
        <v>0</v>
      </c>
      <c r="P48" s="206">
        <v>0</v>
      </c>
      <c r="Q48" s="206">
        <v>0</v>
      </c>
      <c r="R48" s="206">
        <v>0</v>
      </c>
      <c r="S48" s="206">
        <v>0</v>
      </c>
      <c r="T48" s="206">
        <v>0</v>
      </c>
      <c r="U48" s="206">
        <v>0</v>
      </c>
      <c r="V48" s="206">
        <v>0</v>
      </c>
      <c r="W48" s="206">
        <v>0</v>
      </c>
      <c r="X48" s="206">
        <v>0</v>
      </c>
      <c r="Y48" s="206">
        <v>0</v>
      </c>
      <c r="Z48" s="206">
        <v>0</v>
      </c>
      <c r="AA48" s="206">
        <v>8099.94</v>
      </c>
      <c r="AB48" s="206">
        <v>8903.75</v>
      </c>
      <c r="AC48" s="206">
        <v>9200.5400000000009</v>
      </c>
      <c r="AD48" s="206">
        <v>9200.5400000000009</v>
      </c>
      <c r="AE48" s="206">
        <v>210.23</v>
      </c>
      <c r="AF48" s="206">
        <v>0</v>
      </c>
      <c r="AG48" s="206">
        <v>0</v>
      </c>
      <c r="AH48" s="206">
        <v>0</v>
      </c>
      <c r="AI48" s="206">
        <v>0</v>
      </c>
      <c r="AJ48" s="206">
        <v>0</v>
      </c>
      <c r="AK48" s="206">
        <v>0</v>
      </c>
      <c r="AL48" s="206">
        <v>0</v>
      </c>
      <c r="AM48" s="206">
        <v>0</v>
      </c>
      <c r="AN48" s="206">
        <v>0</v>
      </c>
      <c r="AO48" s="206">
        <v>0</v>
      </c>
      <c r="AP48" s="206">
        <v>0</v>
      </c>
      <c r="AQ48" s="206">
        <v>0</v>
      </c>
      <c r="AR48" s="206">
        <v>0</v>
      </c>
      <c r="AS48" s="206">
        <v>0</v>
      </c>
      <c r="AT48" s="206">
        <v>0</v>
      </c>
      <c r="AU48" s="206">
        <v>0</v>
      </c>
      <c r="AV48" s="206">
        <v>0</v>
      </c>
      <c r="AW48" s="206">
        <v>0</v>
      </c>
      <c r="AX48" s="206">
        <v>0</v>
      </c>
      <c r="AY48" s="206">
        <v>0</v>
      </c>
      <c r="AZ48" s="206">
        <v>0</v>
      </c>
      <c r="BA48" s="206">
        <v>0</v>
      </c>
      <c r="BB48" s="206">
        <v>0</v>
      </c>
      <c r="BC48" s="206">
        <v>0</v>
      </c>
      <c r="BD48" s="206">
        <v>0</v>
      </c>
      <c r="BE48" s="206">
        <v>0</v>
      </c>
      <c r="BF48" s="206">
        <v>0</v>
      </c>
      <c r="BG48" s="206">
        <v>0</v>
      </c>
      <c r="BH48" s="206">
        <v>0</v>
      </c>
      <c r="BI48" s="206">
        <v>0</v>
      </c>
      <c r="BJ48" s="206">
        <v>0</v>
      </c>
      <c r="BK48" s="206">
        <v>0</v>
      </c>
      <c r="BL48" s="206">
        <v>0</v>
      </c>
      <c r="BM48" s="206">
        <v>0</v>
      </c>
      <c r="BN48" s="206">
        <v>35615</v>
      </c>
      <c r="BO48" s="207">
        <f t="shared" si="17"/>
        <v>35615.000000000007</v>
      </c>
    </row>
    <row r="49" spans="2:92" s="197" customFormat="1" ht="15.75" x14ac:dyDescent="0.25">
      <c r="B49" s="198">
        <v>3.3</v>
      </c>
      <c r="C49" s="197" t="s">
        <v>483</v>
      </c>
      <c r="D49" s="197" t="s">
        <v>460</v>
      </c>
      <c r="E49" s="199">
        <v>43965</v>
      </c>
      <c r="F49" s="200">
        <v>45353</v>
      </c>
      <c r="G49" s="201" t="s">
        <v>484</v>
      </c>
      <c r="H49" s="202" t="str">
        <f t="shared" si="6"/>
        <v>12,188,254.00</v>
      </c>
      <c r="I49" s="202"/>
      <c r="J49" s="202">
        <f>SUM(J50:J55)</f>
        <v>0</v>
      </c>
      <c r="K49" s="202">
        <f t="shared" ref="K49:BO49" si="19">SUM(K50:K55)</f>
        <v>0</v>
      </c>
      <c r="L49" s="202">
        <f t="shared" si="19"/>
        <v>0</v>
      </c>
      <c r="M49" s="202">
        <f t="shared" si="19"/>
        <v>0</v>
      </c>
      <c r="N49" s="202">
        <f t="shared" si="19"/>
        <v>133336.49</v>
      </c>
      <c r="O49" s="202">
        <f t="shared" si="19"/>
        <v>259299.08000000002</v>
      </c>
      <c r="P49" s="202">
        <f t="shared" si="19"/>
        <v>255219.11</v>
      </c>
      <c r="Q49" s="202">
        <f t="shared" si="19"/>
        <v>264149.66000000003</v>
      </c>
      <c r="R49" s="202">
        <f t="shared" si="19"/>
        <v>308711.24000000005</v>
      </c>
      <c r="S49" s="202">
        <f t="shared" si="19"/>
        <v>278835.95</v>
      </c>
      <c r="T49" s="202">
        <f t="shared" si="19"/>
        <v>343858.34</v>
      </c>
      <c r="U49" s="202">
        <f t="shared" si="19"/>
        <v>332597.51</v>
      </c>
      <c r="V49" s="202">
        <f t="shared" si="19"/>
        <v>343684.09</v>
      </c>
      <c r="W49" s="202">
        <f t="shared" si="19"/>
        <v>332597.51</v>
      </c>
      <c r="X49" s="202">
        <f t="shared" si="19"/>
        <v>343684.09</v>
      </c>
      <c r="Y49" s="202">
        <f t="shared" si="19"/>
        <v>343684.09</v>
      </c>
      <c r="Z49" s="202">
        <f t="shared" si="19"/>
        <v>332597.51</v>
      </c>
      <c r="AA49" s="202">
        <f t="shared" si="19"/>
        <v>343684.09</v>
      </c>
      <c r="AB49" s="202">
        <f t="shared" si="19"/>
        <v>332597.51</v>
      </c>
      <c r="AC49" s="202">
        <f t="shared" si="19"/>
        <v>343684.09</v>
      </c>
      <c r="AD49" s="202">
        <f t="shared" si="19"/>
        <v>343684.09</v>
      </c>
      <c r="AE49" s="202">
        <f t="shared" si="19"/>
        <v>310424.33</v>
      </c>
      <c r="AF49" s="202">
        <f t="shared" si="19"/>
        <v>343684.09</v>
      </c>
      <c r="AG49" s="202">
        <f t="shared" si="19"/>
        <v>332597.51</v>
      </c>
      <c r="AH49" s="202">
        <f t="shared" si="19"/>
        <v>343684.09</v>
      </c>
      <c r="AI49" s="202">
        <f t="shared" si="19"/>
        <v>332597.51</v>
      </c>
      <c r="AJ49" s="202">
        <f t="shared" si="19"/>
        <v>343684.09</v>
      </c>
      <c r="AK49" s="202">
        <f t="shared" si="19"/>
        <v>343684.09</v>
      </c>
      <c r="AL49" s="202">
        <f t="shared" si="19"/>
        <v>332597.51</v>
      </c>
      <c r="AM49" s="202">
        <f t="shared" si="19"/>
        <v>343684.09</v>
      </c>
      <c r="AN49" s="202">
        <f t="shared" si="19"/>
        <v>332597.51</v>
      </c>
      <c r="AO49" s="202">
        <f t="shared" si="19"/>
        <v>343684.09</v>
      </c>
      <c r="AP49" s="202">
        <f t="shared" si="19"/>
        <v>343684.09</v>
      </c>
      <c r="AQ49" s="202">
        <f t="shared" si="19"/>
        <v>310424.33</v>
      </c>
      <c r="AR49" s="202">
        <f t="shared" si="19"/>
        <v>343684.09</v>
      </c>
      <c r="AS49" s="202">
        <f t="shared" si="19"/>
        <v>332597.51</v>
      </c>
      <c r="AT49" s="202">
        <f t="shared" si="19"/>
        <v>343684.09</v>
      </c>
      <c r="AU49" s="202">
        <f t="shared" si="19"/>
        <v>332597.51</v>
      </c>
      <c r="AV49" s="202">
        <f t="shared" si="19"/>
        <v>343684.09</v>
      </c>
      <c r="AW49" s="202">
        <f t="shared" si="19"/>
        <v>343684.09</v>
      </c>
      <c r="AX49" s="202">
        <f t="shared" si="19"/>
        <v>199261.02000000002</v>
      </c>
      <c r="AY49" s="202">
        <f t="shared" si="19"/>
        <v>89969.64</v>
      </c>
      <c r="AZ49" s="202">
        <f t="shared" si="19"/>
        <v>87067.4</v>
      </c>
      <c r="BA49" s="202">
        <f t="shared" si="19"/>
        <v>89546.4</v>
      </c>
      <c r="BB49" s="202">
        <f t="shared" si="19"/>
        <v>44984.82</v>
      </c>
      <c r="BC49" s="202">
        <f t="shared" si="19"/>
        <v>42082.58</v>
      </c>
      <c r="BD49" s="202">
        <f t="shared" si="19"/>
        <v>2479</v>
      </c>
      <c r="BE49" s="202">
        <f t="shared" si="19"/>
        <v>0</v>
      </c>
      <c r="BF49" s="202">
        <f t="shared" si="19"/>
        <v>0</v>
      </c>
      <c r="BG49" s="202">
        <f t="shared" si="19"/>
        <v>0</v>
      </c>
      <c r="BH49" s="202">
        <f t="shared" si="19"/>
        <v>0</v>
      </c>
      <c r="BI49" s="202">
        <f t="shared" si="19"/>
        <v>0</v>
      </c>
      <c r="BJ49" s="202">
        <f t="shared" si="19"/>
        <v>0</v>
      </c>
      <c r="BK49" s="202">
        <f t="shared" si="19"/>
        <v>0</v>
      </c>
      <c r="BL49" s="202">
        <f t="shared" si="19"/>
        <v>0</v>
      </c>
      <c r="BM49" s="202">
        <f t="shared" si="19"/>
        <v>0</v>
      </c>
      <c r="BN49" s="202">
        <f t="shared" si="19"/>
        <v>12188254.020000001</v>
      </c>
      <c r="BO49" s="202">
        <f t="shared" si="19"/>
        <v>12188254.020000003</v>
      </c>
      <c r="BP49" s="202"/>
      <c r="BQ49" s="202"/>
      <c r="BR49" s="202"/>
      <c r="BS49" s="202"/>
      <c r="BT49" s="203"/>
      <c r="BU49" s="203"/>
      <c r="BV49" s="203"/>
      <c r="BW49" s="203"/>
      <c r="BX49" s="203"/>
      <c r="BY49" s="203"/>
      <c r="BZ49" s="203"/>
      <c r="CA49" s="203"/>
      <c r="CB49" s="203"/>
      <c r="CC49" s="203"/>
      <c r="CD49" s="203"/>
      <c r="CE49" s="203"/>
      <c r="CF49" s="203"/>
      <c r="CG49" s="203"/>
      <c r="CH49" s="203"/>
      <c r="CI49" s="203"/>
      <c r="CJ49" s="203"/>
      <c r="CK49" s="203"/>
      <c r="CL49" s="203"/>
      <c r="CM49" s="203"/>
      <c r="CN49" s="203"/>
    </row>
    <row r="50" spans="2:92" ht="15" x14ac:dyDescent="0.25">
      <c r="B50" s="180" t="s">
        <v>206</v>
      </c>
      <c r="C50" s="180" t="s">
        <v>485</v>
      </c>
      <c r="D50" s="180" t="s">
        <v>463</v>
      </c>
      <c r="E50" s="204">
        <v>43965</v>
      </c>
      <c r="F50" s="204">
        <v>44268</v>
      </c>
      <c r="G50" s="180" t="s">
        <v>486</v>
      </c>
      <c r="H50" s="208" t="str">
        <f t="shared" si="6"/>
        <v>24,222.00</v>
      </c>
      <c r="J50" s="206">
        <v>0</v>
      </c>
      <c r="K50" s="206">
        <v>0</v>
      </c>
      <c r="L50" s="206">
        <v>0</v>
      </c>
      <c r="M50" s="206">
        <v>0</v>
      </c>
      <c r="N50" s="206">
        <v>0</v>
      </c>
      <c r="O50" s="206">
        <v>2792.26</v>
      </c>
      <c r="P50" s="206">
        <v>4844.3999999999996</v>
      </c>
      <c r="Q50" s="206">
        <v>5005.88</v>
      </c>
      <c r="R50" s="206">
        <v>5005.88</v>
      </c>
      <c r="S50" s="206">
        <v>4521.4399999999996</v>
      </c>
      <c r="T50" s="206">
        <v>2052.14</v>
      </c>
      <c r="U50" s="206">
        <v>0</v>
      </c>
      <c r="V50" s="206">
        <v>0</v>
      </c>
      <c r="W50" s="206">
        <v>0</v>
      </c>
      <c r="X50" s="206">
        <v>0</v>
      </c>
      <c r="Y50" s="206">
        <v>0</v>
      </c>
      <c r="Z50" s="206">
        <v>0</v>
      </c>
      <c r="AA50" s="206">
        <v>0</v>
      </c>
      <c r="AB50" s="206">
        <v>0</v>
      </c>
      <c r="AC50" s="206">
        <v>0</v>
      </c>
      <c r="AD50" s="206">
        <v>0</v>
      </c>
      <c r="AE50" s="206">
        <v>0</v>
      </c>
      <c r="AF50" s="206">
        <v>0</v>
      </c>
      <c r="AG50" s="206">
        <v>0</v>
      </c>
      <c r="AH50" s="206">
        <v>0</v>
      </c>
      <c r="AI50" s="206">
        <v>0</v>
      </c>
      <c r="AJ50" s="206">
        <v>0</v>
      </c>
      <c r="AK50" s="206">
        <v>0</v>
      </c>
      <c r="AL50" s="206">
        <v>0</v>
      </c>
      <c r="AM50" s="206">
        <v>0</v>
      </c>
      <c r="AN50" s="206">
        <v>0</v>
      </c>
      <c r="AO50" s="206">
        <v>0</v>
      </c>
      <c r="AP50" s="206">
        <v>0</v>
      </c>
      <c r="AQ50" s="206">
        <v>0</v>
      </c>
      <c r="AR50" s="206">
        <v>0</v>
      </c>
      <c r="AS50" s="206">
        <v>0</v>
      </c>
      <c r="AT50" s="206">
        <v>0</v>
      </c>
      <c r="AU50" s="206">
        <v>0</v>
      </c>
      <c r="AV50" s="206">
        <v>0</v>
      </c>
      <c r="AW50" s="206">
        <v>0</v>
      </c>
      <c r="AX50" s="206">
        <v>0</v>
      </c>
      <c r="AY50" s="206">
        <v>0</v>
      </c>
      <c r="AZ50" s="206">
        <v>0</v>
      </c>
      <c r="BA50" s="206">
        <v>0</v>
      </c>
      <c r="BB50" s="206">
        <v>0</v>
      </c>
      <c r="BC50" s="206">
        <v>0</v>
      </c>
      <c r="BD50" s="206">
        <v>0</v>
      </c>
      <c r="BE50" s="206">
        <v>0</v>
      </c>
      <c r="BF50" s="206">
        <v>0</v>
      </c>
      <c r="BG50" s="206">
        <v>0</v>
      </c>
      <c r="BH50" s="206">
        <v>0</v>
      </c>
      <c r="BI50" s="206">
        <v>0</v>
      </c>
      <c r="BJ50" s="206">
        <v>0</v>
      </c>
      <c r="BK50" s="206">
        <v>0</v>
      </c>
      <c r="BL50" s="206">
        <v>0</v>
      </c>
      <c r="BM50" s="206">
        <v>0</v>
      </c>
      <c r="BN50" s="206">
        <v>24222</v>
      </c>
      <c r="BO50" s="207">
        <f t="shared" si="17"/>
        <v>24222</v>
      </c>
    </row>
    <row r="51" spans="2:92" ht="15" x14ac:dyDescent="0.25">
      <c r="B51" s="180" t="s">
        <v>208</v>
      </c>
      <c r="C51" s="180" t="s">
        <v>487</v>
      </c>
      <c r="D51" s="180" t="s">
        <v>463</v>
      </c>
      <c r="E51" s="204">
        <v>43965</v>
      </c>
      <c r="F51" s="204">
        <v>44268</v>
      </c>
      <c r="G51" s="180" t="s">
        <v>488</v>
      </c>
      <c r="H51" s="208" t="str">
        <f t="shared" si="6"/>
        <v>24,223.00</v>
      </c>
      <c r="J51" s="206">
        <v>0</v>
      </c>
      <c r="K51" s="206">
        <v>0</v>
      </c>
      <c r="L51" s="206">
        <v>0</v>
      </c>
      <c r="M51" s="206">
        <v>0</v>
      </c>
      <c r="N51" s="206">
        <v>0</v>
      </c>
      <c r="O51" s="206">
        <v>2792.37</v>
      </c>
      <c r="P51" s="206">
        <v>4844.6000000000004</v>
      </c>
      <c r="Q51" s="206">
        <v>5006.09</v>
      </c>
      <c r="R51" s="206">
        <v>5006.09</v>
      </c>
      <c r="S51" s="206">
        <v>4521.63</v>
      </c>
      <c r="T51" s="206">
        <v>2052.23</v>
      </c>
      <c r="U51" s="206">
        <v>0</v>
      </c>
      <c r="V51" s="206">
        <v>0</v>
      </c>
      <c r="W51" s="206">
        <v>0</v>
      </c>
      <c r="X51" s="206">
        <v>0</v>
      </c>
      <c r="Y51" s="206">
        <v>0</v>
      </c>
      <c r="Z51" s="206">
        <v>0</v>
      </c>
      <c r="AA51" s="206">
        <v>0</v>
      </c>
      <c r="AB51" s="206">
        <v>0</v>
      </c>
      <c r="AC51" s="206">
        <v>0</v>
      </c>
      <c r="AD51" s="206">
        <v>0</v>
      </c>
      <c r="AE51" s="206">
        <v>0</v>
      </c>
      <c r="AF51" s="206">
        <v>0</v>
      </c>
      <c r="AG51" s="206">
        <v>0</v>
      </c>
      <c r="AH51" s="206">
        <v>0</v>
      </c>
      <c r="AI51" s="206">
        <v>0</v>
      </c>
      <c r="AJ51" s="206">
        <v>0</v>
      </c>
      <c r="AK51" s="206">
        <v>0</v>
      </c>
      <c r="AL51" s="206">
        <v>0</v>
      </c>
      <c r="AM51" s="206">
        <v>0</v>
      </c>
      <c r="AN51" s="206">
        <v>0</v>
      </c>
      <c r="AO51" s="206">
        <v>0</v>
      </c>
      <c r="AP51" s="206">
        <v>0</v>
      </c>
      <c r="AQ51" s="206">
        <v>0</v>
      </c>
      <c r="AR51" s="206">
        <v>0</v>
      </c>
      <c r="AS51" s="206">
        <v>0</v>
      </c>
      <c r="AT51" s="206">
        <v>0</v>
      </c>
      <c r="AU51" s="206">
        <v>0</v>
      </c>
      <c r="AV51" s="206">
        <v>0</v>
      </c>
      <c r="AW51" s="206">
        <v>0</v>
      </c>
      <c r="AX51" s="206">
        <v>0</v>
      </c>
      <c r="AY51" s="206">
        <v>0</v>
      </c>
      <c r="AZ51" s="206">
        <v>0</v>
      </c>
      <c r="BA51" s="206">
        <v>0</v>
      </c>
      <c r="BB51" s="206">
        <v>0</v>
      </c>
      <c r="BC51" s="206">
        <v>0</v>
      </c>
      <c r="BD51" s="206">
        <v>0</v>
      </c>
      <c r="BE51" s="206">
        <v>0</v>
      </c>
      <c r="BF51" s="206">
        <v>0</v>
      </c>
      <c r="BG51" s="206">
        <v>0</v>
      </c>
      <c r="BH51" s="206">
        <v>0</v>
      </c>
      <c r="BI51" s="206">
        <v>0</v>
      </c>
      <c r="BJ51" s="206">
        <v>0</v>
      </c>
      <c r="BK51" s="206">
        <v>0</v>
      </c>
      <c r="BL51" s="206">
        <v>0</v>
      </c>
      <c r="BM51" s="206">
        <v>0</v>
      </c>
      <c r="BN51" s="206">
        <v>24223.010000000002</v>
      </c>
      <c r="BO51" s="207">
        <f t="shared" si="17"/>
        <v>24223.010000000002</v>
      </c>
    </row>
    <row r="52" spans="2:92" ht="15" x14ac:dyDescent="0.25">
      <c r="B52" s="180" t="s">
        <v>210</v>
      </c>
      <c r="C52" s="180" t="s">
        <v>489</v>
      </c>
      <c r="D52" s="180" t="s">
        <v>490</v>
      </c>
      <c r="E52" s="204">
        <v>43965</v>
      </c>
      <c r="F52" s="204">
        <v>45183</v>
      </c>
      <c r="G52" s="180" t="s">
        <v>491</v>
      </c>
      <c r="H52" s="208" t="str">
        <f t="shared" si="6"/>
        <v>6,355,921.00</v>
      </c>
      <c r="J52" s="206">
        <v>0</v>
      </c>
      <c r="K52" s="206">
        <v>0</v>
      </c>
      <c r="L52" s="206">
        <v>0</v>
      </c>
      <c r="M52" s="206">
        <v>0</v>
      </c>
      <c r="N52" s="206">
        <v>94564.88</v>
      </c>
      <c r="O52" s="206">
        <v>179939.32</v>
      </c>
      <c r="P52" s="206">
        <v>174134.82</v>
      </c>
      <c r="Q52" s="206">
        <v>179939.32</v>
      </c>
      <c r="R52" s="206">
        <v>179939.32</v>
      </c>
      <c r="S52" s="206">
        <v>162525.82999999999</v>
      </c>
      <c r="T52" s="206">
        <v>179939.32</v>
      </c>
      <c r="U52" s="206">
        <v>174134.82</v>
      </c>
      <c r="V52" s="206">
        <v>179939.32</v>
      </c>
      <c r="W52" s="206">
        <v>174134.82</v>
      </c>
      <c r="X52" s="206">
        <v>179939.32</v>
      </c>
      <c r="Y52" s="206">
        <v>179939.32</v>
      </c>
      <c r="Z52" s="206">
        <v>174134.82</v>
      </c>
      <c r="AA52" s="206">
        <v>179939.32</v>
      </c>
      <c r="AB52" s="206">
        <v>174134.82</v>
      </c>
      <c r="AC52" s="206">
        <v>179939.32</v>
      </c>
      <c r="AD52" s="206">
        <v>179939.32</v>
      </c>
      <c r="AE52" s="206">
        <v>162525.82999999999</v>
      </c>
      <c r="AF52" s="206">
        <v>179939.32</v>
      </c>
      <c r="AG52" s="206">
        <v>174134.82</v>
      </c>
      <c r="AH52" s="206">
        <v>179939.32</v>
      </c>
      <c r="AI52" s="206">
        <v>174134.82</v>
      </c>
      <c r="AJ52" s="206">
        <v>179939.32</v>
      </c>
      <c r="AK52" s="206">
        <v>179939.32</v>
      </c>
      <c r="AL52" s="206">
        <v>174134.82</v>
      </c>
      <c r="AM52" s="206">
        <v>179939.32</v>
      </c>
      <c r="AN52" s="206">
        <v>174134.82</v>
      </c>
      <c r="AO52" s="206">
        <v>179939.32</v>
      </c>
      <c r="AP52" s="206">
        <v>179939.32</v>
      </c>
      <c r="AQ52" s="206">
        <v>162525.82999999999</v>
      </c>
      <c r="AR52" s="206">
        <v>179939.32</v>
      </c>
      <c r="AS52" s="206">
        <v>174134.82</v>
      </c>
      <c r="AT52" s="206">
        <v>179939.32</v>
      </c>
      <c r="AU52" s="206">
        <v>174134.82</v>
      </c>
      <c r="AV52" s="206">
        <v>179939.32</v>
      </c>
      <c r="AW52" s="206">
        <v>179939.32</v>
      </c>
      <c r="AX52" s="206">
        <v>79569.94</v>
      </c>
      <c r="AY52" s="206">
        <v>0</v>
      </c>
      <c r="AZ52" s="206">
        <v>0</v>
      </c>
      <c r="BA52" s="206">
        <v>0</v>
      </c>
      <c r="BB52" s="206">
        <v>0</v>
      </c>
      <c r="BC52" s="206">
        <v>0</v>
      </c>
      <c r="BD52" s="206">
        <v>0</v>
      </c>
      <c r="BE52" s="206">
        <v>0</v>
      </c>
      <c r="BF52" s="206">
        <v>0</v>
      </c>
      <c r="BG52" s="206">
        <v>0</v>
      </c>
      <c r="BH52" s="206">
        <v>0</v>
      </c>
      <c r="BI52" s="206">
        <v>0</v>
      </c>
      <c r="BJ52" s="206">
        <v>0</v>
      </c>
      <c r="BK52" s="206">
        <v>0</v>
      </c>
      <c r="BL52" s="206">
        <v>0</v>
      </c>
      <c r="BM52" s="206">
        <v>0</v>
      </c>
      <c r="BN52" s="206">
        <v>6355921.0500000007</v>
      </c>
      <c r="BO52" s="207">
        <f t="shared" si="17"/>
        <v>6355921.0500000026</v>
      </c>
    </row>
    <row r="53" spans="2:92" ht="15" x14ac:dyDescent="0.25">
      <c r="B53" s="180" t="s">
        <v>212</v>
      </c>
      <c r="C53" s="180" t="s">
        <v>492</v>
      </c>
      <c r="D53" s="180" t="s">
        <v>490</v>
      </c>
      <c r="E53" s="204">
        <v>43965</v>
      </c>
      <c r="F53" s="204">
        <v>45183</v>
      </c>
      <c r="G53" s="180" t="s">
        <v>493</v>
      </c>
      <c r="H53" s="208" t="str">
        <f t="shared" si="6"/>
        <v>2,605,928.00</v>
      </c>
      <c r="J53" s="206">
        <v>0</v>
      </c>
      <c r="K53" s="206">
        <v>0</v>
      </c>
      <c r="L53" s="206">
        <v>0</v>
      </c>
      <c r="M53" s="206">
        <v>0</v>
      </c>
      <c r="N53" s="206">
        <v>38771.61</v>
      </c>
      <c r="O53" s="206">
        <v>73775.13</v>
      </c>
      <c r="P53" s="206">
        <v>71395.289999999994</v>
      </c>
      <c r="Q53" s="206">
        <v>73775.13</v>
      </c>
      <c r="R53" s="206">
        <v>73775.13</v>
      </c>
      <c r="S53" s="206">
        <v>66635.600000000006</v>
      </c>
      <c r="T53" s="206">
        <v>73775.13</v>
      </c>
      <c r="U53" s="206">
        <v>71395.289999999994</v>
      </c>
      <c r="V53" s="206">
        <v>73775.13</v>
      </c>
      <c r="W53" s="206">
        <v>71395.289999999994</v>
      </c>
      <c r="X53" s="206">
        <v>73775.13</v>
      </c>
      <c r="Y53" s="206">
        <v>73775.13</v>
      </c>
      <c r="Z53" s="206">
        <v>71395.289999999994</v>
      </c>
      <c r="AA53" s="206">
        <v>73775.13</v>
      </c>
      <c r="AB53" s="206">
        <v>71395.289999999994</v>
      </c>
      <c r="AC53" s="206">
        <v>73775.13</v>
      </c>
      <c r="AD53" s="206">
        <v>73775.13</v>
      </c>
      <c r="AE53" s="206">
        <v>66635.600000000006</v>
      </c>
      <c r="AF53" s="206">
        <v>73775.13</v>
      </c>
      <c r="AG53" s="206">
        <v>71395.289999999994</v>
      </c>
      <c r="AH53" s="206">
        <v>73775.13</v>
      </c>
      <c r="AI53" s="206">
        <v>71395.289999999994</v>
      </c>
      <c r="AJ53" s="206">
        <v>73775.13</v>
      </c>
      <c r="AK53" s="206">
        <v>73775.13</v>
      </c>
      <c r="AL53" s="206">
        <v>71395.289999999994</v>
      </c>
      <c r="AM53" s="206">
        <v>73775.13</v>
      </c>
      <c r="AN53" s="206">
        <v>71395.289999999994</v>
      </c>
      <c r="AO53" s="206">
        <v>73775.13</v>
      </c>
      <c r="AP53" s="206">
        <v>73775.13</v>
      </c>
      <c r="AQ53" s="206">
        <v>66635.600000000006</v>
      </c>
      <c r="AR53" s="206">
        <v>73775.13</v>
      </c>
      <c r="AS53" s="206">
        <v>71395.289999999994</v>
      </c>
      <c r="AT53" s="206">
        <v>73775.13</v>
      </c>
      <c r="AU53" s="206">
        <v>71395.289999999994</v>
      </c>
      <c r="AV53" s="206">
        <v>73775.13</v>
      </c>
      <c r="AW53" s="206">
        <v>73775.13</v>
      </c>
      <c r="AX53" s="206">
        <v>32623.68</v>
      </c>
      <c r="AY53" s="206">
        <v>0</v>
      </c>
      <c r="AZ53" s="206">
        <v>0</v>
      </c>
      <c r="BA53" s="206">
        <v>0</v>
      </c>
      <c r="BB53" s="206">
        <v>0</v>
      </c>
      <c r="BC53" s="206">
        <v>0</v>
      </c>
      <c r="BD53" s="206">
        <v>0</v>
      </c>
      <c r="BE53" s="206">
        <v>0</v>
      </c>
      <c r="BF53" s="206">
        <v>0</v>
      </c>
      <c r="BG53" s="206">
        <v>0</v>
      </c>
      <c r="BH53" s="206">
        <v>0</v>
      </c>
      <c r="BI53" s="206">
        <v>0</v>
      </c>
      <c r="BJ53" s="206">
        <v>0</v>
      </c>
      <c r="BK53" s="206">
        <v>0</v>
      </c>
      <c r="BL53" s="206">
        <v>0</v>
      </c>
      <c r="BM53" s="206">
        <v>0</v>
      </c>
      <c r="BN53" s="206">
        <v>2605928.0100000002</v>
      </c>
      <c r="BO53" s="207">
        <f t="shared" si="17"/>
        <v>2605928.0099999993</v>
      </c>
    </row>
    <row r="54" spans="2:92" ht="15" x14ac:dyDescent="0.25">
      <c r="B54" s="180" t="s">
        <v>214</v>
      </c>
      <c r="C54" s="180" t="s">
        <v>494</v>
      </c>
      <c r="D54" s="180" t="s">
        <v>495</v>
      </c>
      <c r="E54" s="204">
        <v>44137</v>
      </c>
      <c r="F54" s="204">
        <v>45353</v>
      </c>
      <c r="G54" s="180" t="s">
        <v>496</v>
      </c>
      <c r="H54" s="208" t="str">
        <f t="shared" si="6"/>
        <v>1,588,980.00</v>
      </c>
      <c r="J54" s="206">
        <v>0</v>
      </c>
      <c r="K54" s="206">
        <v>0</v>
      </c>
      <c r="L54" s="206">
        <v>0</v>
      </c>
      <c r="M54" s="206">
        <v>0</v>
      </c>
      <c r="N54" s="206">
        <v>0</v>
      </c>
      <c r="O54" s="206">
        <v>0</v>
      </c>
      <c r="P54" s="206">
        <v>0</v>
      </c>
      <c r="Q54" s="206">
        <v>0</v>
      </c>
      <c r="R54" s="206">
        <v>0</v>
      </c>
      <c r="S54" s="206">
        <v>0</v>
      </c>
      <c r="T54" s="206">
        <v>41054.699999999997</v>
      </c>
      <c r="U54" s="206">
        <v>43533.7</v>
      </c>
      <c r="V54" s="206">
        <v>44984.82</v>
      </c>
      <c r="W54" s="206">
        <v>43533.7</v>
      </c>
      <c r="X54" s="206">
        <v>44984.82</v>
      </c>
      <c r="Y54" s="206">
        <v>44984.82</v>
      </c>
      <c r="Z54" s="206">
        <v>43533.7</v>
      </c>
      <c r="AA54" s="206">
        <v>44984.82</v>
      </c>
      <c r="AB54" s="206">
        <v>43533.7</v>
      </c>
      <c r="AC54" s="206">
        <v>44984.82</v>
      </c>
      <c r="AD54" s="206">
        <v>44984.82</v>
      </c>
      <c r="AE54" s="206">
        <v>40631.449999999997</v>
      </c>
      <c r="AF54" s="206">
        <v>44984.82</v>
      </c>
      <c r="AG54" s="206">
        <v>43533.7</v>
      </c>
      <c r="AH54" s="206">
        <v>44984.82</v>
      </c>
      <c r="AI54" s="206">
        <v>43533.7</v>
      </c>
      <c r="AJ54" s="206">
        <v>44984.82</v>
      </c>
      <c r="AK54" s="206">
        <v>44984.82</v>
      </c>
      <c r="AL54" s="206">
        <v>43533.7</v>
      </c>
      <c r="AM54" s="206">
        <v>44984.82</v>
      </c>
      <c r="AN54" s="206">
        <v>43533.7</v>
      </c>
      <c r="AO54" s="206">
        <v>44984.82</v>
      </c>
      <c r="AP54" s="206">
        <v>44984.82</v>
      </c>
      <c r="AQ54" s="206">
        <v>40631.449999999997</v>
      </c>
      <c r="AR54" s="206">
        <v>44984.82</v>
      </c>
      <c r="AS54" s="206">
        <v>43533.7</v>
      </c>
      <c r="AT54" s="206">
        <v>44984.82</v>
      </c>
      <c r="AU54" s="206">
        <v>43533.7</v>
      </c>
      <c r="AV54" s="206">
        <v>44984.82</v>
      </c>
      <c r="AW54" s="206">
        <v>44984.82</v>
      </c>
      <c r="AX54" s="206">
        <v>43533.7</v>
      </c>
      <c r="AY54" s="206">
        <v>44984.82</v>
      </c>
      <c r="AZ54" s="206">
        <v>43533.7</v>
      </c>
      <c r="BA54" s="206">
        <v>44984.82</v>
      </c>
      <c r="BB54" s="206">
        <v>44984.82</v>
      </c>
      <c r="BC54" s="206">
        <v>42082.58</v>
      </c>
      <c r="BD54" s="206">
        <v>2479</v>
      </c>
      <c r="BE54" s="206">
        <v>0</v>
      </c>
      <c r="BF54" s="206">
        <v>0</v>
      </c>
      <c r="BG54" s="206">
        <v>0</v>
      </c>
      <c r="BH54" s="206">
        <v>0</v>
      </c>
      <c r="BI54" s="206">
        <v>0</v>
      </c>
      <c r="BJ54" s="206">
        <v>0</v>
      </c>
      <c r="BK54" s="206">
        <v>0</v>
      </c>
      <c r="BL54" s="206">
        <v>0</v>
      </c>
      <c r="BM54" s="206">
        <v>0</v>
      </c>
      <c r="BN54" s="206">
        <v>1588979.98</v>
      </c>
      <c r="BO54" s="207">
        <f t="shared" si="17"/>
        <v>1588979.9799999997</v>
      </c>
    </row>
    <row r="55" spans="2:92" ht="15" x14ac:dyDescent="0.25">
      <c r="B55" s="180" t="s">
        <v>216</v>
      </c>
      <c r="C55" s="180" t="s">
        <v>497</v>
      </c>
      <c r="D55" s="180" t="s">
        <v>498</v>
      </c>
      <c r="E55" s="204">
        <v>44075</v>
      </c>
      <c r="F55" s="204">
        <v>45291</v>
      </c>
      <c r="G55" s="180" t="s">
        <v>496</v>
      </c>
      <c r="H55" s="208" t="str">
        <f t="shared" si="6"/>
        <v>1,588,980.00</v>
      </c>
      <c r="J55" s="206">
        <v>0</v>
      </c>
      <c r="K55" s="206">
        <v>0</v>
      </c>
      <c r="L55" s="206">
        <v>0</v>
      </c>
      <c r="M55" s="206">
        <v>0</v>
      </c>
      <c r="N55" s="206">
        <v>0</v>
      </c>
      <c r="O55" s="206">
        <v>0</v>
      </c>
      <c r="P55" s="206">
        <v>0</v>
      </c>
      <c r="Q55" s="206">
        <v>423.24</v>
      </c>
      <c r="R55" s="206">
        <v>44984.82</v>
      </c>
      <c r="S55" s="206">
        <v>40631.449999999997</v>
      </c>
      <c r="T55" s="206">
        <v>44984.82</v>
      </c>
      <c r="U55" s="206">
        <v>43533.7</v>
      </c>
      <c r="V55" s="206">
        <v>44984.82</v>
      </c>
      <c r="W55" s="206">
        <v>43533.7</v>
      </c>
      <c r="X55" s="206">
        <v>44984.82</v>
      </c>
      <c r="Y55" s="206">
        <v>44984.82</v>
      </c>
      <c r="Z55" s="206">
        <v>43533.7</v>
      </c>
      <c r="AA55" s="206">
        <v>44984.82</v>
      </c>
      <c r="AB55" s="206">
        <v>43533.7</v>
      </c>
      <c r="AC55" s="206">
        <v>44984.82</v>
      </c>
      <c r="AD55" s="206">
        <v>44984.82</v>
      </c>
      <c r="AE55" s="206">
        <v>40631.449999999997</v>
      </c>
      <c r="AF55" s="206">
        <v>44984.82</v>
      </c>
      <c r="AG55" s="206">
        <v>43533.7</v>
      </c>
      <c r="AH55" s="206">
        <v>44984.82</v>
      </c>
      <c r="AI55" s="206">
        <v>43533.7</v>
      </c>
      <c r="AJ55" s="206">
        <v>44984.82</v>
      </c>
      <c r="AK55" s="206">
        <v>44984.82</v>
      </c>
      <c r="AL55" s="206">
        <v>43533.7</v>
      </c>
      <c r="AM55" s="206">
        <v>44984.82</v>
      </c>
      <c r="AN55" s="206">
        <v>43533.7</v>
      </c>
      <c r="AO55" s="206">
        <v>44984.82</v>
      </c>
      <c r="AP55" s="206">
        <v>44984.82</v>
      </c>
      <c r="AQ55" s="206">
        <v>40631.449999999997</v>
      </c>
      <c r="AR55" s="206">
        <v>44984.82</v>
      </c>
      <c r="AS55" s="206">
        <v>43533.7</v>
      </c>
      <c r="AT55" s="206">
        <v>44984.82</v>
      </c>
      <c r="AU55" s="206">
        <v>43533.7</v>
      </c>
      <c r="AV55" s="206">
        <v>44984.82</v>
      </c>
      <c r="AW55" s="206">
        <v>44984.82</v>
      </c>
      <c r="AX55" s="206">
        <v>43533.7</v>
      </c>
      <c r="AY55" s="206">
        <v>44984.82</v>
      </c>
      <c r="AZ55" s="206">
        <v>43533.7</v>
      </c>
      <c r="BA55" s="206">
        <v>44561.58</v>
      </c>
      <c r="BB55" s="206">
        <v>0</v>
      </c>
      <c r="BC55" s="206">
        <v>0</v>
      </c>
      <c r="BD55" s="206">
        <v>0</v>
      </c>
      <c r="BE55" s="206">
        <v>0</v>
      </c>
      <c r="BF55" s="206">
        <v>0</v>
      </c>
      <c r="BG55" s="206">
        <v>0</v>
      </c>
      <c r="BH55" s="206">
        <v>0</v>
      </c>
      <c r="BI55" s="206">
        <v>0</v>
      </c>
      <c r="BJ55" s="206">
        <v>0</v>
      </c>
      <c r="BK55" s="206">
        <v>0</v>
      </c>
      <c r="BL55" s="206">
        <v>0</v>
      </c>
      <c r="BM55" s="206">
        <v>0</v>
      </c>
      <c r="BN55" s="206">
        <v>1588979.97</v>
      </c>
      <c r="BO55" s="207">
        <f t="shared" si="17"/>
        <v>1588979.9699999997</v>
      </c>
    </row>
    <row r="56" spans="2:92" s="197" customFormat="1" ht="15.75" x14ac:dyDescent="0.25">
      <c r="B56" s="198">
        <v>3.4</v>
      </c>
      <c r="C56" s="197" t="s">
        <v>499</v>
      </c>
      <c r="D56" s="197" t="s">
        <v>500</v>
      </c>
      <c r="E56" s="199">
        <v>43955</v>
      </c>
      <c r="F56" s="200">
        <v>44901</v>
      </c>
      <c r="G56" s="201" t="s">
        <v>501</v>
      </c>
      <c r="H56" s="202" t="str">
        <f t="shared" si="6"/>
        <v>4,250,040.00</v>
      </c>
      <c r="I56" s="202"/>
      <c r="J56" s="202">
        <f>SUM(J57:J61)</f>
        <v>0</v>
      </c>
      <c r="K56" s="202">
        <f t="shared" ref="K56:BO56" si="20">SUM(K57:K61)</f>
        <v>0</v>
      </c>
      <c r="L56" s="202">
        <f t="shared" si="20"/>
        <v>0</v>
      </c>
      <c r="M56" s="202">
        <f t="shared" si="20"/>
        <v>0</v>
      </c>
      <c r="N56" s="202">
        <f t="shared" si="20"/>
        <v>0</v>
      </c>
      <c r="O56" s="202">
        <f t="shared" si="20"/>
        <v>0</v>
      </c>
      <c r="P56" s="202">
        <f t="shared" si="20"/>
        <v>62024.86</v>
      </c>
      <c r="Q56" s="202">
        <f t="shared" si="20"/>
        <v>70452.67</v>
      </c>
      <c r="R56" s="202">
        <f t="shared" si="20"/>
        <v>70452.67</v>
      </c>
      <c r="S56" s="202">
        <f t="shared" si="20"/>
        <v>63634.67</v>
      </c>
      <c r="T56" s="202">
        <f t="shared" si="20"/>
        <v>6155.14</v>
      </c>
      <c r="U56" s="202">
        <f t="shared" si="20"/>
        <v>0</v>
      </c>
      <c r="V56" s="202">
        <f t="shared" si="20"/>
        <v>236444.98</v>
      </c>
      <c r="W56" s="202">
        <f t="shared" si="20"/>
        <v>259908.97999999998</v>
      </c>
      <c r="X56" s="202">
        <f t="shared" si="20"/>
        <v>268572.61</v>
      </c>
      <c r="Y56" s="202">
        <f t="shared" si="20"/>
        <v>268572.61</v>
      </c>
      <c r="Z56" s="202">
        <f t="shared" si="20"/>
        <v>259908.97999999998</v>
      </c>
      <c r="AA56" s="202">
        <f t="shared" si="20"/>
        <v>299312.61</v>
      </c>
      <c r="AB56" s="202">
        <f t="shared" si="20"/>
        <v>294984.73</v>
      </c>
      <c r="AC56" s="202">
        <f t="shared" si="20"/>
        <v>331726.44</v>
      </c>
      <c r="AD56" s="202">
        <f t="shared" si="20"/>
        <v>337799.78</v>
      </c>
      <c r="AE56" s="202">
        <f t="shared" si="20"/>
        <v>305109.48</v>
      </c>
      <c r="AF56" s="202">
        <f t="shared" si="20"/>
        <v>337799.78</v>
      </c>
      <c r="AG56" s="202">
        <f t="shared" si="20"/>
        <v>326903</v>
      </c>
      <c r="AH56" s="202">
        <f t="shared" si="20"/>
        <v>101354.81</v>
      </c>
      <c r="AI56" s="202">
        <f t="shared" si="20"/>
        <v>66994.02</v>
      </c>
      <c r="AJ56" s="202">
        <f t="shared" si="20"/>
        <v>69227.17</v>
      </c>
      <c r="AK56" s="202">
        <f t="shared" si="20"/>
        <v>69227.17</v>
      </c>
      <c r="AL56" s="202">
        <f t="shared" si="20"/>
        <v>66994.02</v>
      </c>
      <c r="AM56" s="202">
        <f t="shared" si="20"/>
        <v>38487.160000000003</v>
      </c>
      <c r="AN56" s="202">
        <f t="shared" si="20"/>
        <v>31918.27</v>
      </c>
      <c r="AO56" s="202">
        <f t="shared" si="20"/>
        <v>6073.34</v>
      </c>
      <c r="AP56" s="202">
        <f t="shared" si="20"/>
        <v>0</v>
      </c>
      <c r="AQ56" s="202">
        <f t="shared" si="20"/>
        <v>0</v>
      </c>
      <c r="AR56" s="202">
        <f t="shared" si="20"/>
        <v>0</v>
      </c>
      <c r="AS56" s="202">
        <f t="shared" si="20"/>
        <v>0</v>
      </c>
      <c r="AT56" s="202">
        <f t="shared" si="20"/>
        <v>0</v>
      </c>
      <c r="AU56" s="202">
        <f t="shared" si="20"/>
        <v>0</v>
      </c>
      <c r="AV56" s="202">
        <f t="shared" si="20"/>
        <v>0</v>
      </c>
      <c r="AW56" s="202">
        <f t="shared" si="20"/>
        <v>0</v>
      </c>
      <c r="AX56" s="202">
        <f t="shared" si="20"/>
        <v>0</v>
      </c>
      <c r="AY56" s="202">
        <f t="shared" si="20"/>
        <v>0</v>
      </c>
      <c r="AZ56" s="202">
        <f t="shared" si="20"/>
        <v>0</v>
      </c>
      <c r="BA56" s="202">
        <f t="shared" si="20"/>
        <v>0</v>
      </c>
      <c r="BB56" s="202">
        <f t="shared" si="20"/>
        <v>0</v>
      </c>
      <c r="BC56" s="202">
        <f t="shared" si="20"/>
        <v>0</v>
      </c>
      <c r="BD56" s="202">
        <f t="shared" si="20"/>
        <v>0</v>
      </c>
      <c r="BE56" s="202">
        <f t="shared" si="20"/>
        <v>0</v>
      </c>
      <c r="BF56" s="202">
        <f t="shared" si="20"/>
        <v>0</v>
      </c>
      <c r="BG56" s="202">
        <f t="shared" si="20"/>
        <v>0</v>
      </c>
      <c r="BH56" s="202">
        <f t="shared" si="20"/>
        <v>0</v>
      </c>
      <c r="BI56" s="202">
        <f t="shared" si="20"/>
        <v>0</v>
      </c>
      <c r="BJ56" s="202">
        <f t="shared" si="20"/>
        <v>0</v>
      </c>
      <c r="BK56" s="202">
        <f t="shared" si="20"/>
        <v>0</v>
      </c>
      <c r="BL56" s="202">
        <f t="shared" si="20"/>
        <v>0</v>
      </c>
      <c r="BM56" s="202">
        <f t="shared" si="20"/>
        <v>0</v>
      </c>
      <c r="BN56" s="202">
        <f t="shared" si="20"/>
        <v>4250039.95</v>
      </c>
      <c r="BO56" s="202">
        <f t="shared" si="20"/>
        <v>4250039.9499999993</v>
      </c>
      <c r="BP56" s="202"/>
      <c r="BQ56" s="202"/>
      <c r="BR56" s="202"/>
      <c r="BS56" s="202"/>
      <c r="BT56" s="203"/>
      <c r="BU56" s="203"/>
      <c r="BV56" s="203"/>
      <c r="BW56" s="203"/>
      <c r="BX56" s="203"/>
      <c r="BY56" s="203"/>
      <c r="BZ56" s="203"/>
      <c r="CA56" s="203"/>
      <c r="CB56" s="203"/>
      <c r="CC56" s="203"/>
      <c r="CD56" s="203"/>
      <c r="CE56" s="203"/>
      <c r="CF56" s="203"/>
      <c r="CG56" s="203"/>
      <c r="CH56" s="203"/>
      <c r="CI56" s="203"/>
      <c r="CJ56" s="203"/>
      <c r="CK56" s="203"/>
      <c r="CL56" s="203"/>
      <c r="CM56" s="203"/>
      <c r="CN56" s="203"/>
    </row>
    <row r="57" spans="2:92" ht="15" x14ac:dyDescent="0.25">
      <c r="B57" s="180" t="s">
        <v>219</v>
      </c>
      <c r="C57" s="180" t="s">
        <v>502</v>
      </c>
      <c r="D57" s="180" t="s">
        <v>503</v>
      </c>
      <c r="E57" s="204">
        <v>43955</v>
      </c>
      <c r="F57" s="204">
        <v>44258</v>
      </c>
      <c r="G57" s="180" t="s">
        <v>504</v>
      </c>
      <c r="H57" s="208" t="str">
        <f t="shared" si="6"/>
        <v>272,720.00</v>
      </c>
      <c r="J57" s="206">
        <v>0</v>
      </c>
      <c r="K57" s="206">
        <v>0</v>
      </c>
      <c r="L57" s="206">
        <v>0</v>
      </c>
      <c r="M57" s="206">
        <v>0</v>
      </c>
      <c r="N57" s="206">
        <v>0</v>
      </c>
      <c r="O57" s="206">
        <v>0</v>
      </c>
      <c r="P57" s="206">
        <v>62024.86</v>
      </c>
      <c r="Q57" s="206">
        <v>70452.67</v>
      </c>
      <c r="R57" s="206">
        <v>70452.67</v>
      </c>
      <c r="S57" s="206">
        <v>63634.67</v>
      </c>
      <c r="T57" s="206">
        <v>6155.14</v>
      </c>
      <c r="U57" s="206">
        <v>0</v>
      </c>
      <c r="V57" s="206">
        <v>0</v>
      </c>
      <c r="W57" s="206">
        <v>0</v>
      </c>
      <c r="X57" s="206">
        <v>0</v>
      </c>
      <c r="Y57" s="206">
        <v>0</v>
      </c>
      <c r="Z57" s="206">
        <v>0</v>
      </c>
      <c r="AA57" s="206">
        <v>0</v>
      </c>
      <c r="AB57" s="206">
        <v>0</v>
      </c>
      <c r="AC57" s="206">
        <v>0</v>
      </c>
      <c r="AD57" s="206">
        <v>0</v>
      </c>
      <c r="AE57" s="206">
        <v>0</v>
      </c>
      <c r="AF57" s="206">
        <v>0</v>
      </c>
      <c r="AG57" s="206">
        <v>0</v>
      </c>
      <c r="AH57" s="206">
        <v>0</v>
      </c>
      <c r="AI57" s="206">
        <v>0</v>
      </c>
      <c r="AJ57" s="206">
        <v>0</v>
      </c>
      <c r="AK57" s="206">
        <v>0</v>
      </c>
      <c r="AL57" s="206">
        <v>0</v>
      </c>
      <c r="AM57" s="206">
        <v>0</v>
      </c>
      <c r="AN57" s="206">
        <v>0</v>
      </c>
      <c r="AO57" s="206">
        <v>0</v>
      </c>
      <c r="AP57" s="206">
        <v>0</v>
      </c>
      <c r="AQ57" s="206">
        <v>0</v>
      </c>
      <c r="AR57" s="206">
        <v>0</v>
      </c>
      <c r="AS57" s="206">
        <v>0</v>
      </c>
      <c r="AT57" s="206">
        <v>0</v>
      </c>
      <c r="AU57" s="206">
        <v>0</v>
      </c>
      <c r="AV57" s="206">
        <v>0</v>
      </c>
      <c r="AW57" s="206">
        <v>0</v>
      </c>
      <c r="AX57" s="206">
        <v>0</v>
      </c>
      <c r="AY57" s="206">
        <v>0</v>
      </c>
      <c r="AZ57" s="206">
        <v>0</v>
      </c>
      <c r="BA57" s="206">
        <v>0</v>
      </c>
      <c r="BB57" s="206">
        <v>0</v>
      </c>
      <c r="BC57" s="206">
        <v>0</v>
      </c>
      <c r="BD57" s="206">
        <v>0</v>
      </c>
      <c r="BE57" s="206">
        <v>0</v>
      </c>
      <c r="BF57" s="206">
        <v>0</v>
      </c>
      <c r="BG57" s="206">
        <v>0</v>
      </c>
      <c r="BH57" s="206">
        <v>0</v>
      </c>
      <c r="BI57" s="206">
        <v>0</v>
      </c>
      <c r="BJ57" s="206">
        <v>0</v>
      </c>
      <c r="BK57" s="206">
        <v>0</v>
      </c>
      <c r="BL57" s="206">
        <v>0</v>
      </c>
      <c r="BM57" s="206">
        <v>0</v>
      </c>
      <c r="BN57" s="206">
        <v>272720.01</v>
      </c>
      <c r="BO57" s="207">
        <f t="shared" si="17"/>
        <v>272720.01</v>
      </c>
    </row>
    <row r="58" spans="2:92" ht="15" x14ac:dyDescent="0.25">
      <c r="B58" s="180" t="s">
        <v>221</v>
      </c>
      <c r="C58" s="180" t="s">
        <v>505</v>
      </c>
      <c r="D58" s="180" t="s">
        <v>373</v>
      </c>
      <c r="E58" s="204">
        <v>44137</v>
      </c>
      <c r="F58" s="204">
        <v>44685</v>
      </c>
      <c r="G58" s="180" t="s">
        <v>506</v>
      </c>
      <c r="H58" s="208" t="str">
        <f t="shared" si="6"/>
        <v>1,799,534.00</v>
      </c>
      <c r="J58" s="206">
        <v>0</v>
      </c>
      <c r="K58" s="206">
        <v>0</v>
      </c>
      <c r="L58" s="206">
        <v>0</v>
      </c>
      <c r="M58" s="206">
        <v>0</v>
      </c>
      <c r="N58" s="206">
        <v>0</v>
      </c>
      <c r="O58" s="206">
        <v>0</v>
      </c>
      <c r="P58" s="206">
        <v>0</v>
      </c>
      <c r="Q58" s="206">
        <v>0</v>
      </c>
      <c r="R58" s="206">
        <v>0</v>
      </c>
      <c r="S58" s="206">
        <v>0</v>
      </c>
      <c r="T58" s="206">
        <v>0</v>
      </c>
      <c r="U58" s="206">
        <v>0</v>
      </c>
      <c r="V58" s="206">
        <v>134554.20000000001</v>
      </c>
      <c r="W58" s="206">
        <v>147906.9</v>
      </c>
      <c r="X58" s="206">
        <v>152837.13</v>
      </c>
      <c r="Y58" s="206">
        <v>152837.13</v>
      </c>
      <c r="Z58" s="206">
        <v>147906.9</v>
      </c>
      <c r="AA58" s="206">
        <v>152837.13</v>
      </c>
      <c r="AB58" s="206">
        <v>147906.9</v>
      </c>
      <c r="AC58" s="206">
        <v>152837.13</v>
      </c>
      <c r="AD58" s="206">
        <v>152837.13</v>
      </c>
      <c r="AE58" s="206">
        <v>138046.44</v>
      </c>
      <c r="AF58" s="206">
        <v>152837.13</v>
      </c>
      <c r="AG58" s="206">
        <v>147906.9</v>
      </c>
      <c r="AH58" s="206">
        <v>18282.939999999999</v>
      </c>
      <c r="AI58" s="206">
        <v>0</v>
      </c>
      <c r="AJ58" s="206">
        <v>0</v>
      </c>
      <c r="AK58" s="206">
        <v>0</v>
      </c>
      <c r="AL58" s="206">
        <v>0</v>
      </c>
      <c r="AM58" s="206">
        <v>0</v>
      </c>
      <c r="AN58" s="206">
        <v>0</v>
      </c>
      <c r="AO58" s="206">
        <v>0</v>
      </c>
      <c r="AP58" s="206">
        <v>0</v>
      </c>
      <c r="AQ58" s="206">
        <v>0</v>
      </c>
      <c r="AR58" s="206">
        <v>0</v>
      </c>
      <c r="AS58" s="206">
        <v>0</v>
      </c>
      <c r="AT58" s="206">
        <v>0</v>
      </c>
      <c r="AU58" s="206">
        <v>0</v>
      </c>
      <c r="AV58" s="206">
        <v>0</v>
      </c>
      <c r="AW58" s="206">
        <v>0</v>
      </c>
      <c r="AX58" s="206">
        <v>0</v>
      </c>
      <c r="AY58" s="206">
        <v>0</v>
      </c>
      <c r="AZ58" s="206">
        <v>0</v>
      </c>
      <c r="BA58" s="206">
        <v>0</v>
      </c>
      <c r="BB58" s="206">
        <v>0</v>
      </c>
      <c r="BC58" s="206">
        <v>0</v>
      </c>
      <c r="BD58" s="206">
        <v>0</v>
      </c>
      <c r="BE58" s="206">
        <v>0</v>
      </c>
      <c r="BF58" s="206">
        <v>0</v>
      </c>
      <c r="BG58" s="206">
        <v>0</v>
      </c>
      <c r="BH58" s="206">
        <v>0</v>
      </c>
      <c r="BI58" s="206">
        <v>0</v>
      </c>
      <c r="BJ58" s="206">
        <v>0</v>
      </c>
      <c r="BK58" s="206">
        <v>0</v>
      </c>
      <c r="BL58" s="206">
        <v>0</v>
      </c>
      <c r="BM58" s="206">
        <v>0</v>
      </c>
      <c r="BN58" s="206">
        <v>1799533.96</v>
      </c>
      <c r="BO58" s="207">
        <f t="shared" si="17"/>
        <v>1799533.9599999995</v>
      </c>
    </row>
    <row r="59" spans="2:92" ht="15" x14ac:dyDescent="0.25">
      <c r="B59" s="180" t="s">
        <v>223</v>
      </c>
      <c r="C59" s="180" t="s">
        <v>507</v>
      </c>
      <c r="D59" s="180" t="s">
        <v>508</v>
      </c>
      <c r="E59" s="204">
        <v>44351</v>
      </c>
      <c r="F59" s="204">
        <v>44839</v>
      </c>
      <c r="G59" s="180" t="s">
        <v>509</v>
      </c>
      <c r="H59" s="208" t="str">
        <f t="shared" si="6"/>
        <v>426,755.00</v>
      </c>
      <c r="J59" s="206">
        <v>0</v>
      </c>
      <c r="K59" s="206">
        <v>0</v>
      </c>
      <c r="L59" s="206">
        <v>0</v>
      </c>
      <c r="M59" s="206">
        <v>0</v>
      </c>
      <c r="N59" s="206">
        <v>0</v>
      </c>
      <c r="O59" s="206">
        <v>0</v>
      </c>
      <c r="P59" s="206">
        <v>0</v>
      </c>
      <c r="Q59" s="206">
        <v>0</v>
      </c>
      <c r="R59" s="206">
        <v>0</v>
      </c>
      <c r="S59" s="206">
        <v>0</v>
      </c>
      <c r="T59" s="206">
        <v>0</v>
      </c>
      <c r="U59" s="206">
        <v>0</v>
      </c>
      <c r="V59" s="206">
        <v>0</v>
      </c>
      <c r="W59" s="206">
        <v>0</v>
      </c>
      <c r="X59" s="206">
        <v>0</v>
      </c>
      <c r="Y59" s="206">
        <v>0</v>
      </c>
      <c r="Z59" s="206">
        <v>0</v>
      </c>
      <c r="AA59" s="206">
        <v>30740</v>
      </c>
      <c r="AB59" s="206">
        <v>35075.75</v>
      </c>
      <c r="AC59" s="206">
        <v>36244.949999999997</v>
      </c>
      <c r="AD59" s="206">
        <v>36244.949999999997</v>
      </c>
      <c r="AE59" s="206">
        <v>32737.37</v>
      </c>
      <c r="AF59" s="206">
        <v>36244.949999999997</v>
      </c>
      <c r="AG59" s="206">
        <v>35075.75</v>
      </c>
      <c r="AH59" s="206">
        <v>36244.949999999997</v>
      </c>
      <c r="AI59" s="206">
        <v>35075.75</v>
      </c>
      <c r="AJ59" s="206">
        <v>36244.949999999997</v>
      </c>
      <c r="AK59" s="206">
        <v>36244.949999999997</v>
      </c>
      <c r="AL59" s="206">
        <v>35075.75</v>
      </c>
      <c r="AM59" s="206">
        <v>5504.94</v>
      </c>
      <c r="AN59" s="206">
        <v>0</v>
      </c>
      <c r="AO59" s="206">
        <v>0</v>
      </c>
      <c r="AP59" s="206">
        <v>0</v>
      </c>
      <c r="AQ59" s="206">
        <v>0</v>
      </c>
      <c r="AR59" s="206">
        <v>0</v>
      </c>
      <c r="AS59" s="206">
        <v>0</v>
      </c>
      <c r="AT59" s="206">
        <v>0</v>
      </c>
      <c r="AU59" s="206">
        <v>0</v>
      </c>
      <c r="AV59" s="206">
        <v>0</v>
      </c>
      <c r="AW59" s="206">
        <v>0</v>
      </c>
      <c r="AX59" s="206">
        <v>0</v>
      </c>
      <c r="AY59" s="206">
        <v>0</v>
      </c>
      <c r="AZ59" s="206">
        <v>0</v>
      </c>
      <c r="BA59" s="206">
        <v>0</v>
      </c>
      <c r="BB59" s="206">
        <v>0</v>
      </c>
      <c r="BC59" s="206">
        <v>0</v>
      </c>
      <c r="BD59" s="206">
        <v>0</v>
      </c>
      <c r="BE59" s="206">
        <v>0</v>
      </c>
      <c r="BF59" s="206">
        <v>0</v>
      </c>
      <c r="BG59" s="206">
        <v>0</v>
      </c>
      <c r="BH59" s="206">
        <v>0</v>
      </c>
      <c r="BI59" s="206">
        <v>0</v>
      </c>
      <c r="BJ59" s="206">
        <v>0</v>
      </c>
      <c r="BK59" s="206">
        <v>0</v>
      </c>
      <c r="BL59" s="206">
        <v>0</v>
      </c>
      <c r="BM59" s="206">
        <v>0</v>
      </c>
      <c r="BN59" s="206">
        <v>426755.01</v>
      </c>
      <c r="BO59" s="207">
        <f t="shared" si="17"/>
        <v>426755.01</v>
      </c>
    </row>
    <row r="60" spans="2:92" ht="15" x14ac:dyDescent="0.25">
      <c r="B60" s="180" t="s">
        <v>225</v>
      </c>
      <c r="C60" s="180" t="s">
        <v>510</v>
      </c>
      <c r="D60" s="180" t="s">
        <v>373</v>
      </c>
      <c r="E60" s="204">
        <v>44137</v>
      </c>
      <c r="F60" s="204">
        <v>44685</v>
      </c>
      <c r="G60" s="180" t="s">
        <v>511</v>
      </c>
      <c r="H60" s="208" t="str">
        <f t="shared" si="6"/>
        <v>1,362,692.00</v>
      </c>
      <c r="J60" s="206">
        <v>0</v>
      </c>
      <c r="K60" s="206">
        <v>0</v>
      </c>
      <c r="L60" s="206">
        <v>0</v>
      </c>
      <c r="M60" s="206">
        <v>0</v>
      </c>
      <c r="N60" s="206">
        <v>0</v>
      </c>
      <c r="O60" s="206">
        <v>0</v>
      </c>
      <c r="P60" s="206">
        <v>0</v>
      </c>
      <c r="Q60" s="206">
        <v>0</v>
      </c>
      <c r="R60" s="206">
        <v>0</v>
      </c>
      <c r="S60" s="206">
        <v>0</v>
      </c>
      <c r="T60" s="206">
        <v>0</v>
      </c>
      <c r="U60" s="206">
        <v>0</v>
      </c>
      <c r="V60" s="206">
        <v>101890.78</v>
      </c>
      <c r="W60" s="206">
        <v>112002.08</v>
      </c>
      <c r="X60" s="206">
        <v>115735.48</v>
      </c>
      <c r="Y60" s="206">
        <v>115735.48</v>
      </c>
      <c r="Z60" s="206">
        <v>112002.08</v>
      </c>
      <c r="AA60" s="206">
        <v>115735.48</v>
      </c>
      <c r="AB60" s="206">
        <v>112002.08</v>
      </c>
      <c r="AC60" s="206">
        <v>115735.48</v>
      </c>
      <c r="AD60" s="206">
        <v>115735.48</v>
      </c>
      <c r="AE60" s="206">
        <v>104535.28</v>
      </c>
      <c r="AF60" s="206">
        <v>115735.48</v>
      </c>
      <c r="AG60" s="206">
        <v>112002.08</v>
      </c>
      <c r="AH60" s="206">
        <v>13844.7</v>
      </c>
      <c r="AI60" s="206">
        <v>0</v>
      </c>
      <c r="AJ60" s="206">
        <v>0</v>
      </c>
      <c r="AK60" s="206">
        <v>0</v>
      </c>
      <c r="AL60" s="206">
        <v>0</v>
      </c>
      <c r="AM60" s="206">
        <v>0</v>
      </c>
      <c r="AN60" s="206">
        <v>0</v>
      </c>
      <c r="AO60" s="206">
        <v>0</v>
      </c>
      <c r="AP60" s="206">
        <v>0</v>
      </c>
      <c r="AQ60" s="206">
        <v>0</v>
      </c>
      <c r="AR60" s="206">
        <v>0</v>
      </c>
      <c r="AS60" s="206">
        <v>0</v>
      </c>
      <c r="AT60" s="206">
        <v>0</v>
      </c>
      <c r="AU60" s="206">
        <v>0</v>
      </c>
      <c r="AV60" s="206">
        <v>0</v>
      </c>
      <c r="AW60" s="206">
        <v>0</v>
      </c>
      <c r="AX60" s="206">
        <v>0</v>
      </c>
      <c r="AY60" s="206">
        <v>0</v>
      </c>
      <c r="AZ60" s="206">
        <v>0</v>
      </c>
      <c r="BA60" s="206">
        <v>0</v>
      </c>
      <c r="BB60" s="206">
        <v>0</v>
      </c>
      <c r="BC60" s="206">
        <v>0</v>
      </c>
      <c r="BD60" s="206">
        <v>0</v>
      </c>
      <c r="BE60" s="206">
        <v>0</v>
      </c>
      <c r="BF60" s="206">
        <v>0</v>
      </c>
      <c r="BG60" s="206">
        <v>0</v>
      </c>
      <c r="BH60" s="206">
        <v>0</v>
      </c>
      <c r="BI60" s="206">
        <v>0</v>
      </c>
      <c r="BJ60" s="206">
        <v>0</v>
      </c>
      <c r="BK60" s="206">
        <v>0</v>
      </c>
      <c r="BL60" s="206">
        <v>0</v>
      </c>
      <c r="BM60" s="206">
        <v>0</v>
      </c>
      <c r="BN60" s="206">
        <v>1362691.96</v>
      </c>
      <c r="BO60" s="207">
        <f t="shared" si="17"/>
        <v>1362691.9599999997</v>
      </c>
    </row>
    <row r="61" spans="2:92" ht="15" x14ac:dyDescent="0.25">
      <c r="B61" s="180" t="s">
        <v>227</v>
      </c>
      <c r="C61" s="180" t="s">
        <v>512</v>
      </c>
      <c r="D61" s="180" t="s">
        <v>373</v>
      </c>
      <c r="E61" s="204">
        <v>44351</v>
      </c>
      <c r="F61" s="204">
        <v>44901</v>
      </c>
      <c r="G61" s="180" t="s">
        <v>513</v>
      </c>
      <c r="H61" s="208" t="str">
        <f t="shared" si="6"/>
        <v>388,339.00</v>
      </c>
      <c r="J61" s="206">
        <v>0</v>
      </c>
      <c r="K61" s="206">
        <v>0</v>
      </c>
      <c r="L61" s="206">
        <v>0</v>
      </c>
      <c r="M61" s="206">
        <v>0</v>
      </c>
      <c r="N61" s="206">
        <v>0</v>
      </c>
      <c r="O61" s="206">
        <v>0</v>
      </c>
      <c r="P61" s="206">
        <v>0</v>
      </c>
      <c r="Q61" s="206">
        <v>0</v>
      </c>
      <c r="R61" s="206">
        <v>0</v>
      </c>
      <c r="S61" s="206">
        <v>0</v>
      </c>
      <c r="T61" s="206">
        <v>0</v>
      </c>
      <c r="U61" s="206">
        <v>0</v>
      </c>
      <c r="V61" s="206">
        <v>0</v>
      </c>
      <c r="W61" s="206">
        <v>0</v>
      </c>
      <c r="X61" s="206">
        <v>0</v>
      </c>
      <c r="Y61" s="206">
        <v>0</v>
      </c>
      <c r="Z61" s="206">
        <v>0</v>
      </c>
      <c r="AA61" s="206">
        <v>0</v>
      </c>
      <c r="AB61" s="206">
        <v>0</v>
      </c>
      <c r="AC61" s="206">
        <v>26908.880000000001</v>
      </c>
      <c r="AD61" s="206">
        <v>32982.22</v>
      </c>
      <c r="AE61" s="206">
        <v>29790.39</v>
      </c>
      <c r="AF61" s="206">
        <v>32982.22</v>
      </c>
      <c r="AG61" s="206">
        <v>31918.27</v>
      </c>
      <c r="AH61" s="206">
        <v>32982.22</v>
      </c>
      <c r="AI61" s="206">
        <v>31918.27</v>
      </c>
      <c r="AJ61" s="206">
        <v>32982.22</v>
      </c>
      <c r="AK61" s="206">
        <v>32982.22</v>
      </c>
      <c r="AL61" s="206">
        <v>31918.27</v>
      </c>
      <c r="AM61" s="206">
        <v>32982.22</v>
      </c>
      <c r="AN61" s="206">
        <v>31918.27</v>
      </c>
      <c r="AO61" s="206">
        <v>6073.34</v>
      </c>
      <c r="AP61" s="206">
        <v>0</v>
      </c>
      <c r="AQ61" s="206">
        <v>0</v>
      </c>
      <c r="AR61" s="206">
        <v>0</v>
      </c>
      <c r="AS61" s="206">
        <v>0</v>
      </c>
      <c r="AT61" s="206">
        <v>0</v>
      </c>
      <c r="AU61" s="206">
        <v>0</v>
      </c>
      <c r="AV61" s="206">
        <v>0</v>
      </c>
      <c r="AW61" s="206">
        <v>0</v>
      </c>
      <c r="AX61" s="206">
        <v>0</v>
      </c>
      <c r="AY61" s="206">
        <v>0</v>
      </c>
      <c r="AZ61" s="206">
        <v>0</v>
      </c>
      <c r="BA61" s="206">
        <v>0</v>
      </c>
      <c r="BB61" s="206">
        <v>0</v>
      </c>
      <c r="BC61" s="206">
        <v>0</v>
      </c>
      <c r="BD61" s="206">
        <v>0</v>
      </c>
      <c r="BE61" s="206">
        <v>0</v>
      </c>
      <c r="BF61" s="206">
        <v>0</v>
      </c>
      <c r="BG61" s="206">
        <v>0</v>
      </c>
      <c r="BH61" s="206">
        <v>0</v>
      </c>
      <c r="BI61" s="206">
        <v>0</v>
      </c>
      <c r="BJ61" s="206">
        <v>0</v>
      </c>
      <c r="BK61" s="206">
        <v>0</v>
      </c>
      <c r="BL61" s="206">
        <v>0</v>
      </c>
      <c r="BM61" s="206">
        <v>0</v>
      </c>
      <c r="BN61" s="206">
        <v>388339.01000000007</v>
      </c>
      <c r="BO61" s="207">
        <f t="shared" si="17"/>
        <v>388339.01000000007</v>
      </c>
    </row>
    <row r="62" spans="2:92" s="197" customFormat="1" ht="15.75" x14ac:dyDescent="0.25">
      <c r="B62" s="198">
        <v>3.5</v>
      </c>
      <c r="C62" s="197" t="s">
        <v>514</v>
      </c>
      <c r="D62" s="197" t="s">
        <v>515</v>
      </c>
      <c r="E62" s="199">
        <v>43965</v>
      </c>
      <c r="F62" s="200">
        <v>44530</v>
      </c>
      <c r="G62" s="201" t="s">
        <v>516</v>
      </c>
      <c r="H62" s="202" t="str">
        <f t="shared" si="6"/>
        <v>305,264.00</v>
      </c>
      <c r="I62" s="202"/>
      <c r="J62" s="202">
        <f>SUM(J63:J69)</f>
        <v>0</v>
      </c>
      <c r="K62" s="202">
        <f t="shared" ref="K62:BO62" si="21">SUM(K63:K69)</f>
        <v>0</v>
      </c>
      <c r="L62" s="202">
        <f t="shared" si="21"/>
        <v>0</v>
      </c>
      <c r="M62" s="202">
        <f t="shared" si="21"/>
        <v>0</v>
      </c>
      <c r="N62" s="202">
        <f t="shared" si="21"/>
        <v>0</v>
      </c>
      <c r="O62" s="202">
        <f t="shared" si="21"/>
        <v>2908.66</v>
      </c>
      <c r="P62" s="202">
        <f t="shared" si="21"/>
        <v>5046.34</v>
      </c>
      <c r="Q62" s="202">
        <f t="shared" si="21"/>
        <v>5214.54</v>
      </c>
      <c r="R62" s="202">
        <f t="shared" si="21"/>
        <v>5214.54</v>
      </c>
      <c r="S62" s="202">
        <f t="shared" si="21"/>
        <v>37181.24</v>
      </c>
      <c r="T62" s="202">
        <f t="shared" si="21"/>
        <v>42098</v>
      </c>
      <c r="U62" s="202">
        <f t="shared" si="21"/>
        <v>38028.959999999999</v>
      </c>
      <c r="V62" s="202">
        <f t="shared" si="21"/>
        <v>45810.539999999994</v>
      </c>
      <c r="W62" s="202">
        <f t="shared" si="21"/>
        <v>43297.14</v>
      </c>
      <c r="X62" s="202">
        <f t="shared" si="21"/>
        <v>42926.83</v>
      </c>
      <c r="Y62" s="202">
        <f t="shared" si="21"/>
        <v>20781.13</v>
      </c>
      <c r="Z62" s="202">
        <f t="shared" si="21"/>
        <v>5671.31</v>
      </c>
      <c r="AA62" s="202">
        <f t="shared" si="21"/>
        <v>5413.52</v>
      </c>
      <c r="AB62" s="202">
        <f t="shared" si="21"/>
        <v>5671.31</v>
      </c>
      <c r="AC62" s="202">
        <f t="shared" si="21"/>
        <v>0</v>
      </c>
      <c r="AD62" s="202">
        <f t="shared" si="21"/>
        <v>0</v>
      </c>
      <c r="AE62" s="202">
        <f t="shared" si="21"/>
        <v>0</v>
      </c>
      <c r="AF62" s="202">
        <f t="shared" si="21"/>
        <v>0</v>
      </c>
      <c r="AG62" s="202">
        <f t="shared" si="21"/>
        <v>0</v>
      </c>
      <c r="AH62" s="202">
        <f t="shared" si="21"/>
        <v>0</v>
      </c>
      <c r="AI62" s="202">
        <f t="shared" si="21"/>
        <v>0</v>
      </c>
      <c r="AJ62" s="202">
        <f t="shared" si="21"/>
        <v>0</v>
      </c>
      <c r="AK62" s="202">
        <f t="shared" si="21"/>
        <v>0</v>
      </c>
      <c r="AL62" s="202">
        <f t="shared" si="21"/>
        <v>0</v>
      </c>
      <c r="AM62" s="202">
        <f t="shared" si="21"/>
        <v>0</v>
      </c>
      <c r="AN62" s="202">
        <f t="shared" si="21"/>
        <v>0</v>
      </c>
      <c r="AO62" s="202">
        <f t="shared" si="21"/>
        <v>0</v>
      </c>
      <c r="AP62" s="202">
        <f t="shared" si="21"/>
        <v>0</v>
      </c>
      <c r="AQ62" s="202">
        <f t="shared" si="21"/>
        <v>0</v>
      </c>
      <c r="AR62" s="202">
        <f t="shared" si="21"/>
        <v>0</v>
      </c>
      <c r="AS62" s="202">
        <f t="shared" si="21"/>
        <v>0</v>
      </c>
      <c r="AT62" s="202">
        <f t="shared" si="21"/>
        <v>0</v>
      </c>
      <c r="AU62" s="202">
        <f t="shared" si="21"/>
        <v>0</v>
      </c>
      <c r="AV62" s="202">
        <f t="shared" si="21"/>
        <v>0</v>
      </c>
      <c r="AW62" s="202">
        <f t="shared" si="21"/>
        <v>0</v>
      </c>
      <c r="AX62" s="202">
        <f t="shared" si="21"/>
        <v>0</v>
      </c>
      <c r="AY62" s="202">
        <f t="shared" si="21"/>
        <v>0</v>
      </c>
      <c r="AZ62" s="202">
        <f t="shared" si="21"/>
        <v>0</v>
      </c>
      <c r="BA62" s="202">
        <f t="shared" si="21"/>
        <v>0</v>
      </c>
      <c r="BB62" s="202">
        <f t="shared" si="21"/>
        <v>0</v>
      </c>
      <c r="BC62" s="202">
        <f t="shared" si="21"/>
        <v>0</v>
      </c>
      <c r="BD62" s="202">
        <f t="shared" si="21"/>
        <v>0</v>
      </c>
      <c r="BE62" s="202">
        <f t="shared" si="21"/>
        <v>0</v>
      </c>
      <c r="BF62" s="202">
        <f t="shared" si="21"/>
        <v>0</v>
      </c>
      <c r="BG62" s="202">
        <f t="shared" si="21"/>
        <v>0</v>
      </c>
      <c r="BH62" s="202">
        <f t="shared" si="21"/>
        <v>0</v>
      </c>
      <c r="BI62" s="202">
        <f t="shared" si="21"/>
        <v>0</v>
      </c>
      <c r="BJ62" s="202">
        <f t="shared" si="21"/>
        <v>0</v>
      </c>
      <c r="BK62" s="202">
        <f t="shared" si="21"/>
        <v>0</v>
      </c>
      <c r="BL62" s="202">
        <f t="shared" si="21"/>
        <v>0</v>
      </c>
      <c r="BM62" s="202">
        <f t="shared" si="21"/>
        <v>0</v>
      </c>
      <c r="BN62" s="202">
        <f t="shared" si="21"/>
        <v>305264.06</v>
      </c>
      <c r="BO62" s="202">
        <f t="shared" si="21"/>
        <v>305264.06</v>
      </c>
      <c r="BP62" s="202"/>
      <c r="BQ62" s="202"/>
      <c r="BR62" s="202"/>
      <c r="BS62" s="202"/>
      <c r="BT62" s="203"/>
      <c r="BU62" s="203"/>
      <c r="BV62" s="203"/>
      <c r="BW62" s="203"/>
      <c r="BX62" s="203"/>
      <c r="BY62" s="203"/>
      <c r="BZ62" s="203"/>
      <c r="CA62" s="203"/>
      <c r="CB62" s="203"/>
      <c r="CC62" s="203"/>
      <c r="CD62" s="203"/>
      <c r="CE62" s="203"/>
      <c r="CF62" s="203"/>
      <c r="CG62" s="203"/>
      <c r="CH62" s="203"/>
      <c r="CI62" s="203"/>
      <c r="CJ62" s="203"/>
      <c r="CK62" s="203"/>
      <c r="CL62" s="203"/>
      <c r="CM62" s="203"/>
      <c r="CN62" s="203"/>
    </row>
    <row r="63" spans="2:92" ht="15" x14ac:dyDescent="0.25">
      <c r="B63" s="180" t="s">
        <v>233</v>
      </c>
      <c r="C63" s="180" t="s">
        <v>517</v>
      </c>
      <c r="D63" s="180" t="s">
        <v>370</v>
      </c>
      <c r="E63" s="204">
        <v>43965</v>
      </c>
      <c r="F63" s="204">
        <v>44298</v>
      </c>
      <c r="G63" s="180" t="s">
        <v>518</v>
      </c>
      <c r="H63" s="208" t="str">
        <f t="shared" si="6"/>
        <v>15,139.00</v>
      </c>
      <c r="J63" s="206">
        <v>0</v>
      </c>
      <c r="K63" s="206">
        <v>0</v>
      </c>
      <c r="L63" s="206">
        <v>0</v>
      </c>
      <c r="M63" s="206">
        <v>0</v>
      </c>
      <c r="N63" s="206">
        <v>0</v>
      </c>
      <c r="O63" s="206">
        <v>1454.33</v>
      </c>
      <c r="P63" s="206">
        <v>2523.17</v>
      </c>
      <c r="Q63" s="206">
        <v>2607.27</v>
      </c>
      <c r="R63" s="206">
        <v>2607.27</v>
      </c>
      <c r="S63" s="206">
        <v>2354.96</v>
      </c>
      <c r="T63" s="206">
        <v>2607.27</v>
      </c>
      <c r="U63" s="206">
        <v>984.74</v>
      </c>
      <c r="V63" s="206">
        <v>0</v>
      </c>
      <c r="W63" s="206">
        <v>0</v>
      </c>
      <c r="X63" s="206">
        <v>0</v>
      </c>
      <c r="Y63" s="206">
        <v>0</v>
      </c>
      <c r="Z63" s="206">
        <v>0</v>
      </c>
      <c r="AA63" s="206">
        <v>0</v>
      </c>
      <c r="AB63" s="206">
        <v>0</v>
      </c>
      <c r="AC63" s="206">
        <v>0</v>
      </c>
      <c r="AD63" s="206">
        <v>0</v>
      </c>
      <c r="AE63" s="206">
        <v>0</v>
      </c>
      <c r="AF63" s="206">
        <v>0</v>
      </c>
      <c r="AG63" s="206">
        <v>0</v>
      </c>
      <c r="AH63" s="206">
        <v>0</v>
      </c>
      <c r="AI63" s="206">
        <v>0</v>
      </c>
      <c r="AJ63" s="206">
        <v>0</v>
      </c>
      <c r="AK63" s="206">
        <v>0</v>
      </c>
      <c r="AL63" s="206">
        <v>0</v>
      </c>
      <c r="AM63" s="206">
        <v>0</v>
      </c>
      <c r="AN63" s="206">
        <v>0</v>
      </c>
      <c r="AO63" s="206">
        <v>0</v>
      </c>
      <c r="AP63" s="206">
        <v>0</v>
      </c>
      <c r="AQ63" s="206">
        <v>0</v>
      </c>
      <c r="AR63" s="206">
        <v>0</v>
      </c>
      <c r="AS63" s="206">
        <v>0</v>
      </c>
      <c r="AT63" s="206">
        <v>0</v>
      </c>
      <c r="AU63" s="206">
        <v>0</v>
      </c>
      <c r="AV63" s="206">
        <v>0</v>
      </c>
      <c r="AW63" s="206">
        <v>0</v>
      </c>
      <c r="AX63" s="206">
        <v>0</v>
      </c>
      <c r="AY63" s="206">
        <v>0</v>
      </c>
      <c r="AZ63" s="206">
        <v>0</v>
      </c>
      <c r="BA63" s="206">
        <v>0</v>
      </c>
      <c r="BB63" s="206">
        <v>0</v>
      </c>
      <c r="BC63" s="206">
        <v>0</v>
      </c>
      <c r="BD63" s="206">
        <v>0</v>
      </c>
      <c r="BE63" s="206">
        <v>0</v>
      </c>
      <c r="BF63" s="206">
        <v>0</v>
      </c>
      <c r="BG63" s="206">
        <v>0</v>
      </c>
      <c r="BH63" s="206">
        <v>0</v>
      </c>
      <c r="BI63" s="206">
        <v>0</v>
      </c>
      <c r="BJ63" s="206">
        <v>0</v>
      </c>
      <c r="BK63" s="206">
        <v>0</v>
      </c>
      <c r="BL63" s="206">
        <v>0</v>
      </c>
      <c r="BM63" s="206">
        <v>0</v>
      </c>
      <c r="BN63" s="206">
        <v>15139.01</v>
      </c>
      <c r="BO63" s="207">
        <f t="shared" si="17"/>
        <v>15139.01</v>
      </c>
    </row>
    <row r="64" spans="2:92" ht="15" x14ac:dyDescent="0.25">
      <c r="B64" s="180" t="s">
        <v>235</v>
      </c>
      <c r="C64" s="180" t="s">
        <v>519</v>
      </c>
      <c r="D64" s="180" t="s">
        <v>370</v>
      </c>
      <c r="E64" s="204">
        <v>43965</v>
      </c>
      <c r="F64" s="204">
        <v>44298</v>
      </c>
      <c r="G64" s="180" t="s">
        <v>518</v>
      </c>
      <c r="H64" s="208" t="str">
        <f t="shared" si="6"/>
        <v>15,139.00</v>
      </c>
      <c r="J64" s="206">
        <v>0</v>
      </c>
      <c r="K64" s="206">
        <v>0</v>
      </c>
      <c r="L64" s="206">
        <v>0</v>
      </c>
      <c r="M64" s="206">
        <v>0</v>
      </c>
      <c r="N64" s="206">
        <v>0</v>
      </c>
      <c r="O64" s="206">
        <v>1454.33</v>
      </c>
      <c r="P64" s="206">
        <v>2523.17</v>
      </c>
      <c r="Q64" s="206">
        <v>2607.27</v>
      </c>
      <c r="R64" s="206">
        <v>2607.27</v>
      </c>
      <c r="S64" s="206">
        <v>2354.96</v>
      </c>
      <c r="T64" s="206">
        <v>2607.27</v>
      </c>
      <c r="U64" s="206">
        <v>984.74</v>
      </c>
      <c r="V64" s="206">
        <v>0</v>
      </c>
      <c r="W64" s="206">
        <v>0</v>
      </c>
      <c r="X64" s="206">
        <v>0</v>
      </c>
      <c r="Y64" s="206">
        <v>0</v>
      </c>
      <c r="Z64" s="206">
        <v>0</v>
      </c>
      <c r="AA64" s="206">
        <v>0</v>
      </c>
      <c r="AB64" s="206">
        <v>0</v>
      </c>
      <c r="AC64" s="206">
        <v>0</v>
      </c>
      <c r="AD64" s="206">
        <v>0</v>
      </c>
      <c r="AE64" s="206">
        <v>0</v>
      </c>
      <c r="AF64" s="206">
        <v>0</v>
      </c>
      <c r="AG64" s="206">
        <v>0</v>
      </c>
      <c r="AH64" s="206">
        <v>0</v>
      </c>
      <c r="AI64" s="206">
        <v>0</v>
      </c>
      <c r="AJ64" s="206">
        <v>0</v>
      </c>
      <c r="AK64" s="206">
        <v>0</v>
      </c>
      <c r="AL64" s="206">
        <v>0</v>
      </c>
      <c r="AM64" s="206">
        <v>0</v>
      </c>
      <c r="AN64" s="206">
        <v>0</v>
      </c>
      <c r="AO64" s="206">
        <v>0</v>
      </c>
      <c r="AP64" s="206">
        <v>0</v>
      </c>
      <c r="AQ64" s="206">
        <v>0</v>
      </c>
      <c r="AR64" s="206">
        <v>0</v>
      </c>
      <c r="AS64" s="206">
        <v>0</v>
      </c>
      <c r="AT64" s="206">
        <v>0</v>
      </c>
      <c r="AU64" s="206">
        <v>0</v>
      </c>
      <c r="AV64" s="206">
        <v>0</v>
      </c>
      <c r="AW64" s="206">
        <v>0</v>
      </c>
      <c r="AX64" s="206">
        <v>0</v>
      </c>
      <c r="AY64" s="206">
        <v>0</v>
      </c>
      <c r="AZ64" s="206">
        <v>0</v>
      </c>
      <c r="BA64" s="206">
        <v>0</v>
      </c>
      <c r="BB64" s="206">
        <v>0</v>
      </c>
      <c r="BC64" s="206">
        <v>0</v>
      </c>
      <c r="BD64" s="206">
        <v>0</v>
      </c>
      <c r="BE64" s="206">
        <v>0</v>
      </c>
      <c r="BF64" s="206">
        <v>0</v>
      </c>
      <c r="BG64" s="206">
        <v>0</v>
      </c>
      <c r="BH64" s="206">
        <v>0</v>
      </c>
      <c r="BI64" s="206">
        <v>0</v>
      </c>
      <c r="BJ64" s="206">
        <v>0</v>
      </c>
      <c r="BK64" s="206">
        <v>0</v>
      </c>
      <c r="BL64" s="206">
        <v>0</v>
      </c>
      <c r="BM64" s="206">
        <v>0</v>
      </c>
      <c r="BN64" s="206">
        <v>15139.01</v>
      </c>
      <c r="BO64" s="207">
        <f t="shared" si="17"/>
        <v>15139.01</v>
      </c>
    </row>
    <row r="65" spans="1:92" ht="15" x14ac:dyDescent="0.25">
      <c r="B65" s="180" t="s">
        <v>236</v>
      </c>
      <c r="C65" s="180" t="s">
        <v>520</v>
      </c>
      <c r="D65" s="180" t="s">
        <v>521</v>
      </c>
      <c r="E65" s="204">
        <v>44075</v>
      </c>
      <c r="F65" s="204">
        <v>44530</v>
      </c>
      <c r="G65" s="180" t="s">
        <v>522</v>
      </c>
      <c r="H65" s="208" t="str">
        <f t="shared" si="6"/>
        <v>38,668.00</v>
      </c>
      <c r="J65" s="206">
        <v>0</v>
      </c>
      <c r="K65" s="206">
        <v>0</v>
      </c>
      <c r="L65" s="206">
        <v>0</v>
      </c>
      <c r="M65" s="206">
        <v>0</v>
      </c>
      <c r="N65" s="206">
        <v>0</v>
      </c>
      <c r="O65" s="206">
        <v>0</v>
      </c>
      <c r="P65" s="206">
        <v>0</v>
      </c>
      <c r="Q65" s="206">
        <v>0</v>
      </c>
      <c r="R65" s="206">
        <v>0</v>
      </c>
      <c r="S65" s="206">
        <v>0</v>
      </c>
      <c r="T65" s="206">
        <v>0</v>
      </c>
      <c r="U65" s="206">
        <v>0</v>
      </c>
      <c r="V65" s="206">
        <v>4897.95</v>
      </c>
      <c r="W65" s="206">
        <v>5671.31</v>
      </c>
      <c r="X65" s="206">
        <v>5671.31</v>
      </c>
      <c r="Y65" s="206">
        <v>5671.31</v>
      </c>
      <c r="Z65" s="206">
        <v>5671.31</v>
      </c>
      <c r="AA65" s="206">
        <v>5413.52</v>
      </c>
      <c r="AB65" s="206">
        <v>5671.31</v>
      </c>
      <c r="AC65" s="206">
        <v>0</v>
      </c>
      <c r="AD65" s="206">
        <v>0</v>
      </c>
      <c r="AE65" s="206">
        <v>0</v>
      </c>
      <c r="AF65" s="206">
        <v>0</v>
      </c>
      <c r="AG65" s="206">
        <v>0</v>
      </c>
      <c r="AH65" s="206">
        <v>0</v>
      </c>
      <c r="AI65" s="206">
        <v>0</v>
      </c>
      <c r="AJ65" s="206">
        <v>0</v>
      </c>
      <c r="AK65" s="206">
        <v>0</v>
      </c>
      <c r="AL65" s="206">
        <v>0</v>
      </c>
      <c r="AM65" s="206">
        <v>0</v>
      </c>
      <c r="AN65" s="206">
        <v>0</v>
      </c>
      <c r="AO65" s="206">
        <v>0</v>
      </c>
      <c r="AP65" s="206">
        <v>0</v>
      </c>
      <c r="AQ65" s="206">
        <v>0</v>
      </c>
      <c r="AR65" s="206">
        <v>0</v>
      </c>
      <c r="AS65" s="206">
        <v>0</v>
      </c>
      <c r="AT65" s="206">
        <v>0</v>
      </c>
      <c r="AU65" s="206">
        <v>0</v>
      </c>
      <c r="AV65" s="206">
        <v>0</v>
      </c>
      <c r="AW65" s="206">
        <v>0</v>
      </c>
      <c r="AX65" s="206">
        <v>0</v>
      </c>
      <c r="AY65" s="206">
        <v>0</v>
      </c>
      <c r="AZ65" s="206">
        <v>0</v>
      </c>
      <c r="BA65" s="206">
        <v>0</v>
      </c>
      <c r="BB65" s="206">
        <v>0</v>
      </c>
      <c r="BC65" s="206">
        <v>0</v>
      </c>
      <c r="BD65" s="206">
        <v>0</v>
      </c>
      <c r="BE65" s="206">
        <v>0</v>
      </c>
      <c r="BF65" s="206">
        <v>0</v>
      </c>
      <c r="BG65" s="206">
        <v>0</v>
      </c>
      <c r="BH65" s="206">
        <v>0</v>
      </c>
      <c r="BI65" s="206">
        <v>0</v>
      </c>
      <c r="BJ65" s="206">
        <v>0</v>
      </c>
      <c r="BK65" s="206">
        <v>0</v>
      </c>
      <c r="BL65" s="206">
        <v>0</v>
      </c>
      <c r="BM65" s="206">
        <v>0</v>
      </c>
      <c r="BN65" s="206">
        <v>38668.020000000004</v>
      </c>
      <c r="BO65" s="207">
        <f t="shared" si="17"/>
        <v>38668.020000000004</v>
      </c>
    </row>
    <row r="66" spans="1:92" ht="15" x14ac:dyDescent="0.25">
      <c r="B66" s="180" t="s">
        <v>238</v>
      </c>
      <c r="C66" s="180" t="s">
        <v>523</v>
      </c>
      <c r="D66" s="180" t="s">
        <v>524</v>
      </c>
      <c r="E66" s="204">
        <v>44165</v>
      </c>
      <c r="F66" s="204">
        <v>44436</v>
      </c>
      <c r="G66" s="180" t="s">
        <v>525</v>
      </c>
      <c r="H66" s="208" t="str">
        <f t="shared" si="6"/>
        <v>65,438.00</v>
      </c>
      <c r="J66" s="206">
        <v>0</v>
      </c>
      <c r="K66" s="206">
        <v>0</v>
      </c>
      <c r="L66" s="206">
        <v>0</v>
      </c>
      <c r="M66" s="206">
        <v>0</v>
      </c>
      <c r="N66" s="206">
        <v>0</v>
      </c>
      <c r="O66" s="206">
        <v>0</v>
      </c>
      <c r="P66" s="206">
        <v>0</v>
      </c>
      <c r="Q66" s="206">
        <v>0</v>
      </c>
      <c r="R66" s="206">
        <v>0</v>
      </c>
      <c r="S66" s="206">
        <v>0</v>
      </c>
      <c r="T66" s="206">
        <v>0</v>
      </c>
      <c r="U66" s="206">
        <v>159.05000000000001</v>
      </c>
      <c r="V66" s="206">
        <v>16904.82</v>
      </c>
      <c r="W66" s="206">
        <v>16359.5</v>
      </c>
      <c r="X66" s="206">
        <v>16904.82</v>
      </c>
      <c r="Y66" s="206">
        <v>15109.82</v>
      </c>
      <c r="Z66" s="206">
        <v>0</v>
      </c>
      <c r="AA66" s="206">
        <v>0</v>
      </c>
      <c r="AB66" s="206">
        <v>0</v>
      </c>
      <c r="AC66" s="206">
        <v>0</v>
      </c>
      <c r="AD66" s="206">
        <v>0</v>
      </c>
      <c r="AE66" s="206">
        <v>0</v>
      </c>
      <c r="AF66" s="206">
        <v>0</v>
      </c>
      <c r="AG66" s="206">
        <v>0</v>
      </c>
      <c r="AH66" s="206">
        <v>0</v>
      </c>
      <c r="AI66" s="206">
        <v>0</v>
      </c>
      <c r="AJ66" s="206">
        <v>0</v>
      </c>
      <c r="AK66" s="206">
        <v>0</v>
      </c>
      <c r="AL66" s="206">
        <v>0</v>
      </c>
      <c r="AM66" s="206">
        <v>0</v>
      </c>
      <c r="AN66" s="206">
        <v>0</v>
      </c>
      <c r="AO66" s="206">
        <v>0</v>
      </c>
      <c r="AP66" s="206">
        <v>0</v>
      </c>
      <c r="AQ66" s="206">
        <v>0</v>
      </c>
      <c r="AR66" s="206">
        <v>0</v>
      </c>
      <c r="AS66" s="206">
        <v>0</v>
      </c>
      <c r="AT66" s="206">
        <v>0</v>
      </c>
      <c r="AU66" s="206">
        <v>0</v>
      </c>
      <c r="AV66" s="206">
        <v>0</v>
      </c>
      <c r="AW66" s="206">
        <v>0</v>
      </c>
      <c r="AX66" s="206">
        <v>0</v>
      </c>
      <c r="AY66" s="206">
        <v>0</v>
      </c>
      <c r="AZ66" s="206">
        <v>0</v>
      </c>
      <c r="BA66" s="206">
        <v>0</v>
      </c>
      <c r="BB66" s="206">
        <v>0</v>
      </c>
      <c r="BC66" s="206">
        <v>0</v>
      </c>
      <c r="BD66" s="206">
        <v>0</v>
      </c>
      <c r="BE66" s="206">
        <v>0</v>
      </c>
      <c r="BF66" s="206">
        <v>0</v>
      </c>
      <c r="BG66" s="206">
        <v>0</v>
      </c>
      <c r="BH66" s="206">
        <v>0</v>
      </c>
      <c r="BI66" s="206">
        <v>0</v>
      </c>
      <c r="BJ66" s="206">
        <v>0</v>
      </c>
      <c r="BK66" s="206">
        <v>0</v>
      </c>
      <c r="BL66" s="206">
        <v>0</v>
      </c>
      <c r="BM66" s="206">
        <v>0</v>
      </c>
      <c r="BN66" s="206">
        <v>65438.009999999995</v>
      </c>
      <c r="BO66" s="207">
        <f t="shared" si="17"/>
        <v>65438.009999999995</v>
      </c>
    </row>
    <row r="67" spans="1:92" ht="15" x14ac:dyDescent="0.25">
      <c r="B67" s="180" t="s">
        <v>239</v>
      </c>
      <c r="C67" s="180" t="s">
        <v>526</v>
      </c>
      <c r="D67" s="180" t="s">
        <v>469</v>
      </c>
      <c r="E67" s="204">
        <v>44165</v>
      </c>
      <c r="F67" s="204">
        <v>44406</v>
      </c>
      <c r="G67" s="180" t="s">
        <v>527</v>
      </c>
      <c r="H67" s="208" t="str">
        <f t="shared" si="6"/>
        <v>11,898.00</v>
      </c>
      <c r="J67" s="206">
        <v>0</v>
      </c>
      <c r="K67" s="206">
        <v>0</v>
      </c>
      <c r="L67" s="206">
        <v>0</v>
      </c>
      <c r="M67" s="206">
        <v>0</v>
      </c>
      <c r="N67" s="206">
        <v>0</v>
      </c>
      <c r="O67" s="206">
        <v>0</v>
      </c>
      <c r="P67" s="206">
        <v>0</v>
      </c>
      <c r="Q67" s="206">
        <v>0</v>
      </c>
      <c r="R67" s="206">
        <v>0</v>
      </c>
      <c r="S67" s="206">
        <v>0</v>
      </c>
      <c r="T67" s="206">
        <v>0</v>
      </c>
      <c r="U67" s="206">
        <v>38.56</v>
      </c>
      <c r="V67" s="206">
        <v>4098.2</v>
      </c>
      <c r="W67" s="206">
        <v>3966</v>
      </c>
      <c r="X67" s="206">
        <v>3795.24</v>
      </c>
      <c r="Y67" s="206">
        <v>0</v>
      </c>
      <c r="Z67" s="206">
        <v>0</v>
      </c>
      <c r="AA67" s="206">
        <v>0</v>
      </c>
      <c r="AB67" s="206">
        <v>0</v>
      </c>
      <c r="AC67" s="206">
        <v>0</v>
      </c>
      <c r="AD67" s="206">
        <v>0</v>
      </c>
      <c r="AE67" s="206">
        <v>0</v>
      </c>
      <c r="AF67" s="206">
        <v>0</v>
      </c>
      <c r="AG67" s="206">
        <v>0</v>
      </c>
      <c r="AH67" s="206">
        <v>0</v>
      </c>
      <c r="AI67" s="206">
        <v>0</v>
      </c>
      <c r="AJ67" s="206">
        <v>0</v>
      </c>
      <c r="AK67" s="206">
        <v>0</v>
      </c>
      <c r="AL67" s="206">
        <v>0</v>
      </c>
      <c r="AM67" s="206">
        <v>0</v>
      </c>
      <c r="AN67" s="206">
        <v>0</v>
      </c>
      <c r="AO67" s="206">
        <v>0</v>
      </c>
      <c r="AP67" s="206">
        <v>0</v>
      </c>
      <c r="AQ67" s="206">
        <v>0</v>
      </c>
      <c r="AR67" s="206">
        <v>0</v>
      </c>
      <c r="AS67" s="206">
        <v>0</v>
      </c>
      <c r="AT67" s="206">
        <v>0</v>
      </c>
      <c r="AU67" s="206">
        <v>0</v>
      </c>
      <c r="AV67" s="206">
        <v>0</v>
      </c>
      <c r="AW67" s="206">
        <v>0</v>
      </c>
      <c r="AX67" s="206">
        <v>0</v>
      </c>
      <c r="AY67" s="206">
        <v>0</v>
      </c>
      <c r="AZ67" s="206">
        <v>0</v>
      </c>
      <c r="BA67" s="206">
        <v>0</v>
      </c>
      <c r="BB67" s="206">
        <v>0</v>
      </c>
      <c r="BC67" s="206">
        <v>0</v>
      </c>
      <c r="BD67" s="206">
        <v>0</v>
      </c>
      <c r="BE67" s="206">
        <v>0</v>
      </c>
      <c r="BF67" s="206">
        <v>0</v>
      </c>
      <c r="BG67" s="206">
        <v>0</v>
      </c>
      <c r="BH67" s="206">
        <v>0</v>
      </c>
      <c r="BI67" s="206">
        <v>0</v>
      </c>
      <c r="BJ67" s="206">
        <v>0</v>
      </c>
      <c r="BK67" s="206">
        <v>0</v>
      </c>
      <c r="BL67" s="206">
        <v>0</v>
      </c>
      <c r="BM67" s="206">
        <v>0</v>
      </c>
      <c r="BN67" s="206">
        <v>11898</v>
      </c>
      <c r="BO67" s="207">
        <f t="shared" si="17"/>
        <v>11898</v>
      </c>
    </row>
    <row r="68" spans="1:92" ht="15" x14ac:dyDescent="0.25">
      <c r="B68" s="180" t="s">
        <v>528</v>
      </c>
      <c r="C68" s="180" t="s">
        <v>529</v>
      </c>
      <c r="D68" s="180" t="s">
        <v>469</v>
      </c>
      <c r="E68" s="204">
        <v>44165</v>
      </c>
      <c r="F68" s="204">
        <v>44406</v>
      </c>
      <c r="G68" s="180" t="s">
        <v>530</v>
      </c>
      <c r="H68" s="208" t="str">
        <f t="shared" si="6"/>
        <v>51,901.00</v>
      </c>
      <c r="J68" s="206">
        <v>0</v>
      </c>
      <c r="K68" s="206">
        <v>0</v>
      </c>
      <c r="L68" s="206">
        <v>0</v>
      </c>
      <c r="M68" s="206">
        <v>0</v>
      </c>
      <c r="N68" s="206">
        <v>0</v>
      </c>
      <c r="O68" s="206">
        <v>0</v>
      </c>
      <c r="P68" s="206">
        <v>0</v>
      </c>
      <c r="Q68" s="206">
        <v>0</v>
      </c>
      <c r="R68" s="206">
        <v>0</v>
      </c>
      <c r="S68" s="206">
        <v>0</v>
      </c>
      <c r="T68" s="206">
        <v>0</v>
      </c>
      <c r="U68" s="206">
        <v>168.2</v>
      </c>
      <c r="V68" s="206">
        <v>17877.009999999998</v>
      </c>
      <c r="W68" s="206">
        <v>17300.330000000002</v>
      </c>
      <c r="X68" s="206">
        <v>16555.46</v>
      </c>
      <c r="Y68" s="206">
        <v>0</v>
      </c>
      <c r="Z68" s="206">
        <v>0</v>
      </c>
      <c r="AA68" s="206">
        <v>0</v>
      </c>
      <c r="AB68" s="206">
        <v>0</v>
      </c>
      <c r="AC68" s="206">
        <v>0</v>
      </c>
      <c r="AD68" s="206">
        <v>0</v>
      </c>
      <c r="AE68" s="206">
        <v>0</v>
      </c>
      <c r="AF68" s="206">
        <v>0</v>
      </c>
      <c r="AG68" s="206">
        <v>0</v>
      </c>
      <c r="AH68" s="206">
        <v>0</v>
      </c>
      <c r="AI68" s="206">
        <v>0</v>
      </c>
      <c r="AJ68" s="206">
        <v>0</v>
      </c>
      <c r="AK68" s="206">
        <v>0</v>
      </c>
      <c r="AL68" s="206">
        <v>0</v>
      </c>
      <c r="AM68" s="206">
        <v>0</v>
      </c>
      <c r="AN68" s="206">
        <v>0</v>
      </c>
      <c r="AO68" s="206">
        <v>0</v>
      </c>
      <c r="AP68" s="206">
        <v>0</v>
      </c>
      <c r="AQ68" s="206">
        <v>0</v>
      </c>
      <c r="AR68" s="206">
        <v>0</v>
      </c>
      <c r="AS68" s="206">
        <v>0</v>
      </c>
      <c r="AT68" s="206">
        <v>0</v>
      </c>
      <c r="AU68" s="206">
        <v>0</v>
      </c>
      <c r="AV68" s="206">
        <v>0</v>
      </c>
      <c r="AW68" s="206">
        <v>0</v>
      </c>
      <c r="AX68" s="206">
        <v>0</v>
      </c>
      <c r="AY68" s="206">
        <v>0</v>
      </c>
      <c r="AZ68" s="206">
        <v>0</v>
      </c>
      <c r="BA68" s="206">
        <v>0</v>
      </c>
      <c r="BB68" s="206">
        <v>0</v>
      </c>
      <c r="BC68" s="206">
        <v>0</v>
      </c>
      <c r="BD68" s="206">
        <v>0</v>
      </c>
      <c r="BE68" s="206">
        <v>0</v>
      </c>
      <c r="BF68" s="206">
        <v>0</v>
      </c>
      <c r="BG68" s="206">
        <v>0</v>
      </c>
      <c r="BH68" s="206">
        <v>0</v>
      </c>
      <c r="BI68" s="206">
        <v>0</v>
      </c>
      <c r="BJ68" s="206">
        <v>0</v>
      </c>
      <c r="BK68" s="206">
        <v>0</v>
      </c>
      <c r="BL68" s="206">
        <v>0</v>
      </c>
      <c r="BM68" s="206">
        <v>0</v>
      </c>
      <c r="BN68" s="206">
        <v>51901</v>
      </c>
      <c r="BO68" s="207">
        <f t="shared" si="17"/>
        <v>51901</v>
      </c>
    </row>
    <row r="69" spans="1:92" ht="15" x14ac:dyDescent="0.25">
      <c r="B69" s="180" t="s">
        <v>531</v>
      </c>
      <c r="C69" s="180" t="s">
        <v>532</v>
      </c>
      <c r="D69" s="180" t="s">
        <v>469</v>
      </c>
      <c r="E69" s="204">
        <v>44075</v>
      </c>
      <c r="F69" s="204">
        <v>44318</v>
      </c>
      <c r="G69" s="180" t="s">
        <v>533</v>
      </c>
      <c r="H69" s="208" t="str">
        <f t="shared" si="6"/>
        <v>107,081.00</v>
      </c>
      <c r="J69" s="206">
        <v>0</v>
      </c>
      <c r="K69" s="206">
        <v>0</v>
      </c>
      <c r="L69" s="206">
        <v>0</v>
      </c>
      <c r="M69" s="206">
        <v>0</v>
      </c>
      <c r="N69" s="206">
        <v>0</v>
      </c>
      <c r="O69" s="206">
        <v>0</v>
      </c>
      <c r="P69" s="206">
        <v>0</v>
      </c>
      <c r="Q69" s="206">
        <v>0</v>
      </c>
      <c r="R69" s="206">
        <v>0</v>
      </c>
      <c r="S69" s="206">
        <v>32471.32</v>
      </c>
      <c r="T69" s="206">
        <v>36883.46</v>
      </c>
      <c r="U69" s="206">
        <v>35693.67</v>
      </c>
      <c r="V69" s="206">
        <v>2032.56</v>
      </c>
      <c r="W69" s="206">
        <v>0</v>
      </c>
      <c r="X69" s="206">
        <v>0</v>
      </c>
      <c r="Y69" s="206">
        <v>0</v>
      </c>
      <c r="Z69" s="206">
        <v>0</v>
      </c>
      <c r="AA69" s="206">
        <v>0</v>
      </c>
      <c r="AB69" s="206">
        <v>0</v>
      </c>
      <c r="AC69" s="206">
        <v>0</v>
      </c>
      <c r="AD69" s="206">
        <v>0</v>
      </c>
      <c r="AE69" s="206">
        <v>0</v>
      </c>
      <c r="AF69" s="206">
        <v>0</v>
      </c>
      <c r="AG69" s="206">
        <v>0</v>
      </c>
      <c r="AH69" s="206">
        <v>0</v>
      </c>
      <c r="AI69" s="206">
        <v>0</v>
      </c>
      <c r="AJ69" s="206">
        <v>0</v>
      </c>
      <c r="AK69" s="206">
        <v>0</v>
      </c>
      <c r="AL69" s="206">
        <v>0</v>
      </c>
      <c r="AM69" s="206">
        <v>0</v>
      </c>
      <c r="AN69" s="206">
        <v>0</v>
      </c>
      <c r="AO69" s="206">
        <v>0</v>
      </c>
      <c r="AP69" s="206">
        <v>0</v>
      </c>
      <c r="AQ69" s="206">
        <v>0</v>
      </c>
      <c r="AR69" s="206">
        <v>0</v>
      </c>
      <c r="AS69" s="206">
        <v>0</v>
      </c>
      <c r="AT69" s="206">
        <v>0</v>
      </c>
      <c r="AU69" s="206">
        <v>0</v>
      </c>
      <c r="AV69" s="206">
        <v>0</v>
      </c>
      <c r="AW69" s="206">
        <v>0</v>
      </c>
      <c r="AX69" s="206">
        <v>0</v>
      </c>
      <c r="AY69" s="206">
        <v>0</v>
      </c>
      <c r="AZ69" s="206">
        <v>0</v>
      </c>
      <c r="BA69" s="206">
        <v>0</v>
      </c>
      <c r="BB69" s="206">
        <v>0</v>
      </c>
      <c r="BC69" s="206">
        <v>0</v>
      </c>
      <c r="BD69" s="206">
        <v>0</v>
      </c>
      <c r="BE69" s="206">
        <v>0</v>
      </c>
      <c r="BF69" s="206">
        <v>0</v>
      </c>
      <c r="BG69" s="206">
        <v>0</v>
      </c>
      <c r="BH69" s="206">
        <v>0</v>
      </c>
      <c r="BI69" s="206">
        <v>0</v>
      </c>
      <c r="BJ69" s="206">
        <v>0</v>
      </c>
      <c r="BK69" s="206">
        <v>0</v>
      </c>
      <c r="BL69" s="206">
        <v>0</v>
      </c>
      <c r="BM69" s="206">
        <v>0</v>
      </c>
      <c r="BN69" s="206">
        <v>107081.01</v>
      </c>
      <c r="BO69" s="207">
        <f t="shared" si="17"/>
        <v>107081.01</v>
      </c>
    </row>
    <row r="70" spans="1:92" s="191" customFormat="1" ht="18.75" x14ac:dyDescent="0.3">
      <c r="A70" s="189"/>
      <c r="B70" s="190">
        <v>4</v>
      </c>
      <c r="C70" s="191" t="s">
        <v>534</v>
      </c>
      <c r="D70" s="191" t="s">
        <v>535</v>
      </c>
      <c r="E70" s="192">
        <v>43955</v>
      </c>
      <c r="F70" s="193">
        <v>45656</v>
      </c>
      <c r="G70" s="194" t="s">
        <v>536</v>
      </c>
      <c r="H70" s="195">
        <f>H71+H75+H78</f>
        <v>5086000</v>
      </c>
      <c r="I70" s="195"/>
      <c r="J70" s="195">
        <f>J71+J75+J78</f>
        <v>64648.61</v>
      </c>
      <c r="K70" s="195">
        <f t="shared" ref="K70:BO70" si="22">K71+K75+K78</f>
        <v>70100.899999999994</v>
      </c>
      <c r="L70" s="195">
        <f t="shared" si="22"/>
        <v>72437.59</v>
      </c>
      <c r="M70" s="195">
        <f t="shared" si="22"/>
        <v>72437.59</v>
      </c>
      <c r="N70" s="195">
        <f t="shared" si="22"/>
        <v>70100.899999999994</v>
      </c>
      <c r="O70" s="195">
        <f t="shared" si="22"/>
        <v>72437.59</v>
      </c>
      <c r="P70" s="195">
        <f t="shared" si="22"/>
        <v>70100.899999999994</v>
      </c>
      <c r="Q70" s="195">
        <f t="shared" si="22"/>
        <v>72437.59</v>
      </c>
      <c r="R70" s="195">
        <f t="shared" si="22"/>
        <v>72437.59</v>
      </c>
      <c r="S70" s="195">
        <f t="shared" si="22"/>
        <v>65427.51</v>
      </c>
      <c r="T70" s="195">
        <f t="shared" si="22"/>
        <v>84388.346055131798</v>
      </c>
      <c r="U70" s="195">
        <f t="shared" si="22"/>
        <v>83737.270935367313</v>
      </c>
      <c r="V70" s="195">
        <f t="shared" si="22"/>
        <v>86528.503956911547</v>
      </c>
      <c r="W70" s="195">
        <f t="shared" si="22"/>
        <v>70422.859052589309</v>
      </c>
      <c r="X70" s="195">
        <f t="shared" si="22"/>
        <v>72437.59</v>
      </c>
      <c r="Y70" s="195">
        <f t="shared" si="22"/>
        <v>72437.59</v>
      </c>
      <c r="Z70" s="195">
        <f t="shared" si="22"/>
        <v>70100.899999999994</v>
      </c>
      <c r="AA70" s="195">
        <f t="shared" si="22"/>
        <v>72437.59</v>
      </c>
      <c r="AB70" s="195">
        <f t="shared" si="22"/>
        <v>70100.899999999994</v>
      </c>
      <c r="AC70" s="195">
        <f t="shared" si="22"/>
        <v>72437.59</v>
      </c>
      <c r="AD70" s="195">
        <f t="shared" si="22"/>
        <v>72437.59</v>
      </c>
      <c r="AE70" s="195">
        <f t="shared" si="22"/>
        <v>65427.51</v>
      </c>
      <c r="AF70" s="195">
        <f t="shared" si="22"/>
        <v>84388.346055131798</v>
      </c>
      <c r="AG70" s="195">
        <f t="shared" si="22"/>
        <v>83737.270935367313</v>
      </c>
      <c r="AH70" s="195">
        <f t="shared" si="22"/>
        <v>86528.503956911547</v>
      </c>
      <c r="AI70" s="195">
        <f t="shared" si="22"/>
        <v>70422.859052589309</v>
      </c>
      <c r="AJ70" s="195">
        <f t="shared" si="22"/>
        <v>72437.59</v>
      </c>
      <c r="AK70" s="195">
        <f t="shared" si="22"/>
        <v>72437.59</v>
      </c>
      <c r="AL70" s="195">
        <f t="shared" si="22"/>
        <v>70100.899999999994</v>
      </c>
      <c r="AM70" s="195">
        <f t="shared" si="22"/>
        <v>72437.59</v>
      </c>
      <c r="AN70" s="195">
        <f t="shared" si="22"/>
        <v>70100.899999999994</v>
      </c>
      <c r="AO70" s="195">
        <f t="shared" si="22"/>
        <v>121974.63</v>
      </c>
      <c r="AP70" s="195">
        <f t="shared" si="22"/>
        <v>141326.478</v>
      </c>
      <c r="AQ70" s="195">
        <f t="shared" si="22"/>
        <v>127649.734</v>
      </c>
      <c r="AR70" s="195">
        <f t="shared" si="22"/>
        <v>103740.1940551318</v>
      </c>
      <c r="AS70" s="195">
        <f t="shared" si="22"/>
        <v>83737.270935367313</v>
      </c>
      <c r="AT70" s="195">
        <f t="shared" si="22"/>
        <v>86528.503956911547</v>
      </c>
      <c r="AU70" s="195">
        <f t="shared" si="22"/>
        <v>70422.859052589309</v>
      </c>
      <c r="AV70" s="195">
        <f t="shared" si="22"/>
        <v>72437.59</v>
      </c>
      <c r="AW70" s="195">
        <f t="shared" si="22"/>
        <v>72437.59</v>
      </c>
      <c r="AX70" s="195">
        <f t="shared" si="22"/>
        <v>70100.899999999994</v>
      </c>
      <c r="AY70" s="195">
        <f t="shared" si="22"/>
        <v>72437.59</v>
      </c>
      <c r="AZ70" s="195">
        <f t="shared" si="22"/>
        <v>70100.899999999994</v>
      </c>
      <c r="BA70" s="195">
        <f t="shared" si="22"/>
        <v>72437.59</v>
      </c>
      <c r="BB70" s="195">
        <f t="shared" si="22"/>
        <v>72437.59</v>
      </c>
      <c r="BC70" s="195">
        <f t="shared" si="22"/>
        <v>67764.2</v>
      </c>
      <c r="BD70" s="195">
        <f t="shared" si="22"/>
        <v>84388.346055131798</v>
      </c>
      <c r="BE70" s="195">
        <f t="shared" si="22"/>
        <v>83737.270935367313</v>
      </c>
      <c r="BF70" s="195">
        <f t="shared" si="22"/>
        <v>86528.503956911547</v>
      </c>
      <c r="BG70" s="195">
        <f t="shared" si="22"/>
        <v>70422.859052589309</v>
      </c>
      <c r="BH70" s="195">
        <f t="shared" si="22"/>
        <v>72437.59</v>
      </c>
      <c r="BI70" s="195">
        <f t="shared" si="22"/>
        <v>72437.59</v>
      </c>
      <c r="BJ70" s="195">
        <f t="shared" si="22"/>
        <v>82051.656055131796</v>
      </c>
      <c r="BK70" s="195">
        <f t="shared" si="22"/>
        <v>255090.96093536733</v>
      </c>
      <c r="BL70" s="195">
        <f t="shared" si="22"/>
        <v>253209.81395691156</v>
      </c>
      <c r="BM70" s="195">
        <f t="shared" si="22"/>
        <v>181759.43905258933</v>
      </c>
      <c r="BN70" s="195">
        <f t="shared" si="22"/>
        <v>5086000.22</v>
      </c>
      <c r="BO70" s="195">
        <f t="shared" si="22"/>
        <v>5086000.2099999972</v>
      </c>
      <c r="BP70" s="195"/>
      <c r="BQ70" s="195"/>
      <c r="BR70" s="195"/>
      <c r="BS70" s="195"/>
      <c r="BT70" s="196"/>
      <c r="BU70" s="196"/>
      <c r="BV70" s="196"/>
      <c r="BW70" s="196"/>
      <c r="BX70" s="196"/>
      <c r="BY70" s="196"/>
      <c r="BZ70" s="196"/>
      <c r="CA70" s="196"/>
      <c r="CB70" s="196"/>
      <c r="CC70" s="196"/>
      <c r="CD70" s="196"/>
      <c r="CE70" s="196"/>
      <c r="CF70" s="196"/>
      <c r="CG70" s="196"/>
      <c r="CH70" s="196"/>
      <c r="CI70" s="196"/>
      <c r="CJ70" s="196"/>
      <c r="CK70" s="196"/>
      <c r="CL70" s="196"/>
      <c r="CM70" s="196"/>
      <c r="CN70" s="196"/>
    </row>
    <row r="71" spans="1:92" s="197" customFormat="1" ht="15.75" x14ac:dyDescent="0.25">
      <c r="B71" s="198">
        <v>4.0999999999999996</v>
      </c>
      <c r="C71" s="197" t="s">
        <v>537</v>
      </c>
      <c r="D71" s="197" t="s">
        <v>538</v>
      </c>
      <c r="E71" s="199">
        <v>43955</v>
      </c>
      <c r="F71" s="200">
        <v>45635</v>
      </c>
      <c r="G71" s="201" t="s">
        <v>539</v>
      </c>
      <c r="H71" s="202" t="str">
        <f t="shared" ref="H71:H83" si="23">MID(G71,2,LEN(G71))</f>
        <v>3,925,650.00</v>
      </c>
      <c r="I71" s="202"/>
      <c r="J71" s="202">
        <f>SUM(J72:J74)</f>
        <v>64648.61</v>
      </c>
      <c r="K71" s="202">
        <f t="shared" ref="K71:BO71" si="24">SUM(K72:K74)</f>
        <v>70100.899999999994</v>
      </c>
      <c r="L71" s="202">
        <f t="shared" si="24"/>
        <v>72437.59</v>
      </c>
      <c r="M71" s="202">
        <f t="shared" si="24"/>
        <v>72437.59</v>
      </c>
      <c r="N71" s="202">
        <f t="shared" si="24"/>
        <v>70100.899999999994</v>
      </c>
      <c r="O71" s="202">
        <f t="shared" si="24"/>
        <v>72437.59</v>
      </c>
      <c r="P71" s="202">
        <f t="shared" si="24"/>
        <v>70100.899999999994</v>
      </c>
      <c r="Q71" s="202">
        <f t="shared" si="24"/>
        <v>72437.59</v>
      </c>
      <c r="R71" s="202">
        <f t="shared" si="24"/>
        <v>72437.59</v>
      </c>
      <c r="S71" s="202">
        <f t="shared" si="24"/>
        <v>65427.51</v>
      </c>
      <c r="T71" s="202">
        <f t="shared" si="24"/>
        <v>72437.59</v>
      </c>
      <c r="U71" s="202">
        <f t="shared" si="24"/>
        <v>70100.899999999994</v>
      </c>
      <c r="V71" s="202">
        <f t="shared" si="24"/>
        <v>72437.59</v>
      </c>
      <c r="W71" s="202">
        <f t="shared" si="24"/>
        <v>70100.899999999994</v>
      </c>
      <c r="X71" s="202">
        <f t="shared" si="24"/>
        <v>72437.59</v>
      </c>
      <c r="Y71" s="202">
        <f t="shared" si="24"/>
        <v>72437.59</v>
      </c>
      <c r="Z71" s="202">
        <f t="shared" si="24"/>
        <v>70100.899999999994</v>
      </c>
      <c r="AA71" s="202">
        <f t="shared" si="24"/>
        <v>72437.59</v>
      </c>
      <c r="AB71" s="202">
        <f t="shared" si="24"/>
        <v>70100.899999999994</v>
      </c>
      <c r="AC71" s="202">
        <f t="shared" si="24"/>
        <v>72437.59</v>
      </c>
      <c r="AD71" s="202">
        <f t="shared" si="24"/>
        <v>72437.59</v>
      </c>
      <c r="AE71" s="202">
        <f t="shared" si="24"/>
        <v>65427.51</v>
      </c>
      <c r="AF71" s="202">
        <f t="shared" si="24"/>
        <v>72437.59</v>
      </c>
      <c r="AG71" s="202">
        <f t="shared" si="24"/>
        <v>70100.899999999994</v>
      </c>
      <c r="AH71" s="202">
        <f t="shared" si="24"/>
        <v>72437.59</v>
      </c>
      <c r="AI71" s="202">
        <f t="shared" si="24"/>
        <v>70100.899999999994</v>
      </c>
      <c r="AJ71" s="202">
        <f t="shared" si="24"/>
        <v>72437.59</v>
      </c>
      <c r="AK71" s="202">
        <f t="shared" si="24"/>
        <v>72437.59</v>
      </c>
      <c r="AL71" s="202">
        <f t="shared" si="24"/>
        <v>70100.899999999994</v>
      </c>
      <c r="AM71" s="202">
        <f t="shared" si="24"/>
        <v>72437.59</v>
      </c>
      <c r="AN71" s="202">
        <f t="shared" si="24"/>
        <v>70100.899999999994</v>
      </c>
      <c r="AO71" s="202">
        <f t="shared" si="24"/>
        <v>72437.59</v>
      </c>
      <c r="AP71" s="202">
        <f t="shared" si="24"/>
        <v>72437.59</v>
      </c>
      <c r="AQ71" s="202">
        <f t="shared" si="24"/>
        <v>65427.51</v>
      </c>
      <c r="AR71" s="202">
        <f t="shared" si="24"/>
        <v>72437.59</v>
      </c>
      <c r="AS71" s="202">
        <f t="shared" si="24"/>
        <v>70100.899999999994</v>
      </c>
      <c r="AT71" s="202">
        <f t="shared" si="24"/>
        <v>72437.59</v>
      </c>
      <c r="AU71" s="202">
        <f t="shared" si="24"/>
        <v>70100.899999999994</v>
      </c>
      <c r="AV71" s="202">
        <f t="shared" si="24"/>
        <v>72437.59</v>
      </c>
      <c r="AW71" s="202">
        <f t="shared" si="24"/>
        <v>72437.59</v>
      </c>
      <c r="AX71" s="202">
        <f t="shared" si="24"/>
        <v>70100.899999999994</v>
      </c>
      <c r="AY71" s="202">
        <f t="shared" si="24"/>
        <v>72437.59</v>
      </c>
      <c r="AZ71" s="202">
        <f t="shared" si="24"/>
        <v>70100.899999999994</v>
      </c>
      <c r="BA71" s="202">
        <f t="shared" si="24"/>
        <v>72437.59</v>
      </c>
      <c r="BB71" s="202">
        <f t="shared" si="24"/>
        <v>72437.59</v>
      </c>
      <c r="BC71" s="202">
        <f t="shared" si="24"/>
        <v>67764.2</v>
      </c>
      <c r="BD71" s="202">
        <f t="shared" si="24"/>
        <v>72437.59</v>
      </c>
      <c r="BE71" s="202">
        <f t="shared" si="24"/>
        <v>70100.899999999994</v>
      </c>
      <c r="BF71" s="202">
        <f t="shared" si="24"/>
        <v>72437.59</v>
      </c>
      <c r="BG71" s="202">
        <f t="shared" si="24"/>
        <v>70100.899999999994</v>
      </c>
      <c r="BH71" s="202">
        <f t="shared" si="24"/>
        <v>72437.59</v>
      </c>
      <c r="BI71" s="202">
        <f t="shared" si="24"/>
        <v>72437.59</v>
      </c>
      <c r="BJ71" s="202">
        <f t="shared" si="24"/>
        <v>70100.899999999994</v>
      </c>
      <c r="BK71" s="202">
        <f t="shared" si="24"/>
        <v>72437.59</v>
      </c>
      <c r="BL71" s="202">
        <f t="shared" si="24"/>
        <v>70100.899999999994</v>
      </c>
      <c r="BM71" s="202">
        <f t="shared" si="24"/>
        <v>19472.48</v>
      </c>
      <c r="BN71" s="202">
        <f t="shared" si="24"/>
        <v>3925650.21</v>
      </c>
      <c r="BO71" s="202">
        <f t="shared" si="24"/>
        <v>3925650.2099999976</v>
      </c>
      <c r="BP71" s="202"/>
      <c r="BQ71" s="202"/>
      <c r="BR71" s="202"/>
      <c r="BS71" s="202"/>
      <c r="BT71" s="203"/>
      <c r="BU71" s="203"/>
      <c r="BV71" s="203"/>
      <c r="BW71" s="203"/>
      <c r="BX71" s="203"/>
      <c r="BY71" s="203"/>
      <c r="BZ71" s="203"/>
      <c r="CA71" s="203"/>
      <c r="CB71" s="203"/>
      <c r="CC71" s="203"/>
      <c r="CD71" s="203"/>
      <c r="CE71" s="203"/>
      <c r="CF71" s="203"/>
      <c r="CG71" s="203"/>
      <c r="CH71" s="203"/>
      <c r="CI71" s="203"/>
      <c r="CJ71" s="203"/>
      <c r="CK71" s="203"/>
      <c r="CL71" s="203"/>
      <c r="CM71" s="203"/>
      <c r="CN71" s="203"/>
    </row>
    <row r="72" spans="1:92" ht="15" x14ac:dyDescent="0.25">
      <c r="B72" s="180" t="s">
        <v>540</v>
      </c>
      <c r="C72" s="180" t="s">
        <v>541</v>
      </c>
      <c r="D72" s="180" t="s">
        <v>538</v>
      </c>
      <c r="E72" s="204">
        <v>43955</v>
      </c>
      <c r="F72" s="204">
        <v>45635</v>
      </c>
      <c r="G72" s="180" t="s">
        <v>542</v>
      </c>
      <c r="H72" s="208" t="str">
        <f t="shared" si="23"/>
        <v>2,984,524.00</v>
      </c>
      <c r="J72" s="206">
        <v>49149.9</v>
      </c>
      <c r="K72" s="206">
        <v>53295.07</v>
      </c>
      <c r="L72" s="206">
        <v>55071.57</v>
      </c>
      <c r="M72" s="206">
        <v>55071.57</v>
      </c>
      <c r="N72" s="206">
        <v>53295.07</v>
      </c>
      <c r="O72" s="206">
        <v>55071.57</v>
      </c>
      <c r="P72" s="206">
        <v>53295.07</v>
      </c>
      <c r="Q72" s="206">
        <v>55071.57</v>
      </c>
      <c r="R72" s="206">
        <v>55071.57</v>
      </c>
      <c r="S72" s="206">
        <v>49742.07</v>
      </c>
      <c r="T72" s="206">
        <v>55071.57</v>
      </c>
      <c r="U72" s="206">
        <v>53295.07</v>
      </c>
      <c r="V72" s="206">
        <v>55071.57</v>
      </c>
      <c r="W72" s="206">
        <v>53295.07</v>
      </c>
      <c r="X72" s="206">
        <v>55071.57</v>
      </c>
      <c r="Y72" s="206">
        <v>55071.57</v>
      </c>
      <c r="Z72" s="206">
        <v>53295.07</v>
      </c>
      <c r="AA72" s="206">
        <v>55071.57</v>
      </c>
      <c r="AB72" s="206">
        <v>53295.07</v>
      </c>
      <c r="AC72" s="206">
        <v>55071.57</v>
      </c>
      <c r="AD72" s="206">
        <v>55071.57</v>
      </c>
      <c r="AE72" s="206">
        <v>49742.07</v>
      </c>
      <c r="AF72" s="206">
        <v>55071.57</v>
      </c>
      <c r="AG72" s="206">
        <v>53295.07</v>
      </c>
      <c r="AH72" s="206">
        <v>55071.57</v>
      </c>
      <c r="AI72" s="206">
        <v>53295.07</v>
      </c>
      <c r="AJ72" s="206">
        <v>55071.57</v>
      </c>
      <c r="AK72" s="206">
        <v>55071.57</v>
      </c>
      <c r="AL72" s="206">
        <v>53295.07</v>
      </c>
      <c r="AM72" s="206">
        <v>55071.57</v>
      </c>
      <c r="AN72" s="206">
        <v>53295.07</v>
      </c>
      <c r="AO72" s="206">
        <v>55071.57</v>
      </c>
      <c r="AP72" s="206">
        <v>55071.57</v>
      </c>
      <c r="AQ72" s="206">
        <v>49742.07</v>
      </c>
      <c r="AR72" s="206">
        <v>55071.57</v>
      </c>
      <c r="AS72" s="206">
        <v>53295.07</v>
      </c>
      <c r="AT72" s="206">
        <v>55071.57</v>
      </c>
      <c r="AU72" s="206">
        <v>53295.07</v>
      </c>
      <c r="AV72" s="206">
        <v>55071.57</v>
      </c>
      <c r="AW72" s="206">
        <v>55071.57</v>
      </c>
      <c r="AX72" s="206">
        <v>53295.07</v>
      </c>
      <c r="AY72" s="206">
        <v>55071.57</v>
      </c>
      <c r="AZ72" s="206">
        <v>53295.07</v>
      </c>
      <c r="BA72" s="206">
        <v>55071.57</v>
      </c>
      <c r="BB72" s="206">
        <v>55071.57</v>
      </c>
      <c r="BC72" s="206">
        <v>51518.57</v>
      </c>
      <c r="BD72" s="206">
        <v>55071.57</v>
      </c>
      <c r="BE72" s="206">
        <v>53295.07</v>
      </c>
      <c r="BF72" s="206">
        <v>55071.57</v>
      </c>
      <c r="BG72" s="206">
        <v>53295.07</v>
      </c>
      <c r="BH72" s="206">
        <v>55071.57</v>
      </c>
      <c r="BI72" s="206">
        <v>55071.57</v>
      </c>
      <c r="BJ72" s="206">
        <v>53295.07</v>
      </c>
      <c r="BK72" s="206">
        <v>55071.57</v>
      </c>
      <c r="BL72" s="206">
        <v>53295.07</v>
      </c>
      <c r="BM72" s="206">
        <v>14804.19</v>
      </c>
      <c r="BN72" s="206">
        <v>2984523.8699999996</v>
      </c>
      <c r="BO72" s="207">
        <f t="shared" ref="BO72:BO88" si="25">SUM(J72:BM72)</f>
        <v>2984523.8699999978</v>
      </c>
    </row>
    <row r="73" spans="1:92" ht="15" x14ac:dyDescent="0.25">
      <c r="B73" s="180" t="s">
        <v>543</v>
      </c>
      <c r="C73" s="180" t="s">
        <v>544</v>
      </c>
      <c r="D73" s="180" t="s">
        <v>545</v>
      </c>
      <c r="E73" s="204">
        <v>43955</v>
      </c>
      <c r="F73" s="204">
        <v>45635</v>
      </c>
      <c r="G73" s="180" t="s">
        <v>546</v>
      </c>
      <c r="H73" s="208" t="str">
        <f t="shared" si="23"/>
        <v>239,248.00</v>
      </c>
      <c r="J73" s="206">
        <v>3940</v>
      </c>
      <c r="K73" s="206">
        <v>4272.29</v>
      </c>
      <c r="L73" s="206">
        <v>4414.7</v>
      </c>
      <c r="M73" s="206">
        <v>4414.7</v>
      </c>
      <c r="N73" s="206">
        <v>4272.29</v>
      </c>
      <c r="O73" s="206">
        <v>4414.7</v>
      </c>
      <c r="P73" s="206">
        <v>4272.29</v>
      </c>
      <c r="Q73" s="206">
        <v>4414.7</v>
      </c>
      <c r="R73" s="206">
        <v>4414.7</v>
      </c>
      <c r="S73" s="206">
        <v>3987.47</v>
      </c>
      <c r="T73" s="206">
        <v>4414.7</v>
      </c>
      <c r="U73" s="206">
        <v>4272.29</v>
      </c>
      <c r="V73" s="206">
        <v>4414.7</v>
      </c>
      <c r="W73" s="206">
        <v>4272.29</v>
      </c>
      <c r="X73" s="206">
        <v>4414.7</v>
      </c>
      <c r="Y73" s="206">
        <v>4414.7</v>
      </c>
      <c r="Z73" s="206">
        <v>4272.29</v>
      </c>
      <c r="AA73" s="206">
        <v>4414.7</v>
      </c>
      <c r="AB73" s="206">
        <v>4272.29</v>
      </c>
      <c r="AC73" s="206">
        <v>4414.7</v>
      </c>
      <c r="AD73" s="206">
        <v>4414.7</v>
      </c>
      <c r="AE73" s="206">
        <v>3987.47</v>
      </c>
      <c r="AF73" s="206">
        <v>4414.7</v>
      </c>
      <c r="AG73" s="206">
        <v>4272.29</v>
      </c>
      <c r="AH73" s="206">
        <v>4414.7</v>
      </c>
      <c r="AI73" s="206">
        <v>4272.29</v>
      </c>
      <c r="AJ73" s="206">
        <v>4414.7</v>
      </c>
      <c r="AK73" s="206">
        <v>4414.7</v>
      </c>
      <c r="AL73" s="206">
        <v>4272.29</v>
      </c>
      <c r="AM73" s="206">
        <v>4414.7</v>
      </c>
      <c r="AN73" s="206">
        <v>4272.29</v>
      </c>
      <c r="AO73" s="206">
        <v>4414.7</v>
      </c>
      <c r="AP73" s="206">
        <v>4414.7</v>
      </c>
      <c r="AQ73" s="206">
        <v>3987.47</v>
      </c>
      <c r="AR73" s="206">
        <v>4414.7</v>
      </c>
      <c r="AS73" s="206">
        <v>4272.29</v>
      </c>
      <c r="AT73" s="206">
        <v>4414.7</v>
      </c>
      <c r="AU73" s="206">
        <v>4272.29</v>
      </c>
      <c r="AV73" s="206">
        <v>4414.7</v>
      </c>
      <c r="AW73" s="206">
        <v>4414.7</v>
      </c>
      <c r="AX73" s="206">
        <v>4272.29</v>
      </c>
      <c r="AY73" s="206">
        <v>4414.7</v>
      </c>
      <c r="AZ73" s="206">
        <v>4272.29</v>
      </c>
      <c r="BA73" s="206">
        <v>4414.7</v>
      </c>
      <c r="BB73" s="206">
        <v>4414.7</v>
      </c>
      <c r="BC73" s="206">
        <v>4129.88</v>
      </c>
      <c r="BD73" s="206">
        <v>4414.7</v>
      </c>
      <c r="BE73" s="206">
        <v>4272.29</v>
      </c>
      <c r="BF73" s="206">
        <v>4414.7</v>
      </c>
      <c r="BG73" s="206">
        <v>4272.29</v>
      </c>
      <c r="BH73" s="206">
        <v>4414.7</v>
      </c>
      <c r="BI73" s="206">
        <v>4414.7</v>
      </c>
      <c r="BJ73" s="206">
        <v>4272.29</v>
      </c>
      <c r="BK73" s="206">
        <v>4414.7</v>
      </c>
      <c r="BL73" s="206">
        <v>4272.29</v>
      </c>
      <c r="BM73" s="206">
        <v>1186.75</v>
      </c>
      <c r="BN73" s="206">
        <v>239248.25</v>
      </c>
      <c r="BO73" s="207">
        <f t="shared" si="25"/>
        <v>239248.25000000017</v>
      </c>
    </row>
    <row r="74" spans="1:92" ht="15" x14ac:dyDescent="0.25">
      <c r="B74" s="180" t="s">
        <v>547</v>
      </c>
      <c r="C74" s="180" t="s">
        <v>548</v>
      </c>
      <c r="D74" s="180" t="s">
        <v>545</v>
      </c>
      <c r="E74" s="204">
        <v>43955</v>
      </c>
      <c r="F74" s="204">
        <v>45635</v>
      </c>
      <c r="G74" s="180" t="s">
        <v>549</v>
      </c>
      <c r="H74" s="208" t="str">
        <f t="shared" si="23"/>
        <v>701,878.00</v>
      </c>
      <c r="J74" s="206">
        <v>11558.71</v>
      </c>
      <c r="K74" s="206">
        <v>12533.54</v>
      </c>
      <c r="L74" s="206">
        <v>12951.32</v>
      </c>
      <c r="M74" s="206">
        <v>12951.32</v>
      </c>
      <c r="N74" s="206">
        <v>12533.54</v>
      </c>
      <c r="O74" s="206">
        <v>12951.32</v>
      </c>
      <c r="P74" s="206">
        <v>12533.54</v>
      </c>
      <c r="Q74" s="206">
        <v>12951.32</v>
      </c>
      <c r="R74" s="206">
        <v>12951.32</v>
      </c>
      <c r="S74" s="206">
        <v>11697.97</v>
      </c>
      <c r="T74" s="206">
        <v>12951.32</v>
      </c>
      <c r="U74" s="206">
        <v>12533.54</v>
      </c>
      <c r="V74" s="206">
        <v>12951.32</v>
      </c>
      <c r="W74" s="206">
        <v>12533.54</v>
      </c>
      <c r="X74" s="206">
        <v>12951.32</v>
      </c>
      <c r="Y74" s="206">
        <v>12951.32</v>
      </c>
      <c r="Z74" s="206">
        <v>12533.54</v>
      </c>
      <c r="AA74" s="206">
        <v>12951.32</v>
      </c>
      <c r="AB74" s="206">
        <v>12533.54</v>
      </c>
      <c r="AC74" s="206">
        <v>12951.32</v>
      </c>
      <c r="AD74" s="206">
        <v>12951.32</v>
      </c>
      <c r="AE74" s="206">
        <v>11697.97</v>
      </c>
      <c r="AF74" s="206">
        <v>12951.32</v>
      </c>
      <c r="AG74" s="206">
        <v>12533.54</v>
      </c>
      <c r="AH74" s="206">
        <v>12951.32</v>
      </c>
      <c r="AI74" s="206">
        <v>12533.54</v>
      </c>
      <c r="AJ74" s="206">
        <v>12951.32</v>
      </c>
      <c r="AK74" s="206">
        <v>12951.32</v>
      </c>
      <c r="AL74" s="206">
        <v>12533.54</v>
      </c>
      <c r="AM74" s="206">
        <v>12951.32</v>
      </c>
      <c r="AN74" s="206">
        <v>12533.54</v>
      </c>
      <c r="AO74" s="206">
        <v>12951.32</v>
      </c>
      <c r="AP74" s="206">
        <v>12951.32</v>
      </c>
      <c r="AQ74" s="206">
        <v>11697.97</v>
      </c>
      <c r="AR74" s="206">
        <v>12951.32</v>
      </c>
      <c r="AS74" s="206">
        <v>12533.54</v>
      </c>
      <c r="AT74" s="206">
        <v>12951.32</v>
      </c>
      <c r="AU74" s="206">
        <v>12533.54</v>
      </c>
      <c r="AV74" s="206">
        <v>12951.32</v>
      </c>
      <c r="AW74" s="206">
        <v>12951.32</v>
      </c>
      <c r="AX74" s="206">
        <v>12533.54</v>
      </c>
      <c r="AY74" s="206">
        <v>12951.32</v>
      </c>
      <c r="AZ74" s="206">
        <v>12533.54</v>
      </c>
      <c r="BA74" s="206">
        <v>12951.32</v>
      </c>
      <c r="BB74" s="206">
        <v>12951.32</v>
      </c>
      <c r="BC74" s="206">
        <v>12115.75</v>
      </c>
      <c r="BD74" s="206">
        <v>12951.32</v>
      </c>
      <c r="BE74" s="206">
        <v>12533.54</v>
      </c>
      <c r="BF74" s="206">
        <v>12951.32</v>
      </c>
      <c r="BG74" s="206">
        <v>12533.54</v>
      </c>
      <c r="BH74" s="206">
        <v>12951.32</v>
      </c>
      <c r="BI74" s="206">
        <v>12951.32</v>
      </c>
      <c r="BJ74" s="206">
        <v>12533.54</v>
      </c>
      <c r="BK74" s="206">
        <v>12951.32</v>
      </c>
      <c r="BL74" s="206">
        <v>12533.54</v>
      </c>
      <c r="BM74" s="206">
        <v>3481.54</v>
      </c>
      <c r="BN74" s="206">
        <v>701878.09000000032</v>
      </c>
      <c r="BO74" s="207">
        <f t="shared" si="25"/>
        <v>701878.08999999985</v>
      </c>
    </row>
    <row r="75" spans="1:92" s="197" customFormat="1" ht="15.75" x14ac:dyDescent="0.25">
      <c r="B75" s="198">
        <v>4.2</v>
      </c>
      <c r="C75" s="197" t="s">
        <v>550</v>
      </c>
      <c r="D75" s="197" t="s">
        <v>551</v>
      </c>
      <c r="E75" s="199">
        <v>44137</v>
      </c>
      <c r="F75" s="200">
        <v>45444</v>
      </c>
      <c r="G75" s="201" t="s">
        <v>552</v>
      </c>
      <c r="H75" s="202">
        <f>H77</f>
        <v>200000</v>
      </c>
      <c r="I75" s="202"/>
      <c r="J75" s="202">
        <f>SUM(J76:J77)</f>
        <v>0</v>
      </c>
      <c r="K75" s="202">
        <f t="shared" ref="K75:BO75" si="26">SUM(K76:K77)</f>
        <v>0</v>
      </c>
      <c r="L75" s="202">
        <f t="shared" si="26"/>
        <v>0</v>
      </c>
      <c r="M75" s="202">
        <f t="shared" si="26"/>
        <v>0</v>
      </c>
      <c r="N75" s="202">
        <f t="shared" si="26"/>
        <v>0</v>
      </c>
      <c r="O75" s="202">
        <f t="shared" si="26"/>
        <v>0</v>
      </c>
      <c r="P75" s="202">
        <f t="shared" si="26"/>
        <v>0</v>
      </c>
      <c r="Q75" s="202">
        <f t="shared" si="26"/>
        <v>0</v>
      </c>
      <c r="R75" s="202">
        <f t="shared" si="26"/>
        <v>0</v>
      </c>
      <c r="S75" s="202">
        <f t="shared" si="26"/>
        <v>0</v>
      </c>
      <c r="T75" s="202">
        <f t="shared" si="26"/>
        <v>11950.756055131806</v>
      </c>
      <c r="U75" s="202">
        <f t="shared" si="26"/>
        <v>13636.370935367322</v>
      </c>
      <c r="V75" s="202">
        <f t="shared" si="26"/>
        <v>14090.913956911549</v>
      </c>
      <c r="W75" s="202">
        <f t="shared" si="26"/>
        <v>321.95905258932157</v>
      </c>
      <c r="X75" s="202">
        <f t="shared" si="26"/>
        <v>0</v>
      </c>
      <c r="Y75" s="202">
        <f t="shared" si="26"/>
        <v>0</v>
      </c>
      <c r="Z75" s="202">
        <f t="shared" si="26"/>
        <v>0</v>
      </c>
      <c r="AA75" s="202">
        <f t="shared" si="26"/>
        <v>0</v>
      </c>
      <c r="AB75" s="202">
        <f t="shared" si="26"/>
        <v>0</v>
      </c>
      <c r="AC75" s="202">
        <f t="shared" si="26"/>
        <v>0</v>
      </c>
      <c r="AD75" s="202">
        <f t="shared" si="26"/>
        <v>0</v>
      </c>
      <c r="AE75" s="202">
        <f t="shared" si="26"/>
        <v>0</v>
      </c>
      <c r="AF75" s="202">
        <f t="shared" si="26"/>
        <v>11950.756055131806</v>
      </c>
      <c r="AG75" s="202">
        <f t="shared" si="26"/>
        <v>13636.370935367322</v>
      </c>
      <c r="AH75" s="202">
        <f t="shared" si="26"/>
        <v>14090.913956911549</v>
      </c>
      <c r="AI75" s="202">
        <f t="shared" si="26"/>
        <v>321.95905258932157</v>
      </c>
      <c r="AJ75" s="202">
        <f t="shared" si="26"/>
        <v>0</v>
      </c>
      <c r="AK75" s="202">
        <f t="shared" si="26"/>
        <v>0</v>
      </c>
      <c r="AL75" s="202">
        <f t="shared" si="26"/>
        <v>0</v>
      </c>
      <c r="AM75" s="202">
        <f t="shared" si="26"/>
        <v>0</v>
      </c>
      <c r="AN75" s="202">
        <f t="shared" si="26"/>
        <v>0</v>
      </c>
      <c r="AO75" s="202">
        <f t="shared" si="26"/>
        <v>0</v>
      </c>
      <c r="AP75" s="202">
        <f t="shared" si="26"/>
        <v>0</v>
      </c>
      <c r="AQ75" s="202">
        <f t="shared" si="26"/>
        <v>0</v>
      </c>
      <c r="AR75" s="202">
        <f t="shared" si="26"/>
        <v>11950.756055131806</v>
      </c>
      <c r="AS75" s="202">
        <f t="shared" si="26"/>
        <v>13636.370935367322</v>
      </c>
      <c r="AT75" s="202">
        <f t="shared" si="26"/>
        <v>14090.913956911549</v>
      </c>
      <c r="AU75" s="202">
        <f t="shared" si="26"/>
        <v>321.95905258932157</v>
      </c>
      <c r="AV75" s="202">
        <f t="shared" si="26"/>
        <v>0</v>
      </c>
      <c r="AW75" s="202">
        <f t="shared" si="26"/>
        <v>0</v>
      </c>
      <c r="AX75" s="202">
        <f t="shared" si="26"/>
        <v>0</v>
      </c>
      <c r="AY75" s="202">
        <f t="shared" si="26"/>
        <v>0</v>
      </c>
      <c r="AZ75" s="202">
        <f t="shared" si="26"/>
        <v>0</v>
      </c>
      <c r="BA75" s="202">
        <f t="shared" si="26"/>
        <v>0</v>
      </c>
      <c r="BB75" s="202">
        <f t="shared" si="26"/>
        <v>0</v>
      </c>
      <c r="BC75" s="202">
        <f t="shared" si="26"/>
        <v>0</v>
      </c>
      <c r="BD75" s="202">
        <f t="shared" si="26"/>
        <v>11950.756055131806</v>
      </c>
      <c r="BE75" s="202">
        <f t="shared" si="26"/>
        <v>13636.370935367322</v>
      </c>
      <c r="BF75" s="202">
        <f t="shared" si="26"/>
        <v>14090.913956911549</v>
      </c>
      <c r="BG75" s="202">
        <f t="shared" si="26"/>
        <v>321.95905258932157</v>
      </c>
      <c r="BH75" s="202">
        <f t="shared" si="26"/>
        <v>0</v>
      </c>
      <c r="BI75" s="202">
        <f t="shared" si="26"/>
        <v>0</v>
      </c>
      <c r="BJ75" s="202">
        <f t="shared" si="26"/>
        <v>11950.756055131806</v>
      </c>
      <c r="BK75" s="202">
        <f t="shared" si="26"/>
        <v>13636.370935367322</v>
      </c>
      <c r="BL75" s="202">
        <f t="shared" si="26"/>
        <v>14090.913956911549</v>
      </c>
      <c r="BM75" s="202">
        <f t="shared" si="26"/>
        <v>321.95905258932157</v>
      </c>
      <c r="BN75" s="202">
        <f t="shared" si="26"/>
        <v>59784</v>
      </c>
      <c r="BO75" s="202">
        <f t="shared" si="26"/>
        <v>199999.99999999997</v>
      </c>
      <c r="BP75" s="202"/>
      <c r="BQ75" s="202"/>
      <c r="BR75" s="202"/>
      <c r="BS75" s="202"/>
      <c r="BT75" s="203"/>
      <c r="BU75" s="203"/>
      <c r="BV75" s="203"/>
      <c r="BW75" s="203"/>
      <c r="BX75" s="203"/>
      <c r="BY75" s="203"/>
      <c r="BZ75" s="203"/>
      <c r="CA75" s="203"/>
      <c r="CB75" s="203"/>
      <c r="CC75" s="203"/>
      <c r="CD75" s="203"/>
      <c r="CE75" s="203"/>
      <c r="CF75" s="203"/>
      <c r="CG75" s="203"/>
      <c r="CH75" s="203"/>
      <c r="CI75" s="203"/>
      <c r="CJ75" s="203"/>
      <c r="CK75" s="203"/>
      <c r="CL75" s="203"/>
      <c r="CM75" s="203"/>
      <c r="CN75" s="203"/>
    </row>
    <row r="76" spans="1:92" ht="15" x14ac:dyDescent="0.25">
      <c r="B76" s="180" t="s">
        <v>553</v>
      </c>
      <c r="C76" s="180" t="s">
        <v>554</v>
      </c>
      <c r="D76" s="180" t="s">
        <v>555</v>
      </c>
      <c r="E76" s="204">
        <v>44137</v>
      </c>
      <c r="F76" s="204">
        <v>44258</v>
      </c>
      <c r="G76" s="180" t="s">
        <v>432</v>
      </c>
      <c r="H76" s="208" t="str">
        <f t="shared" si="23"/>
        <v>0.00</v>
      </c>
      <c r="J76" s="206">
        <v>0</v>
      </c>
      <c r="K76" s="206">
        <v>0</v>
      </c>
      <c r="L76" s="206">
        <v>0</v>
      </c>
      <c r="M76" s="206">
        <v>0</v>
      </c>
      <c r="N76" s="206">
        <v>0</v>
      </c>
      <c r="O76" s="206">
        <v>0</v>
      </c>
      <c r="P76" s="206">
        <v>0</v>
      </c>
      <c r="Q76" s="206">
        <v>0</v>
      </c>
      <c r="R76" s="206">
        <v>0</v>
      </c>
      <c r="S76" s="206">
        <v>0</v>
      </c>
      <c r="T76" s="206">
        <v>0</v>
      </c>
      <c r="U76" s="206">
        <v>0</v>
      </c>
      <c r="V76" s="206">
        <v>0</v>
      </c>
      <c r="W76" s="206">
        <v>0</v>
      </c>
      <c r="X76" s="206">
        <v>0</v>
      </c>
      <c r="Y76" s="206">
        <v>0</v>
      </c>
      <c r="Z76" s="206">
        <v>0</v>
      </c>
      <c r="AA76" s="206">
        <v>0</v>
      </c>
      <c r="AB76" s="206">
        <v>0</v>
      </c>
      <c r="AC76" s="206">
        <v>0</v>
      </c>
      <c r="AD76" s="206">
        <v>0</v>
      </c>
      <c r="AE76" s="206">
        <v>0</v>
      </c>
      <c r="AF76" s="206">
        <v>0</v>
      </c>
      <c r="AG76" s="206">
        <v>0</v>
      </c>
      <c r="AH76" s="206">
        <v>0</v>
      </c>
      <c r="AI76" s="206">
        <v>0</v>
      </c>
      <c r="AJ76" s="206">
        <v>0</v>
      </c>
      <c r="AK76" s="206">
        <v>0</v>
      </c>
      <c r="AL76" s="206">
        <v>0</v>
      </c>
      <c r="AM76" s="206">
        <v>0</v>
      </c>
      <c r="AN76" s="206">
        <v>0</v>
      </c>
      <c r="AO76" s="206">
        <v>0</v>
      </c>
      <c r="AP76" s="206">
        <v>0</v>
      </c>
      <c r="AQ76" s="206">
        <v>0</v>
      </c>
      <c r="AR76" s="206">
        <v>0</v>
      </c>
      <c r="AS76" s="206">
        <v>0</v>
      </c>
      <c r="AT76" s="206">
        <v>0</v>
      </c>
      <c r="AU76" s="206">
        <v>0</v>
      </c>
      <c r="AV76" s="206">
        <v>0</v>
      </c>
      <c r="AW76" s="206">
        <v>0</v>
      </c>
      <c r="AX76" s="206">
        <v>0</v>
      </c>
      <c r="AY76" s="206">
        <v>0</v>
      </c>
      <c r="AZ76" s="206">
        <v>0</v>
      </c>
      <c r="BA76" s="206">
        <v>0</v>
      </c>
      <c r="BB76" s="206">
        <v>0</v>
      </c>
      <c r="BC76" s="206">
        <v>0</v>
      </c>
      <c r="BD76" s="206">
        <v>0</v>
      </c>
      <c r="BE76" s="206">
        <v>0</v>
      </c>
      <c r="BF76" s="206">
        <v>0</v>
      </c>
      <c r="BG76" s="206">
        <v>0</v>
      </c>
      <c r="BH76" s="206">
        <v>0</v>
      </c>
      <c r="BI76" s="206">
        <v>0</v>
      </c>
      <c r="BJ76" s="206">
        <v>0</v>
      </c>
      <c r="BK76" s="206">
        <v>0</v>
      </c>
      <c r="BL76" s="206">
        <v>0</v>
      </c>
      <c r="BM76" s="206">
        <v>0</v>
      </c>
      <c r="BN76" s="206">
        <v>0</v>
      </c>
      <c r="BO76" s="207">
        <f t="shared" si="25"/>
        <v>0</v>
      </c>
    </row>
    <row r="77" spans="1:92" ht="15" x14ac:dyDescent="0.25">
      <c r="B77" s="180" t="s">
        <v>556</v>
      </c>
      <c r="C77" s="180" t="s">
        <v>557</v>
      </c>
      <c r="D77" s="180" t="s">
        <v>558</v>
      </c>
      <c r="E77" s="204">
        <v>44263</v>
      </c>
      <c r="F77" s="204">
        <v>45444</v>
      </c>
      <c r="G77" s="180" t="s">
        <v>552</v>
      </c>
      <c r="H77" s="208">
        <v>200000</v>
      </c>
      <c r="J77" s="206">
        <v>0</v>
      </c>
      <c r="K77" s="206">
        <v>0</v>
      </c>
      <c r="L77" s="206">
        <v>0</v>
      </c>
      <c r="M77" s="206">
        <v>0</v>
      </c>
      <c r="N77" s="206">
        <v>0</v>
      </c>
      <c r="O77" s="206">
        <v>0</v>
      </c>
      <c r="P77" s="206">
        <v>0</v>
      </c>
      <c r="Q77" s="206">
        <v>0</v>
      </c>
      <c r="R77" s="206">
        <v>0</v>
      </c>
      <c r="S77" s="206">
        <v>0</v>
      </c>
      <c r="T77" s="206">
        <v>11950.756055131806</v>
      </c>
      <c r="U77" s="206">
        <v>13636.370935367322</v>
      </c>
      <c r="V77" s="206">
        <v>14090.913956911549</v>
      </c>
      <c r="W77" s="206">
        <v>321.95905258932157</v>
      </c>
      <c r="X77" s="206">
        <v>0</v>
      </c>
      <c r="Y77" s="206">
        <v>0</v>
      </c>
      <c r="Z77" s="206">
        <v>0</v>
      </c>
      <c r="AA77" s="206">
        <v>0</v>
      </c>
      <c r="AB77" s="206">
        <v>0</v>
      </c>
      <c r="AC77" s="206">
        <v>0</v>
      </c>
      <c r="AD77" s="206">
        <v>0</v>
      </c>
      <c r="AE77" s="206">
        <v>0</v>
      </c>
      <c r="AF77" s="206">
        <v>11950.756055131806</v>
      </c>
      <c r="AG77" s="206">
        <v>13636.370935367322</v>
      </c>
      <c r="AH77" s="206">
        <v>14090.913956911549</v>
      </c>
      <c r="AI77" s="206">
        <v>321.95905258932157</v>
      </c>
      <c r="AJ77" s="206">
        <v>0</v>
      </c>
      <c r="AK77" s="206">
        <v>0</v>
      </c>
      <c r="AL77" s="206">
        <v>0</v>
      </c>
      <c r="AM77" s="206">
        <v>0</v>
      </c>
      <c r="AN77" s="206">
        <v>0</v>
      </c>
      <c r="AO77" s="206">
        <v>0</v>
      </c>
      <c r="AP77" s="206">
        <v>0</v>
      </c>
      <c r="AQ77" s="206">
        <v>0</v>
      </c>
      <c r="AR77" s="206">
        <v>11950.756055131806</v>
      </c>
      <c r="AS77" s="206">
        <v>13636.370935367322</v>
      </c>
      <c r="AT77" s="206">
        <v>14090.913956911549</v>
      </c>
      <c r="AU77" s="206">
        <v>321.95905258932157</v>
      </c>
      <c r="AV77" s="206">
        <v>0</v>
      </c>
      <c r="AW77" s="206">
        <v>0</v>
      </c>
      <c r="AX77" s="206">
        <v>0</v>
      </c>
      <c r="AY77" s="206">
        <v>0</v>
      </c>
      <c r="AZ77" s="206">
        <v>0</v>
      </c>
      <c r="BA77" s="206">
        <v>0</v>
      </c>
      <c r="BB77" s="206">
        <v>0</v>
      </c>
      <c r="BC77" s="206">
        <v>0</v>
      </c>
      <c r="BD77" s="206">
        <v>11950.756055131806</v>
      </c>
      <c r="BE77" s="206">
        <v>13636.370935367322</v>
      </c>
      <c r="BF77" s="206">
        <v>14090.913956911549</v>
      </c>
      <c r="BG77" s="206">
        <v>321.95905258932157</v>
      </c>
      <c r="BH77" s="206">
        <v>0</v>
      </c>
      <c r="BI77" s="206">
        <v>0</v>
      </c>
      <c r="BJ77" s="206">
        <v>11950.756055131806</v>
      </c>
      <c r="BK77" s="206">
        <v>13636.370935367322</v>
      </c>
      <c r="BL77" s="206">
        <v>14090.913956911549</v>
      </c>
      <c r="BM77" s="206">
        <v>321.95905258932157</v>
      </c>
      <c r="BN77" s="206">
        <v>59784</v>
      </c>
      <c r="BO77" s="207">
        <f>SUM(J77:BM77)</f>
        <v>199999.99999999997</v>
      </c>
    </row>
    <row r="78" spans="1:92" s="197" customFormat="1" ht="15.75" x14ac:dyDescent="0.25">
      <c r="B78" s="198">
        <v>4.3</v>
      </c>
      <c r="C78" s="197" t="s">
        <v>559</v>
      </c>
      <c r="D78" s="197" t="s">
        <v>560</v>
      </c>
      <c r="E78" s="199">
        <v>44845</v>
      </c>
      <c r="F78" s="200">
        <v>45656</v>
      </c>
      <c r="G78" s="201" t="s">
        <v>561</v>
      </c>
      <c r="H78" s="202">
        <f>H80+H82+H84+H86+H88</f>
        <v>960350</v>
      </c>
      <c r="I78" s="202"/>
      <c r="J78" s="202">
        <f>SUM(J79:J84)</f>
        <v>0</v>
      </c>
      <c r="K78" s="202">
        <f t="shared" ref="K78:BN78" si="27">SUM(K79:K84)</f>
        <v>0</v>
      </c>
      <c r="L78" s="202">
        <f t="shared" si="27"/>
        <v>0</v>
      </c>
      <c r="M78" s="202">
        <f t="shared" si="27"/>
        <v>0</v>
      </c>
      <c r="N78" s="202">
        <f t="shared" si="27"/>
        <v>0</v>
      </c>
      <c r="O78" s="202">
        <f t="shared" si="27"/>
        <v>0</v>
      </c>
      <c r="P78" s="202">
        <f t="shared" si="27"/>
        <v>0</v>
      </c>
      <c r="Q78" s="202">
        <f t="shared" si="27"/>
        <v>0</v>
      </c>
      <c r="R78" s="202">
        <f t="shared" si="27"/>
        <v>0</v>
      </c>
      <c r="S78" s="202">
        <f t="shared" si="27"/>
        <v>0</v>
      </c>
      <c r="T78" s="202">
        <f t="shared" si="27"/>
        <v>0</v>
      </c>
      <c r="U78" s="202">
        <f t="shared" si="27"/>
        <v>0</v>
      </c>
      <c r="V78" s="202">
        <f t="shared" si="27"/>
        <v>0</v>
      </c>
      <c r="W78" s="202">
        <f t="shared" si="27"/>
        <v>0</v>
      </c>
      <c r="X78" s="202">
        <f t="shared" si="27"/>
        <v>0</v>
      </c>
      <c r="Y78" s="202">
        <f t="shared" si="27"/>
        <v>0</v>
      </c>
      <c r="Z78" s="202">
        <f t="shared" si="27"/>
        <v>0</v>
      </c>
      <c r="AA78" s="202">
        <f t="shared" si="27"/>
        <v>0</v>
      </c>
      <c r="AB78" s="202">
        <f t="shared" si="27"/>
        <v>0</v>
      </c>
      <c r="AC78" s="202">
        <f t="shared" si="27"/>
        <v>0</v>
      </c>
      <c r="AD78" s="202">
        <f t="shared" si="27"/>
        <v>0</v>
      </c>
      <c r="AE78" s="202">
        <f t="shared" si="27"/>
        <v>0</v>
      </c>
      <c r="AF78" s="202">
        <f t="shared" si="27"/>
        <v>0</v>
      </c>
      <c r="AG78" s="202">
        <f t="shared" si="27"/>
        <v>0</v>
      </c>
      <c r="AH78" s="202">
        <f t="shared" si="27"/>
        <v>0</v>
      </c>
      <c r="AI78" s="202">
        <f t="shared" si="27"/>
        <v>0</v>
      </c>
      <c r="AJ78" s="202">
        <f t="shared" si="27"/>
        <v>0</v>
      </c>
      <c r="AK78" s="202">
        <f t="shared" si="27"/>
        <v>0</v>
      </c>
      <c r="AL78" s="202">
        <f t="shared" si="27"/>
        <v>0</v>
      </c>
      <c r="AM78" s="202">
        <f t="shared" si="27"/>
        <v>0</v>
      </c>
      <c r="AN78" s="202">
        <f t="shared" si="27"/>
        <v>0</v>
      </c>
      <c r="AO78" s="202">
        <f t="shared" si="27"/>
        <v>49537.04</v>
      </c>
      <c r="AP78" s="202">
        <f t="shared" si="27"/>
        <v>68888.888000000006</v>
      </c>
      <c r="AQ78" s="202">
        <f t="shared" si="27"/>
        <v>62222.224000000002</v>
      </c>
      <c r="AR78" s="202">
        <f t="shared" si="27"/>
        <v>19351.848000000002</v>
      </c>
      <c r="AS78" s="202">
        <f t="shared" si="27"/>
        <v>0</v>
      </c>
      <c r="AT78" s="202">
        <f t="shared" si="27"/>
        <v>0</v>
      </c>
      <c r="AU78" s="202">
        <f t="shared" si="27"/>
        <v>0</v>
      </c>
      <c r="AV78" s="202">
        <f t="shared" si="27"/>
        <v>0</v>
      </c>
      <c r="AW78" s="202">
        <f t="shared" si="27"/>
        <v>0</v>
      </c>
      <c r="AX78" s="202">
        <f t="shared" si="27"/>
        <v>0</v>
      </c>
      <c r="AY78" s="202">
        <f t="shared" si="27"/>
        <v>0</v>
      </c>
      <c r="AZ78" s="202">
        <f t="shared" si="27"/>
        <v>0</v>
      </c>
      <c r="BA78" s="202">
        <f t="shared" si="27"/>
        <v>0</v>
      </c>
      <c r="BB78" s="202">
        <f t="shared" si="27"/>
        <v>0</v>
      </c>
      <c r="BC78" s="202">
        <f t="shared" si="27"/>
        <v>0</v>
      </c>
      <c r="BD78" s="202">
        <f t="shared" si="27"/>
        <v>0</v>
      </c>
      <c r="BE78" s="202">
        <f t="shared" si="27"/>
        <v>0</v>
      </c>
      <c r="BF78" s="202">
        <f t="shared" si="27"/>
        <v>0</v>
      </c>
      <c r="BG78" s="202">
        <f t="shared" si="27"/>
        <v>0</v>
      </c>
      <c r="BH78" s="202">
        <f t="shared" si="27"/>
        <v>0</v>
      </c>
      <c r="BI78" s="202">
        <f t="shared" si="27"/>
        <v>0</v>
      </c>
      <c r="BJ78" s="202">
        <f t="shared" si="27"/>
        <v>0</v>
      </c>
      <c r="BK78" s="202">
        <f t="shared" si="27"/>
        <v>169017</v>
      </c>
      <c r="BL78" s="202">
        <f t="shared" si="27"/>
        <v>169018</v>
      </c>
      <c r="BM78" s="202">
        <f t="shared" si="27"/>
        <v>161965</v>
      </c>
      <c r="BN78" s="202">
        <f t="shared" si="27"/>
        <v>1100566.01</v>
      </c>
      <c r="BO78" s="202">
        <f>SUM(BO79:BO88)</f>
        <v>960350</v>
      </c>
      <c r="BP78" s="202"/>
      <c r="BQ78" s="202"/>
      <c r="BR78" s="202"/>
      <c r="BS78" s="202"/>
      <c r="BT78" s="203"/>
      <c r="BU78" s="203"/>
      <c r="BV78" s="203"/>
      <c r="BW78" s="203"/>
      <c r="BX78" s="203"/>
      <c r="BY78" s="203"/>
      <c r="BZ78" s="203"/>
      <c r="CA78" s="203"/>
      <c r="CB78" s="203"/>
      <c r="CC78" s="203"/>
      <c r="CD78" s="203"/>
      <c r="CE78" s="203"/>
      <c r="CF78" s="203"/>
      <c r="CG78" s="203"/>
      <c r="CH78" s="203"/>
      <c r="CI78" s="203"/>
      <c r="CJ78" s="203"/>
      <c r="CK78" s="203"/>
      <c r="CL78" s="203"/>
      <c r="CM78" s="203"/>
      <c r="CN78" s="203"/>
    </row>
    <row r="79" spans="1:92" ht="15" x14ac:dyDescent="0.25">
      <c r="B79" s="180" t="s">
        <v>562</v>
      </c>
      <c r="C79" s="180" t="s">
        <v>563</v>
      </c>
      <c r="D79" s="180" t="s">
        <v>564</v>
      </c>
      <c r="E79" s="204">
        <v>44845</v>
      </c>
      <c r="F79" s="204">
        <v>44904</v>
      </c>
      <c r="G79" s="180" t="s">
        <v>432</v>
      </c>
      <c r="H79" s="208" t="str">
        <f t="shared" si="23"/>
        <v>0.00</v>
      </c>
      <c r="J79" s="206">
        <v>0</v>
      </c>
      <c r="K79" s="206">
        <v>0</v>
      </c>
      <c r="L79" s="206">
        <v>0</v>
      </c>
      <c r="M79" s="206">
        <v>0</v>
      </c>
      <c r="N79" s="206">
        <v>0</v>
      </c>
      <c r="O79" s="206">
        <v>0</v>
      </c>
      <c r="P79" s="206">
        <v>0</v>
      </c>
      <c r="Q79" s="206">
        <v>0</v>
      </c>
      <c r="R79" s="206">
        <v>0</v>
      </c>
      <c r="S79" s="206">
        <v>0</v>
      </c>
      <c r="T79" s="206">
        <v>0</v>
      </c>
      <c r="U79" s="206">
        <v>0</v>
      </c>
      <c r="V79" s="206">
        <v>0</v>
      </c>
      <c r="W79" s="206">
        <v>0</v>
      </c>
      <c r="X79" s="206">
        <v>0</v>
      </c>
      <c r="Y79" s="206">
        <v>0</v>
      </c>
      <c r="Z79" s="206">
        <v>0</v>
      </c>
      <c r="AA79" s="206">
        <v>0</v>
      </c>
      <c r="AB79" s="206">
        <v>0</v>
      </c>
      <c r="AC79" s="206">
        <v>0</v>
      </c>
      <c r="AD79" s="206">
        <v>0</v>
      </c>
      <c r="AE79" s="206">
        <v>0</v>
      </c>
      <c r="AF79" s="206">
        <v>0</v>
      </c>
      <c r="AG79" s="206">
        <v>0</v>
      </c>
      <c r="AH79" s="206">
        <v>0</v>
      </c>
      <c r="AI79" s="206">
        <v>0</v>
      </c>
      <c r="AJ79" s="206">
        <v>0</v>
      </c>
      <c r="AK79" s="206">
        <v>0</v>
      </c>
      <c r="AL79" s="206">
        <v>0</v>
      </c>
      <c r="AM79" s="206">
        <v>0</v>
      </c>
      <c r="AN79" s="206">
        <v>0</v>
      </c>
      <c r="AO79" s="206">
        <v>0</v>
      </c>
      <c r="AP79" s="206">
        <v>0</v>
      </c>
      <c r="AQ79" s="206">
        <v>0</v>
      </c>
      <c r="AR79" s="206">
        <v>0</v>
      </c>
      <c r="AS79" s="206">
        <v>0</v>
      </c>
      <c r="AT79" s="206">
        <v>0</v>
      </c>
      <c r="AU79" s="206">
        <v>0</v>
      </c>
      <c r="AV79" s="206">
        <v>0</v>
      </c>
      <c r="AW79" s="206">
        <v>0</v>
      </c>
      <c r="AX79" s="206">
        <v>0</v>
      </c>
      <c r="AY79" s="206">
        <v>0</v>
      </c>
      <c r="AZ79" s="206">
        <v>0</v>
      </c>
      <c r="BA79" s="206">
        <v>0</v>
      </c>
      <c r="BB79" s="206">
        <v>0</v>
      </c>
      <c r="BC79" s="206">
        <v>0</v>
      </c>
      <c r="BD79" s="206">
        <v>0</v>
      </c>
      <c r="BE79" s="206">
        <v>0</v>
      </c>
      <c r="BF79" s="206">
        <v>0</v>
      </c>
      <c r="BG79" s="206">
        <v>0</v>
      </c>
      <c r="BH79" s="206">
        <v>0</v>
      </c>
      <c r="BI79" s="206">
        <v>0</v>
      </c>
      <c r="BJ79" s="206">
        <v>0</v>
      </c>
      <c r="BK79" s="206">
        <v>0</v>
      </c>
      <c r="BL79" s="206">
        <v>0</v>
      </c>
      <c r="BM79" s="206">
        <v>0</v>
      </c>
      <c r="BN79" s="206">
        <v>0</v>
      </c>
      <c r="BO79" s="207">
        <f t="shared" si="25"/>
        <v>0</v>
      </c>
    </row>
    <row r="80" spans="1:92" ht="15" x14ac:dyDescent="0.25">
      <c r="B80" s="180" t="s">
        <v>565</v>
      </c>
      <c r="C80" s="180" t="s">
        <v>566</v>
      </c>
      <c r="D80" s="180" t="s">
        <v>567</v>
      </c>
      <c r="E80" s="204">
        <v>44904</v>
      </c>
      <c r="F80" s="204">
        <v>44994</v>
      </c>
      <c r="G80" s="180" t="s">
        <v>568</v>
      </c>
      <c r="H80" s="208">
        <v>200000</v>
      </c>
      <c r="J80" s="206">
        <v>0</v>
      </c>
      <c r="K80" s="206">
        <v>0</v>
      </c>
      <c r="L80" s="206">
        <v>0</v>
      </c>
      <c r="M80" s="206">
        <v>0</v>
      </c>
      <c r="N80" s="206">
        <v>0</v>
      </c>
      <c r="O80" s="206">
        <v>0</v>
      </c>
      <c r="P80" s="206">
        <v>0</v>
      </c>
      <c r="Q80" s="206">
        <v>0</v>
      </c>
      <c r="R80" s="206">
        <v>0</v>
      </c>
      <c r="S80" s="206">
        <v>0</v>
      </c>
      <c r="T80" s="206">
        <v>0</v>
      </c>
      <c r="U80" s="206">
        <v>0</v>
      </c>
      <c r="V80" s="206">
        <v>0</v>
      </c>
      <c r="W80" s="206">
        <v>0</v>
      </c>
      <c r="X80" s="206">
        <v>0</v>
      </c>
      <c r="Y80" s="206">
        <v>0</v>
      </c>
      <c r="Z80" s="206">
        <v>0</v>
      </c>
      <c r="AA80" s="206">
        <v>0</v>
      </c>
      <c r="AB80" s="206">
        <v>0</v>
      </c>
      <c r="AC80" s="206">
        <v>0</v>
      </c>
      <c r="AD80" s="206">
        <v>0</v>
      </c>
      <c r="AE80" s="206">
        <v>0</v>
      </c>
      <c r="AF80" s="206">
        <v>0</v>
      </c>
      <c r="AG80" s="206">
        <v>0</v>
      </c>
      <c r="AH80" s="206">
        <v>0</v>
      </c>
      <c r="AI80" s="206">
        <v>0</v>
      </c>
      <c r="AJ80" s="206">
        <v>0</v>
      </c>
      <c r="AK80" s="206">
        <v>0</v>
      </c>
      <c r="AL80" s="206">
        <v>0</v>
      </c>
      <c r="AM80" s="206">
        <v>0</v>
      </c>
      <c r="AN80" s="206">
        <v>0</v>
      </c>
      <c r="AO80" s="206">
        <v>49537.04</v>
      </c>
      <c r="AP80" s="206">
        <v>68888.888000000006</v>
      </c>
      <c r="AQ80" s="206">
        <v>62222.224000000002</v>
      </c>
      <c r="AR80" s="206">
        <v>19351.848000000002</v>
      </c>
      <c r="AS80" s="206">
        <v>0</v>
      </c>
      <c r="AT80" s="206">
        <v>0</v>
      </c>
      <c r="AU80" s="206">
        <v>0</v>
      </c>
      <c r="AV80" s="206">
        <v>0</v>
      </c>
      <c r="AW80" s="206">
        <v>0</v>
      </c>
      <c r="AX80" s="206">
        <v>0</v>
      </c>
      <c r="AY80" s="206">
        <v>0</v>
      </c>
      <c r="AZ80" s="206">
        <v>0</v>
      </c>
      <c r="BA80" s="206">
        <v>0</v>
      </c>
      <c r="BB80" s="206">
        <v>0</v>
      </c>
      <c r="BC80" s="206">
        <v>0</v>
      </c>
      <c r="BD80" s="206">
        <v>0</v>
      </c>
      <c r="BE80" s="206">
        <v>0</v>
      </c>
      <c r="BF80" s="206">
        <v>0</v>
      </c>
      <c r="BG80" s="206">
        <v>0</v>
      </c>
      <c r="BH80" s="206">
        <v>0</v>
      </c>
      <c r="BI80" s="206">
        <v>0</v>
      </c>
      <c r="BJ80" s="206">
        <v>0</v>
      </c>
      <c r="BK80" s="206">
        <v>0</v>
      </c>
      <c r="BL80" s="206">
        <v>0</v>
      </c>
      <c r="BM80" s="206">
        <v>0</v>
      </c>
      <c r="BN80" s="206">
        <v>250000</v>
      </c>
      <c r="BO80" s="207">
        <f t="shared" si="25"/>
        <v>200000</v>
      </c>
    </row>
    <row r="81" spans="2:67" ht="15" x14ac:dyDescent="0.25">
      <c r="B81" s="180" t="s">
        <v>569</v>
      </c>
      <c r="C81" s="180" t="s">
        <v>563</v>
      </c>
      <c r="D81" s="180" t="s">
        <v>564</v>
      </c>
      <c r="E81" s="204">
        <v>45505</v>
      </c>
      <c r="F81" s="204">
        <v>45566</v>
      </c>
      <c r="G81" s="180" t="s">
        <v>432</v>
      </c>
      <c r="H81" s="208" t="str">
        <f t="shared" si="23"/>
        <v>0.00</v>
      </c>
      <c r="J81" s="206">
        <v>0</v>
      </c>
      <c r="K81" s="206">
        <v>0</v>
      </c>
      <c r="L81" s="206">
        <v>0</v>
      </c>
      <c r="M81" s="206">
        <v>0</v>
      </c>
      <c r="N81" s="206">
        <v>0</v>
      </c>
      <c r="O81" s="206">
        <v>0</v>
      </c>
      <c r="P81" s="206">
        <v>0</v>
      </c>
      <c r="Q81" s="206">
        <v>0</v>
      </c>
      <c r="R81" s="206">
        <v>0</v>
      </c>
      <c r="S81" s="206">
        <v>0</v>
      </c>
      <c r="T81" s="206">
        <v>0</v>
      </c>
      <c r="U81" s="206">
        <v>0</v>
      </c>
      <c r="V81" s="206">
        <v>0</v>
      </c>
      <c r="W81" s="206">
        <v>0</v>
      </c>
      <c r="X81" s="206">
        <v>0</v>
      </c>
      <c r="Y81" s="206">
        <v>0</v>
      </c>
      <c r="Z81" s="206">
        <v>0</v>
      </c>
      <c r="AA81" s="206">
        <v>0</v>
      </c>
      <c r="AB81" s="206">
        <v>0</v>
      </c>
      <c r="AC81" s="206">
        <v>0</v>
      </c>
      <c r="AD81" s="206">
        <v>0</v>
      </c>
      <c r="AE81" s="206">
        <v>0</v>
      </c>
      <c r="AF81" s="206">
        <v>0</v>
      </c>
      <c r="AG81" s="206">
        <v>0</v>
      </c>
      <c r="AH81" s="206">
        <v>0</v>
      </c>
      <c r="AI81" s="206">
        <v>0</v>
      </c>
      <c r="AJ81" s="206">
        <v>0</v>
      </c>
      <c r="AK81" s="206">
        <v>0</v>
      </c>
      <c r="AL81" s="206">
        <v>0</v>
      </c>
      <c r="AM81" s="206">
        <v>0</v>
      </c>
      <c r="AN81" s="206">
        <v>0</v>
      </c>
      <c r="AO81" s="206">
        <v>0</v>
      </c>
      <c r="AP81" s="206">
        <v>0</v>
      </c>
      <c r="AQ81" s="206">
        <v>0</v>
      </c>
      <c r="AR81" s="206">
        <v>0</v>
      </c>
      <c r="AS81" s="206">
        <v>0</v>
      </c>
      <c r="AT81" s="206">
        <v>0</v>
      </c>
      <c r="AU81" s="206">
        <v>0</v>
      </c>
      <c r="AV81" s="206">
        <v>0</v>
      </c>
      <c r="AW81" s="206">
        <v>0</v>
      </c>
      <c r="AX81" s="206">
        <v>0</v>
      </c>
      <c r="AY81" s="206">
        <v>0</v>
      </c>
      <c r="AZ81" s="206">
        <v>0</v>
      </c>
      <c r="BA81" s="206">
        <v>0</v>
      </c>
      <c r="BB81" s="206">
        <v>0</v>
      </c>
      <c r="BC81" s="206">
        <v>0</v>
      </c>
      <c r="BD81" s="206">
        <v>0</v>
      </c>
      <c r="BE81" s="206">
        <v>0</v>
      </c>
      <c r="BF81" s="206">
        <v>0</v>
      </c>
      <c r="BG81" s="206">
        <v>0</v>
      </c>
      <c r="BH81" s="206">
        <v>0</v>
      </c>
      <c r="BI81" s="206">
        <v>0</v>
      </c>
      <c r="BJ81" s="206">
        <v>0</v>
      </c>
      <c r="BK81" s="206">
        <v>0</v>
      </c>
      <c r="BL81" s="206">
        <v>0</v>
      </c>
      <c r="BM81" s="206">
        <v>0</v>
      </c>
      <c r="BN81" s="206">
        <v>0</v>
      </c>
      <c r="BO81" s="207">
        <f t="shared" si="25"/>
        <v>0</v>
      </c>
    </row>
    <row r="82" spans="2:67" ht="15" x14ac:dyDescent="0.25">
      <c r="B82" s="180" t="s">
        <v>570</v>
      </c>
      <c r="C82" s="180" t="s">
        <v>571</v>
      </c>
      <c r="D82" s="180" t="s">
        <v>567</v>
      </c>
      <c r="E82" s="204">
        <v>45566</v>
      </c>
      <c r="F82" s="204">
        <v>45656</v>
      </c>
      <c r="G82" s="180" t="s">
        <v>568</v>
      </c>
      <c r="H82" s="208">
        <v>200000</v>
      </c>
      <c r="J82" s="206">
        <v>0</v>
      </c>
      <c r="K82" s="206">
        <v>0</v>
      </c>
      <c r="L82" s="206">
        <v>0</v>
      </c>
      <c r="M82" s="206">
        <v>0</v>
      </c>
      <c r="N82" s="206">
        <v>0</v>
      </c>
      <c r="O82" s="206">
        <v>0</v>
      </c>
      <c r="P82" s="206">
        <v>0</v>
      </c>
      <c r="Q82" s="206">
        <v>0</v>
      </c>
      <c r="R82" s="206">
        <v>0</v>
      </c>
      <c r="S82" s="206">
        <v>0</v>
      </c>
      <c r="T82" s="206">
        <v>0</v>
      </c>
      <c r="U82" s="206">
        <v>0</v>
      </c>
      <c r="V82" s="206">
        <v>0</v>
      </c>
      <c r="W82" s="206">
        <v>0</v>
      </c>
      <c r="X82" s="206">
        <v>0</v>
      </c>
      <c r="Y82" s="206">
        <v>0</v>
      </c>
      <c r="Z82" s="206">
        <v>0</v>
      </c>
      <c r="AA82" s="206">
        <v>0</v>
      </c>
      <c r="AB82" s="206">
        <v>0</v>
      </c>
      <c r="AC82" s="206">
        <v>0</v>
      </c>
      <c r="AD82" s="206">
        <v>0</v>
      </c>
      <c r="AE82" s="206">
        <v>0</v>
      </c>
      <c r="AF82" s="206">
        <v>0</v>
      </c>
      <c r="AG82" s="206">
        <v>0</v>
      </c>
      <c r="AH82" s="206">
        <v>0</v>
      </c>
      <c r="AI82" s="206">
        <v>0</v>
      </c>
      <c r="AJ82" s="206">
        <v>0</v>
      </c>
      <c r="AK82" s="206">
        <v>0</v>
      </c>
      <c r="AL82" s="206">
        <v>0</v>
      </c>
      <c r="AM82" s="206">
        <v>0</v>
      </c>
      <c r="AN82" s="206">
        <v>0</v>
      </c>
      <c r="AO82" s="206">
        <v>0</v>
      </c>
      <c r="AP82" s="206">
        <v>0</v>
      </c>
      <c r="AQ82" s="206">
        <v>0</v>
      </c>
      <c r="AR82" s="206">
        <v>0</v>
      </c>
      <c r="AS82" s="206">
        <v>0</v>
      </c>
      <c r="AT82" s="206">
        <v>0</v>
      </c>
      <c r="AU82" s="206">
        <v>0</v>
      </c>
      <c r="AV82" s="206">
        <v>0</v>
      </c>
      <c r="AW82" s="206">
        <v>0</v>
      </c>
      <c r="AX82" s="206">
        <v>0</v>
      </c>
      <c r="AY82" s="206">
        <v>0</v>
      </c>
      <c r="AZ82" s="206">
        <v>0</v>
      </c>
      <c r="BA82" s="206">
        <v>0</v>
      </c>
      <c r="BB82" s="206">
        <v>0</v>
      </c>
      <c r="BC82" s="206">
        <v>0</v>
      </c>
      <c r="BD82" s="206">
        <v>0</v>
      </c>
      <c r="BE82" s="206">
        <v>0</v>
      </c>
      <c r="BF82" s="206">
        <v>0</v>
      </c>
      <c r="BG82" s="206">
        <v>0</v>
      </c>
      <c r="BH82" s="206">
        <v>0</v>
      </c>
      <c r="BI82" s="206">
        <v>0</v>
      </c>
      <c r="BJ82" s="206">
        <v>0</v>
      </c>
      <c r="BK82" s="206">
        <v>66667</v>
      </c>
      <c r="BL82" s="206">
        <v>66668</v>
      </c>
      <c r="BM82" s="206">
        <v>66665</v>
      </c>
      <c r="BN82" s="206">
        <v>250000</v>
      </c>
      <c r="BO82" s="207">
        <f t="shared" si="25"/>
        <v>200000</v>
      </c>
    </row>
    <row r="83" spans="2:67" ht="15" x14ac:dyDescent="0.25">
      <c r="B83" s="180" t="s">
        <v>572</v>
      </c>
      <c r="C83" s="180" t="s">
        <v>563</v>
      </c>
      <c r="D83" s="180" t="s">
        <v>564</v>
      </c>
      <c r="E83" s="204">
        <v>45505</v>
      </c>
      <c r="F83" s="204">
        <v>45566</v>
      </c>
      <c r="G83" s="180" t="s">
        <v>432</v>
      </c>
      <c r="H83" s="208" t="str">
        <f t="shared" si="23"/>
        <v>0.00</v>
      </c>
      <c r="J83" s="206">
        <v>0</v>
      </c>
      <c r="K83" s="206">
        <v>0</v>
      </c>
      <c r="L83" s="206">
        <v>0</v>
      </c>
      <c r="M83" s="206">
        <v>0</v>
      </c>
      <c r="N83" s="206">
        <v>0</v>
      </c>
      <c r="O83" s="206">
        <v>0</v>
      </c>
      <c r="P83" s="206">
        <v>0</v>
      </c>
      <c r="Q83" s="206">
        <v>0</v>
      </c>
      <c r="R83" s="206">
        <v>0</v>
      </c>
      <c r="S83" s="206">
        <v>0</v>
      </c>
      <c r="T83" s="206">
        <v>0</v>
      </c>
      <c r="U83" s="206">
        <v>0</v>
      </c>
      <c r="V83" s="206">
        <v>0</v>
      </c>
      <c r="W83" s="206">
        <v>0</v>
      </c>
      <c r="X83" s="206">
        <v>0</v>
      </c>
      <c r="Y83" s="206">
        <v>0</v>
      </c>
      <c r="Z83" s="206">
        <v>0</v>
      </c>
      <c r="AA83" s="206">
        <v>0</v>
      </c>
      <c r="AB83" s="206">
        <v>0</v>
      </c>
      <c r="AC83" s="206">
        <v>0</v>
      </c>
      <c r="AD83" s="206">
        <v>0</v>
      </c>
      <c r="AE83" s="206">
        <v>0</v>
      </c>
      <c r="AF83" s="206">
        <v>0</v>
      </c>
      <c r="AG83" s="206">
        <v>0</v>
      </c>
      <c r="AH83" s="206">
        <v>0</v>
      </c>
      <c r="AI83" s="206">
        <v>0</v>
      </c>
      <c r="AJ83" s="206">
        <v>0</v>
      </c>
      <c r="AK83" s="206">
        <v>0</v>
      </c>
      <c r="AL83" s="206">
        <v>0</v>
      </c>
      <c r="AM83" s="206">
        <v>0</v>
      </c>
      <c r="AN83" s="206">
        <v>0</v>
      </c>
      <c r="AO83" s="206">
        <v>0</v>
      </c>
      <c r="AP83" s="206">
        <v>0</v>
      </c>
      <c r="AQ83" s="206">
        <v>0</v>
      </c>
      <c r="AR83" s="206">
        <v>0</v>
      </c>
      <c r="AS83" s="206">
        <v>0</v>
      </c>
      <c r="AT83" s="206">
        <v>0</v>
      </c>
      <c r="AU83" s="206">
        <v>0</v>
      </c>
      <c r="AV83" s="206">
        <v>0</v>
      </c>
      <c r="AW83" s="206">
        <v>0</v>
      </c>
      <c r="AX83" s="206">
        <v>0</v>
      </c>
      <c r="AY83" s="206">
        <v>0</v>
      </c>
      <c r="AZ83" s="206">
        <v>0</v>
      </c>
      <c r="BA83" s="206">
        <v>0</v>
      </c>
      <c r="BB83" s="206">
        <v>0</v>
      </c>
      <c r="BC83" s="206">
        <v>0</v>
      </c>
      <c r="BD83" s="206">
        <v>0</v>
      </c>
      <c r="BE83" s="206">
        <v>0</v>
      </c>
      <c r="BF83" s="206">
        <v>0</v>
      </c>
      <c r="BG83" s="206">
        <v>0</v>
      </c>
      <c r="BH83" s="206">
        <v>0</v>
      </c>
      <c r="BI83" s="206">
        <v>0</v>
      </c>
      <c r="BJ83" s="206">
        <v>0</v>
      </c>
      <c r="BK83" s="206">
        <v>0</v>
      </c>
      <c r="BL83" s="206">
        <v>0</v>
      </c>
      <c r="BM83" s="206">
        <v>0</v>
      </c>
      <c r="BN83" s="206">
        <v>0</v>
      </c>
      <c r="BO83" s="207">
        <f t="shared" si="25"/>
        <v>0</v>
      </c>
    </row>
    <row r="84" spans="2:67" ht="15" x14ac:dyDescent="0.25">
      <c r="B84" s="180" t="s">
        <v>573</v>
      </c>
      <c r="C84" s="180" t="s">
        <v>574</v>
      </c>
      <c r="D84" s="180" t="s">
        <v>567</v>
      </c>
      <c r="E84" s="204">
        <v>45566</v>
      </c>
      <c r="F84" s="204">
        <v>45656</v>
      </c>
      <c r="G84" s="180" t="s">
        <v>575</v>
      </c>
      <c r="H84" s="208">
        <v>300000</v>
      </c>
      <c r="J84" s="206">
        <v>0</v>
      </c>
      <c r="K84" s="206">
        <v>0</v>
      </c>
      <c r="L84" s="206">
        <v>0</v>
      </c>
      <c r="M84" s="206">
        <v>0</v>
      </c>
      <c r="N84" s="206">
        <v>0</v>
      </c>
      <c r="O84" s="206">
        <v>0</v>
      </c>
      <c r="P84" s="206">
        <v>0</v>
      </c>
      <c r="Q84" s="206">
        <v>0</v>
      </c>
      <c r="R84" s="206">
        <v>0</v>
      </c>
      <c r="S84" s="206">
        <v>0</v>
      </c>
      <c r="T84" s="206">
        <v>0</v>
      </c>
      <c r="U84" s="206">
        <v>0</v>
      </c>
      <c r="V84" s="206">
        <v>0</v>
      </c>
      <c r="W84" s="206">
        <v>0</v>
      </c>
      <c r="X84" s="206">
        <v>0</v>
      </c>
      <c r="Y84" s="206">
        <v>0</v>
      </c>
      <c r="Z84" s="206">
        <v>0</v>
      </c>
      <c r="AA84" s="206">
        <v>0</v>
      </c>
      <c r="AB84" s="206">
        <v>0</v>
      </c>
      <c r="AC84" s="206">
        <v>0</v>
      </c>
      <c r="AD84" s="206">
        <v>0</v>
      </c>
      <c r="AE84" s="206">
        <v>0</v>
      </c>
      <c r="AF84" s="206">
        <v>0</v>
      </c>
      <c r="AG84" s="206">
        <v>0</v>
      </c>
      <c r="AH84" s="206">
        <v>0</v>
      </c>
      <c r="AI84" s="206">
        <v>0</v>
      </c>
      <c r="AJ84" s="206">
        <v>0</v>
      </c>
      <c r="AK84" s="206">
        <v>0</v>
      </c>
      <c r="AL84" s="206">
        <v>0</v>
      </c>
      <c r="AM84" s="206">
        <v>0</v>
      </c>
      <c r="AN84" s="206">
        <v>0</v>
      </c>
      <c r="AO84" s="206">
        <v>0</v>
      </c>
      <c r="AP84" s="206">
        <v>0</v>
      </c>
      <c r="AQ84" s="206">
        <v>0</v>
      </c>
      <c r="AR84" s="206">
        <v>0</v>
      </c>
      <c r="AS84" s="206">
        <v>0</v>
      </c>
      <c r="AT84" s="206">
        <v>0</v>
      </c>
      <c r="AU84" s="206">
        <v>0</v>
      </c>
      <c r="AV84" s="206">
        <v>0</v>
      </c>
      <c r="AW84" s="206">
        <v>0</v>
      </c>
      <c r="AX84" s="206">
        <v>0</v>
      </c>
      <c r="AY84" s="206">
        <v>0</v>
      </c>
      <c r="AZ84" s="206">
        <v>0</v>
      </c>
      <c r="BA84" s="206">
        <v>0</v>
      </c>
      <c r="BB84" s="206">
        <v>0</v>
      </c>
      <c r="BC84" s="206">
        <v>0</v>
      </c>
      <c r="BD84" s="206">
        <v>0</v>
      </c>
      <c r="BE84" s="206">
        <v>0</v>
      </c>
      <c r="BF84" s="206">
        <v>0</v>
      </c>
      <c r="BG84" s="206">
        <v>0</v>
      </c>
      <c r="BH84" s="206">
        <v>0</v>
      </c>
      <c r="BI84" s="206">
        <v>0</v>
      </c>
      <c r="BJ84" s="206">
        <v>0</v>
      </c>
      <c r="BK84" s="206">
        <v>102350</v>
      </c>
      <c r="BL84" s="206">
        <v>102350</v>
      </c>
      <c r="BM84" s="206">
        <v>95300</v>
      </c>
      <c r="BN84" s="206">
        <v>600566.01</v>
      </c>
      <c r="BO84" s="207">
        <f t="shared" si="25"/>
        <v>300000</v>
      </c>
    </row>
    <row r="85" spans="2:67" ht="15" x14ac:dyDescent="0.25">
      <c r="B85" s="180" t="s">
        <v>581</v>
      </c>
      <c r="C85" s="180" t="s">
        <v>563</v>
      </c>
      <c r="D85" s="180" t="s">
        <v>564</v>
      </c>
      <c r="E85" s="204">
        <v>45505</v>
      </c>
      <c r="F85" s="204">
        <v>45566</v>
      </c>
      <c r="H85" s="208">
        <v>0</v>
      </c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  <c r="BI85" s="206"/>
      <c r="BJ85" s="206"/>
      <c r="BO85" s="207">
        <f t="shared" si="25"/>
        <v>0</v>
      </c>
    </row>
    <row r="86" spans="2:67" ht="26.25" x14ac:dyDescent="0.25">
      <c r="B86" s="180" t="s">
        <v>582</v>
      </c>
      <c r="C86" s="243" t="s">
        <v>579</v>
      </c>
      <c r="D86" s="180" t="s">
        <v>567</v>
      </c>
      <c r="E86" s="204">
        <v>45566</v>
      </c>
      <c r="F86" s="204">
        <v>45656</v>
      </c>
      <c r="H86" s="208">
        <v>100000</v>
      </c>
      <c r="J86" s="206"/>
      <c r="K86" s="206"/>
      <c r="L86" s="206"/>
      <c r="M86" s="206"/>
      <c r="N86" s="206"/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  <c r="BI86" s="206"/>
      <c r="BJ86" s="206"/>
      <c r="BK86" s="206">
        <v>33333</v>
      </c>
      <c r="BL86" s="206">
        <v>33333</v>
      </c>
      <c r="BM86" s="206">
        <v>33334</v>
      </c>
      <c r="BO86" s="207">
        <f t="shared" si="25"/>
        <v>100000</v>
      </c>
    </row>
    <row r="87" spans="2:67" ht="15" x14ac:dyDescent="0.25">
      <c r="B87" s="180" t="s">
        <v>583</v>
      </c>
      <c r="C87" s="180" t="s">
        <v>563</v>
      </c>
      <c r="D87" s="180" t="s">
        <v>564</v>
      </c>
      <c r="E87" s="204">
        <v>45505</v>
      </c>
      <c r="F87" s="204">
        <v>45566</v>
      </c>
      <c r="H87" s="208">
        <v>0</v>
      </c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  <c r="BI87" s="206"/>
      <c r="BJ87" s="206"/>
      <c r="BO87" s="207">
        <f>SUM(J87:BM87)</f>
        <v>0</v>
      </c>
    </row>
    <row r="88" spans="2:67" ht="15" x14ac:dyDescent="0.25">
      <c r="B88" s="180" t="s">
        <v>584</v>
      </c>
      <c r="C88" s="180" t="s">
        <v>580</v>
      </c>
      <c r="D88" s="180" t="s">
        <v>567</v>
      </c>
      <c r="E88" s="204">
        <v>45566</v>
      </c>
      <c r="F88" s="204">
        <v>45656</v>
      </c>
      <c r="H88" s="208">
        <v>160350</v>
      </c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  <c r="BI88" s="206"/>
      <c r="BJ88" s="206"/>
      <c r="BK88" s="245">
        <v>53450</v>
      </c>
      <c r="BL88" s="245">
        <v>53450</v>
      </c>
      <c r="BM88" s="245">
        <v>53450</v>
      </c>
      <c r="BN88" s="180">
        <v>53450</v>
      </c>
      <c r="BO88" s="207">
        <f t="shared" si="25"/>
        <v>160350</v>
      </c>
    </row>
    <row r="94" spans="2:67" x14ac:dyDescent="0.2">
      <c r="BD94" s="244"/>
      <c r="BE94" s="244"/>
      <c r="BF94" s="244"/>
      <c r="BG94" s="244"/>
    </row>
    <row r="95" spans="2:67" x14ac:dyDescent="0.2">
      <c r="BD95" s="244"/>
      <c r="BE95" s="244"/>
      <c r="BF95" s="244"/>
      <c r="BG95" s="244"/>
    </row>
  </sheetData>
  <mergeCells count="5">
    <mergeCell ref="J1:Q1"/>
    <mergeCell ref="R1:AC1"/>
    <mergeCell ref="AD1:AO1"/>
    <mergeCell ref="AP1:BA1"/>
    <mergeCell ref="BB1:BM1"/>
  </mergeCells>
  <phoneticPr fontId="43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EB43B-3C84-4EE9-8E09-0678A35DC612}">
  <sheetPr>
    <tabColor theme="8" tint="-0.249977111117893"/>
  </sheetPr>
  <dimension ref="A2:BN124"/>
  <sheetViews>
    <sheetView topLeftCell="A4" zoomScale="112" zoomScaleNormal="112" workbookViewId="0">
      <selection activeCell="B18" sqref="B18"/>
    </sheetView>
  </sheetViews>
  <sheetFormatPr defaultColWidth="11.28515625" defaultRowHeight="15" x14ac:dyDescent="0.2"/>
  <cols>
    <col min="1" max="1" width="8.140625" style="1" customWidth="1"/>
    <col min="2" max="2" width="68.140625" style="52" customWidth="1"/>
    <col min="3" max="3" width="19.140625" style="2" customWidth="1"/>
    <col min="4" max="9" width="15.5703125" style="3" hidden="1" customWidth="1"/>
    <col min="10" max="10" width="7.7109375" style="3" hidden="1" customWidth="1"/>
    <col min="11" max="11" width="18" style="3" hidden="1" customWidth="1"/>
    <col min="12" max="17" width="21.7109375" style="3" hidden="1" customWidth="1"/>
    <col min="18" max="18" width="7.5703125" style="3" hidden="1" customWidth="1"/>
    <col min="19" max="24" width="21.140625" style="3" hidden="1" customWidth="1"/>
    <col min="25" max="25" width="1.85546875" style="3" hidden="1" customWidth="1"/>
    <col min="26" max="26" width="16.28515625" style="3" customWidth="1"/>
    <col min="27" max="27" width="14.85546875" style="4" hidden="1" customWidth="1"/>
    <col min="28" max="29" width="11.28515625" style="4" hidden="1" customWidth="1"/>
    <col min="30" max="30" width="20" style="4" hidden="1" customWidth="1"/>
    <col min="31" max="41" width="20" style="3" hidden="1" customWidth="1"/>
    <col min="42" max="42" width="10.7109375" style="4" hidden="1" customWidth="1"/>
    <col min="43" max="62" width="17.85546875" style="3" hidden="1" customWidth="1"/>
    <col min="63" max="63" width="4.28515625" style="4" hidden="1" customWidth="1"/>
    <col min="64" max="64" width="17.28515625" style="4" hidden="1" customWidth="1"/>
    <col min="65" max="65" width="18.85546875" style="4" customWidth="1"/>
    <col min="66" max="16384" width="11.28515625" style="4"/>
  </cols>
  <sheetData>
    <row r="2" spans="1:66" ht="31.5" x14ac:dyDescent="0.2">
      <c r="B2" s="222" t="s">
        <v>242</v>
      </c>
    </row>
    <row r="3" spans="1:66" ht="36" customHeight="1" x14ac:dyDescent="0.2">
      <c r="A3" s="5"/>
      <c r="B3" s="223" t="s">
        <v>578</v>
      </c>
      <c r="S3" s="3">
        <v>3.35</v>
      </c>
      <c r="T3" s="6">
        <v>3.41</v>
      </c>
      <c r="U3" s="6">
        <v>3.42</v>
      </c>
      <c r="V3" s="6">
        <v>3.42</v>
      </c>
      <c r="W3" s="6">
        <v>3.42</v>
      </c>
      <c r="AG3" s="6"/>
      <c r="AH3" s="6"/>
      <c r="AI3" s="6"/>
      <c r="AJ3" s="6"/>
      <c r="AK3" s="6"/>
      <c r="AL3" s="6"/>
      <c r="AM3" s="6"/>
      <c r="AN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</row>
    <row r="4" spans="1:66" s="8" customFormat="1" ht="20.25" customHeight="1" x14ac:dyDescent="0.25">
      <c r="A4" s="255"/>
      <c r="B4" s="258" t="s">
        <v>0</v>
      </c>
      <c r="C4" s="258" t="s">
        <v>1</v>
      </c>
      <c r="D4" s="258" t="s">
        <v>2</v>
      </c>
      <c r="E4" s="258"/>
      <c r="F4" s="258"/>
      <c r="G4" s="258"/>
      <c r="H4" s="258"/>
      <c r="I4" s="258"/>
      <c r="J4" s="7"/>
      <c r="K4" s="258" t="s">
        <v>3</v>
      </c>
      <c r="L4" s="258"/>
      <c r="M4" s="258"/>
      <c r="N4" s="258"/>
      <c r="O4" s="258"/>
      <c r="P4" s="258"/>
      <c r="Q4" s="258"/>
      <c r="R4" s="7"/>
      <c r="S4" s="261" t="s">
        <v>4</v>
      </c>
      <c r="T4" s="262"/>
      <c r="U4" s="262"/>
      <c r="V4" s="262"/>
      <c r="W4" s="262"/>
      <c r="X4" s="263"/>
      <c r="Y4" s="147"/>
      <c r="Z4" s="259" t="s">
        <v>577</v>
      </c>
      <c r="AB4" s="264" t="s">
        <v>5</v>
      </c>
      <c r="AC4" s="265"/>
      <c r="AD4" s="258" t="s">
        <v>4</v>
      </c>
      <c r="AE4" s="258"/>
      <c r="AF4" s="258"/>
      <c r="AG4" s="258"/>
      <c r="AH4" s="258"/>
      <c r="AI4" s="258"/>
      <c r="AJ4" s="258"/>
      <c r="AK4" s="258"/>
      <c r="AL4" s="258"/>
      <c r="AM4" s="258"/>
      <c r="AN4" s="258"/>
      <c r="AO4" s="258"/>
      <c r="AQ4" s="261" t="s">
        <v>4</v>
      </c>
      <c r="AR4" s="262"/>
      <c r="AS4" s="262"/>
      <c r="AT4" s="262"/>
      <c r="AU4" s="262"/>
      <c r="AV4" s="262"/>
      <c r="AW4" s="262"/>
      <c r="AX4" s="262"/>
      <c r="AY4" s="262"/>
      <c r="AZ4" s="262"/>
      <c r="BA4" s="262"/>
      <c r="BB4" s="262"/>
      <c r="BC4" s="262"/>
      <c r="BD4" s="262"/>
      <c r="BE4" s="262"/>
      <c r="BF4" s="262"/>
      <c r="BG4" s="262"/>
      <c r="BH4" s="262"/>
      <c r="BI4" s="262"/>
      <c r="BJ4" s="262"/>
      <c r="BL4" s="259" t="s">
        <v>6</v>
      </c>
    </row>
    <row r="5" spans="1:66" s="8" customFormat="1" ht="19.5" customHeight="1" x14ac:dyDescent="0.25">
      <c r="A5" s="256"/>
      <c r="B5" s="258"/>
      <c r="C5" s="258"/>
      <c r="D5" s="258" t="s">
        <v>7</v>
      </c>
      <c r="E5" s="258" t="s">
        <v>8</v>
      </c>
      <c r="F5" s="258" t="s">
        <v>9</v>
      </c>
      <c r="G5" s="258" t="s">
        <v>10</v>
      </c>
      <c r="H5" s="258" t="s">
        <v>11</v>
      </c>
      <c r="I5" s="258" t="s">
        <v>6</v>
      </c>
      <c r="J5" s="7"/>
      <c r="K5" s="259" t="s">
        <v>12</v>
      </c>
      <c r="L5" s="259" t="s">
        <v>7</v>
      </c>
      <c r="M5" s="259" t="s">
        <v>8</v>
      </c>
      <c r="N5" s="259" t="s">
        <v>9</v>
      </c>
      <c r="O5" s="259" t="s">
        <v>10</v>
      </c>
      <c r="P5" s="259" t="s">
        <v>11</v>
      </c>
      <c r="Q5" s="259" t="s">
        <v>6</v>
      </c>
      <c r="R5" s="7"/>
      <c r="S5" s="258" t="s">
        <v>7</v>
      </c>
      <c r="T5" s="258" t="s">
        <v>8</v>
      </c>
      <c r="U5" s="258" t="s">
        <v>9</v>
      </c>
      <c r="V5" s="258" t="s">
        <v>10</v>
      </c>
      <c r="W5" s="258" t="s">
        <v>11</v>
      </c>
      <c r="X5" s="258" t="s">
        <v>6</v>
      </c>
      <c r="Y5" s="147"/>
      <c r="Z5" s="268"/>
      <c r="AB5" s="266"/>
      <c r="AC5" s="267"/>
      <c r="AD5" s="258" t="s">
        <v>7</v>
      </c>
      <c r="AE5" s="258"/>
      <c r="AF5" s="258" t="s">
        <v>8</v>
      </c>
      <c r="AG5" s="258"/>
      <c r="AH5" s="258" t="s">
        <v>9</v>
      </c>
      <c r="AI5" s="258"/>
      <c r="AJ5" s="258" t="s">
        <v>10</v>
      </c>
      <c r="AK5" s="258"/>
      <c r="AL5" s="258" t="s">
        <v>11</v>
      </c>
      <c r="AM5" s="258"/>
      <c r="AN5" s="258" t="s">
        <v>6</v>
      </c>
      <c r="AO5" s="258" t="s">
        <v>6</v>
      </c>
      <c r="AQ5" s="258" t="s">
        <v>7</v>
      </c>
      <c r="AR5" s="258"/>
      <c r="AS5" s="258"/>
      <c r="AT5" s="258"/>
      <c r="AU5" s="258" t="s">
        <v>8</v>
      </c>
      <c r="AV5" s="258"/>
      <c r="AW5" s="258"/>
      <c r="AX5" s="258"/>
      <c r="AY5" s="258" t="s">
        <v>9</v>
      </c>
      <c r="AZ5" s="258"/>
      <c r="BA5" s="258"/>
      <c r="BB5" s="258"/>
      <c r="BC5" s="258" t="s">
        <v>10</v>
      </c>
      <c r="BD5" s="258"/>
      <c r="BE5" s="258"/>
      <c r="BF5" s="258"/>
      <c r="BG5" s="258" t="s">
        <v>11</v>
      </c>
      <c r="BH5" s="258"/>
      <c r="BI5" s="258"/>
      <c r="BJ5" s="258"/>
      <c r="BL5" s="268"/>
    </row>
    <row r="6" spans="1:66" s="8" customFormat="1" ht="20.25" customHeight="1" x14ac:dyDescent="0.25">
      <c r="A6" s="257"/>
      <c r="B6" s="258"/>
      <c r="C6" s="258"/>
      <c r="D6" s="258"/>
      <c r="E6" s="258"/>
      <c r="F6" s="258"/>
      <c r="G6" s="258"/>
      <c r="H6" s="258"/>
      <c r="I6" s="258"/>
      <c r="J6" s="7"/>
      <c r="K6" s="260"/>
      <c r="L6" s="260"/>
      <c r="M6" s="260"/>
      <c r="N6" s="260"/>
      <c r="O6" s="260"/>
      <c r="P6" s="260"/>
      <c r="Q6" s="260"/>
      <c r="R6" s="7"/>
      <c r="S6" s="258"/>
      <c r="T6" s="258"/>
      <c r="U6" s="258"/>
      <c r="V6" s="258"/>
      <c r="W6" s="258"/>
      <c r="X6" s="258"/>
      <c r="Y6" s="147"/>
      <c r="Z6" s="260"/>
      <c r="AB6" s="141" t="s">
        <v>13</v>
      </c>
      <c r="AC6" s="141" t="s">
        <v>14</v>
      </c>
      <c r="AD6" s="141" t="s">
        <v>13</v>
      </c>
      <c r="AE6" s="141" t="s">
        <v>14</v>
      </c>
      <c r="AF6" s="141" t="s">
        <v>13</v>
      </c>
      <c r="AG6" s="141" t="s">
        <v>14</v>
      </c>
      <c r="AH6" s="141" t="s">
        <v>13</v>
      </c>
      <c r="AI6" s="141" t="s">
        <v>14</v>
      </c>
      <c r="AJ6" s="141" t="s">
        <v>13</v>
      </c>
      <c r="AK6" s="141" t="s">
        <v>14</v>
      </c>
      <c r="AL6" s="141" t="s">
        <v>13</v>
      </c>
      <c r="AM6" s="141" t="s">
        <v>14</v>
      </c>
      <c r="AN6" s="141" t="s">
        <v>13</v>
      </c>
      <c r="AO6" s="141" t="s">
        <v>14</v>
      </c>
      <c r="AQ6" s="141" t="s">
        <v>15</v>
      </c>
      <c r="AR6" s="141" t="s">
        <v>16</v>
      </c>
      <c r="AS6" s="141" t="s">
        <v>17</v>
      </c>
      <c r="AT6" s="141" t="s">
        <v>18</v>
      </c>
      <c r="AU6" s="141" t="s">
        <v>15</v>
      </c>
      <c r="AV6" s="141" t="s">
        <v>16</v>
      </c>
      <c r="AW6" s="141" t="s">
        <v>17</v>
      </c>
      <c r="AX6" s="141" t="s">
        <v>18</v>
      </c>
      <c r="AY6" s="141" t="s">
        <v>15</v>
      </c>
      <c r="AZ6" s="141" t="s">
        <v>16</v>
      </c>
      <c r="BA6" s="141" t="s">
        <v>17</v>
      </c>
      <c r="BB6" s="141" t="s">
        <v>18</v>
      </c>
      <c r="BC6" s="141" t="s">
        <v>15</v>
      </c>
      <c r="BD6" s="141" t="s">
        <v>16</v>
      </c>
      <c r="BE6" s="141" t="s">
        <v>17</v>
      </c>
      <c r="BF6" s="141" t="s">
        <v>18</v>
      </c>
      <c r="BG6" s="141" t="s">
        <v>15</v>
      </c>
      <c r="BH6" s="141" t="s">
        <v>16</v>
      </c>
      <c r="BI6" s="141" t="s">
        <v>17</v>
      </c>
      <c r="BJ6" s="141" t="s">
        <v>18</v>
      </c>
      <c r="BL6" s="260"/>
    </row>
    <row r="7" spans="1:66" ht="25.5" customHeight="1" x14ac:dyDescent="0.2">
      <c r="A7" s="9">
        <v>0</v>
      </c>
      <c r="B7" s="10" t="s">
        <v>19</v>
      </c>
      <c r="C7" s="11"/>
      <c r="D7" s="12"/>
      <c r="E7" s="12"/>
      <c r="F7" s="12"/>
      <c r="G7" s="12"/>
      <c r="H7" s="12"/>
      <c r="I7" s="12"/>
      <c r="K7" s="12"/>
      <c r="L7" s="12">
        <v>5806792.1112654535</v>
      </c>
      <c r="M7" s="12">
        <v>2254200</v>
      </c>
      <c r="N7" s="12">
        <v>2184200</v>
      </c>
      <c r="O7" s="12">
        <v>2184200</v>
      </c>
      <c r="P7" s="12">
        <v>2339200</v>
      </c>
      <c r="Q7" s="12">
        <v>14768592.111265454</v>
      </c>
      <c r="S7" s="12">
        <v>1733370.779482225</v>
      </c>
      <c r="T7" s="12">
        <v>661055.71847507334</v>
      </c>
      <c r="U7" s="12">
        <v>638654.97076023393</v>
      </c>
      <c r="V7" s="12">
        <v>638654.97076023393</v>
      </c>
      <c r="W7" s="12">
        <v>683976.60818713461</v>
      </c>
      <c r="X7" s="12">
        <v>4355713.0476649003</v>
      </c>
      <c r="Y7" s="150">
        <f>X7/$X$7</f>
        <v>1</v>
      </c>
      <c r="Z7" s="12">
        <f>Z8+Z12</f>
        <v>5085999.8059929144</v>
      </c>
      <c r="AA7" s="148">
        <v>5086000</v>
      </c>
      <c r="AB7" s="13">
        <v>0.22814592882561649</v>
      </c>
      <c r="AC7" s="13">
        <v>0.77185407117438365</v>
      </c>
      <c r="AD7" s="106">
        <v>395461.48648415506</v>
      </c>
      <c r="AE7" s="12">
        <v>1337909.2929980701</v>
      </c>
      <c r="AF7" s="106">
        <v>150817.17089698085</v>
      </c>
      <c r="AG7" s="12">
        <v>510238.54757809261</v>
      </c>
      <c r="AH7" s="12">
        <v>145706.53150319052</v>
      </c>
      <c r="AI7" s="12">
        <v>492948.43925704353</v>
      </c>
      <c r="AJ7" s="12">
        <v>145706.53150319052</v>
      </c>
      <c r="AK7" s="12">
        <v>492948.43925704353</v>
      </c>
      <c r="AL7" s="12">
        <v>156046.47856984858</v>
      </c>
      <c r="AM7" s="12">
        <v>527930.12961728615</v>
      </c>
      <c r="AN7" s="12">
        <v>993738.19895736547</v>
      </c>
      <c r="AO7" s="12">
        <v>3361974.8487075353</v>
      </c>
      <c r="AQ7" s="12">
        <v>595431.95275359554</v>
      </c>
      <c r="AR7" s="12">
        <v>595431.95275359554</v>
      </c>
      <c r="AS7" s="12">
        <v>382118.81427354133</v>
      </c>
      <c r="AT7" s="12">
        <v>160388.05970149254</v>
      </c>
      <c r="AU7" s="12">
        <v>167829.91202346043</v>
      </c>
      <c r="AV7" s="12">
        <v>157565.9824046921</v>
      </c>
      <c r="AW7" s="12">
        <v>157565.9824046921</v>
      </c>
      <c r="AX7" s="12">
        <v>178093.84164222877</v>
      </c>
      <c r="AY7" s="12">
        <v>167339.18128654972</v>
      </c>
      <c r="AZ7" s="12">
        <v>157105.26315789475</v>
      </c>
      <c r="BA7" s="12">
        <v>157105.26315789475</v>
      </c>
      <c r="BB7" s="12">
        <v>157105.26315789475</v>
      </c>
      <c r="BC7" s="12">
        <v>167339.18128654972</v>
      </c>
      <c r="BD7" s="12">
        <v>157105.26315789475</v>
      </c>
      <c r="BE7" s="12">
        <v>157105.26315789475</v>
      </c>
      <c r="BF7" s="12">
        <v>157105.26315789475</v>
      </c>
      <c r="BG7" s="12">
        <v>177573.09941520469</v>
      </c>
      <c r="BH7" s="12">
        <v>192192.98245614037</v>
      </c>
      <c r="BI7" s="12">
        <v>157105.26315789475</v>
      </c>
      <c r="BJ7" s="12">
        <v>157105.26315789475</v>
      </c>
      <c r="BL7" s="12">
        <v>4355713.0476649012</v>
      </c>
      <c r="BN7" s="22"/>
    </row>
    <row r="8" spans="1:66" x14ac:dyDescent="0.2">
      <c r="A8" s="224">
        <v>0.1</v>
      </c>
      <c r="B8" s="225" t="s">
        <v>20</v>
      </c>
      <c r="C8" s="224"/>
      <c r="D8" s="226"/>
      <c r="E8" s="226"/>
      <c r="F8" s="226"/>
      <c r="G8" s="226"/>
      <c r="H8" s="226"/>
      <c r="I8" s="226"/>
      <c r="J8" s="227"/>
      <c r="K8" s="226"/>
      <c r="L8" s="226">
        <v>2835600</v>
      </c>
      <c r="M8" s="226">
        <v>2149200</v>
      </c>
      <c r="N8" s="226">
        <v>2149200</v>
      </c>
      <c r="O8" s="226">
        <v>2149200</v>
      </c>
      <c r="P8" s="226">
        <v>2149200</v>
      </c>
      <c r="Q8" s="226">
        <v>11432400</v>
      </c>
      <c r="R8" s="227"/>
      <c r="S8" s="226">
        <v>846447.76119402982</v>
      </c>
      <c r="T8" s="226">
        <v>630263.92961876839</v>
      </c>
      <c r="U8" s="226">
        <v>628421.05263157899</v>
      </c>
      <c r="V8" s="226">
        <v>628421.05263157899</v>
      </c>
      <c r="W8" s="226">
        <v>628421.05263157899</v>
      </c>
      <c r="X8" s="226">
        <v>3361974.8487075348</v>
      </c>
      <c r="Y8" s="228">
        <f t="shared" ref="Y8:Y14" si="0">X8/$X$7</f>
        <v>0.77185407117438354</v>
      </c>
      <c r="Z8" s="226">
        <f>SUM(Z9:Z11)</f>
        <v>3925649.8059929148</v>
      </c>
      <c r="AB8" s="15">
        <v>0</v>
      </c>
      <c r="AC8" s="15">
        <v>1</v>
      </c>
      <c r="AD8" s="14">
        <v>0</v>
      </c>
      <c r="AE8" s="14">
        <v>846447.76119402982</v>
      </c>
      <c r="AF8" s="14">
        <v>0</v>
      </c>
      <c r="AG8" s="14">
        <v>630263.92961876839</v>
      </c>
      <c r="AH8" s="14">
        <v>0</v>
      </c>
      <c r="AI8" s="14">
        <v>628421.05263157899</v>
      </c>
      <c r="AJ8" s="14">
        <v>0</v>
      </c>
      <c r="AK8" s="14">
        <v>628421.05263157899</v>
      </c>
      <c r="AL8" s="14">
        <v>0</v>
      </c>
      <c r="AM8" s="14">
        <v>628421.05263157899</v>
      </c>
      <c r="AN8" s="14">
        <v>0</v>
      </c>
      <c r="AO8" s="14">
        <v>3361974.8487075348</v>
      </c>
      <c r="AQ8" s="14">
        <v>262835.82089552237</v>
      </c>
      <c r="AR8" s="14">
        <v>262835.82089552237</v>
      </c>
      <c r="AS8" s="14">
        <v>160388.05970149254</v>
      </c>
      <c r="AT8" s="14">
        <v>160388.05970149254</v>
      </c>
      <c r="AU8" s="14">
        <v>157565.9824046921</v>
      </c>
      <c r="AV8" s="14">
        <v>157565.9824046921</v>
      </c>
      <c r="AW8" s="14">
        <v>157565.9824046921</v>
      </c>
      <c r="AX8" s="14">
        <v>157565.9824046921</v>
      </c>
      <c r="AY8" s="14">
        <v>157105.26315789475</v>
      </c>
      <c r="AZ8" s="14">
        <v>157105.26315789475</v>
      </c>
      <c r="BA8" s="14">
        <v>157105.26315789475</v>
      </c>
      <c r="BB8" s="14">
        <v>157105.26315789475</v>
      </c>
      <c r="BC8" s="14">
        <v>157105.26315789475</v>
      </c>
      <c r="BD8" s="14">
        <v>157105.26315789475</v>
      </c>
      <c r="BE8" s="14">
        <v>157105.26315789475</v>
      </c>
      <c r="BF8" s="14">
        <v>157105.26315789475</v>
      </c>
      <c r="BG8" s="14">
        <v>157105.26315789475</v>
      </c>
      <c r="BH8" s="14">
        <v>157105.26315789475</v>
      </c>
      <c r="BI8" s="14">
        <v>157105.26315789475</v>
      </c>
      <c r="BJ8" s="14">
        <v>157105.26315789475</v>
      </c>
      <c r="BL8" s="14">
        <v>3361974.8487075353</v>
      </c>
      <c r="BN8" s="22"/>
    </row>
    <row r="9" spans="1:66" x14ac:dyDescent="0.2">
      <c r="A9" s="16" t="s">
        <v>21</v>
      </c>
      <c r="B9" s="35" t="s">
        <v>22</v>
      </c>
      <c r="C9" s="17" t="s">
        <v>23</v>
      </c>
      <c r="D9" s="18"/>
      <c r="E9" s="18"/>
      <c r="F9" s="18"/>
      <c r="G9" s="18"/>
      <c r="H9" s="18"/>
      <c r="I9" s="18"/>
      <c r="K9" s="18"/>
      <c r="L9" s="18">
        <v>1740000</v>
      </c>
      <c r="M9" s="18">
        <v>1740000</v>
      </c>
      <c r="N9" s="18">
        <v>1740000</v>
      </c>
      <c r="O9" s="18">
        <v>1740000</v>
      </c>
      <c r="P9" s="18">
        <v>1740000</v>
      </c>
      <c r="Q9" s="18">
        <v>8700000</v>
      </c>
      <c r="S9" s="18">
        <v>519402.98507462681</v>
      </c>
      <c r="T9" s="18">
        <v>510263.92961876834</v>
      </c>
      <c r="U9" s="18">
        <v>508771.9298245614</v>
      </c>
      <c r="V9" s="18">
        <v>508771.9298245614</v>
      </c>
      <c r="W9" s="18">
        <v>508771.9298245614</v>
      </c>
      <c r="X9" s="18">
        <v>2555982.7041670796</v>
      </c>
      <c r="Y9" s="150">
        <f t="shared" si="0"/>
        <v>0.58681154525028756</v>
      </c>
      <c r="Z9" s="18">
        <f>Y9*$AA$7</f>
        <v>2984523.5191429625</v>
      </c>
      <c r="AB9" s="19">
        <v>0</v>
      </c>
      <c r="AC9" s="19">
        <v>1</v>
      </c>
      <c r="AD9" s="18">
        <v>0</v>
      </c>
      <c r="AE9" s="18">
        <v>519402.98507462681</v>
      </c>
      <c r="AF9" s="18">
        <v>0</v>
      </c>
      <c r="AG9" s="18">
        <v>510263.92961876834</v>
      </c>
      <c r="AH9" s="18">
        <v>0</v>
      </c>
      <c r="AI9" s="18">
        <v>508771.9298245614</v>
      </c>
      <c r="AJ9" s="18">
        <v>0</v>
      </c>
      <c r="AK9" s="18">
        <v>508771.9298245614</v>
      </c>
      <c r="AL9" s="18">
        <v>0</v>
      </c>
      <c r="AM9" s="18">
        <v>508771.9298245614</v>
      </c>
      <c r="AN9" s="18">
        <v>0</v>
      </c>
      <c r="AO9" s="18">
        <v>2555982.7041670796</v>
      </c>
      <c r="AQ9" s="20">
        <v>129850.7462686567</v>
      </c>
      <c r="AR9" s="20">
        <v>129850.7462686567</v>
      </c>
      <c r="AS9" s="20">
        <v>129850.7462686567</v>
      </c>
      <c r="AT9" s="20">
        <v>129850.7462686567</v>
      </c>
      <c r="AU9" s="20">
        <v>127565.98240469208</v>
      </c>
      <c r="AV9" s="20">
        <v>127565.98240469208</v>
      </c>
      <c r="AW9" s="20">
        <v>127565.98240469208</v>
      </c>
      <c r="AX9" s="20">
        <v>127565.98240469208</v>
      </c>
      <c r="AY9" s="20">
        <v>127192.98245614035</v>
      </c>
      <c r="AZ9" s="20">
        <v>127192.98245614035</v>
      </c>
      <c r="BA9" s="20">
        <v>127192.98245614035</v>
      </c>
      <c r="BB9" s="20">
        <v>127192.98245614035</v>
      </c>
      <c r="BC9" s="20">
        <v>127192.98245614035</v>
      </c>
      <c r="BD9" s="20">
        <v>127192.98245614035</v>
      </c>
      <c r="BE9" s="20">
        <v>127192.98245614035</v>
      </c>
      <c r="BF9" s="20">
        <v>127192.98245614035</v>
      </c>
      <c r="BG9" s="20">
        <v>127192.98245614035</v>
      </c>
      <c r="BH9" s="20">
        <v>127192.98245614035</v>
      </c>
      <c r="BI9" s="20">
        <v>127192.98245614035</v>
      </c>
      <c r="BJ9" s="20">
        <v>127192.98245614035</v>
      </c>
      <c r="BL9" s="20">
        <v>2555982.7041670796</v>
      </c>
      <c r="BN9" s="22"/>
    </row>
    <row r="10" spans="1:66" x14ac:dyDescent="0.2">
      <c r="A10" s="16" t="s">
        <v>24</v>
      </c>
      <c r="B10" s="35" t="s">
        <v>25</v>
      </c>
      <c r="C10" s="17" t="s">
        <v>26</v>
      </c>
      <c r="D10" s="18"/>
      <c r="E10" s="21"/>
      <c r="F10" s="21"/>
      <c r="G10" s="18"/>
      <c r="H10" s="21"/>
      <c r="I10" s="21"/>
      <c r="K10" s="18"/>
      <c r="L10" s="18">
        <v>686400</v>
      </c>
      <c r="M10" s="18">
        <v>0</v>
      </c>
      <c r="N10" s="18">
        <v>0</v>
      </c>
      <c r="O10" s="18">
        <v>0</v>
      </c>
      <c r="P10" s="18">
        <v>0</v>
      </c>
      <c r="Q10" s="18">
        <v>686400</v>
      </c>
      <c r="S10" s="18">
        <v>204895.5223880597</v>
      </c>
      <c r="T10" s="18">
        <v>0</v>
      </c>
      <c r="U10" s="18">
        <v>0</v>
      </c>
      <c r="V10" s="18">
        <v>0</v>
      </c>
      <c r="W10" s="18">
        <v>0</v>
      </c>
      <c r="X10" s="18">
        <v>204895.5223880597</v>
      </c>
      <c r="Y10" s="150">
        <f t="shared" si="0"/>
        <v>4.7040638385924961E-2</v>
      </c>
      <c r="Z10" s="18">
        <f t="shared" ref="Z10:Z11" si="1">Y10*$AA$7</f>
        <v>239248.68683081435</v>
      </c>
      <c r="AB10" s="19">
        <v>0</v>
      </c>
      <c r="AC10" s="19">
        <v>1</v>
      </c>
      <c r="AD10" s="18">
        <v>0</v>
      </c>
      <c r="AE10" s="18">
        <v>204895.5223880597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0</v>
      </c>
      <c r="AN10" s="18">
        <v>0</v>
      </c>
      <c r="AO10" s="18">
        <v>204895.5223880597</v>
      </c>
      <c r="AQ10" s="20">
        <v>102447.76119402985</v>
      </c>
      <c r="AR10" s="20">
        <v>102447.76119402985</v>
      </c>
      <c r="AS10" s="20"/>
      <c r="AT10" s="20"/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20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20">
        <v>0</v>
      </c>
      <c r="BI10" s="20">
        <v>0</v>
      </c>
      <c r="BJ10" s="20">
        <v>0</v>
      </c>
      <c r="BL10" s="20">
        <v>204895.5223880597</v>
      </c>
      <c r="BN10" s="22"/>
    </row>
    <row r="11" spans="1:66" x14ac:dyDescent="0.2">
      <c r="A11" s="16" t="s">
        <v>27</v>
      </c>
      <c r="B11" s="35" t="s">
        <v>28</v>
      </c>
      <c r="C11" s="17" t="s">
        <v>29</v>
      </c>
      <c r="D11" s="18"/>
      <c r="E11" s="21"/>
      <c r="F11" s="21"/>
      <c r="G11" s="18"/>
      <c r="H11" s="21"/>
      <c r="I11" s="21"/>
      <c r="K11" s="18"/>
      <c r="L11" s="18">
        <v>409200</v>
      </c>
      <c r="M11" s="18">
        <v>409200</v>
      </c>
      <c r="N11" s="18">
        <v>409200</v>
      </c>
      <c r="O11" s="18">
        <v>409200</v>
      </c>
      <c r="P11" s="18">
        <v>409200</v>
      </c>
      <c r="Q11" s="18">
        <v>2046000</v>
      </c>
      <c r="S11" s="18">
        <v>122149.25373134331</v>
      </c>
      <c r="T11" s="18">
        <v>120000.00000000001</v>
      </c>
      <c r="U11" s="18">
        <v>119649.12280701756</v>
      </c>
      <c r="V11" s="18">
        <v>119649.12280701756</v>
      </c>
      <c r="W11" s="18">
        <v>119649.12280701756</v>
      </c>
      <c r="X11" s="18">
        <v>601096.62215239578</v>
      </c>
      <c r="Y11" s="150">
        <f t="shared" si="0"/>
        <v>0.13800188753817103</v>
      </c>
      <c r="Z11" s="18">
        <f t="shared" si="1"/>
        <v>701877.60001913784</v>
      </c>
      <c r="AB11" s="19">
        <v>0</v>
      </c>
      <c r="AC11" s="19">
        <v>1</v>
      </c>
      <c r="AD11" s="18">
        <v>0</v>
      </c>
      <c r="AE11" s="18">
        <v>122149.25373134331</v>
      </c>
      <c r="AF11" s="18">
        <v>0</v>
      </c>
      <c r="AG11" s="18">
        <v>120000.00000000001</v>
      </c>
      <c r="AH11" s="18">
        <v>0</v>
      </c>
      <c r="AI11" s="18">
        <v>119649.12280701756</v>
      </c>
      <c r="AJ11" s="18">
        <v>0</v>
      </c>
      <c r="AK11" s="18">
        <v>119649.12280701756</v>
      </c>
      <c r="AL11" s="18">
        <v>0</v>
      </c>
      <c r="AM11" s="18">
        <v>119649.12280701756</v>
      </c>
      <c r="AN11" s="18">
        <v>0</v>
      </c>
      <c r="AO11" s="18">
        <v>601096.62215239578</v>
      </c>
      <c r="AQ11" s="20">
        <v>30537.313432835828</v>
      </c>
      <c r="AR11" s="20">
        <v>30537.313432835828</v>
      </c>
      <c r="AS11" s="20">
        <v>30537.313432835828</v>
      </c>
      <c r="AT11" s="20">
        <v>30537.313432835828</v>
      </c>
      <c r="AU11" s="20">
        <v>30000.000000000004</v>
      </c>
      <c r="AV11" s="20">
        <v>30000.000000000004</v>
      </c>
      <c r="AW11" s="20">
        <v>30000.000000000004</v>
      </c>
      <c r="AX11" s="20">
        <v>30000.000000000004</v>
      </c>
      <c r="AY11" s="20">
        <v>29912.280701754389</v>
      </c>
      <c r="AZ11" s="20">
        <v>29912.280701754389</v>
      </c>
      <c r="BA11" s="20">
        <v>29912.280701754389</v>
      </c>
      <c r="BB11" s="20">
        <v>29912.280701754389</v>
      </c>
      <c r="BC11" s="20">
        <v>29912.280701754389</v>
      </c>
      <c r="BD11" s="20">
        <v>29912.280701754389</v>
      </c>
      <c r="BE11" s="20">
        <v>29912.280701754389</v>
      </c>
      <c r="BF11" s="20">
        <v>29912.280701754389</v>
      </c>
      <c r="BG11" s="20">
        <v>29912.280701754389</v>
      </c>
      <c r="BH11" s="20">
        <v>29912.280701754389</v>
      </c>
      <c r="BI11" s="20">
        <v>29912.280701754389</v>
      </c>
      <c r="BJ11" s="20">
        <v>29912.280701754389</v>
      </c>
      <c r="BL11" s="20">
        <v>601096.6221523959</v>
      </c>
      <c r="BN11" s="22"/>
    </row>
    <row r="12" spans="1:66" x14ac:dyDescent="0.2">
      <c r="A12" s="224">
        <v>0.2</v>
      </c>
      <c r="B12" s="225" t="s">
        <v>30</v>
      </c>
      <c r="C12" s="224"/>
      <c r="D12" s="226"/>
      <c r="E12" s="226"/>
      <c r="F12" s="226"/>
      <c r="G12" s="226"/>
      <c r="H12" s="226"/>
      <c r="I12" s="226"/>
      <c r="J12" s="227"/>
      <c r="K12" s="226"/>
      <c r="L12" s="226">
        <v>2971192.1112654535</v>
      </c>
      <c r="M12" s="226">
        <v>105000</v>
      </c>
      <c r="N12" s="226">
        <v>35000</v>
      </c>
      <c r="O12" s="226">
        <v>35000</v>
      </c>
      <c r="P12" s="226">
        <v>190000</v>
      </c>
      <c r="Q12" s="226">
        <v>3336192.1112654535</v>
      </c>
      <c r="R12" s="227"/>
      <c r="S12" s="226">
        <v>886923.01828819502</v>
      </c>
      <c r="T12" s="226">
        <v>30791.788856304986</v>
      </c>
      <c r="U12" s="226">
        <v>10233.91812865497</v>
      </c>
      <c r="V12" s="226">
        <v>10233.91812865497</v>
      </c>
      <c r="W12" s="226">
        <v>55555.555555555562</v>
      </c>
      <c r="X12" s="226">
        <v>993738.19895736547</v>
      </c>
      <c r="Y12" s="228">
        <f t="shared" si="0"/>
        <v>0.22814592882561649</v>
      </c>
      <c r="Z12" s="226">
        <f>SUM(Z13:Z14)</f>
        <v>1160350</v>
      </c>
      <c r="AB12" s="15">
        <v>1</v>
      </c>
      <c r="AC12" s="15">
        <v>0</v>
      </c>
      <c r="AD12" s="14">
        <v>886923.01828819502</v>
      </c>
      <c r="AE12" s="14">
        <v>0</v>
      </c>
      <c r="AF12" s="14">
        <v>30791.788856304986</v>
      </c>
      <c r="AG12" s="14">
        <v>0</v>
      </c>
      <c r="AH12" s="14">
        <v>10233.91812865497</v>
      </c>
      <c r="AI12" s="14">
        <v>0</v>
      </c>
      <c r="AJ12" s="14">
        <v>10233.91812865497</v>
      </c>
      <c r="AK12" s="14">
        <v>0</v>
      </c>
      <c r="AL12" s="14">
        <v>55555.555555555562</v>
      </c>
      <c r="AM12" s="14">
        <v>0</v>
      </c>
      <c r="AN12" s="14">
        <v>993738.19895736547</v>
      </c>
      <c r="AO12" s="14">
        <v>0</v>
      </c>
      <c r="AQ12" s="14">
        <v>332596.13185807312</v>
      </c>
      <c r="AR12" s="14">
        <v>332596.13185807312</v>
      </c>
      <c r="AS12" s="14">
        <v>221730.75457204875</v>
      </c>
      <c r="AT12" s="14">
        <v>0</v>
      </c>
      <c r="AU12" s="14">
        <v>10263.929618768329</v>
      </c>
      <c r="AV12" s="14">
        <v>0</v>
      </c>
      <c r="AW12" s="14">
        <v>0</v>
      </c>
      <c r="AX12" s="14">
        <v>20527.859237536657</v>
      </c>
      <c r="AY12" s="14">
        <v>10233.91812865497</v>
      </c>
      <c r="AZ12" s="14">
        <v>0</v>
      </c>
      <c r="BA12" s="14">
        <v>0</v>
      </c>
      <c r="BB12" s="14">
        <v>0</v>
      </c>
      <c r="BC12" s="14">
        <v>10233.91812865497</v>
      </c>
      <c r="BD12" s="14">
        <v>0</v>
      </c>
      <c r="BE12" s="14">
        <v>0</v>
      </c>
      <c r="BF12" s="14">
        <v>0</v>
      </c>
      <c r="BG12" s="14">
        <v>20467.83625730994</v>
      </c>
      <c r="BH12" s="14">
        <v>35087.719298245618</v>
      </c>
      <c r="BI12" s="14">
        <v>0</v>
      </c>
      <c r="BJ12" s="14">
        <v>0</v>
      </c>
      <c r="BL12" s="14">
        <v>993738.19895736547</v>
      </c>
      <c r="BN12" s="22"/>
    </row>
    <row r="13" spans="1:66" x14ac:dyDescent="0.2">
      <c r="A13" s="16" t="s">
        <v>31</v>
      </c>
      <c r="B13" s="35" t="s">
        <v>32</v>
      </c>
      <c r="C13" s="17" t="s">
        <v>33</v>
      </c>
      <c r="D13" s="18"/>
      <c r="E13" s="18"/>
      <c r="F13" s="21"/>
      <c r="G13" s="18"/>
      <c r="H13" s="18"/>
      <c r="I13" s="18"/>
      <c r="K13" s="18"/>
      <c r="L13" s="18">
        <v>0</v>
      </c>
      <c r="M13" s="18">
        <v>35000</v>
      </c>
      <c r="N13" s="18">
        <v>35000</v>
      </c>
      <c r="O13" s="18">
        <v>35000</v>
      </c>
      <c r="P13" s="18">
        <v>70000</v>
      </c>
      <c r="Q13" s="18">
        <v>175000</v>
      </c>
      <c r="S13" s="18">
        <v>0</v>
      </c>
      <c r="T13" s="18">
        <v>10263.929618768329</v>
      </c>
      <c r="U13" s="18">
        <v>10233.91812865497</v>
      </c>
      <c r="V13" s="18">
        <v>10233.91812865497</v>
      </c>
      <c r="W13" s="18">
        <v>20467.83625730994</v>
      </c>
      <c r="X13" s="18">
        <v>51199.602133388209</v>
      </c>
      <c r="Y13" s="150">
        <f t="shared" si="0"/>
        <v>1.1754585660971477E-2</v>
      </c>
      <c r="Z13" s="18">
        <v>200000</v>
      </c>
      <c r="AB13" s="19">
        <v>1</v>
      </c>
      <c r="AC13" s="19">
        <v>0</v>
      </c>
      <c r="AD13" s="18">
        <v>0</v>
      </c>
      <c r="AE13" s="18">
        <v>0</v>
      </c>
      <c r="AF13" s="18">
        <v>10263.929618768329</v>
      </c>
      <c r="AG13" s="18">
        <v>0</v>
      </c>
      <c r="AH13" s="18">
        <v>10233.91812865497</v>
      </c>
      <c r="AI13" s="18">
        <v>0</v>
      </c>
      <c r="AJ13" s="18">
        <v>10233.91812865497</v>
      </c>
      <c r="AK13" s="18">
        <v>0</v>
      </c>
      <c r="AL13" s="18">
        <v>20467.83625730994</v>
      </c>
      <c r="AM13" s="18">
        <v>0</v>
      </c>
      <c r="AN13" s="18">
        <v>51199.602133388209</v>
      </c>
      <c r="AO13" s="18">
        <v>0</v>
      </c>
      <c r="AQ13" s="18">
        <v>0</v>
      </c>
      <c r="AR13" s="18">
        <v>0</v>
      </c>
      <c r="AS13" s="18">
        <v>0</v>
      </c>
      <c r="AT13" s="18">
        <v>0</v>
      </c>
      <c r="AU13" s="18">
        <v>10263.929618768329</v>
      </c>
      <c r="AV13" s="18">
        <v>0</v>
      </c>
      <c r="AW13" s="18">
        <v>0</v>
      </c>
      <c r="AX13" s="18">
        <v>0</v>
      </c>
      <c r="AY13" s="18">
        <v>10233.91812865497</v>
      </c>
      <c r="AZ13" s="18">
        <v>0</v>
      </c>
      <c r="BA13" s="18">
        <v>0</v>
      </c>
      <c r="BB13" s="18">
        <v>0</v>
      </c>
      <c r="BC13" s="18">
        <v>10233.91812865497</v>
      </c>
      <c r="BD13" s="18">
        <v>0</v>
      </c>
      <c r="BE13" s="18">
        <v>0</v>
      </c>
      <c r="BF13" s="18">
        <v>0</v>
      </c>
      <c r="BG13" s="18">
        <v>20467.83625730994</v>
      </c>
      <c r="BH13" s="18">
        <v>0</v>
      </c>
      <c r="BI13" s="18">
        <v>0</v>
      </c>
      <c r="BJ13" s="18">
        <v>0</v>
      </c>
      <c r="BL13" s="20">
        <v>51199.602133388209</v>
      </c>
      <c r="BN13" s="22"/>
    </row>
    <row r="14" spans="1:66" x14ac:dyDescent="0.2">
      <c r="A14" s="16" t="s">
        <v>34</v>
      </c>
      <c r="B14" s="35" t="s">
        <v>35</v>
      </c>
      <c r="C14" s="17" t="s">
        <v>33</v>
      </c>
      <c r="D14" s="18"/>
      <c r="E14" s="18"/>
      <c r="F14" s="21"/>
      <c r="G14" s="18"/>
      <c r="H14" s="18"/>
      <c r="I14" s="18"/>
      <c r="K14" s="18"/>
      <c r="L14" s="18">
        <v>2971192.1112654535</v>
      </c>
      <c r="M14" s="18">
        <v>70000</v>
      </c>
      <c r="N14" s="18">
        <v>0</v>
      </c>
      <c r="O14" s="18">
        <v>0</v>
      </c>
      <c r="P14" s="18">
        <v>120000</v>
      </c>
      <c r="Q14" s="18">
        <v>3161192.1112654535</v>
      </c>
      <c r="S14" s="18">
        <v>886923.01828819502</v>
      </c>
      <c r="T14" s="18">
        <v>20527.859237536657</v>
      </c>
      <c r="U14" s="18">
        <v>0</v>
      </c>
      <c r="V14" s="18">
        <v>0</v>
      </c>
      <c r="W14" s="18">
        <v>35087.719298245618</v>
      </c>
      <c r="X14" s="18">
        <v>942538.59682397731</v>
      </c>
      <c r="Y14" s="150">
        <f t="shared" si="0"/>
        <v>0.21639134316464503</v>
      </c>
      <c r="Z14" s="18">
        <v>960350</v>
      </c>
      <c r="AB14" s="19">
        <v>1</v>
      </c>
      <c r="AC14" s="19">
        <v>0</v>
      </c>
      <c r="AD14" s="18">
        <v>886923.01828819502</v>
      </c>
      <c r="AE14" s="18">
        <v>0</v>
      </c>
      <c r="AF14" s="18">
        <v>20527.859237536657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35087.719298245618</v>
      </c>
      <c r="AM14" s="18">
        <v>0</v>
      </c>
      <c r="AN14" s="18">
        <v>942538.59682397731</v>
      </c>
      <c r="AO14" s="18">
        <v>0</v>
      </c>
      <c r="AQ14" s="18">
        <v>332596.13185807312</v>
      </c>
      <c r="AR14" s="18">
        <v>332596.13185807312</v>
      </c>
      <c r="AS14" s="18">
        <v>221730.75457204875</v>
      </c>
      <c r="AT14" s="18">
        <v>0</v>
      </c>
      <c r="AU14" s="18">
        <v>0</v>
      </c>
      <c r="AV14" s="18">
        <v>0</v>
      </c>
      <c r="AW14" s="18">
        <v>0</v>
      </c>
      <c r="AX14" s="18">
        <v>20527.859237536657</v>
      </c>
      <c r="AY14" s="18">
        <v>0</v>
      </c>
      <c r="AZ14" s="18">
        <v>0</v>
      </c>
      <c r="BA14" s="18">
        <v>0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35087.719298245618</v>
      </c>
      <c r="BI14" s="18">
        <v>0</v>
      </c>
      <c r="BJ14" s="18">
        <v>0</v>
      </c>
      <c r="BL14" s="20">
        <v>942538.59682397731</v>
      </c>
      <c r="BN14" s="22"/>
    </row>
    <row r="15" spans="1:66" ht="40.5" customHeight="1" x14ac:dyDescent="0.2">
      <c r="A15" s="9">
        <v>1</v>
      </c>
      <c r="B15" s="10" t="s">
        <v>36</v>
      </c>
      <c r="C15" s="11"/>
      <c r="D15" s="12"/>
      <c r="E15" s="12"/>
      <c r="F15" s="12"/>
      <c r="G15" s="12"/>
      <c r="H15" s="12"/>
      <c r="I15" s="12"/>
      <c r="K15" s="12"/>
      <c r="L15" s="12">
        <v>3766400</v>
      </c>
      <c r="M15" s="12">
        <v>9984779</v>
      </c>
      <c r="N15" s="12">
        <v>42695345</v>
      </c>
      <c r="O15" s="12">
        <v>1786595</v>
      </c>
      <c r="P15" s="12">
        <v>930995</v>
      </c>
      <c r="Q15" s="12">
        <v>59164114</v>
      </c>
      <c r="S15" s="12">
        <v>1124298.5074626864</v>
      </c>
      <c r="T15" s="12">
        <v>2928087.6832844582</v>
      </c>
      <c r="U15" s="12">
        <v>12484019.005847953</v>
      </c>
      <c r="V15" s="12">
        <v>522396.19883040938</v>
      </c>
      <c r="W15" s="12">
        <v>272220.76023391809</v>
      </c>
      <c r="X15" s="12">
        <v>17331022.155659422</v>
      </c>
      <c r="Y15" s="150">
        <f>X15/$X$15</f>
        <v>1</v>
      </c>
      <c r="Z15" s="12">
        <f>Z16+Z22+Z30+Z46+Z51</f>
        <v>17719000</v>
      </c>
      <c r="AA15" s="148">
        <f>17719000</f>
        <v>17719000</v>
      </c>
      <c r="AB15" s="13">
        <v>0.96765626984077957</v>
      </c>
      <c r="AC15" s="13">
        <v>3.2343730159220638E-2</v>
      </c>
      <c r="AD15" s="106">
        <v>1087934.499918899</v>
      </c>
      <c r="AE15" s="12">
        <v>36364.007543787637</v>
      </c>
      <c r="AF15" s="12">
        <v>2833382.4053737689</v>
      </c>
      <c r="AG15" s="12">
        <v>94705.277910690013</v>
      </c>
      <c r="AH15" s="12">
        <v>12080239.263820227</v>
      </c>
      <c r="AI15" s="12">
        <v>403779.74202772806</v>
      </c>
      <c r="AJ15" s="12">
        <v>505499.95713923615</v>
      </c>
      <c r="AK15" s="12">
        <v>16896.241691173334</v>
      </c>
      <c r="AL15" s="12">
        <v>263416.12542117439</v>
      </c>
      <c r="AM15" s="12">
        <v>8804.6348127437468</v>
      </c>
      <c r="AN15" s="12">
        <v>16770472.251673304</v>
      </c>
      <c r="AO15" s="12">
        <v>560549.90398612269</v>
      </c>
      <c r="AP15" s="22"/>
      <c r="AQ15" s="12">
        <v>0</v>
      </c>
      <c r="AR15" s="12">
        <v>22591.044776119401</v>
      </c>
      <c r="AS15" s="12">
        <v>588967.1641791045</v>
      </c>
      <c r="AT15" s="12">
        <v>512740.29850746266</v>
      </c>
      <c r="AU15" s="12">
        <v>1020525.5034213098</v>
      </c>
      <c r="AV15" s="12">
        <v>778435.08308895398</v>
      </c>
      <c r="AW15" s="12">
        <v>771106.09970674478</v>
      </c>
      <c r="AX15" s="12">
        <v>358020.99706744868</v>
      </c>
      <c r="AY15" s="12">
        <v>4630197.9949874682</v>
      </c>
      <c r="AZ15" s="12">
        <v>4425667.2932330826</v>
      </c>
      <c r="BA15" s="12">
        <v>1966165.4135338345</v>
      </c>
      <c r="BB15" s="12">
        <v>1461988.3040935672</v>
      </c>
      <c r="BC15" s="12">
        <v>420485.86744639371</v>
      </c>
      <c r="BD15" s="12">
        <v>101910.33138401559</v>
      </c>
      <c r="BE15" s="12">
        <v>0</v>
      </c>
      <c r="BF15" s="12">
        <v>0</v>
      </c>
      <c r="BG15" s="12">
        <v>272220.76023391809</v>
      </c>
      <c r="BH15" s="12">
        <v>0</v>
      </c>
      <c r="BI15" s="12">
        <v>0</v>
      </c>
      <c r="BJ15" s="12">
        <v>0</v>
      </c>
      <c r="BL15" s="12">
        <v>17331022.155659422</v>
      </c>
      <c r="BN15" s="22"/>
    </row>
    <row r="16" spans="1:66" ht="45" x14ac:dyDescent="0.2">
      <c r="A16" s="224">
        <v>1.1000000000000001</v>
      </c>
      <c r="B16" s="229" t="s">
        <v>37</v>
      </c>
      <c r="C16" s="230"/>
      <c r="D16" s="226"/>
      <c r="E16" s="226"/>
      <c r="F16" s="226"/>
      <c r="G16" s="226"/>
      <c r="H16" s="226"/>
      <c r="I16" s="226"/>
      <c r="J16" s="227"/>
      <c r="K16" s="226"/>
      <c r="L16" s="226">
        <v>68400</v>
      </c>
      <c r="M16" s="226">
        <v>3240300</v>
      </c>
      <c r="N16" s="226">
        <v>1179500</v>
      </c>
      <c r="O16" s="226">
        <v>1416600</v>
      </c>
      <c r="P16" s="226">
        <v>771000</v>
      </c>
      <c r="Q16" s="226">
        <v>6675800</v>
      </c>
      <c r="R16" s="227"/>
      <c r="S16" s="226">
        <v>20417.910447761195</v>
      </c>
      <c r="T16" s="226">
        <v>950234.60410557175</v>
      </c>
      <c r="U16" s="226">
        <v>344883.04093567253</v>
      </c>
      <c r="V16" s="226">
        <v>414210.5263157895</v>
      </c>
      <c r="W16" s="226">
        <v>225438.59649122806</v>
      </c>
      <c r="X16" s="226">
        <v>1955184.678296023</v>
      </c>
      <c r="Y16" s="228">
        <f t="shared" ref="Y16:Y61" si="2">X16/$X$15</f>
        <v>0.11281415837654793</v>
      </c>
      <c r="Z16" s="226">
        <f>SUM(Z17:Z21)</f>
        <v>1998954.0722740525</v>
      </c>
      <c r="AB16" s="15">
        <v>0.96765626984077946</v>
      </c>
      <c r="AC16" s="15">
        <v>3.2343730159220631E-2</v>
      </c>
      <c r="AD16" s="41">
        <v>19757.519061823677</v>
      </c>
      <c r="AE16" s="14">
        <v>660.39138593751977</v>
      </c>
      <c r="AF16" s="14">
        <v>919500.47248242737</v>
      </c>
      <c r="AG16" s="14">
        <v>30734.131623144458</v>
      </c>
      <c r="AH16" s="14">
        <v>333728.2369231577</v>
      </c>
      <c r="AI16" s="14">
        <v>11154.804012514835</v>
      </c>
      <c r="AJ16" s="14">
        <v>400813.41282352287</v>
      </c>
      <c r="AK16" s="14">
        <v>13397.113492266652</v>
      </c>
      <c r="AL16" s="14">
        <v>218147.07135884237</v>
      </c>
      <c r="AM16" s="14">
        <v>7291.5251323857037</v>
      </c>
      <c r="AN16" s="14">
        <v>1891946.712649774</v>
      </c>
      <c r="AO16" s="14">
        <v>63237.965646249169</v>
      </c>
      <c r="AQ16" s="14">
        <v>0</v>
      </c>
      <c r="AR16" s="14">
        <v>4083.5820895522388</v>
      </c>
      <c r="AS16" s="14">
        <v>12250.746268656716</v>
      </c>
      <c r="AT16" s="14">
        <v>4083.5820895522388</v>
      </c>
      <c r="AU16" s="14">
        <v>522933.77321603126</v>
      </c>
      <c r="AV16" s="14">
        <v>267938.66080156399</v>
      </c>
      <c r="AW16" s="14">
        <v>159362.17008797653</v>
      </c>
      <c r="AX16" s="14">
        <v>0</v>
      </c>
      <c r="AY16" s="14">
        <v>303947.36842105264</v>
      </c>
      <c r="AZ16" s="14">
        <v>40935.672514619881</v>
      </c>
      <c r="BA16" s="14">
        <v>0</v>
      </c>
      <c r="BB16" s="14">
        <v>0</v>
      </c>
      <c r="BC16" s="14">
        <v>334230.01949317736</v>
      </c>
      <c r="BD16" s="14">
        <v>79980.506822612078</v>
      </c>
      <c r="BE16" s="14">
        <v>0</v>
      </c>
      <c r="BF16" s="14">
        <v>0</v>
      </c>
      <c r="BG16" s="14">
        <v>225438.59649122806</v>
      </c>
      <c r="BH16" s="14">
        <v>0</v>
      </c>
      <c r="BI16" s="14">
        <v>0</v>
      </c>
      <c r="BJ16" s="14">
        <v>0</v>
      </c>
      <c r="BL16" s="14">
        <v>1955184.678296023</v>
      </c>
      <c r="BN16" s="22"/>
    </row>
    <row r="17" spans="1:66" s="26" customFormat="1" ht="45" x14ac:dyDescent="0.2">
      <c r="A17" s="16" t="s">
        <v>38</v>
      </c>
      <c r="B17" s="35" t="s">
        <v>39</v>
      </c>
      <c r="C17" s="17" t="s">
        <v>40</v>
      </c>
      <c r="D17" s="23">
        <v>1</v>
      </c>
      <c r="E17" s="24"/>
      <c r="F17" s="23"/>
      <c r="G17" s="25"/>
      <c r="H17" s="23"/>
      <c r="I17" s="23">
        <v>1</v>
      </c>
      <c r="J17" s="3"/>
      <c r="K17" s="25">
        <v>68400</v>
      </c>
      <c r="L17" s="18">
        <v>68400</v>
      </c>
      <c r="M17" s="18">
        <v>0</v>
      </c>
      <c r="N17" s="18">
        <v>0</v>
      </c>
      <c r="O17" s="18">
        <v>0</v>
      </c>
      <c r="P17" s="18">
        <v>0</v>
      </c>
      <c r="Q17" s="23">
        <v>68400</v>
      </c>
      <c r="R17" s="3"/>
      <c r="S17" s="18">
        <v>20417.910447761195</v>
      </c>
      <c r="T17" s="18">
        <v>0</v>
      </c>
      <c r="U17" s="18">
        <v>0</v>
      </c>
      <c r="V17" s="18">
        <v>0</v>
      </c>
      <c r="W17" s="18">
        <v>0</v>
      </c>
      <c r="X17" s="25">
        <v>20417.910447761195</v>
      </c>
      <c r="Y17" s="150">
        <f t="shared" si="2"/>
        <v>1.1781134583048094E-3</v>
      </c>
      <c r="Z17" s="241">
        <f>Y17*$AA$15</f>
        <v>20874.992367702918</v>
      </c>
      <c r="AB17" s="19">
        <v>0.96765626984077935</v>
      </c>
      <c r="AC17" s="19">
        <v>3.2343730159220631E-2</v>
      </c>
      <c r="AD17" s="25">
        <v>19757.519061823674</v>
      </c>
      <c r="AE17" s="25">
        <v>660.39138593751977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19757.519061823674</v>
      </c>
      <c r="AO17" s="25">
        <v>660.39138593751977</v>
      </c>
      <c r="AQ17" s="20"/>
      <c r="AR17" s="20">
        <v>4083.5820895522388</v>
      </c>
      <c r="AS17" s="20">
        <v>12250.746268656716</v>
      </c>
      <c r="AT17" s="20">
        <v>4083.5820895522388</v>
      </c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L17" s="20">
        <v>20417.910447761195</v>
      </c>
      <c r="BN17" s="22"/>
    </row>
    <row r="18" spans="1:66" s="26" customFormat="1" x14ac:dyDescent="0.2">
      <c r="A18" s="16" t="s">
        <v>41</v>
      </c>
      <c r="B18" s="35" t="s">
        <v>42</v>
      </c>
      <c r="C18" s="17" t="s">
        <v>43</v>
      </c>
      <c r="D18" s="25"/>
      <c r="E18" s="23">
        <v>4</v>
      </c>
      <c r="F18" s="23"/>
      <c r="G18" s="25">
        <v>4</v>
      </c>
      <c r="H18" s="23"/>
      <c r="I18" s="23">
        <v>8</v>
      </c>
      <c r="J18" s="3"/>
      <c r="K18" s="25">
        <v>73900</v>
      </c>
      <c r="L18" s="18">
        <v>0</v>
      </c>
      <c r="M18" s="18">
        <v>295600</v>
      </c>
      <c r="N18" s="18">
        <v>0</v>
      </c>
      <c r="O18" s="18">
        <v>295600</v>
      </c>
      <c r="P18" s="18">
        <v>0</v>
      </c>
      <c r="Q18" s="23">
        <v>591200</v>
      </c>
      <c r="R18" s="3"/>
      <c r="S18" s="18">
        <v>0</v>
      </c>
      <c r="T18" s="18">
        <v>86686.217008797656</v>
      </c>
      <c r="U18" s="18">
        <v>0</v>
      </c>
      <c r="V18" s="18">
        <v>86432.7485380117</v>
      </c>
      <c r="W18" s="18">
        <v>0</v>
      </c>
      <c r="X18" s="25">
        <v>173118.96554680937</v>
      </c>
      <c r="Y18" s="150">
        <f t="shared" si="2"/>
        <v>9.9889645279968436E-3</v>
      </c>
      <c r="Z18" s="241">
        <f>Y18*$AA$15</f>
        <v>176994.46247157606</v>
      </c>
      <c r="AB18" s="19">
        <v>0.96765626984077935</v>
      </c>
      <c r="AC18" s="19">
        <v>3.2343730159220631E-2</v>
      </c>
      <c r="AD18" s="25">
        <v>0</v>
      </c>
      <c r="AE18" s="25">
        <v>0</v>
      </c>
      <c r="AF18" s="25">
        <v>83882.461397341467</v>
      </c>
      <c r="AG18" s="25">
        <v>2803.755611456193</v>
      </c>
      <c r="AH18" s="25">
        <v>0</v>
      </c>
      <c r="AI18" s="25">
        <v>0</v>
      </c>
      <c r="AJ18" s="25">
        <v>83637.191042378472</v>
      </c>
      <c r="AK18" s="25">
        <v>2795.5574956332221</v>
      </c>
      <c r="AL18" s="25">
        <v>0</v>
      </c>
      <c r="AM18" s="25">
        <v>0</v>
      </c>
      <c r="AN18" s="25">
        <v>167519.65243971994</v>
      </c>
      <c r="AO18" s="25">
        <v>5599.3131070894151</v>
      </c>
      <c r="AQ18" s="20"/>
      <c r="AR18" s="20"/>
      <c r="AS18" s="20"/>
      <c r="AT18" s="20"/>
      <c r="AU18" s="20">
        <v>57790.811339198437</v>
      </c>
      <c r="AV18" s="20">
        <v>28895.405669599219</v>
      </c>
      <c r="AW18" s="20"/>
      <c r="AX18" s="20"/>
      <c r="AY18" s="20">
        <v>0</v>
      </c>
      <c r="AZ18" s="20">
        <v>0</v>
      </c>
      <c r="BA18" s="20"/>
      <c r="BB18" s="20"/>
      <c r="BC18" s="20">
        <v>57621.832358674466</v>
      </c>
      <c r="BD18" s="20">
        <v>28810.916179337233</v>
      </c>
      <c r="BE18" s="20"/>
      <c r="BF18" s="20"/>
      <c r="BG18" s="20">
        <v>0</v>
      </c>
      <c r="BH18" s="20">
        <v>0</v>
      </c>
      <c r="BI18" s="20"/>
      <c r="BJ18" s="20"/>
      <c r="BL18" s="20">
        <v>173118.96554680937</v>
      </c>
      <c r="BN18" s="22"/>
    </row>
    <row r="19" spans="1:66" s="26" customFormat="1" x14ac:dyDescent="0.2">
      <c r="A19" s="16" t="s">
        <v>44</v>
      </c>
      <c r="B19" s="35" t="s">
        <v>45</v>
      </c>
      <c r="C19" s="17" t="s">
        <v>46</v>
      </c>
      <c r="D19" s="25"/>
      <c r="E19" s="23">
        <v>1</v>
      </c>
      <c r="F19" s="23"/>
      <c r="G19" s="25"/>
      <c r="H19" s="23"/>
      <c r="I19" s="23">
        <v>1</v>
      </c>
      <c r="J19" s="3"/>
      <c r="K19" s="25">
        <v>2173700</v>
      </c>
      <c r="L19" s="18">
        <v>0</v>
      </c>
      <c r="M19" s="18">
        <v>2173700</v>
      </c>
      <c r="N19" s="18">
        <v>0</v>
      </c>
      <c r="O19" s="18">
        <v>0</v>
      </c>
      <c r="P19" s="18">
        <v>0</v>
      </c>
      <c r="Q19" s="23">
        <v>2173700</v>
      </c>
      <c r="R19" s="3"/>
      <c r="S19" s="18">
        <v>0</v>
      </c>
      <c r="T19" s="18">
        <v>637448.68035190611</v>
      </c>
      <c r="U19" s="18">
        <v>0</v>
      </c>
      <c r="V19" s="18">
        <v>0</v>
      </c>
      <c r="W19" s="18">
        <v>0</v>
      </c>
      <c r="X19" s="25">
        <v>637448.68035190611</v>
      </c>
      <c r="Y19" s="150">
        <f t="shared" si="2"/>
        <v>3.6780789651448695E-2</v>
      </c>
      <c r="Z19" s="241">
        <f>Y19*$AA$15</f>
        <v>651718.81183401938</v>
      </c>
      <c r="AB19" s="19">
        <v>0.96765626984077935</v>
      </c>
      <c r="AC19" s="19">
        <v>3.2343730159220631E-2</v>
      </c>
      <c r="AD19" s="25">
        <v>0</v>
      </c>
      <c r="AE19" s="25">
        <v>0</v>
      </c>
      <c r="AF19" s="25">
        <v>616831.21224425279</v>
      </c>
      <c r="AG19" s="25">
        <v>20617.468107653338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v>616831.21224425279</v>
      </c>
      <c r="AO19" s="25">
        <v>20617.468107653338</v>
      </c>
      <c r="AQ19" s="20"/>
      <c r="AR19" s="20"/>
      <c r="AS19" s="20"/>
      <c r="AT19" s="20"/>
      <c r="AU19" s="20">
        <v>239043.2551319648</v>
      </c>
      <c r="AV19" s="20">
        <v>239043.2551319648</v>
      </c>
      <c r="AW19" s="20">
        <v>159362.17008797653</v>
      </c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L19" s="20">
        <v>637448.68035190611</v>
      </c>
      <c r="BN19" s="22"/>
    </row>
    <row r="20" spans="1:66" s="26" customFormat="1" x14ac:dyDescent="0.2">
      <c r="A20" s="16" t="s">
        <v>47</v>
      </c>
      <c r="B20" s="35" t="s">
        <v>48</v>
      </c>
      <c r="C20" s="17" t="s">
        <v>43</v>
      </c>
      <c r="D20" s="25"/>
      <c r="E20" s="23">
        <v>60</v>
      </c>
      <c r="F20" s="23">
        <v>70</v>
      </c>
      <c r="G20" s="25">
        <v>60</v>
      </c>
      <c r="H20" s="23">
        <v>60</v>
      </c>
      <c r="I20" s="23">
        <v>250</v>
      </c>
      <c r="J20" s="3"/>
      <c r="K20" s="25">
        <v>12850</v>
      </c>
      <c r="L20" s="18">
        <v>0</v>
      </c>
      <c r="M20" s="18">
        <v>771000</v>
      </c>
      <c r="N20" s="18">
        <v>899500</v>
      </c>
      <c r="O20" s="18">
        <v>771000</v>
      </c>
      <c r="P20" s="18">
        <v>771000</v>
      </c>
      <c r="Q20" s="23">
        <v>3212500</v>
      </c>
      <c r="R20" s="3"/>
      <c r="S20" s="18">
        <v>0</v>
      </c>
      <c r="T20" s="18">
        <v>226099.70674486802</v>
      </c>
      <c r="U20" s="18">
        <v>263011.69590643275</v>
      </c>
      <c r="V20" s="18">
        <v>225438.59649122806</v>
      </c>
      <c r="W20" s="18">
        <v>225438.59649122806</v>
      </c>
      <c r="X20" s="25">
        <v>939988.59563375695</v>
      </c>
      <c r="Y20" s="150">
        <f t="shared" si="2"/>
        <v>5.423734314059514E-2</v>
      </c>
      <c r="Z20" s="241">
        <f>Y20*$AA$15</f>
        <v>961031.48310820526</v>
      </c>
      <c r="AB20" s="19">
        <v>0.96765626984077935</v>
      </c>
      <c r="AC20" s="19">
        <v>3.2343730159220631E-2</v>
      </c>
      <c r="AD20" s="25">
        <v>0</v>
      </c>
      <c r="AE20" s="25">
        <v>0</v>
      </c>
      <c r="AF20" s="25">
        <v>218786.79884083307</v>
      </c>
      <c r="AG20" s="25">
        <v>7312.9079040349279</v>
      </c>
      <c r="AH20" s="25">
        <v>254504.9165853161</v>
      </c>
      <c r="AI20" s="25">
        <v>8506.7793211166536</v>
      </c>
      <c r="AJ20" s="25">
        <v>218147.07135884237</v>
      </c>
      <c r="AK20" s="25">
        <v>7291.5251323857037</v>
      </c>
      <c r="AL20" s="25">
        <v>218147.07135884237</v>
      </c>
      <c r="AM20" s="25">
        <v>7291.5251323857037</v>
      </c>
      <c r="AN20" s="25">
        <v>909585.85814383393</v>
      </c>
      <c r="AO20" s="25">
        <v>30402.737489922991</v>
      </c>
      <c r="AQ20" s="20"/>
      <c r="AR20" s="20"/>
      <c r="AS20" s="20"/>
      <c r="AT20" s="20"/>
      <c r="AU20" s="20">
        <v>226099.70674486802</v>
      </c>
      <c r="AV20" s="20"/>
      <c r="AW20" s="20"/>
      <c r="AX20" s="20"/>
      <c r="AY20" s="20">
        <v>263011.69590643275</v>
      </c>
      <c r="AZ20" s="20"/>
      <c r="BA20" s="20"/>
      <c r="BB20" s="20"/>
      <c r="BC20" s="20">
        <v>225438.59649122806</v>
      </c>
      <c r="BD20" s="20"/>
      <c r="BE20" s="20"/>
      <c r="BF20" s="20"/>
      <c r="BG20" s="20">
        <v>225438.59649122806</v>
      </c>
      <c r="BH20" s="20"/>
      <c r="BI20" s="20"/>
      <c r="BJ20" s="20"/>
      <c r="BL20" s="20">
        <v>939988.59563375695</v>
      </c>
      <c r="BN20" s="22"/>
    </row>
    <row r="21" spans="1:66" s="26" customFormat="1" x14ac:dyDescent="0.2">
      <c r="A21" s="16" t="s">
        <v>49</v>
      </c>
      <c r="B21" s="35" t="s">
        <v>321</v>
      </c>
      <c r="C21" s="17" t="s">
        <v>26</v>
      </c>
      <c r="D21" s="25"/>
      <c r="E21" s="23"/>
      <c r="F21" s="23">
        <v>40</v>
      </c>
      <c r="G21" s="25">
        <v>50</v>
      </c>
      <c r="H21" s="23"/>
      <c r="I21" s="23">
        <v>90</v>
      </c>
      <c r="J21" s="3"/>
      <c r="K21" s="25">
        <v>7000</v>
      </c>
      <c r="L21" s="18">
        <v>0</v>
      </c>
      <c r="M21" s="18">
        <v>0</v>
      </c>
      <c r="N21" s="18">
        <v>280000</v>
      </c>
      <c r="O21" s="18">
        <v>350000</v>
      </c>
      <c r="P21" s="18">
        <v>0</v>
      </c>
      <c r="Q21" s="23">
        <v>630000</v>
      </c>
      <c r="R21" s="3"/>
      <c r="S21" s="18">
        <v>0</v>
      </c>
      <c r="T21" s="18">
        <v>0</v>
      </c>
      <c r="U21" s="18">
        <v>81871.345029239761</v>
      </c>
      <c r="V21" s="18">
        <v>102339.1812865497</v>
      </c>
      <c r="W21" s="18">
        <v>0</v>
      </c>
      <c r="X21" s="25">
        <v>184210.52631578947</v>
      </c>
      <c r="Y21" s="150">
        <f t="shared" si="2"/>
        <v>1.0628947598202439E-2</v>
      </c>
      <c r="Z21" s="241">
        <f>Y21*$AA$15</f>
        <v>188334.32249254902</v>
      </c>
      <c r="AB21" s="19">
        <v>0.96765626984077935</v>
      </c>
      <c r="AC21" s="19">
        <v>3.2343730159220631E-2</v>
      </c>
      <c r="AD21" s="25">
        <v>0</v>
      </c>
      <c r="AE21" s="25">
        <v>0</v>
      </c>
      <c r="AF21" s="25">
        <v>0</v>
      </c>
      <c r="AG21" s="25">
        <v>0</v>
      </c>
      <c r="AH21" s="25">
        <v>79223.320337841578</v>
      </c>
      <c r="AI21" s="25">
        <v>2648.02469139818</v>
      </c>
      <c r="AJ21" s="25">
        <v>99029.150422301973</v>
      </c>
      <c r="AK21" s="25">
        <v>3310.0308642477253</v>
      </c>
      <c r="AL21" s="25">
        <v>0</v>
      </c>
      <c r="AM21" s="25">
        <v>0</v>
      </c>
      <c r="AN21" s="25">
        <v>178252.47076014357</v>
      </c>
      <c r="AO21" s="25">
        <v>5958.0555556459058</v>
      </c>
      <c r="AQ21" s="20"/>
      <c r="AR21" s="20"/>
      <c r="AS21" s="20"/>
      <c r="AT21" s="20"/>
      <c r="AU21" s="20"/>
      <c r="AV21" s="20"/>
      <c r="AW21" s="20"/>
      <c r="AX21" s="20"/>
      <c r="AY21" s="20">
        <v>40935.672514619881</v>
      </c>
      <c r="AZ21" s="20">
        <v>40935.672514619881</v>
      </c>
      <c r="BA21" s="20"/>
      <c r="BB21" s="20"/>
      <c r="BC21" s="20">
        <v>51169.590643274852</v>
      </c>
      <c r="BD21" s="20">
        <v>51169.590643274852</v>
      </c>
      <c r="BE21" s="20">
        <v>0</v>
      </c>
      <c r="BF21" s="20"/>
      <c r="BG21" s="20"/>
      <c r="BH21" s="20"/>
      <c r="BI21" s="20"/>
      <c r="BJ21" s="20"/>
      <c r="BL21" s="20">
        <v>184210.52631578947</v>
      </c>
      <c r="BN21" s="22"/>
    </row>
    <row r="22" spans="1:66" ht="30" x14ac:dyDescent="0.2">
      <c r="A22" s="224">
        <v>1.2</v>
      </c>
      <c r="B22" s="229" t="s">
        <v>51</v>
      </c>
      <c r="C22" s="230"/>
      <c r="D22" s="226"/>
      <c r="E22" s="226"/>
      <c r="F22" s="226"/>
      <c r="G22" s="226"/>
      <c r="H22" s="226"/>
      <c r="I22" s="226"/>
      <c r="J22" s="227"/>
      <c r="K22" s="226"/>
      <c r="L22" s="226">
        <v>60000</v>
      </c>
      <c r="M22" s="226">
        <v>1799995</v>
      </c>
      <c r="N22" s="226">
        <v>1359995</v>
      </c>
      <c r="O22" s="226">
        <v>99995</v>
      </c>
      <c r="P22" s="226">
        <v>99995</v>
      </c>
      <c r="Q22" s="226">
        <v>3419980</v>
      </c>
      <c r="R22" s="227"/>
      <c r="S22" s="226">
        <v>17910.447761194031</v>
      </c>
      <c r="T22" s="226">
        <v>527857.77126099705</v>
      </c>
      <c r="U22" s="226">
        <v>397659.35672514618</v>
      </c>
      <c r="V22" s="226">
        <v>29238.304093567251</v>
      </c>
      <c r="W22" s="226">
        <v>29238.304093567251</v>
      </c>
      <c r="X22" s="226">
        <v>1001904.1839344718</v>
      </c>
      <c r="Y22" s="228">
        <f t="shared" si="2"/>
        <v>5.7809872662778941E-2</v>
      </c>
      <c r="Z22" s="226">
        <f>SUM(Z23:Z29)</f>
        <v>1024333.13371178</v>
      </c>
      <c r="AB22" s="15">
        <v>0.96765626984077946</v>
      </c>
      <c r="AC22" s="15">
        <v>3.2343730159220631E-2</v>
      </c>
      <c r="AD22" s="14">
        <v>17331.157071775157</v>
      </c>
      <c r="AE22" s="14">
        <v>579.29068941887704</v>
      </c>
      <c r="AF22" s="14">
        <v>510784.88194488379</v>
      </c>
      <c r="AG22" s="14">
        <v>17072.889316113295</v>
      </c>
      <c r="AH22" s="14">
        <v>384797.56979593885</v>
      </c>
      <c r="AI22" s="14">
        <v>12861.786929207386</v>
      </c>
      <c r="AJ22" s="14">
        <v>28292.628275651678</v>
      </c>
      <c r="AK22" s="14">
        <v>945.67581791557507</v>
      </c>
      <c r="AL22" s="14">
        <v>28292.628275651678</v>
      </c>
      <c r="AM22" s="14">
        <v>945.67581791557507</v>
      </c>
      <c r="AN22" s="14">
        <v>969498.86536390113</v>
      </c>
      <c r="AO22" s="14">
        <v>32405.318570570711</v>
      </c>
      <c r="AQ22" s="14">
        <v>0</v>
      </c>
      <c r="AR22" s="14">
        <v>3582.0895522388064</v>
      </c>
      <c r="AS22" s="14">
        <v>10746.26865671642</v>
      </c>
      <c r="AT22" s="14">
        <v>3582.0895522388064</v>
      </c>
      <c r="AU22" s="14">
        <v>129617.30205278592</v>
      </c>
      <c r="AV22" s="14">
        <v>231085.04398826978</v>
      </c>
      <c r="AW22" s="14">
        <v>167155.42521994133</v>
      </c>
      <c r="AX22" s="14">
        <v>0</v>
      </c>
      <c r="AY22" s="14">
        <v>90641.812865497079</v>
      </c>
      <c r="AZ22" s="14">
        <v>184210.52631578947</v>
      </c>
      <c r="BA22" s="14">
        <v>122807.01754385965</v>
      </c>
      <c r="BB22" s="14">
        <v>0</v>
      </c>
      <c r="BC22" s="14">
        <v>29238.304093567251</v>
      </c>
      <c r="BD22" s="14">
        <v>0</v>
      </c>
      <c r="BE22" s="14">
        <v>0</v>
      </c>
      <c r="BF22" s="14">
        <v>0</v>
      </c>
      <c r="BG22" s="14">
        <v>29238.304093567251</v>
      </c>
      <c r="BH22" s="14">
        <v>0</v>
      </c>
      <c r="BI22" s="14">
        <v>0</v>
      </c>
      <c r="BJ22" s="14">
        <v>0</v>
      </c>
      <c r="BL22" s="14">
        <v>1001904.1839344718</v>
      </c>
      <c r="BN22" s="22"/>
    </row>
    <row r="23" spans="1:66" s="26" customFormat="1" x14ac:dyDescent="0.2">
      <c r="A23" s="16" t="s">
        <v>52</v>
      </c>
      <c r="B23" s="35" t="s">
        <v>53</v>
      </c>
      <c r="C23" s="17" t="s">
        <v>40</v>
      </c>
      <c r="D23" s="25"/>
      <c r="E23" s="23">
        <v>1</v>
      </c>
      <c r="F23" s="23"/>
      <c r="G23" s="25"/>
      <c r="H23" s="23"/>
      <c r="I23" s="23">
        <v>1</v>
      </c>
      <c r="J23" s="3"/>
      <c r="K23" s="25">
        <v>30000</v>
      </c>
      <c r="L23" s="18">
        <v>0</v>
      </c>
      <c r="M23" s="18">
        <v>30000</v>
      </c>
      <c r="N23" s="18">
        <v>0</v>
      </c>
      <c r="O23" s="18">
        <v>0</v>
      </c>
      <c r="P23" s="18">
        <v>0</v>
      </c>
      <c r="Q23" s="23">
        <v>30000</v>
      </c>
      <c r="R23" s="3"/>
      <c r="S23" s="18">
        <v>0</v>
      </c>
      <c r="T23" s="18">
        <v>8797.6539589442818</v>
      </c>
      <c r="U23" s="18">
        <v>0</v>
      </c>
      <c r="V23" s="18">
        <v>0</v>
      </c>
      <c r="W23" s="18">
        <v>0</v>
      </c>
      <c r="X23" s="25">
        <v>8797.6539589442818</v>
      </c>
      <c r="Y23" s="150">
        <f t="shared" si="2"/>
        <v>5.0762464440514375E-4</v>
      </c>
      <c r="Z23" s="25">
        <f t="shared" ref="Z23:Z29" si="3">Y23*$AA$15</f>
        <v>8994.6010742147428</v>
      </c>
      <c r="AB23" s="19">
        <v>0.96765626984077935</v>
      </c>
      <c r="AC23" s="19">
        <v>3.2343730159220631E-2</v>
      </c>
      <c r="AD23" s="25">
        <v>0</v>
      </c>
      <c r="AE23" s="25">
        <v>0</v>
      </c>
      <c r="AF23" s="25">
        <v>8513.1050132619894</v>
      </c>
      <c r="AG23" s="25">
        <v>284.54894568229292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8513.1050132619894</v>
      </c>
      <c r="AO23" s="25">
        <v>284.54894568229292</v>
      </c>
      <c r="AQ23" s="20"/>
      <c r="AR23" s="20"/>
      <c r="AS23" s="20"/>
      <c r="AT23" s="20"/>
      <c r="AU23" s="20">
        <v>5278.5923753665684</v>
      </c>
      <c r="AV23" s="20">
        <v>3519.0615835777126</v>
      </c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L23" s="20">
        <v>8797.65395894428</v>
      </c>
      <c r="BN23" s="22"/>
    </row>
    <row r="24" spans="1:66" s="26" customFormat="1" x14ac:dyDescent="0.2">
      <c r="A24" s="16" t="s">
        <v>54</v>
      </c>
      <c r="B24" s="35" t="s">
        <v>55</v>
      </c>
      <c r="C24" s="17" t="s">
        <v>40</v>
      </c>
      <c r="D24" s="25">
        <v>1</v>
      </c>
      <c r="E24" s="23"/>
      <c r="F24" s="23"/>
      <c r="G24" s="25"/>
      <c r="H24" s="23"/>
      <c r="I24" s="23">
        <v>1</v>
      </c>
      <c r="J24" s="3"/>
      <c r="K24" s="25">
        <v>60000</v>
      </c>
      <c r="L24" s="18">
        <v>60000</v>
      </c>
      <c r="M24" s="18">
        <v>0</v>
      </c>
      <c r="N24" s="18">
        <v>0</v>
      </c>
      <c r="O24" s="18">
        <v>0</v>
      </c>
      <c r="P24" s="18">
        <v>0</v>
      </c>
      <c r="Q24" s="23">
        <v>60000</v>
      </c>
      <c r="R24" s="3"/>
      <c r="S24" s="18">
        <v>17910.447761194031</v>
      </c>
      <c r="T24" s="18">
        <v>0</v>
      </c>
      <c r="U24" s="18">
        <v>0</v>
      </c>
      <c r="V24" s="18">
        <v>0</v>
      </c>
      <c r="W24" s="18">
        <v>0</v>
      </c>
      <c r="X24" s="25">
        <v>17910.447761194031</v>
      </c>
      <c r="Y24" s="150">
        <f t="shared" si="2"/>
        <v>1.0334328581621136E-3</v>
      </c>
      <c r="Z24" s="25">
        <f t="shared" si="3"/>
        <v>18311.396813774489</v>
      </c>
      <c r="AB24" s="19">
        <v>0.96765626984077935</v>
      </c>
      <c r="AC24" s="19">
        <v>3.2343730159220631E-2</v>
      </c>
      <c r="AD24" s="25">
        <v>17331.157071775153</v>
      </c>
      <c r="AE24" s="25">
        <v>579.29068941887704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17331.157071775153</v>
      </c>
      <c r="AO24" s="25">
        <v>579.29068941887704</v>
      </c>
      <c r="AQ24" s="20"/>
      <c r="AR24" s="20">
        <v>3582.0895522388064</v>
      </c>
      <c r="AS24" s="20">
        <v>10746.26865671642</v>
      </c>
      <c r="AT24" s="20">
        <v>3582.0895522388064</v>
      </c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L24" s="20">
        <v>17910.447761194031</v>
      </c>
      <c r="BN24" s="22"/>
    </row>
    <row r="25" spans="1:66" s="26" customFormat="1" ht="20.25" customHeight="1" x14ac:dyDescent="0.2">
      <c r="A25" s="16" t="s">
        <v>56</v>
      </c>
      <c r="B25" s="35" t="s">
        <v>57</v>
      </c>
      <c r="C25" s="17" t="s">
        <v>58</v>
      </c>
      <c r="D25" s="25"/>
      <c r="E25" s="23">
        <v>40</v>
      </c>
      <c r="F25" s="23"/>
      <c r="G25" s="25"/>
      <c r="H25" s="23"/>
      <c r="I25" s="23">
        <v>40</v>
      </c>
      <c r="J25" s="3"/>
      <c r="K25" s="25">
        <v>4000</v>
      </c>
      <c r="L25" s="18">
        <v>0</v>
      </c>
      <c r="M25" s="18">
        <v>160000</v>
      </c>
      <c r="N25" s="18">
        <v>0</v>
      </c>
      <c r="O25" s="18">
        <v>0</v>
      </c>
      <c r="P25" s="18">
        <v>0</v>
      </c>
      <c r="Q25" s="23">
        <v>160000</v>
      </c>
      <c r="R25" s="3"/>
      <c r="S25" s="18">
        <v>0</v>
      </c>
      <c r="T25" s="18">
        <v>46920.821114369501</v>
      </c>
      <c r="U25" s="18">
        <v>0</v>
      </c>
      <c r="V25" s="18">
        <v>0</v>
      </c>
      <c r="W25" s="18">
        <v>0</v>
      </c>
      <c r="X25" s="25">
        <v>46920.821114369501</v>
      </c>
      <c r="Y25" s="150">
        <f t="shared" si="2"/>
        <v>2.7073314368274331E-3</v>
      </c>
      <c r="Z25" s="25">
        <f t="shared" si="3"/>
        <v>47971.205729145287</v>
      </c>
      <c r="AB25" s="19">
        <v>0.96765626984077935</v>
      </c>
      <c r="AC25" s="19">
        <v>3.2343730159220631E-2</v>
      </c>
      <c r="AD25" s="25">
        <v>0</v>
      </c>
      <c r="AE25" s="25">
        <v>0</v>
      </c>
      <c r="AF25" s="25">
        <v>45403.226737397272</v>
      </c>
      <c r="AG25" s="25">
        <v>1517.5943769722289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45403.226737397272</v>
      </c>
      <c r="AO25" s="25">
        <v>1517.5943769722289</v>
      </c>
      <c r="AQ25" s="20"/>
      <c r="AR25" s="20"/>
      <c r="AS25" s="20"/>
      <c r="AT25" s="20"/>
      <c r="AU25" s="20">
        <v>18768.3284457478</v>
      </c>
      <c r="AV25" s="20">
        <v>28152.4926686217</v>
      </c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L25" s="20">
        <v>46920.821114369501</v>
      </c>
      <c r="BN25" s="22"/>
    </row>
    <row r="26" spans="1:66" s="26" customFormat="1" x14ac:dyDescent="0.2">
      <c r="A26" s="16" t="s">
        <v>59</v>
      </c>
      <c r="B26" s="35" t="s">
        <v>60</v>
      </c>
      <c r="C26" s="17" t="s">
        <v>61</v>
      </c>
      <c r="D26" s="25"/>
      <c r="E26" s="23">
        <v>1</v>
      </c>
      <c r="F26" s="23"/>
      <c r="G26" s="25"/>
      <c r="H26" s="23"/>
      <c r="I26" s="23">
        <v>1</v>
      </c>
      <c r="J26" s="3"/>
      <c r="K26" s="25">
        <v>150000</v>
      </c>
      <c r="L26" s="18">
        <v>0</v>
      </c>
      <c r="M26" s="18">
        <v>150000</v>
      </c>
      <c r="N26" s="18">
        <v>0</v>
      </c>
      <c r="O26" s="18">
        <v>0</v>
      </c>
      <c r="P26" s="18">
        <v>0</v>
      </c>
      <c r="Q26" s="23">
        <v>150000</v>
      </c>
      <c r="R26" s="3"/>
      <c r="S26" s="18">
        <v>0</v>
      </c>
      <c r="T26" s="18">
        <v>43988.269794721404</v>
      </c>
      <c r="U26" s="18">
        <v>0</v>
      </c>
      <c r="V26" s="18">
        <v>0</v>
      </c>
      <c r="W26" s="18">
        <v>0</v>
      </c>
      <c r="X26" s="25">
        <v>43988.269794721404</v>
      </c>
      <c r="Y26" s="150">
        <f t="shared" si="2"/>
        <v>2.5381232220257183E-3</v>
      </c>
      <c r="Z26" s="25">
        <f t="shared" si="3"/>
        <v>44973.005371073705</v>
      </c>
      <c r="AB26" s="19">
        <v>0.96765626984077935</v>
      </c>
      <c r="AC26" s="19">
        <v>3.2343730159220631E-2</v>
      </c>
      <c r="AD26" s="25">
        <v>0</v>
      </c>
      <c r="AE26" s="25">
        <v>0</v>
      </c>
      <c r="AF26" s="25">
        <v>42565.525066309936</v>
      </c>
      <c r="AG26" s="25">
        <v>1422.7447284114646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42565.525066309936</v>
      </c>
      <c r="AO26" s="25">
        <v>1422.7447284114646</v>
      </c>
      <c r="AQ26" s="20"/>
      <c r="AR26" s="20"/>
      <c r="AS26" s="20"/>
      <c r="AT26" s="20"/>
      <c r="AU26" s="20"/>
      <c r="AV26" s="20"/>
      <c r="AW26" s="20">
        <v>43988.269794721404</v>
      </c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L26" s="20">
        <v>43988.269794721404</v>
      </c>
      <c r="BN26" s="22"/>
    </row>
    <row r="27" spans="1:66" s="26" customFormat="1" ht="30" x14ac:dyDescent="0.2">
      <c r="A27" s="16" t="s">
        <v>62</v>
      </c>
      <c r="B27" s="35" t="s">
        <v>63</v>
      </c>
      <c r="C27" s="17" t="s">
        <v>26</v>
      </c>
      <c r="D27" s="25"/>
      <c r="E27" s="23">
        <v>180</v>
      </c>
      <c r="F27" s="23">
        <v>180</v>
      </c>
      <c r="G27" s="25"/>
      <c r="H27" s="23"/>
      <c r="I27" s="23">
        <v>360</v>
      </c>
      <c r="J27" s="3"/>
      <c r="K27" s="25">
        <v>7000</v>
      </c>
      <c r="L27" s="18">
        <v>0</v>
      </c>
      <c r="M27" s="18">
        <v>1260000</v>
      </c>
      <c r="N27" s="18">
        <v>1260000</v>
      </c>
      <c r="O27" s="18">
        <v>0</v>
      </c>
      <c r="P27" s="18">
        <v>0</v>
      </c>
      <c r="Q27" s="23">
        <v>2520000</v>
      </c>
      <c r="R27" s="3"/>
      <c r="S27" s="18">
        <v>0</v>
      </c>
      <c r="T27" s="18">
        <v>369501.4662756598</v>
      </c>
      <c r="U27" s="18">
        <v>368421.05263157893</v>
      </c>
      <c r="V27" s="18">
        <v>0</v>
      </c>
      <c r="W27" s="18">
        <v>0</v>
      </c>
      <c r="X27" s="25">
        <v>737922.51890723873</v>
      </c>
      <c r="Y27" s="150">
        <f t="shared" si="2"/>
        <v>4.2578130261420911E-2</v>
      </c>
      <c r="Z27" s="25">
        <f t="shared" si="3"/>
        <v>754441.89010211709</v>
      </c>
      <c r="AB27" s="19">
        <v>0.96765626984077935</v>
      </c>
      <c r="AC27" s="19">
        <v>3.2343730159220631E-2</v>
      </c>
      <c r="AD27" s="25">
        <v>0</v>
      </c>
      <c r="AE27" s="25">
        <v>0</v>
      </c>
      <c r="AF27" s="25">
        <v>357550.41055700346</v>
      </c>
      <c r="AG27" s="25">
        <v>11951.055718656302</v>
      </c>
      <c r="AH27" s="25">
        <v>356504.94152028713</v>
      </c>
      <c r="AI27" s="25">
        <v>11916.111111291812</v>
      </c>
      <c r="AJ27" s="25">
        <v>0</v>
      </c>
      <c r="AK27" s="25">
        <v>0</v>
      </c>
      <c r="AL27" s="25">
        <v>0</v>
      </c>
      <c r="AM27" s="25">
        <v>0</v>
      </c>
      <c r="AN27" s="25">
        <v>714055.35207729065</v>
      </c>
      <c r="AO27" s="25">
        <v>23867.166829948113</v>
      </c>
      <c r="AQ27" s="20"/>
      <c r="AR27" s="20"/>
      <c r="AS27" s="20"/>
      <c r="AT27" s="20"/>
      <c r="AU27" s="20">
        <v>61583.577712609964</v>
      </c>
      <c r="AV27" s="20">
        <v>184750.7331378299</v>
      </c>
      <c r="AW27" s="20">
        <v>123167.15542521993</v>
      </c>
      <c r="AX27" s="20"/>
      <c r="AY27" s="20">
        <v>61403.508771929824</v>
      </c>
      <c r="AZ27" s="20">
        <v>184210.52631578947</v>
      </c>
      <c r="BA27" s="20">
        <v>122807.01754385965</v>
      </c>
      <c r="BB27" s="20"/>
      <c r="BC27" s="20"/>
      <c r="BD27" s="20"/>
      <c r="BE27" s="20"/>
      <c r="BF27" s="20"/>
      <c r="BG27" s="20"/>
      <c r="BH27" s="20"/>
      <c r="BI27" s="20"/>
      <c r="BJ27" s="20"/>
      <c r="BL27" s="20">
        <v>737922.51890723873</v>
      </c>
      <c r="BN27" s="22"/>
    </row>
    <row r="28" spans="1:66" s="26" customFormat="1" ht="30" x14ac:dyDescent="0.2">
      <c r="A28" s="16" t="s">
        <v>64</v>
      </c>
      <c r="B28" s="35" t="s">
        <v>65</v>
      </c>
      <c r="C28" s="17" t="s">
        <v>66</v>
      </c>
      <c r="D28" s="25"/>
      <c r="E28" s="23">
        <v>1</v>
      </c>
      <c r="F28" s="23"/>
      <c r="G28" s="25"/>
      <c r="H28" s="23"/>
      <c r="I28" s="23">
        <v>1</v>
      </c>
      <c r="J28" s="3"/>
      <c r="K28" s="25">
        <v>100000</v>
      </c>
      <c r="L28" s="18">
        <v>0</v>
      </c>
      <c r="M28" s="18">
        <v>100000</v>
      </c>
      <c r="N28" s="18">
        <v>0</v>
      </c>
      <c r="O28" s="18">
        <v>0</v>
      </c>
      <c r="P28" s="18">
        <v>0</v>
      </c>
      <c r="Q28" s="23">
        <v>100000</v>
      </c>
      <c r="R28" s="3"/>
      <c r="S28" s="18">
        <v>0</v>
      </c>
      <c r="T28" s="18">
        <v>29325.513196480937</v>
      </c>
      <c r="U28" s="18">
        <v>0</v>
      </c>
      <c r="V28" s="18">
        <v>0</v>
      </c>
      <c r="W28" s="18">
        <v>0</v>
      </c>
      <c r="X28" s="25">
        <v>29325.513196480937</v>
      </c>
      <c r="Y28" s="150">
        <f t="shared" si="2"/>
        <v>1.6920821480171456E-3</v>
      </c>
      <c r="Z28" s="25">
        <f t="shared" si="3"/>
        <v>29982.003580715802</v>
      </c>
      <c r="AB28" s="19">
        <v>0.96765626984077935</v>
      </c>
      <c r="AC28" s="19">
        <v>3.2343730159220631E-2</v>
      </c>
      <c r="AD28" s="25">
        <v>0</v>
      </c>
      <c r="AE28" s="25">
        <v>0</v>
      </c>
      <c r="AF28" s="25">
        <v>28377.016710873293</v>
      </c>
      <c r="AG28" s="25">
        <v>948.49648560764308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28377.016710873293</v>
      </c>
      <c r="AO28" s="25">
        <v>948.49648560764308</v>
      </c>
      <c r="AQ28" s="20"/>
      <c r="AR28" s="20"/>
      <c r="AS28" s="20"/>
      <c r="AT28" s="20"/>
      <c r="AU28" s="20">
        <v>14662.756598240469</v>
      </c>
      <c r="AV28" s="20">
        <v>14662.756598240469</v>
      </c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L28" s="20">
        <v>29325.513196480937</v>
      </c>
      <c r="BN28" s="22"/>
    </row>
    <row r="29" spans="1:66" s="26" customFormat="1" ht="30" customHeight="1" x14ac:dyDescent="0.2">
      <c r="A29" s="16" t="s">
        <v>67</v>
      </c>
      <c r="B29" s="35" t="s">
        <v>68</v>
      </c>
      <c r="C29" s="17" t="s">
        <v>43</v>
      </c>
      <c r="D29" s="25"/>
      <c r="E29" s="23">
        <v>7</v>
      </c>
      <c r="F29" s="23">
        <v>7</v>
      </c>
      <c r="G29" s="25">
        <v>7</v>
      </c>
      <c r="H29" s="23">
        <v>7</v>
      </c>
      <c r="I29" s="23">
        <v>28</v>
      </c>
      <c r="J29" s="3"/>
      <c r="K29" s="25">
        <v>14285</v>
      </c>
      <c r="L29" s="18">
        <v>0</v>
      </c>
      <c r="M29" s="18">
        <v>99995</v>
      </c>
      <c r="N29" s="18">
        <v>99995</v>
      </c>
      <c r="O29" s="18">
        <v>99995</v>
      </c>
      <c r="P29" s="18">
        <v>99995</v>
      </c>
      <c r="Q29" s="23">
        <v>399980</v>
      </c>
      <c r="R29" s="3"/>
      <c r="S29" s="18">
        <v>0</v>
      </c>
      <c r="T29" s="18">
        <v>29324.046920821114</v>
      </c>
      <c r="U29" s="18">
        <v>29238.304093567251</v>
      </c>
      <c r="V29" s="18">
        <v>29238.304093567251</v>
      </c>
      <c r="W29" s="18">
        <v>29238.304093567251</v>
      </c>
      <c r="X29" s="25">
        <v>117038.95920152286</v>
      </c>
      <c r="Y29" s="150">
        <f t="shared" si="2"/>
        <v>6.7531480919204717E-3</v>
      </c>
      <c r="Z29" s="25">
        <f t="shared" si="3"/>
        <v>119659.03104073883</v>
      </c>
      <c r="AB29" s="19">
        <v>0.96765626984077935</v>
      </c>
      <c r="AC29" s="19">
        <v>3.2343730159220631E-2</v>
      </c>
      <c r="AD29" s="25">
        <v>0</v>
      </c>
      <c r="AE29" s="25">
        <v>0</v>
      </c>
      <c r="AF29" s="25">
        <v>28375.597860037749</v>
      </c>
      <c r="AG29" s="25">
        <v>948.44906078336271</v>
      </c>
      <c r="AH29" s="25">
        <v>28292.628275651674</v>
      </c>
      <c r="AI29" s="25">
        <v>945.67581791557507</v>
      </c>
      <c r="AJ29" s="25">
        <v>28292.628275651674</v>
      </c>
      <c r="AK29" s="25">
        <v>945.67581791557507</v>
      </c>
      <c r="AL29" s="25">
        <v>28292.628275651674</v>
      </c>
      <c r="AM29" s="25">
        <v>945.67581791557507</v>
      </c>
      <c r="AN29" s="25">
        <v>113253.48268699276</v>
      </c>
      <c r="AO29" s="25">
        <v>3785.4765145300876</v>
      </c>
      <c r="AQ29" s="20"/>
      <c r="AR29" s="20"/>
      <c r="AS29" s="20"/>
      <c r="AT29" s="20"/>
      <c r="AU29" s="20">
        <v>29324.046920821114</v>
      </c>
      <c r="AV29" s="20"/>
      <c r="AW29" s="20"/>
      <c r="AX29" s="20"/>
      <c r="AY29" s="20">
        <v>29238.304093567251</v>
      </c>
      <c r="AZ29" s="20"/>
      <c r="BA29" s="20"/>
      <c r="BB29" s="20"/>
      <c r="BC29" s="20">
        <v>29238.304093567251</v>
      </c>
      <c r="BD29" s="20"/>
      <c r="BE29" s="20"/>
      <c r="BF29" s="20"/>
      <c r="BG29" s="20">
        <v>29238.304093567251</v>
      </c>
      <c r="BH29" s="20"/>
      <c r="BI29" s="20"/>
      <c r="BJ29" s="20"/>
      <c r="BL29" s="20">
        <v>117038.95920152286</v>
      </c>
      <c r="BN29" s="22"/>
    </row>
    <row r="30" spans="1:66" ht="45" x14ac:dyDescent="0.2">
      <c r="A30" s="224">
        <v>1.3</v>
      </c>
      <c r="B30" s="229" t="s">
        <v>69</v>
      </c>
      <c r="C30" s="230"/>
      <c r="D30" s="226"/>
      <c r="E30" s="226"/>
      <c r="F30" s="226"/>
      <c r="G30" s="226"/>
      <c r="H30" s="226"/>
      <c r="I30" s="226"/>
      <c r="J30" s="227"/>
      <c r="K30" s="226"/>
      <c r="L30" s="226">
        <v>580000</v>
      </c>
      <c r="M30" s="226">
        <v>2646400</v>
      </c>
      <c r="N30" s="226">
        <v>1312600</v>
      </c>
      <c r="O30" s="226">
        <v>270000</v>
      </c>
      <c r="P30" s="226">
        <v>60000</v>
      </c>
      <c r="Q30" s="226">
        <v>4869000</v>
      </c>
      <c r="R30" s="227"/>
      <c r="S30" s="226">
        <v>173134.32835820894</v>
      </c>
      <c r="T30" s="226">
        <v>776070.38123167166</v>
      </c>
      <c r="U30" s="226">
        <v>383801.16959064332</v>
      </c>
      <c r="V30" s="226">
        <v>78947.368421052641</v>
      </c>
      <c r="W30" s="226">
        <v>17543.859649122809</v>
      </c>
      <c r="X30" s="226">
        <v>1429497.1072506993</v>
      </c>
      <c r="Y30" s="228">
        <f t="shared" si="2"/>
        <v>8.2481984871498132E-2</v>
      </c>
      <c r="Z30" s="226">
        <f>Z31+Z35+Z40</f>
        <v>1461498.289938075</v>
      </c>
      <c r="AB30" s="15">
        <v>0.96765626984077924</v>
      </c>
      <c r="AC30" s="15">
        <v>3.2343730159220631E-2</v>
      </c>
      <c r="AD30" s="14">
        <v>167534.51836049309</v>
      </c>
      <c r="AE30" s="14">
        <v>5599.8099977158099</v>
      </c>
      <c r="AF30" s="14">
        <v>750969.37023655092</v>
      </c>
      <c r="AG30" s="14">
        <v>25101.010995120672</v>
      </c>
      <c r="AH30" s="14">
        <v>371387.60812661023</v>
      </c>
      <c r="AI30" s="14">
        <v>12413.561464033042</v>
      </c>
      <c r="AJ30" s="14">
        <v>76393.916040061522</v>
      </c>
      <c r="AK30" s="14">
        <v>2553.4523809911029</v>
      </c>
      <c r="AL30" s="14">
        <v>16976.425786680338</v>
      </c>
      <c r="AM30" s="14">
        <v>567.43386244246733</v>
      </c>
      <c r="AN30" s="14">
        <v>1383261.838550396</v>
      </c>
      <c r="AO30" s="14">
        <v>46235.268700303095</v>
      </c>
      <c r="AQ30" s="14">
        <v>0</v>
      </c>
      <c r="AR30" s="14">
        <v>0</v>
      </c>
      <c r="AS30" s="14">
        <v>83582.089552238802</v>
      </c>
      <c r="AT30" s="14">
        <v>89552.238805970148</v>
      </c>
      <c r="AU30" s="14">
        <v>173020.52785923751</v>
      </c>
      <c r="AV30" s="14">
        <v>158357.77126099705</v>
      </c>
      <c r="AW30" s="14">
        <v>225278.59237536657</v>
      </c>
      <c r="AX30" s="14">
        <v>219413.48973607039</v>
      </c>
      <c r="AY30" s="14">
        <v>196286.54970760236</v>
      </c>
      <c r="AZ30" s="14">
        <v>161198.83040935674</v>
      </c>
      <c r="BA30" s="14">
        <v>26315.78947368421</v>
      </c>
      <c r="BB30" s="14">
        <v>0</v>
      </c>
      <c r="BC30" s="14">
        <v>57017.543859649129</v>
      </c>
      <c r="BD30" s="14">
        <v>21929.824561403508</v>
      </c>
      <c r="BE30" s="14">
        <v>0</v>
      </c>
      <c r="BF30" s="14">
        <v>0</v>
      </c>
      <c r="BG30" s="14">
        <v>17543.859649122809</v>
      </c>
      <c r="BH30" s="14">
        <v>0</v>
      </c>
      <c r="BI30" s="14">
        <v>0</v>
      </c>
      <c r="BJ30" s="14">
        <v>0</v>
      </c>
      <c r="BL30" s="14">
        <v>1429497.1072506993</v>
      </c>
      <c r="BM30" s="26"/>
      <c r="BN30" s="22"/>
    </row>
    <row r="31" spans="1:66" ht="39.75" customHeight="1" x14ac:dyDescent="0.2">
      <c r="A31" s="27" t="s">
        <v>70</v>
      </c>
      <c r="B31" s="28" t="s">
        <v>71</v>
      </c>
      <c r="C31" s="29"/>
      <c r="D31" s="30"/>
      <c r="E31" s="30"/>
      <c r="F31" s="30"/>
      <c r="G31" s="30"/>
      <c r="H31" s="30"/>
      <c r="I31" s="30"/>
      <c r="K31" s="30"/>
      <c r="L31" s="30">
        <v>130000</v>
      </c>
      <c r="M31" s="30">
        <v>1836400</v>
      </c>
      <c r="N31" s="30">
        <v>877600</v>
      </c>
      <c r="O31" s="30">
        <v>0</v>
      </c>
      <c r="P31" s="30">
        <v>0</v>
      </c>
      <c r="Q31" s="30">
        <v>2844000</v>
      </c>
      <c r="S31" s="30">
        <v>38805.970149253728</v>
      </c>
      <c r="T31" s="30">
        <v>538533.72434017598</v>
      </c>
      <c r="U31" s="30">
        <v>256608.18713450292</v>
      </c>
      <c r="V31" s="30">
        <v>0</v>
      </c>
      <c r="W31" s="30">
        <v>0</v>
      </c>
      <c r="X31" s="30">
        <v>833947.88162393263</v>
      </c>
      <c r="Y31" s="150">
        <f t="shared" si="2"/>
        <v>4.8118793809954714E-2</v>
      </c>
      <c r="Z31" s="30">
        <f>SUM(Z32:Z34)</f>
        <v>852616.90751858754</v>
      </c>
      <c r="AB31" s="31">
        <v>0.96765626984077935</v>
      </c>
      <c r="AC31" s="31">
        <v>3.2343730159220631E-2</v>
      </c>
      <c r="AD31" s="30">
        <v>37550.840322179494</v>
      </c>
      <c r="AE31" s="30">
        <v>1255.1298270742334</v>
      </c>
      <c r="AF31" s="30">
        <v>521115.53487847722</v>
      </c>
      <c r="AG31" s="30">
        <v>17418.189461698759</v>
      </c>
      <c r="AH31" s="30">
        <v>248308.52117317775</v>
      </c>
      <c r="AI31" s="30">
        <v>8299.6659613251541</v>
      </c>
      <c r="AJ31" s="30">
        <v>0</v>
      </c>
      <c r="AK31" s="30">
        <v>0</v>
      </c>
      <c r="AL31" s="30">
        <v>0</v>
      </c>
      <c r="AM31" s="30">
        <v>0</v>
      </c>
      <c r="AN31" s="30">
        <v>806974.89637383446</v>
      </c>
      <c r="AO31" s="30">
        <v>26972.985250098147</v>
      </c>
      <c r="AQ31" s="107">
        <v>0</v>
      </c>
      <c r="AR31" s="107">
        <v>0</v>
      </c>
      <c r="AS31" s="107">
        <v>0</v>
      </c>
      <c r="AT31" s="107">
        <v>38805.970149253728</v>
      </c>
      <c r="AU31" s="107">
        <v>76246.334310850434</v>
      </c>
      <c r="AV31" s="107">
        <v>76246.334310850434</v>
      </c>
      <c r="AW31" s="107">
        <v>193020.52785923754</v>
      </c>
      <c r="AX31" s="107">
        <v>193020.52785923754</v>
      </c>
      <c r="AY31" s="107">
        <v>128304.09356725146</v>
      </c>
      <c r="AZ31" s="107">
        <v>128304.09356725146</v>
      </c>
      <c r="BA31" s="107">
        <v>0</v>
      </c>
      <c r="BB31" s="107">
        <v>0</v>
      </c>
      <c r="BC31" s="107">
        <v>0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L31" s="30">
        <v>833947.88162393263</v>
      </c>
      <c r="BN31" s="22"/>
    </row>
    <row r="32" spans="1:66" s="26" customFormat="1" ht="27" customHeight="1" x14ac:dyDescent="0.2">
      <c r="A32" s="16" t="s">
        <v>72</v>
      </c>
      <c r="B32" s="35" t="s">
        <v>73</v>
      </c>
      <c r="C32" s="17" t="s">
        <v>74</v>
      </c>
      <c r="D32" s="32">
        <v>0.2</v>
      </c>
      <c r="E32" s="32">
        <v>0.8</v>
      </c>
      <c r="F32" s="25"/>
      <c r="G32" s="24"/>
      <c r="H32" s="25"/>
      <c r="I32" s="23">
        <v>1</v>
      </c>
      <c r="K32" s="25">
        <v>650000</v>
      </c>
      <c r="L32" s="18">
        <v>130000</v>
      </c>
      <c r="M32" s="18">
        <v>520000</v>
      </c>
      <c r="N32" s="18">
        <v>0</v>
      </c>
      <c r="O32" s="18">
        <v>0</v>
      </c>
      <c r="P32" s="18">
        <v>0</v>
      </c>
      <c r="Q32" s="23">
        <v>650000</v>
      </c>
      <c r="S32" s="18">
        <v>38805.970149253728</v>
      </c>
      <c r="T32" s="18">
        <v>152492.66862170087</v>
      </c>
      <c r="U32" s="18">
        <v>0</v>
      </c>
      <c r="V32" s="18">
        <v>0</v>
      </c>
      <c r="W32" s="18">
        <v>0</v>
      </c>
      <c r="X32" s="25">
        <v>191298.6387709546</v>
      </c>
      <c r="Y32" s="150">
        <f t="shared" si="2"/>
        <v>1.1037931695707069E-2</v>
      </c>
      <c r="Z32" s="25">
        <f>Y32*$AA$15</f>
        <v>195581.11171623357</v>
      </c>
      <c r="AB32" s="19">
        <v>0.96765626984077935</v>
      </c>
      <c r="AC32" s="19">
        <v>3.2343730159220631E-2</v>
      </c>
      <c r="AD32" s="25">
        <v>37550.840322179494</v>
      </c>
      <c r="AE32" s="25">
        <v>1255.1298270742334</v>
      </c>
      <c r="AF32" s="25">
        <v>147560.48689654112</v>
      </c>
      <c r="AG32" s="25">
        <v>4932.181725159744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185111.3272187206</v>
      </c>
      <c r="AO32" s="25">
        <v>6187.3115522339776</v>
      </c>
      <c r="AQ32" s="20"/>
      <c r="AR32" s="20"/>
      <c r="AS32" s="20"/>
      <c r="AT32" s="20">
        <v>38805.970149253728</v>
      </c>
      <c r="AU32" s="20">
        <v>76246.334310850434</v>
      </c>
      <c r="AV32" s="20">
        <v>76246.334310850434</v>
      </c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>
        <v>0</v>
      </c>
      <c r="BL32" s="20">
        <v>191298.6387709546</v>
      </c>
      <c r="BM32" s="4"/>
      <c r="BN32" s="22"/>
    </row>
    <row r="33" spans="1:66" s="26" customFormat="1" ht="30" x14ac:dyDescent="0.2">
      <c r="A33" s="16" t="s">
        <v>75</v>
      </c>
      <c r="B33" s="35" t="s">
        <v>76</v>
      </c>
      <c r="C33" s="17" t="s">
        <v>61</v>
      </c>
      <c r="D33" s="24"/>
      <c r="E33" s="32">
        <v>0.6</v>
      </c>
      <c r="F33" s="32">
        <v>0.4</v>
      </c>
      <c r="G33" s="24"/>
      <c r="H33" s="25"/>
      <c r="I33" s="23">
        <v>1</v>
      </c>
      <c r="K33" s="25">
        <v>844000</v>
      </c>
      <c r="L33" s="18">
        <v>0</v>
      </c>
      <c r="M33" s="18">
        <v>506400</v>
      </c>
      <c r="N33" s="18">
        <v>337600</v>
      </c>
      <c r="O33" s="18">
        <v>0</v>
      </c>
      <c r="P33" s="18">
        <v>0</v>
      </c>
      <c r="Q33" s="23">
        <v>844000</v>
      </c>
      <c r="S33" s="18">
        <v>0</v>
      </c>
      <c r="T33" s="18">
        <v>148504.39882697948</v>
      </c>
      <c r="U33" s="18">
        <v>98713.450292397669</v>
      </c>
      <c r="V33" s="18">
        <v>0</v>
      </c>
      <c r="W33" s="18">
        <v>0</v>
      </c>
      <c r="X33" s="25">
        <v>247217.84911937715</v>
      </c>
      <c r="Y33" s="150">
        <f t="shared" si="2"/>
        <v>1.4264470202563816E-2</v>
      </c>
      <c r="Z33" s="25">
        <f>Y33*$AA$15</f>
        <v>252752.14751922825</v>
      </c>
      <c r="AB33" s="19">
        <v>0.96765626984077935</v>
      </c>
      <c r="AC33" s="19">
        <v>3.2343730159220631E-2</v>
      </c>
      <c r="AD33" s="25">
        <v>0</v>
      </c>
      <c r="AE33" s="25">
        <v>0</v>
      </c>
      <c r="AF33" s="25">
        <v>143701.21262386238</v>
      </c>
      <c r="AG33" s="25">
        <v>4803.1862031171049</v>
      </c>
      <c r="AH33" s="25">
        <v>95520.689093054723</v>
      </c>
      <c r="AI33" s="25">
        <v>3192.7611993429491</v>
      </c>
      <c r="AJ33" s="25">
        <v>0</v>
      </c>
      <c r="AK33" s="25">
        <v>0</v>
      </c>
      <c r="AL33" s="25">
        <v>0</v>
      </c>
      <c r="AM33" s="25">
        <v>0</v>
      </c>
      <c r="AN33" s="25">
        <v>239221.90171691708</v>
      </c>
      <c r="AO33" s="25">
        <v>7995.947402460054</v>
      </c>
      <c r="AQ33" s="20"/>
      <c r="AR33" s="20"/>
      <c r="AS33" s="20"/>
      <c r="AT33" s="20"/>
      <c r="AU33" s="20"/>
      <c r="AV33" s="20"/>
      <c r="AW33" s="20">
        <v>74252.19941348974</v>
      </c>
      <c r="AX33" s="20">
        <v>74252.19941348974</v>
      </c>
      <c r="AY33" s="20">
        <v>49356.725146198834</v>
      </c>
      <c r="AZ33" s="20">
        <v>49356.725146198834</v>
      </c>
      <c r="BA33" s="20"/>
      <c r="BB33" s="20"/>
      <c r="BC33" s="20"/>
      <c r="BD33" s="20"/>
      <c r="BE33" s="20"/>
      <c r="BF33" s="20"/>
      <c r="BG33" s="20"/>
      <c r="BH33" s="20"/>
      <c r="BI33" s="20"/>
      <c r="BJ33" s="20">
        <v>0</v>
      </c>
      <c r="BL33" s="20">
        <v>247217.84911937715</v>
      </c>
      <c r="BM33" s="108"/>
      <c r="BN33" s="22"/>
    </row>
    <row r="34" spans="1:66" s="26" customFormat="1" ht="30" x14ac:dyDescent="0.2">
      <c r="A34" s="16" t="s">
        <v>77</v>
      </c>
      <c r="B34" s="35" t="s">
        <v>78</v>
      </c>
      <c r="C34" s="17" t="s">
        <v>61</v>
      </c>
      <c r="D34" s="24"/>
      <c r="E34" s="32">
        <v>0.6</v>
      </c>
      <c r="F34" s="32">
        <v>0.4</v>
      </c>
      <c r="G34" s="24"/>
      <c r="H34" s="25"/>
      <c r="I34" s="23">
        <v>1</v>
      </c>
      <c r="K34" s="25">
        <v>1350000</v>
      </c>
      <c r="L34" s="18">
        <v>0</v>
      </c>
      <c r="M34" s="18">
        <v>810000</v>
      </c>
      <c r="N34" s="18">
        <v>540000</v>
      </c>
      <c r="O34" s="18">
        <v>0</v>
      </c>
      <c r="P34" s="18">
        <v>0</v>
      </c>
      <c r="Q34" s="23">
        <v>1350000</v>
      </c>
      <c r="S34" s="18">
        <v>0</v>
      </c>
      <c r="T34" s="18">
        <v>237536.6568914956</v>
      </c>
      <c r="U34" s="18">
        <v>157894.73684210525</v>
      </c>
      <c r="V34" s="18">
        <v>0</v>
      </c>
      <c r="W34" s="18">
        <v>0</v>
      </c>
      <c r="X34" s="25">
        <v>395431.39373360085</v>
      </c>
      <c r="Y34" s="150">
        <f t="shared" si="2"/>
        <v>2.2816391911683827E-2</v>
      </c>
      <c r="Z34" s="25">
        <f>Y34*$AA$15</f>
        <v>404283.64828312572</v>
      </c>
      <c r="AB34" s="19">
        <v>0.96765626984077935</v>
      </c>
      <c r="AC34" s="19">
        <v>3.2343730159220631E-2</v>
      </c>
      <c r="AD34" s="25">
        <v>0</v>
      </c>
      <c r="AE34" s="25">
        <v>0</v>
      </c>
      <c r="AF34" s="25">
        <v>229853.83535807367</v>
      </c>
      <c r="AG34" s="25">
        <v>7682.8215334219094</v>
      </c>
      <c r="AH34" s="25">
        <v>152787.83208012304</v>
      </c>
      <c r="AI34" s="25">
        <v>5106.9047619822049</v>
      </c>
      <c r="AJ34" s="25">
        <v>0</v>
      </c>
      <c r="AK34" s="25">
        <v>0</v>
      </c>
      <c r="AL34" s="25">
        <v>0</v>
      </c>
      <c r="AM34" s="25">
        <v>0</v>
      </c>
      <c r="AN34" s="25">
        <v>382641.66743819672</v>
      </c>
      <c r="AO34" s="25">
        <v>12789.726295404114</v>
      </c>
      <c r="AQ34" s="20"/>
      <c r="AR34" s="20"/>
      <c r="AS34" s="20"/>
      <c r="AT34" s="20"/>
      <c r="AU34" s="20"/>
      <c r="AV34" s="20"/>
      <c r="AW34" s="20">
        <v>118768.3284457478</v>
      </c>
      <c r="AX34" s="20">
        <v>118768.3284457478</v>
      </c>
      <c r="AY34" s="20">
        <v>78947.368421052626</v>
      </c>
      <c r="AZ34" s="20">
        <v>78947.368421052626</v>
      </c>
      <c r="BA34" s="20"/>
      <c r="BB34" s="20"/>
      <c r="BC34" s="20"/>
      <c r="BD34" s="20"/>
      <c r="BE34" s="20"/>
      <c r="BF34" s="20"/>
      <c r="BG34" s="20"/>
      <c r="BH34" s="20"/>
      <c r="BI34" s="20"/>
      <c r="BJ34" s="20">
        <v>0</v>
      </c>
      <c r="BL34" s="20">
        <v>395431.39373360085</v>
      </c>
      <c r="BM34" s="108"/>
      <c r="BN34" s="22"/>
    </row>
    <row r="35" spans="1:66" ht="45.2" customHeight="1" x14ac:dyDescent="0.2">
      <c r="A35" s="27" t="s">
        <v>79</v>
      </c>
      <c r="B35" s="28" t="s">
        <v>80</v>
      </c>
      <c r="C35" s="33"/>
      <c r="D35" s="30"/>
      <c r="E35" s="30"/>
      <c r="F35" s="30"/>
      <c r="G35" s="30"/>
      <c r="H35" s="30"/>
      <c r="I35" s="30"/>
      <c r="K35" s="30"/>
      <c r="L35" s="30">
        <v>20000</v>
      </c>
      <c r="M35" s="30">
        <v>120000</v>
      </c>
      <c r="N35" s="30">
        <v>345000</v>
      </c>
      <c r="O35" s="30">
        <v>270000</v>
      </c>
      <c r="P35" s="30">
        <v>60000</v>
      </c>
      <c r="Q35" s="30">
        <v>815000</v>
      </c>
      <c r="S35" s="30">
        <v>5970.1492537313434</v>
      </c>
      <c r="T35" s="30">
        <v>35190.615835777127</v>
      </c>
      <c r="U35" s="30">
        <v>100877.19298245615</v>
      </c>
      <c r="V35" s="30">
        <v>78947.368421052641</v>
      </c>
      <c r="W35" s="30">
        <v>17543.859649122809</v>
      </c>
      <c r="X35" s="30">
        <v>238529.1861421401</v>
      </c>
      <c r="Y35" s="150">
        <f t="shared" si="2"/>
        <v>1.3763134337939133E-2</v>
      </c>
      <c r="Z35" s="30">
        <f>SUM(Z36:Z39)</f>
        <v>243868.97733394348</v>
      </c>
      <c r="AB35" s="31">
        <v>0.96765626984077913</v>
      </c>
      <c r="AC35" s="31">
        <v>3.2343730159220624E-2</v>
      </c>
      <c r="AD35" s="30">
        <v>5777.0523572583834</v>
      </c>
      <c r="AE35" s="30">
        <v>193.09689647295895</v>
      </c>
      <c r="AF35" s="30">
        <v>34052.42005304795</v>
      </c>
      <c r="AG35" s="30">
        <v>1138.1957827291715</v>
      </c>
      <c r="AH35" s="30">
        <v>97614.448273411937</v>
      </c>
      <c r="AI35" s="30">
        <v>3262.744709044186</v>
      </c>
      <c r="AJ35" s="30">
        <v>76393.916040061522</v>
      </c>
      <c r="AK35" s="30">
        <v>2553.452380991102</v>
      </c>
      <c r="AL35" s="30">
        <v>16976.425786680338</v>
      </c>
      <c r="AM35" s="30">
        <v>567.4338624424671</v>
      </c>
      <c r="AN35" s="30">
        <v>230814.26251046016</v>
      </c>
      <c r="AO35" s="30">
        <v>7714.923631679887</v>
      </c>
      <c r="AQ35" s="107">
        <v>0</v>
      </c>
      <c r="AR35" s="107">
        <v>0</v>
      </c>
      <c r="AS35" s="107">
        <v>0</v>
      </c>
      <c r="AT35" s="107">
        <v>5970.1492537313434</v>
      </c>
      <c r="AU35" s="107">
        <v>17595.307917888564</v>
      </c>
      <c r="AV35" s="107">
        <v>17595.307917888564</v>
      </c>
      <c r="AW35" s="107">
        <v>0</v>
      </c>
      <c r="AX35" s="107">
        <v>0</v>
      </c>
      <c r="AY35" s="107">
        <v>67982.456140350885</v>
      </c>
      <c r="AZ35" s="107">
        <v>32894.736842105267</v>
      </c>
      <c r="BA35" s="107">
        <v>0</v>
      </c>
      <c r="BB35" s="107">
        <v>0</v>
      </c>
      <c r="BC35" s="107">
        <v>57017.543859649129</v>
      </c>
      <c r="BD35" s="107">
        <v>21929.824561403508</v>
      </c>
      <c r="BE35" s="107">
        <v>0</v>
      </c>
      <c r="BF35" s="107">
        <v>0</v>
      </c>
      <c r="BG35" s="107">
        <v>17543.859649122809</v>
      </c>
      <c r="BH35" s="107">
        <v>0</v>
      </c>
      <c r="BI35" s="107">
        <v>0</v>
      </c>
      <c r="BJ35" s="107">
        <v>0</v>
      </c>
      <c r="BL35" s="30">
        <v>238529.1861421401</v>
      </c>
      <c r="BM35" s="108"/>
      <c r="BN35" s="22"/>
    </row>
    <row r="36" spans="1:66" s="26" customFormat="1" ht="30" x14ac:dyDescent="0.2">
      <c r="A36" s="16" t="s">
        <v>81</v>
      </c>
      <c r="B36" s="35" t="s">
        <v>82</v>
      </c>
      <c r="C36" s="17" t="s">
        <v>40</v>
      </c>
      <c r="D36" s="32">
        <v>0.2</v>
      </c>
      <c r="E36" s="32">
        <v>0.8</v>
      </c>
      <c r="F36" s="25"/>
      <c r="G36" s="34"/>
      <c r="H36" s="25"/>
      <c r="I36" s="23">
        <v>1</v>
      </c>
      <c r="J36" s="3"/>
      <c r="K36" s="25">
        <v>100000</v>
      </c>
      <c r="L36" s="18">
        <v>20000</v>
      </c>
      <c r="M36" s="18">
        <v>80000</v>
      </c>
      <c r="N36" s="18">
        <v>0</v>
      </c>
      <c r="O36" s="18">
        <v>0</v>
      </c>
      <c r="P36" s="18">
        <v>0</v>
      </c>
      <c r="Q36" s="23">
        <v>100000</v>
      </c>
      <c r="R36" s="3"/>
      <c r="S36" s="18">
        <v>5970.1492537313434</v>
      </c>
      <c r="T36" s="18">
        <v>23460.41055718475</v>
      </c>
      <c r="U36" s="18">
        <v>0</v>
      </c>
      <c r="V36" s="18">
        <v>0</v>
      </c>
      <c r="W36" s="18">
        <v>0</v>
      </c>
      <c r="X36" s="25">
        <v>29430.559810916093</v>
      </c>
      <c r="Y36" s="150">
        <f t="shared" si="2"/>
        <v>1.6981433378010877E-3</v>
      </c>
      <c r="Z36" s="25">
        <f>Y36*$AA$15</f>
        <v>30089.401802497472</v>
      </c>
      <c r="AB36" s="19">
        <v>0.96765626984077935</v>
      </c>
      <c r="AC36" s="19">
        <v>3.2343730159220631E-2</v>
      </c>
      <c r="AD36" s="25">
        <v>5777.0523572583843</v>
      </c>
      <c r="AE36" s="25">
        <v>193.096896472959</v>
      </c>
      <c r="AF36" s="25">
        <v>22701.613368698636</v>
      </c>
      <c r="AG36" s="25">
        <v>758.79718848611446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28478.66572595702</v>
      </c>
      <c r="AO36" s="25">
        <v>951.89408495907344</v>
      </c>
      <c r="AQ36" s="20"/>
      <c r="AR36" s="20"/>
      <c r="AS36" s="20"/>
      <c r="AT36" s="20">
        <v>5970.1492537313434</v>
      </c>
      <c r="AU36" s="20">
        <v>11730.205278592375</v>
      </c>
      <c r="AV36" s="20">
        <v>11730.205278592375</v>
      </c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>
        <v>0</v>
      </c>
      <c r="BL36" s="20">
        <v>29430.559810916093</v>
      </c>
      <c r="BM36" s="108"/>
      <c r="BN36" s="22"/>
    </row>
    <row r="37" spans="1:66" s="26" customFormat="1" ht="45.2" customHeight="1" x14ac:dyDescent="0.2">
      <c r="A37" s="16" t="s">
        <v>83</v>
      </c>
      <c r="B37" s="35" t="s">
        <v>84</v>
      </c>
      <c r="C37" s="17" t="s">
        <v>43</v>
      </c>
      <c r="D37" s="34"/>
      <c r="E37" s="25"/>
      <c r="F37" s="25">
        <v>150</v>
      </c>
      <c r="G37" s="25">
        <v>100</v>
      </c>
      <c r="H37" s="25"/>
      <c r="I37" s="23">
        <v>250</v>
      </c>
      <c r="J37" s="3"/>
      <c r="K37" s="25">
        <v>1500</v>
      </c>
      <c r="L37" s="18">
        <v>0</v>
      </c>
      <c r="M37" s="18">
        <v>0</v>
      </c>
      <c r="N37" s="18">
        <v>225000</v>
      </c>
      <c r="O37" s="18">
        <v>150000</v>
      </c>
      <c r="P37" s="18">
        <v>0</v>
      </c>
      <c r="Q37" s="23">
        <v>375000</v>
      </c>
      <c r="R37" s="3"/>
      <c r="S37" s="18">
        <v>0</v>
      </c>
      <c r="T37" s="18">
        <v>0</v>
      </c>
      <c r="U37" s="18">
        <v>65789.473684210534</v>
      </c>
      <c r="V37" s="18">
        <v>43859.649122807015</v>
      </c>
      <c r="W37" s="18">
        <v>0</v>
      </c>
      <c r="X37" s="25">
        <v>109649.12280701756</v>
      </c>
      <c r="Y37" s="150">
        <f t="shared" si="2"/>
        <v>6.3267545227395474E-3</v>
      </c>
      <c r="Z37" s="25">
        <f>Y37*$AA$15</f>
        <v>112103.76338842204</v>
      </c>
      <c r="AB37" s="19">
        <v>0.96765626984077935</v>
      </c>
      <c r="AC37" s="19">
        <v>3.2343730159220631E-2</v>
      </c>
      <c r="AD37" s="25">
        <v>0</v>
      </c>
      <c r="AE37" s="25">
        <v>0</v>
      </c>
      <c r="AF37" s="25">
        <v>0</v>
      </c>
      <c r="AG37" s="25">
        <v>0</v>
      </c>
      <c r="AH37" s="25">
        <v>63661.596700051283</v>
      </c>
      <c r="AI37" s="25">
        <v>2127.8769841592521</v>
      </c>
      <c r="AJ37" s="25">
        <v>42441.064466700846</v>
      </c>
      <c r="AK37" s="25">
        <v>1418.584656106168</v>
      </c>
      <c r="AL37" s="25">
        <v>0</v>
      </c>
      <c r="AM37" s="25">
        <v>0</v>
      </c>
      <c r="AN37" s="25">
        <v>106102.66116675214</v>
      </c>
      <c r="AO37" s="25">
        <v>3546.4616402654206</v>
      </c>
      <c r="AQ37" s="20"/>
      <c r="AR37" s="20"/>
      <c r="AS37" s="20"/>
      <c r="AT37" s="20"/>
      <c r="AU37" s="20"/>
      <c r="AV37" s="20"/>
      <c r="AW37" s="20"/>
      <c r="AX37" s="20"/>
      <c r="AY37" s="20">
        <v>32894.736842105267</v>
      </c>
      <c r="AZ37" s="20">
        <v>32894.736842105267</v>
      </c>
      <c r="BA37" s="20"/>
      <c r="BB37" s="20"/>
      <c r="BC37" s="20">
        <v>21929.824561403508</v>
      </c>
      <c r="BD37" s="20">
        <v>21929.824561403508</v>
      </c>
      <c r="BE37" s="20"/>
      <c r="BF37" s="20"/>
      <c r="BG37" s="20"/>
      <c r="BH37" s="20"/>
      <c r="BI37" s="20"/>
      <c r="BJ37" s="20">
        <v>0</v>
      </c>
      <c r="BL37" s="20">
        <v>109649.12280701756</v>
      </c>
      <c r="BM37" s="108"/>
      <c r="BN37" s="22"/>
    </row>
    <row r="38" spans="1:66" s="26" customFormat="1" ht="30" x14ac:dyDescent="0.2">
      <c r="A38" s="16" t="s">
        <v>85</v>
      </c>
      <c r="B38" s="35" t="s">
        <v>86</v>
      </c>
      <c r="C38" s="17" t="s">
        <v>61</v>
      </c>
      <c r="D38" s="34"/>
      <c r="E38" s="25">
        <v>1</v>
      </c>
      <c r="F38" s="25"/>
      <c r="G38" s="25"/>
      <c r="H38" s="25"/>
      <c r="I38" s="23">
        <v>1</v>
      </c>
      <c r="J38" s="3"/>
      <c r="K38" s="25">
        <v>40000</v>
      </c>
      <c r="L38" s="18">
        <v>0</v>
      </c>
      <c r="M38" s="18">
        <v>40000</v>
      </c>
      <c r="N38" s="18">
        <v>0</v>
      </c>
      <c r="O38" s="18">
        <v>0</v>
      </c>
      <c r="P38" s="18">
        <v>0</v>
      </c>
      <c r="Q38" s="23">
        <v>40000</v>
      </c>
      <c r="R38" s="3"/>
      <c r="S38" s="18">
        <v>0</v>
      </c>
      <c r="T38" s="18">
        <v>11730.205278592375</v>
      </c>
      <c r="U38" s="18">
        <v>0</v>
      </c>
      <c r="V38" s="18">
        <v>0</v>
      </c>
      <c r="W38" s="18">
        <v>0</v>
      </c>
      <c r="X38" s="25">
        <v>11730.205278592375</v>
      </c>
      <c r="Y38" s="150">
        <f t="shared" si="2"/>
        <v>6.7683285920685826E-4</v>
      </c>
      <c r="Z38" s="25">
        <f>Y38*$AA$15</f>
        <v>11992.801432286322</v>
      </c>
      <c r="AB38" s="19">
        <v>0.96765626984077935</v>
      </c>
      <c r="AC38" s="19">
        <v>3.2343730159220631E-2</v>
      </c>
      <c r="AD38" s="25">
        <v>0</v>
      </c>
      <c r="AE38" s="25">
        <v>0</v>
      </c>
      <c r="AF38" s="25">
        <v>11350.806684349318</v>
      </c>
      <c r="AG38" s="25">
        <v>379.39859424305723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11350.806684349318</v>
      </c>
      <c r="AO38" s="25">
        <v>379.39859424305723</v>
      </c>
      <c r="AQ38" s="20"/>
      <c r="AR38" s="20"/>
      <c r="AS38" s="20"/>
      <c r="AT38" s="20"/>
      <c r="AU38" s="20">
        <v>5865.1026392961876</v>
      </c>
      <c r="AV38" s="20">
        <v>5865.1026392961876</v>
      </c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>
        <v>0</v>
      </c>
      <c r="BL38" s="20">
        <v>11730.205278592375</v>
      </c>
      <c r="BM38" s="108"/>
      <c r="BN38" s="22"/>
    </row>
    <row r="39" spans="1:66" s="26" customFormat="1" x14ac:dyDescent="0.2">
      <c r="A39" s="16" t="s">
        <v>87</v>
      </c>
      <c r="B39" s="35" t="s">
        <v>88</v>
      </c>
      <c r="C39" s="17" t="s">
        <v>61</v>
      </c>
      <c r="D39" s="34"/>
      <c r="E39" s="25"/>
      <c r="F39" s="25">
        <v>2</v>
      </c>
      <c r="G39" s="25">
        <v>2</v>
      </c>
      <c r="H39" s="25">
        <v>1</v>
      </c>
      <c r="I39" s="23">
        <v>5</v>
      </c>
      <c r="J39" s="3"/>
      <c r="K39" s="25">
        <v>60000</v>
      </c>
      <c r="L39" s="18">
        <v>0</v>
      </c>
      <c r="M39" s="18">
        <v>0</v>
      </c>
      <c r="N39" s="18">
        <v>120000</v>
      </c>
      <c r="O39" s="18">
        <v>120000</v>
      </c>
      <c r="P39" s="18">
        <v>60000</v>
      </c>
      <c r="Q39" s="23">
        <v>300000</v>
      </c>
      <c r="R39" s="3"/>
      <c r="S39" s="18">
        <v>0</v>
      </c>
      <c r="T39" s="18">
        <v>0</v>
      </c>
      <c r="U39" s="18">
        <v>35087.719298245618</v>
      </c>
      <c r="V39" s="18">
        <v>35087.719298245618</v>
      </c>
      <c r="W39" s="18">
        <v>17543.859649122809</v>
      </c>
      <c r="X39" s="25">
        <v>87719.298245614045</v>
      </c>
      <c r="Y39" s="150">
        <f t="shared" si="2"/>
        <v>5.0614036181916384E-3</v>
      </c>
      <c r="Z39" s="25">
        <f>Y39*$AA$15</f>
        <v>89683.010710737639</v>
      </c>
      <c r="AB39" s="19">
        <v>0.96765626984077935</v>
      </c>
      <c r="AC39" s="19">
        <v>3.2343730159220631E-2</v>
      </c>
      <c r="AD39" s="25">
        <v>0</v>
      </c>
      <c r="AE39" s="25">
        <v>0</v>
      </c>
      <c r="AF39" s="25">
        <v>0</v>
      </c>
      <c r="AG39" s="25">
        <v>0</v>
      </c>
      <c r="AH39" s="25">
        <v>33952.851573360684</v>
      </c>
      <c r="AI39" s="25">
        <v>1134.8677248849347</v>
      </c>
      <c r="AJ39" s="25">
        <v>33952.851573360684</v>
      </c>
      <c r="AK39" s="25">
        <v>1134.8677248849347</v>
      </c>
      <c r="AL39" s="25">
        <v>16976.425786680342</v>
      </c>
      <c r="AM39" s="25">
        <v>567.43386244246733</v>
      </c>
      <c r="AN39" s="25">
        <v>84882.128933401706</v>
      </c>
      <c r="AO39" s="25">
        <v>2837.1693122123365</v>
      </c>
      <c r="AQ39" s="20"/>
      <c r="AR39" s="20"/>
      <c r="AS39" s="20"/>
      <c r="AT39" s="20"/>
      <c r="AU39" s="20"/>
      <c r="AV39" s="20"/>
      <c r="AW39" s="20"/>
      <c r="AX39" s="20"/>
      <c r="AY39" s="20">
        <v>35087.719298245618</v>
      </c>
      <c r="AZ39" s="20"/>
      <c r="BA39" s="20"/>
      <c r="BB39" s="20"/>
      <c r="BC39" s="20">
        <v>35087.719298245618</v>
      </c>
      <c r="BD39" s="20"/>
      <c r="BE39" s="20"/>
      <c r="BF39" s="20"/>
      <c r="BG39" s="20">
        <v>17543.859649122809</v>
      </c>
      <c r="BH39" s="20"/>
      <c r="BI39" s="20"/>
      <c r="BJ39" s="20"/>
      <c r="BL39" s="20">
        <v>87719.298245614045</v>
      </c>
      <c r="BM39" s="108"/>
      <c r="BN39" s="22"/>
    </row>
    <row r="40" spans="1:66" ht="32.25" customHeight="1" x14ac:dyDescent="0.2">
      <c r="A40" s="27" t="s">
        <v>89</v>
      </c>
      <c r="B40" s="28" t="s">
        <v>90</v>
      </c>
      <c r="C40" s="33"/>
      <c r="D40" s="30"/>
      <c r="E40" s="30"/>
      <c r="F40" s="30"/>
      <c r="G40" s="30"/>
      <c r="H40" s="30"/>
      <c r="I40" s="30"/>
      <c r="K40" s="30"/>
      <c r="L40" s="30">
        <v>430000</v>
      </c>
      <c r="M40" s="30">
        <v>690000</v>
      </c>
      <c r="N40" s="30">
        <v>90000</v>
      </c>
      <c r="O40" s="30">
        <v>0</v>
      </c>
      <c r="P40" s="30">
        <v>0</v>
      </c>
      <c r="Q40" s="30">
        <v>1210000</v>
      </c>
      <c r="S40" s="30">
        <v>128358.20895522388</v>
      </c>
      <c r="T40" s="30">
        <v>202346.0410557185</v>
      </c>
      <c r="U40" s="30">
        <v>26315.78947368421</v>
      </c>
      <c r="V40" s="30">
        <v>0</v>
      </c>
      <c r="W40" s="30">
        <v>0</v>
      </c>
      <c r="X40" s="30">
        <v>357020.03948462656</v>
      </c>
      <c r="Y40" s="150">
        <f t="shared" si="2"/>
        <v>2.0600056723604276E-2</v>
      </c>
      <c r="Z40" s="30">
        <f>SUM(Z41:Z45)</f>
        <v>365012.40508554416</v>
      </c>
      <c r="AB40" s="31">
        <v>0.96765626984077946</v>
      </c>
      <c r="AC40" s="31">
        <v>3.2343730159220631E-2</v>
      </c>
      <c r="AD40" s="30">
        <v>124206.62568105527</v>
      </c>
      <c r="AE40" s="30">
        <v>4151.5832741686181</v>
      </c>
      <c r="AF40" s="30">
        <v>195801.41530502579</v>
      </c>
      <c r="AG40" s="30">
        <v>6544.6257506927386</v>
      </c>
      <c r="AH40" s="30">
        <v>25464.638680020511</v>
      </c>
      <c r="AI40" s="30">
        <v>851.15079366370082</v>
      </c>
      <c r="AJ40" s="30">
        <v>0</v>
      </c>
      <c r="AK40" s="30">
        <v>0</v>
      </c>
      <c r="AL40" s="30">
        <v>0</v>
      </c>
      <c r="AM40" s="30">
        <v>0</v>
      </c>
      <c r="AN40" s="30">
        <v>345472.67966610153</v>
      </c>
      <c r="AO40" s="30">
        <v>11547.359818525056</v>
      </c>
      <c r="AQ40" s="107">
        <v>0</v>
      </c>
      <c r="AR40" s="107">
        <v>0</v>
      </c>
      <c r="AS40" s="107">
        <v>83582.089552238802</v>
      </c>
      <c r="AT40" s="107">
        <v>44776.119402985074</v>
      </c>
      <c r="AU40" s="107">
        <v>79178.885630498524</v>
      </c>
      <c r="AV40" s="107">
        <v>64516.129032258061</v>
      </c>
      <c r="AW40" s="107">
        <v>32258.06451612903</v>
      </c>
      <c r="AX40" s="107">
        <v>26392.961876832844</v>
      </c>
      <c r="AY40" s="107">
        <v>0</v>
      </c>
      <c r="AZ40" s="107">
        <v>0</v>
      </c>
      <c r="BA40" s="107">
        <v>26315.78947368421</v>
      </c>
      <c r="BB40" s="107">
        <v>0</v>
      </c>
      <c r="BC40" s="107">
        <v>0</v>
      </c>
      <c r="BD40" s="107">
        <v>0</v>
      </c>
      <c r="BE40" s="107">
        <v>0</v>
      </c>
      <c r="BF40" s="107">
        <v>0</v>
      </c>
      <c r="BG40" s="107">
        <v>0</v>
      </c>
      <c r="BH40" s="107">
        <v>0</v>
      </c>
      <c r="BI40" s="107">
        <v>0</v>
      </c>
      <c r="BJ40" s="107">
        <v>0</v>
      </c>
      <c r="BL40" s="30">
        <v>357020.0394846265</v>
      </c>
      <c r="BM40" s="108"/>
      <c r="BN40" s="22"/>
    </row>
    <row r="41" spans="1:66" s="26" customFormat="1" x14ac:dyDescent="0.2">
      <c r="A41" s="16" t="s">
        <v>91</v>
      </c>
      <c r="B41" s="35" t="s">
        <v>92</v>
      </c>
      <c r="C41" s="17" t="s">
        <v>40</v>
      </c>
      <c r="D41" s="25">
        <v>1</v>
      </c>
      <c r="E41" s="25"/>
      <c r="F41" s="25"/>
      <c r="G41" s="34"/>
      <c r="H41" s="25"/>
      <c r="I41" s="23">
        <v>1</v>
      </c>
      <c r="J41" s="3"/>
      <c r="K41" s="25">
        <v>150000</v>
      </c>
      <c r="L41" s="18">
        <v>150000</v>
      </c>
      <c r="M41" s="18">
        <v>0</v>
      </c>
      <c r="N41" s="18">
        <v>0</v>
      </c>
      <c r="O41" s="18">
        <v>0</v>
      </c>
      <c r="P41" s="18">
        <v>0</v>
      </c>
      <c r="Q41" s="23">
        <v>150000</v>
      </c>
      <c r="R41" s="3"/>
      <c r="S41" s="18">
        <v>44776.119402985074</v>
      </c>
      <c r="T41" s="18">
        <v>0</v>
      </c>
      <c r="U41" s="18">
        <v>0</v>
      </c>
      <c r="V41" s="18">
        <v>0</v>
      </c>
      <c r="W41" s="18">
        <v>0</v>
      </c>
      <c r="X41" s="25">
        <v>44776.119402985074</v>
      </c>
      <c r="Y41" s="150">
        <f t="shared" si="2"/>
        <v>2.5835821454052838E-3</v>
      </c>
      <c r="Z41" s="25">
        <f>Y41*$AA$15</f>
        <v>45778.492034436225</v>
      </c>
      <c r="AB41" s="19">
        <v>0.96765626984077935</v>
      </c>
      <c r="AC41" s="19">
        <v>3.2343730159220631E-2</v>
      </c>
      <c r="AD41" s="25">
        <v>43327.892679437879</v>
      </c>
      <c r="AE41" s="25">
        <v>1448.2267235471925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43327.892679437879</v>
      </c>
      <c r="AO41" s="25">
        <v>1448.2267235471925</v>
      </c>
      <c r="AQ41" s="20"/>
      <c r="AR41" s="20"/>
      <c r="AS41" s="20">
        <v>44776.119402985074</v>
      </c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>
        <v>0</v>
      </c>
      <c r="BL41" s="20">
        <v>44776.119402985074</v>
      </c>
      <c r="BM41" s="108"/>
      <c r="BN41" s="22"/>
    </row>
    <row r="42" spans="1:66" s="26" customFormat="1" x14ac:dyDescent="0.2">
      <c r="A42" s="16" t="s">
        <v>93</v>
      </c>
      <c r="B42" s="35" t="s">
        <v>94</v>
      </c>
      <c r="C42" s="17" t="s">
        <v>40</v>
      </c>
      <c r="D42" s="32">
        <v>0.5</v>
      </c>
      <c r="E42" s="32">
        <v>0.5</v>
      </c>
      <c r="F42" s="25"/>
      <c r="G42" s="34"/>
      <c r="H42" s="25"/>
      <c r="I42" s="23">
        <v>1</v>
      </c>
      <c r="J42" s="3"/>
      <c r="K42" s="109">
        <v>500000</v>
      </c>
      <c r="L42" s="18">
        <v>250000</v>
      </c>
      <c r="M42" s="18">
        <v>250000</v>
      </c>
      <c r="N42" s="18">
        <v>0</v>
      </c>
      <c r="O42" s="18">
        <v>0</v>
      </c>
      <c r="P42" s="18">
        <v>0</v>
      </c>
      <c r="Q42" s="23">
        <v>500000</v>
      </c>
      <c r="R42" s="3"/>
      <c r="S42" s="18">
        <v>74626.86567164179</v>
      </c>
      <c r="T42" s="18">
        <v>73313.782991202344</v>
      </c>
      <c r="U42" s="18">
        <v>0</v>
      </c>
      <c r="V42" s="18">
        <v>0</v>
      </c>
      <c r="W42" s="18">
        <v>0</v>
      </c>
      <c r="X42" s="25">
        <v>147940.64866284415</v>
      </c>
      <c r="Y42" s="150">
        <f t="shared" si="2"/>
        <v>8.5361756123850038E-3</v>
      </c>
      <c r="Z42" s="25">
        <f>Y42*$AA$15</f>
        <v>151252.49567584987</v>
      </c>
      <c r="AB42" s="19">
        <v>0.96765626984077935</v>
      </c>
      <c r="AC42" s="19">
        <v>3.2343730159220631E-2</v>
      </c>
      <c r="AD42" s="25">
        <v>72213.154465729807</v>
      </c>
      <c r="AE42" s="25">
        <v>2413.7112059119872</v>
      </c>
      <c r="AF42" s="25">
        <v>70942.541777183229</v>
      </c>
      <c r="AG42" s="25">
        <v>2371.2412140191077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143155.69624291305</v>
      </c>
      <c r="AO42" s="25">
        <v>4784.9524199310954</v>
      </c>
      <c r="AQ42" s="20"/>
      <c r="AR42" s="20"/>
      <c r="AS42" s="20">
        <v>29850.746268656716</v>
      </c>
      <c r="AT42" s="20">
        <v>44776.119402985074</v>
      </c>
      <c r="AU42" s="20">
        <v>43988.269794721404</v>
      </c>
      <c r="AV42" s="20">
        <v>29325.513196480937</v>
      </c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>
        <v>0</v>
      </c>
      <c r="BL42" s="20">
        <v>147940.64866284412</v>
      </c>
      <c r="BM42" s="108"/>
      <c r="BN42" s="22"/>
    </row>
    <row r="43" spans="1:66" s="26" customFormat="1" ht="18.75" customHeight="1" x14ac:dyDescent="0.2">
      <c r="A43" s="16" t="s">
        <v>95</v>
      </c>
      <c r="B43" s="35" t="s">
        <v>96</v>
      </c>
      <c r="C43" s="17" t="s">
        <v>66</v>
      </c>
      <c r="D43" s="34"/>
      <c r="E43" s="25">
        <v>1</v>
      </c>
      <c r="F43" s="25"/>
      <c r="G43" s="34"/>
      <c r="H43" s="25"/>
      <c r="I43" s="23">
        <v>1</v>
      </c>
      <c r="J43" s="3"/>
      <c r="K43" s="25">
        <v>320000</v>
      </c>
      <c r="L43" s="18">
        <v>0</v>
      </c>
      <c r="M43" s="18">
        <v>320000</v>
      </c>
      <c r="N43" s="18">
        <v>0</v>
      </c>
      <c r="O43" s="18">
        <v>0</v>
      </c>
      <c r="P43" s="18">
        <v>0</v>
      </c>
      <c r="Q43" s="23">
        <v>320000</v>
      </c>
      <c r="R43" s="3"/>
      <c r="S43" s="18">
        <v>0</v>
      </c>
      <c r="T43" s="18">
        <v>93841.642228739001</v>
      </c>
      <c r="U43" s="18">
        <v>0</v>
      </c>
      <c r="V43" s="18">
        <v>0</v>
      </c>
      <c r="W43" s="18">
        <v>0</v>
      </c>
      <c r="X43" s="25">
        <v>93841.642228739001</v>
      </c>
      <c r="Y43" s="150">
        <f t="shared" si="2"/>
        <v>5.4146628736548661E-3</v>
      </c>
      <c r="Z43" s="25">
        <f>Y43*$AA$15</f>
        <v>95942.411458290575</v>
      </c>
      <c r="AB43" s="19">
        <v>0.96765626984077935</v>
      </c>
      <c r="AC43" s="19">
        <v>3.2343730159220631E-2</v>
      </c>
      <c r="AD43" s="25">
        <v>0</v>
      </c>
      <c r="AE43" s="25">
        <v>0</v>
      </c>
      <c r="AF43" s="25">
        <v>90806.453474794544</v>
      </c>
      <c r="AG43" s="25">
        <v>3035.1887539444579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90806.453474794544</v>
      </c>
      <c r="AO43" s="25">
        <v>3035.1887539444579</v>
      </c>
      <c r="AQ43" s="20"/>
      <c r="AR43" s="20"/>
      <c r="AS43" s="20"/>
      <c r="AT43" s="20"/>
      <c r="AU43" s="20">
        <v>35190.615835777127</v>
      </c>
      <c r="AV43" s="20">
        <v>35190.615835777127</v>
      </c>
      <c r="AW43" s="20">
        <v>23460.41055718475</v>
      </c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>
        <v>0</v>
      </c>
      <c r="BL43" s="20">
        <v>93841.642228739001</v>
      </c>
      <c r="BM43" s="108"/>
      <c r="BN43" s="22"/>
    </row>
    <row r="44" spans="1:66" s="26" customFormat="1" x14ac:dyDescent="0.2">
      <c r="A44" s="16" t="s">
        <v>97</v>
      </c>
      <c r="B44" s="35" t="s">
        <v>98</v>
      </c>
      <c r="C44" s="17" t="s">
        <v>43</v>
      </c>
      <c r="D44" s="25">
        <v>1</v>
      </c>
      <c r="E44" s="25">
        <v>1</v>
      </c>
      <c r="F44" s="25">
        <v>3</v>
      </c>
      <c r="G44" s="34"/>
      <c r="H44" s="25"/>
      <c r="I44" s="23">
        <v>5</v>
      </c>
      <c r="J44" s="3"/>
      <c r="K44" s="25">
        <v>30000</v>
      </c>
      <c r="L44" s="18">
        <v>30000</v>
      </c>
      <c r="M44" s="18">
        <v>30000</v>
      </c>
      <c r="N44" s="18">
        <v>90000</v>
      </c>
      <c r="O44" s="18">
        <v>0</v>
      </c>
      <c r="P44" s="18">
        <v>0</v>
      </c>
      <c r="Q44" s="23">
        <v>150000</v>
      </c>
      <c r="R44" s="3"/>
      <c r="S44" s="18">
        <v>8955.2238805970155</v>
      </c>
      <c r="T44" s="18">
        <v>8797.6539589442818</v>
      </c>
      <c r="U44" s="18">
        <v>26315.78947368421</v>
      </c>
      <c r="V44" s="18">
        <v>0</v>
      </c>
      <c r="W44" s="18">
        <v>0</v>
      </c>
      <c r="X44" s="25">
        <v>44068.667313225509</v>
      </c>
      <c r="Y44" s="150">
        <f t="shared" si="2"/>
        <v>2.542762158943692E-3</v>
      </c>
      <c r="Z44" s="25">
        <f>Y44*$AA$15</f>
        <v>45055.202694323278</v>
      </c>
      <c r="AB44" s="19">
        <v>0.96765626984077935</v>
      </c>
      <c r="AC44" s="19">
        <v>3.2343730159220631E-2</v>
      </c>
      <c r="AD44" s="25">
        <v>8665.5785358875764</v>
      </c>
      <c r="AE44" s="25">
        <v>289.64534470943852</v>
      </c>
      <c r="AF44" s="25">
        <v>8513.1050132619894</v>
      </c>
      <c r="AG44" s="25">
        <v>284.54894568229292</v>
      </c>
      <c r="AH44" s="25">
        <v>25464.638680020507</v>
      </c>
      <c r="AI44" s="25">
        <v>851.15079366370082</v>
      </c>
      <c r="AJ44" s="25">
        <v>0</v>
      </c>
      <c r="AK44" s="25">
        <v>0</v>
      </c>
      <c r="AL44" s="25">
        <v>0</v>
      </c>
      <c r="AM44" s="25">
        <v>0</v>
      </c>
      <c r="AN44" s="25">
        <v>42643.322229170073</v>
      </c>
      <c r="AO44" s="25">
        <v>1425.3450840554324</v>
      </c>
      <c r="AQ44" s="20"/>
      <c r="AR44" s="20"/>
      <c r="AS44" s="20">
        <v>8955.2238805970155</v>
      </c>
      <c r="AT44" s="20"/>
      <c r="AU44" s="20"/>
      <c r="AV44" s="20"/>
      <c r="AW44" s="20">
        <v>8797.6539589442818</v>
      </c>
      <c r="AX44" s="20"/>
      <c r="AY44" s="20"/>
      <c r="AZ44" s="20"/>
      <c r="BA44" s="20">
        <v>26315.78947368421</v>
      </c>
      <c r="BB44" s="20"/>
      <c r="BC44" s="20"/>
      <c r="BD44" s="20"/>
      <c r="BE44" s="20"/>
      <c r="BF44" s="20"/>
      <c r="BG44" s="20"/>
      <c r="BH44" s="20"/>
      <c r="BI44" s="20"/>
      <c r="BJ44" s="20">
        <v>0</v>
      </c>
      <c r="BL44" s="20">
        <v>44068.667313225509</v>
      </c>
      <c r="BM44" s="108"/>
      <c r="BN44" s="22"/>
    </row>
    <row r="45" spans="1:66" s="26" customFormat="1" x14ac:dyDescent="0.2">
      <c r="A45" s="16" t="s">
        <v>99</v>
      </c>
      <c r="B45" s="35" t="s">
        <v>100</v>
      </c>
      <c r="C45" s="17" t="s">
        <v>101</v>
      </c>
      <c r="D45" s="34"/>
      <c r="E45" s="25">
        <v>3</v>
      </c>
      <c r="F45" s="25"/>
      <c r="G45" s="34"/>
      <c r="H45" s="25"/>
      <c r="I45" s="23">
        <v>3</v>
      </c>
      <c r="J45" s="3"/>
      <c r="K45" s="25">
        <v>30000</v>
      </c>
      <c r="L45" s="18">
        <v>0</v>
      </c>
      <c r="M45" s="18">
        <v>90000</v>
      </c>
      <c r="N45" s="18">
        <v>0</v>
      </c>
      <c r="O45" s="18">
        <v>0</v>
      </c>
      <c r="P45" s="18">
        <v>0</v>
      </c>
      <c r="Q45" s="23">
        <v>90000</v>
      </c>
      <c r="R45" s="3"/>
      <c r="S45" s="18">
        <v>0</v>
      </c>
      <c r="T45" s="18">
        <v>26392.961876832844</v>
      </c>
      <c r="U45" s="18">
        <v>0</v>
      </c>
      <c r="V45" s="18">
        <v>0</v>
      </c>
      <c r="W45" s="18">
        <v>0</v>
      </c>
      <c r="X45" s="25">
        <v>26392.961876832844</v>
      </c>
      <c r="Y45" s="150">
        <f t="shared" si="2"/>
        <v>1.522873933215431E-3</v>
      </c>
      <c r="Z45" s="25">
        <f>Y45*$AA$15</f>
        <v>26983.803222644223</v>
      </c>
      <c r="AB45" s="19">
        <v>0.96765626984077935</v>
      </c>
      <c r="AC45" s="19">
        <v>3.2343730159220631E-2</v>
      </c>
      <c r="AD45" s="25">
        <v>0</v>
      </c>
      <c r="AE45" s="25">
        <v>0</v>
      </c>
      <c r="AF45" s="25">
        <v>25539.315039785964</v>
      </c>
      <c r="AG45" s="25">
        <v>853.64683704687877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25539.315039785964</v>
      </c>
      <c r="AO45" s="25">
        <v>853.64683704687877</v>
      </c>
      <c r="AQ45" s="20"/>
      <c r="AR45" s="20"/>
      <c r="AS45" s="20"/>
      <c r="AT45" s="20"/>
      <c r="AU45" s="20"/>
      <c r="AV45" s="20"/>
      <c r="AW45" s="20"/>
      <c r="AX45" s="20">
        <v>26392.961876832844</v>
      </c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>
        <v>0</v>
      </c>
      <c r="BL45" s="20">
        <v>26392.961876832844</v>
      </c>
      <c r="BM45" s="108"/>
      <c r="BN45" s="22"/>
    </row>
    <row r="46" spans="1:66" ht="46.5" customHeight="1" x14ac:dyDescent="0.2">
      <c r="A46" s="224">
        <v>1.4</v>
      </c>
      <c r="B46" s="229" t="s">
        <v>102</v>
      </c>
      <c r="C46" s="230"/>
      <c r="D46" s="226"/>
      <c r="E46" s="226"/>
      <c r="F46" s="226"/>
      <c r="G46" s="226"/>
      <c r="H46" s="226"/>
      <c r="I46" s="226"/>
      <c r="J46" s="227"/>
      <c r="K46" s="226"/>
      <c r="L46" s="226">
        <v>0</v>
      </c>
      <c r="M46" s="226">
        <v>2046084.0000000005</v>
      </c>
      <c r="N46" s="226">
        <v>0</v>
      </c>
      <c r="O46" s="226">
        <v>0</v>
      </c>
      <c r="P46" s="226">
        <v>0</v>
      </c>
      <c r="Q46" s="226">
        <v>2046084.0000000005</v>
      </c>
      <c r="R46" s="227"/>
      <c r="S46" s="226">
        <v>0</v>
      </c>
      <c r="T46" s="226">
        <v>600024.63343108515</v>
      </c>
      <c r="U46" s="226">
        <v>0</v>
      </c>
      <c r="V46" s="226">
        <v>0</v>
      </c>
      <c r="W46" s="226">
        <v>0</v>
      </c>
      <c r="X46" s="226">
        <v>600024.63343108515</v>
      </c>
      <c r="Y46" s="228">
        <f t="shared" si="2"/>
        <v>3.4621422097435142E-2</v>
      </c>
      <c r="Z46" s="226">
        <f>SUM(Z47:Z50)</f>
        <v>613456.97814445326</v>
      </c>
      <c r="AB46" s="15">
        <v>0.96765626984077946</v>
      </c>
      <c r="AC46" s="15">
        <v>3.2343730159220631E-2</v>
      </c>
      <c r="AD46" s="14">
        <v>0</v>
      </c>
      <c r="AE46" s="14">
        <v>0</v>
      </c>
      <c r="AF46" s="14">
        <v>580617.5985985049</v>
      </c>
      <c r="AG46" s="14">
        <v>19407.034832580292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580617.5985985049</v>
      </c>
      <c r="AO46" s="14">
        <v>19407.034832580292</v>
      </c>
      <c r="AQ46" s="14">
        <v>0</v>
      </c>
      <c r="AR46" s="14">
        <v>0</v>
      </c>
      <c r="AS46" s="14">
        <v>0</v>
      </c>
      <c r="AT46" s="14">
        <v>0</v>
      </c>
      <c r="AU46" s="14">
        <v>121053.60703812321</v>
      </c>
      <c r="AV46" s="14">
        <v>121053.60703812321</v>
      </c>
      <c r="AW46" s="14">
        <v>219309.91202346043</v>
      </c>
      <c r="AX46" s="14">
        <v>138607.50733137829</v>
      </c>
      <c r="AY46" s="14">
        <v>0</v>
      </c>
      <c r="AZ46" s="14">
        <v>0</v>
      </c>
      <c r="BA46" s="14">
        <v>0</v>
      </c>
      <c r="BB46" s="14">
        <v>0</v>
      </c>
      <c r="BC46" s="14">
        <v>0</v>
      </c>
      <c r="BD46" s="14">
        <v>0</v>
      </c>
      <c r="BE46" s="14">
        <v>0</v>
      </c>
      <c r="BF46" s="14">
        <v>0</v>
      </c>
      <c r="BG46" s="14">
        <v>0</v>
      </c>
      <c r="BH46" s="14">
        <v>0</v>
      </c>
      <c r="BI46" s="14">
        <v>0</v>
      </c>
      <c r="BJ46" s="14">
        <v>0</v>
      </c>
      <c r="BL46" s="14">
        <v>600024.63343108515</v>
      </c>
      <c r="BN46" s="22"/>
    </row>
    <row r="47" spans="1:66" s="26" customFormat="1" x14ac:dyDescent="0.2">
      <c r="A47" s="16" t="s">
        <v>103</v>
      </c>
      <c r="B47" s="35" t="s">
        <v>104</v>
      </c>
      <c r="C47" s="17" t="s">
        <v>105</v>
      </c>
      <c r="D47" s="25"/>
      <c r="E47" s="25">
        <v>20</v>
      </c>
      <c r="F47" s="25"/>
      <c r="G47" s="25"/>
      <c r="H47" s="25"/>
      <c r="I47" s="23">
        <v>20</v>
      </c>
      <c r="J47" s="3"/>
      <c r="K47" s="25">
        <v>35072</v>
      </c>
      <c r="L47" s="18">
        <v>0</v>
      </c>
      <c r="M47" s="18">
        <v>701440</v>
      </c>
      <c r="N47" s="18">
        <v>0</v>
      </c>
      <c r="O47" s="18">
        <v>0</v>
      </c>
      <c r="P47" s="18">
        <v>0</v>
      </c>
      <c r="Q47" s="23">
        <v>701440</v>
      </c>
      <c r="R47" s="3"/>
      <c r="S47" s="18">
        <v>0</v>
      </c>
      <c r="T47" s="18">
        <v>205700.87976539589</v>
      </c>
      <c r="U47" s="18">
        <v>0</v>
      </c>
      <c r="V47" s="18">
        <v>0</v>
      </c>
      <c r="W47" s="18">
        <v>0</v>
      </c>
      <c r="X47" s="25">
        <v>205700.87976539589</v>
      </c>
      <c r="Y47" s="150">
        <f t="shared" si="2"/>
        <v>1.1868941019051466E-2</v>
      </c>
      <c r="Z47" s="25">
        <f>Y47*$AA$15</f>
        <v>210305.76591657294</v>
      </c>
      <c r="AB47" s="19">
        <v>0.96765626984077935</v>
      </c>
      <c r="AC47" s="19">
        <v>3.2343730159220631E-2</v>
      </c>
      <c r="AD47" s="25">
        <v>0</v>
      </c>
      <c r="AE47" s="25">
        <v>0</v>
      </c>
      <c r="AF47" s="25">
        <v>199047.74601674965</v>
      </c>
      <c r="AG47" s="25">
        <v>6653.1337486462517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199047.74601674965</v>
      </c>
      <c r="AO47" s="25">
        <v>6653.1337486462517</v>
      </c>
      <c r="AQ47" s="20"/>
      <c r="AR47" s="20"/>
      <c r="AS47" s="20"/>
      <c r="AT47" s="20"/>
      <c r="AU47" s="20">
        <v>61710.263929618763</v>
      </c>
      <c r="AV47" s="20">
        <v>61710.263929618763</v>
      </c>
      <c r="AW47" s="20">
        <v>61710.263929618763</v>
      </c>
      <c r="AX47" s="20">
        <v>20570.087976539588</v>
      </c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>
        <v>0</v>
      </c>
      <c r="BL47" s="20">
        <v>205700.87976539589</v>
      </c>
      <c r="BN47" s="22"/>
    </row>
    <row r="48" spans="1:66" s="26" customFormat="1" x14ac:dyDescent="0.2">
      <c r="A48" s="16" t="s">
        <v>106</v>
      </c>
      <c r="B48" s="35" t="s">
        <v>107</v>
      </c>
      <c r="C48" s="17" t="s">
        <v>108</v>
      </c>
      <c r="D48" s="25"/>
      <c r="E48" s="25">
        <v>20</v>
      </c>
      <c r="F48" s="25"/>
      <c r="G48" s="25"/>
      <c r="H48" s="25"/>
      <c r="I48" s="23">
        <v>20</v>
      </c>
      <c r="J48" s="3"/>
      <c r="K48" s="25">
        <v>19366</v>
      </c>
      <c r="L48" s="18">
        <v>0</v>
      </c>
      <c r="M48" s="18">
        <v>387320</v>
      </c>
      <c r="N48" s="18">
        <v>0</v>
      </c>
      <c r="O48" s="18">
        <v>0</v>
      </c>
      <c r="P48" s="18">
        <v>0</v>
      </c>
      <c r="Q48" s="23">
        <v>387320</v>
      </c>
      <c r="R48" s="3"/>
      <c r="S48" s="18">
        <v>0</v>
      </c>
      <c r="T48" s="18">
        <v>113583.57771260997</v>
      </c>
      <c r="U48" s="18">
        <v>0</v>
      </c>
      <c r="V48" s="18">
        <v>0</v>
      </c>
      <c r="W48" s="18">
        <v>0</v>
      </c>
      <c r="X48" s="25">
        <v>113583.57771260997</v>
      </c>
      <c r="Y48" s="150">
        <f t="shared" si="2"/>
        <v>6.5537725757000087E-3</v>
      </c>
      <c r="Z48" s="25">
        <f>Y48*$AA$15</f>
        <v>116126.29626882846</v>
      </c>
      <c r="AB48" s="19">
        <v>0.96765626984077935</v>
      </c>
      <c r="AC48" s="19">
        <v>3.2343730159220631E-2</v>
      </c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Q48" s="20"/>
      <c r="AR48" s="20"/>
      <c r="AS48" s="20"/>
      <c r="AT48" s="20"/>
      <c r="AU48" s="20"/>
      <c r="AV48" s="20"/>
      <c r="AW48" s="20">
        <v>56791.788856304986</v>
      </c>
      <c r="AX48" s="20">
        <v>56791.788856304986</v>
      </c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L48" s="20">
        <v>113583.57771260997</v>
      </c>
      <c r="BN48" s="22"/>
    </row>
    <row r="49" spans="1:66" s="26" customFormat="1" x14ac:dyDescent="0.2">
      <c r="A49" s="16" t="s">
        <v>109</v>
      </c>
      <c r="B49" s="35" t="s">
        <v>110</v>
      </c>
      <c r="C49" s="17" t="s">
        <v>105</v>
      </c>
      <c r="D49" s="25"/>
      <c r="E49" s="25">
        <v>22</v>
      </c>
      <c r="F49" s="25"/>
      <c r="G49" s="25"/>
      <c r="H49" s="25"/>
      <c r="I49" s="23">
        <v>22</v>
      </c>
      <c r="J49" s="3"/>
      <c r="K49" s="25">
        <v>30660.727272727301</v>
      </c>
      <c r="L49" s="18">
        <v>0</v>
      </c>
      <c r="M49" s="18">
        <v>674536.00000000058</v>
      </c>
      <c r="N49" s="18">
        <v>0</v>
      </c>
      <c r="O49" s="18">
        <v>0</v>
      </c>
      <c r="P49" s="18">
        <v>0</v>
      </c>
      <c r="Q49" s="23">
        <v>674536.00000000058</v>
      </c>
      <c r="R49" s="39"/>
      <c r="S49" s="18">
        <v>0</v>
      </c>
      <c r="T49" s="18">
        <v>197811.14369501482</v>
      </c>
      <c r="U49" s="18">
        <v>0</v>
      </c>
      <c r="V49" s="18">
        <v>0</v>
      </c>
      <c r="W49" s="18">
        <v>0</v>
      </c>
      <c r="X49" s="25">
        <v>197811.14369501482</v>
      </c>
      <c r="Y49" s="150">
        <f t="shared" si="2"/>
        <v>1.1413703237948943E-2</v>
      </c>
      <c r="Z49" s="25">
        <f>Y49*$AA$15</f>
        <v>202239.40767321733</v>
      </c>
      <c r="AB49" s="19">
        <v>0.96765626984077935</v>
      </c>
      <c r="AC49" s="19">
        <v>3.2343730159220631E-2</v>
      </c>
      <c r="AD49" s="25">
        <v>0</v>
      </c>
      <c r="AE49" s="25">
        <v>0</v>
      </c>
      <c r="AF49" s="25">
        <v>191413.19344085644</v>
      </c>
      <c r="AG49" s="25">
        <v>6397.950254158377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191413.19344085644</v>
      </c>
      <c r="AO49" s="25">
        <v>6397.950254158377</v>
      </c>
      <c r="AQ49" s="20"/>
      <c r="AR49" s="20"/>
      <c r="AS49" s="20"/>
      <c r="AT49" s="20"/>
      <c r="AU49" s="20">
        <v>59343.34310850445</v>
      </c>
      <c r="AV49" s="20">
        <v>59343.34310850445</v>
      </c>
      <c r="AW49" s="20">
        <v>59343.34310850445</v>
      </c>
      <c r="AX49" s="20">
        <v>19781.114369501483</v>
      </c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>
        <v>0</v>
      </c>
      <c r="BL49" s="20">
        <v>197811.14369501482</v>
      </c>
      <c r="BN49" s="22"/>
    </row>
    <row r="50" spans="1:66" s="26" customFormat="1" x14ac:dyDescent="0.2">
      <c r="A50" s="16" t="s">
        <v>111</v>
      </c>
      <c r="B50" s="35" t="s">
        <v>112</v>
      </c>
      <c r="C50" s="17" t="s">
        <v>108</v>
      </c>
      <c r="D50" s="25"/>
      <c r="E50" s="25">
        <v>22</v>
      </c>
      <c r="F50" s="25"/>
      <c r="G50" s="25"/>
      <c r="H50" s="25"/>
      <c r="I50" s="23">
        <v>22</v>
      </c>
      <c r="J50" s="3"/>
      <c r="K50" s="25">
        <v>12854</v>
      </c>
      <c r="L50" s="18">
        <v>0</v>
      </c>
      <c r="M50" s="18">
        <v>282788</v>
      </c>
      <c r="N50" s="18">
        <v>0</v>
      </c>
      <c r="O50" s="18">
        <v>0</v>
      </c>
      <c r="P50" s="18">
        <v>0</v>
      </c>
      <c r="Q50" s="23">
        <v>282788</v>
      </c>
      <c r="R50" s="3"/>
      <c r="S50" s="18">
        <v>0</v>
      </c>
      <c r="T50" s="18">
        <v>82929.032258064515</v>
      </c>
      <c r="U50" s="18">
        <v>0</v>
      </c>
      <c r="V50" s="18">
        <v>0</v>
      </c>
      <c r="W50" s="18">
        <v>0</v>
      </c>
      <c r="X50" s="25">
        <v>82929.032258064515</v>
      </c>
      <c r="Y50" s="150">
        <f t="shared" si="2"/>
        <v>4.7850052647347256E-3</v>
      </c>
      <c r="Z50" s="25">
        <f>Y50*$AA$15</f>
        <v>84785.5082858346</v>
      </c>
      <c r="AB50" s="19">
        <v>0.96765626984077935</v>
      </c>
      <c r="AC50" s="19">
        <v>3.2343730159220631E-2</v>
      </c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Q50" s="20"/>
      <c r="AR50" s="20"/>
      <c r="AS50" s="20"/>
      <c r="AT50" s="20"/>
      <c r="AU50" s="20"/>
      <c r="AV50" s="20"/>
      <c r="AW50" s="20">
        <v>41464.516129032258</v>
      </c>
      <c r="AX50" s="20">
        <v>41464.516129032258</v>
      </c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L50" s="20">
        <v>82929.032258064515</v>
      </c>
      <c r="BN50" s="22"/>
    </row>
    <row r="51" spans="1:66" ht="64.5" customHeight="1" x14ac:dyDescent="0.2">
      <c r="A51" s="224">
        <v>1.5</v>
      </c>
      <c r="B51" s="229" t="s">
        <v>113</v>
      </c>
      <c r="C51" s="230"/>
      <c r="D51" s="226"/>
      <c r="E51" s="226"/>
      <c r="F51" s="226"/>
      <c r="G51" s="226"/>
      <c r="H51" s="226"/>
      <c r="I51" s="226"/>
      <c r="J51" s="227"/>
      <c r="K51" s="226"/>
      <c r="L51" s="226">
        <v>3058000</v>
      </c>
      <c r="M51" s="226">
        <v>252000</v>
      </c>
      <c r="N51" s="226">
        <v>38843250</v>
      </c>
      <c r="O51" s="226">
        <v>0</v>
      </c>
      <c r="P51" s="226">
        <v>0</v>
      </c>
      <c r="Q51" s="226">
        <v>42153250</v>
      </c>
      <c r="R51" s="227"/>
      <c r="S51" s="226">
        <v>912835.82089552237</v>
      </c>
      <c r="T51" s="226">
        <v>73900.293255131954</v>
      </c>
      <c r="U51" s="226">
        <v>11357675.438596491</v>
      </c>
      <c r="V51" s="226">
        <v>0</v>
      </c>
      <c r="W51" s="226">
        <v>0</v>
      </c>
      <c r="X51" s="226">
        <v>12344411.552747143</v>
      </c>
      <c r="Y51" s="228">
        <f t="shared" si="2"/>
        <v>0.71227256199173994</v>
      </c>
      <c r="Z51" s="226">
        <f>SUM(Z52:Z61)</f>
        <v>12620757.525931641</v>
      </c>
      <c r="AB51" s="15">
        <v>0.96765626984077968</v>
      </c>
      <c r="AC51" s="15">
        <v>3.2343730159220638E-2</v>
      </c>
      <c r="AD51" s="41">
        <v>883311.30542480724</v>
      </c>
      <c r="AE51" s="14">
        <v>29524.515470715436</v>
      </c>
      <c r="AF51" s="14">
        <v>71510.082111400712</v>
      </c>
      <c r="AG51" s="14">
        <v>2390.211143731261</v>
      </c>
      <c r="AH51" s="14">
        <v>10990325.848974522</v>
      </c>
      <c r="AI51" s="14">
        <v>367349.58962197282</v>
      </c>
      <c r="AJ51" s="14">
        <v>0</v>
      </c>
      <c r="AK51" s="14">
        <v>0</v>
      </c>
      <c r="AL51" s="14">
        <v>0</v>
      </c>
      <c r="AM51" s="14">
        <v>0</v>
      </c>
      <c r="AN51" s="41">
        <v>11945147.236510728</v>
      </c>
      <c r="AO51" s="14">
        <v>399264.31623641943</v>
      </c>
      <c r="AQ51" s="14">
        <v>0</v>
      </c>
      <c r="AR51" s="14">
        <v>14925.373134328358</v>
      </c>
      <c r="AS51" s="14">
        <v>482388.05970149254</v>
      </c>
      <c r="AT51" s="14">
        <v>415522.38805970148</v>
      </c>
      <c r="AU51" s="14">
        <v>73900.293255131954</v>
      </c>
      <c r="AV51" s="14">
        <v>0</v>
      </c>
      <c r="AW51" s="14">
        <v>0</v>
      </c>
      <c r="AX51" s="14">
        <v>0</v>
      </c>
      <c r="AY51" s="14">
        <v>4039322.2639933163</v>
      </c>
      <c r="AZ51" s="14">
        <v>4039322.2639933163</v>
      </c>
      <c r="BA51" s="14">
        <v>1817042.6065162907</v>
      </c>
      <c r="BB51" s="14">
        <v>1461988.3040935672</v>
      </c>
      <c r="BC51" s="14">
        <v>0</v>
      </c>
      <c r="BD51" s="14">
        <v>0</v>
      </c>
      <c r="BE51" s="14">
        <v>0</v>
      </c>
      <c r="BF51" s="14">
        <v>0</v>
      </c>
      <c r="BG51" s="14">
        <v>0</v>
      </c>
      <c r="BH51" s="14">
        <v>0</v>
      </c>
      <c r="BI51" s="14">
        <v>0</v>
      </c>
      <c r="BJ51" s="14">
        <v>0</v>
      </c>
      <c r="BL51" s="14">
        <v>12344411.552747143</v>
      </c>
      <c r="BM51" s="26"/>
      <c r="BN51" s="22"/>
    </row>
    <row r="52" spans="1:66" s="26" customFormat="1" ht="30" x14ac:dyDescent="0.2">
      <c r="A52" s="16" t="s">
        <v>114</v>
      </c>
      <c r="B52" s="35" t="s">
        <v>115</v>
      </c>
      <c r="C52" s="17" t="s">
        <v>116</v>
      </c>
      <c r="D52" s="25"/>
      <c r="E52" s="25"/>
      <c r="F52" s="25">
        <v>85</v>
      </c>
      <c r="G52" s="25"/>
      <c r="H52" s="25"/>
      <c r="I52" s="23">
        <v>85</v>
      </c>
      <c r="J52" s="3"/>
      <c r="K52" s="25">
        <v>100000</v>
      </c>
      <c r="L52" s="18">
        <v>0</v>
      </c>
      <c r="M52" s="18">
        <v>0</v>
      </c>
      <c r="N52" s="18">
        <v>8500000</v>
      </c>
      <c r="O52" s="18">
        <v>0</v>
      </c>
      <c r="P52" s="18">
        <v>0</v>
      </c>
      <c r="Q52" s="23">
        <v>8500000</v>
      </c>
      <c r="R52" s="3"/>
      <c r="S52" s="18">
        <v>0</v>
      </c>
      <c r="T52" s="18">
        <v>0</v>
      </c>
      <c r="U52" s="18">
        <v>2485380.1169590643</v>
      </c>
      <c r="V52" s="18">
        <v>0</v>
      </c>
      <c r="W52" s="18">
        <v>0</v>
      </c>
      <c r="X52" s="25">
        <v>2485380.1169590643</v>
      </c>
      <c r="Y52" s="150">
        <f t="shared" si="2"/>
        <v>0.14340643584876306</v>
      </c>
      <c r="Z52" s="25">
        <f t="shared" ref="Z52:Z61" si="4">Y52*$AA$15</f>
        <v>2541018.6368042328</v>
      </c>
      <c r="AB52" s="19">
        <v>0.96765626984077935</v>
      </c>
      <c r="AC52" s="19">
        <v>3.2343730159220631E-2</v>
      </c>
      <c r="AD52" s="25">
        <v>0</v>
      </c>
      <c r="AE52" s="25">
        <v>0</v>
      </c>
      <c r="AF52" s="25">
        <v>0</v>
      </c>
      <c r="AG52" s="25">
        <v>0</v>
      </c>
      <c r="AH52" s="25">
        <v>2404993.6531130481</v>
      </c>
      <c r="AI52" s="25">
        <v>80386.46384601618</v>
      </c>
      <c r="AJ52" s="25">
        <v>0</v>
      </c>
      <c r="AK52" s="25">
        <v>0</v>
      </c>
      <c r="AL52" s="25">
        <v>0</v>
      </c>
      <c r="AM52" s="25">
        <v>0</v>
      </c>
      <c r="AN52" s="25">
        <v>2404993.6531130481</v>
      </c>
      <c r="AO52" s="25">
        <v>80386.46384601618</v>
      </c>
      <c r="AQ52" s="18"/>
      <c r="AR52" s="18"/>
      <c r="AS52" s="18"/>
      <c r="AT52" s="18"/>
      <c r="AU52" s="18"/>
      <c r="AV52" s="18"/>
      <c r="AW52" s="18"/>
      <c r="AX52" s="18"/>
      <c r="AY52" s="18">
        <v>1065162.9072681703</v>
      </c>
      <c r="AZ52" s="18">
        <v>1065162.9072681703</v>
      </c>
      <c r="BA52" s="18">
        <v>355054.30242272344</v>
      </c>
      <c r="BB52" s="18"/>
      <c r="BC52" s="18"/>
      <c r="BD52" s="18"/>
      <c r="BE52" s="18"/>
      <c r="BF52" s="18"/>
      <c r="BG52" s="18"/>
      <c r="BH52" s="18"/>
      <c r="BI52" s="18"/>
      <c r="BJ52" s="18">
        <v>0</v>
      </c>
      <c r="BL52" s="20">
        <v>2485380.1169590638</v>
      </c>
      <c r="BN52" s="22"/>
    </row>
    <row r="53" spans="1:66" s="26" customFormat="1" x14ac:dyDescent="0.2">
      <c r="A53" s="16" t="s">
        <v>117</v>
      </c>
      <c r="B53" s="35" t="s">
        <v>118</v>
      </c>
      <c r="C53" s="17" t="s">
        <v>61</v>
      </c>
      <c r="D53" s="25">
        <v>1</v>
      </c>
      <c r="E53" s="25"/>
      <c r="F53" s="25"/>
      <c r="G53" s="25"/>
      <c r="H53" s="25"/>
      <c r="I53" s="23">
        <v>1</v>
      </c>
      <c r="J53" s="3"/>
      <c r="K53" s="25">
        <v>1600000</v>
      </c>
      <c r="L53" s="18">
        <v>1600000</v>
      </c>
      <c r="M53" s="18">
        <v>0</v>
      </c>
      <c r="N53" s="18">
        <v>0</v>
      </c>
      <c r="O53" s="18">
        <v>0</v>
      </c>
      <c r="P53" s="18">
        <v>0</v>
      </c>
      <c r="Q53" s="23">
        <v>1600000</v>
      </c>
      <c r="R53" s="3"/>
      <c r="S53" s="18">
        <v>477611.94029850746</v>
      </c>
      <c r="T53" s="18">
        <v>0</v>
      </c>
      <c r="U53" s="18">
        <v>0</v>
      </c>
      <c r="V53" s="18">
        <v>0</v>
      </c>
      <c r="W53" s="18">
        <v>0</v>
      </c>
      <c r="X53" s="25">
        <v>477611.94029850746</v>
      </c>
      <c r="Y53" s="150">
        <f t="shared" si="2"/>
        <v>2.7558209550989692E-2</v>
      </c>
      <c r="Z53" s="25">
        <f t="shared" si="4"/>
        <v>488303.91503398633</v>
      </c>
      <c r="AB53" s="19">
        <v>0.96765626984077935</v>
      </c>
      <c r="AC53" s="19">
        <v>3.2343730159220631E-2</v>
      </c>
      <c r="AD53" s="25">
        <v>462164.18858067074</v>
      </c>
      <c r="AE53" s="25">
        <v>15447.75171783672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462164.18858067074</v>
      </c>
      <c r="AO53" s="25">
        <v>15447.75171783672</v>
      </c>
      <c r="AQ53" s="18"/>
      <c r="AR53" s="18"/>
      <c r="AS53" s="18">
        <v>286567.1641791045</v>
      </c>
      <c r="AT53" s="18">
        <v>191044.77611940299</v>
      </c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>
        <v>0</v>
      </c>
      <c r="BL53" s="20">
        <v>477611.94029850746</v>
      </c>
      <c r="BN53" s="22"/>
    </row>
    <row r="54" spans="1:66" s="26" customFormat="1" ht="30" x14ac:dyDescent="0.2">
      <c r="A54" s="16" t="s">
        <v>119</v>
      </c>
      <c r="B54" s="35" t="s">
        <v>120</v>
      </c>
      <c r="C54" s="17" t="s">
        <v>61</v>
      </c>
      <c r="D54" s="25">
        <v>1</v>
      </c>
      <c r="E54" s="25"/>
      <c r="F54" s="25"/>
      <c r="G54" s="25"/>
      <c r="H54" s="25"/>
      <c r="I54" s="23">
        <v>1</v>
      </c>
      <c r="J54" s="3"/>
      <c r="K54" s="25">
        <v>400000</v>
      </c>
      <c r="L54" s="18">
        <v>400000</v>
      </c>
      <c r="M54" s="18">
        <v>0</v>
      </c>
      <c r="N54" s="18">
        <v>0</v>
      </c>
      <c r="O54" s="18">
        <v>0</v>
      </c>
      <c r="P54" s="18">
        <v>0</v>
      </c>
      <c r="Q54" s="23">
        <v>400000</v>
      </c>
      <c r="R54" s="3"/>
      <c r="S54" s="18">
        <v>119402.98507462686</v>
      </c>
      <c r="T54" s="18">
        <v>0</v>
      </c>
      <c r="U54" s="18">
        <v>0</v>
      </c>
      <c r="V54" s="18">
        <v>0</v>
      </c>
      <c r="W54" s="18">
        <v>0</v>
      </c>
      <c r="X54" s="25">
        <v>119402.98507462686</v>
      </c>
      <c r="Y54" s="150">
        <f t="shared" si="2"/>
        <v>6.8895523877474229E-3</v>
      </c>
      <c r="Z54" s="25">
        <f t="shared" si="4"/>
        <v>122075.97875849658</v>
      </c>
      <c r="AB54" s="19">
        <v>0.96765626984077935</v>
      </c>
      <c r="AC54" s="19">
        <v>3.2343730159220631E-2</v>
      </c>
      <c r="AD54" s="25">
        <v>115541.04714516769</v>
      </c>
      <c r="AE54" s="25">
        <v>3861.9379294591799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115541.04714516769</v>
      </c>
      <c r="AO54" s="25">
        <v>3861.9379294591799</v>
      </c>
      <c r="AQ54" s="18"/>
      <c r="AR54" s="18"/>
      <c r="AS54" s="18">
        <v>59701.492537313432</v>
      </c>
      <c r="AT54" s="18">
        <v>59701.492537313432</v>
      </c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>
        <v>0</v>
      </c>
      <c r="BL54" s="20">
        <v>119402.98507462686</v>
      </c>
      <c r="BN54" s="22"/>
    </row>
    <row r="55" spans="1:66" s="26" customFormat="1" ht="45" x14ac:dyDescent="0.2">
      <c r="A55" s="16" t="s">
        <v>121</v>
      </c>
      <c r="B55" s="35" t="s">
        <v>122</v>
      </c>
      <c r="C55" s="17" t="s">
        <v>26</v>
      </c>
      <c r="D55" s="25"/>
      <c r="E55" s="25"/>
      <c r="F55" s="25">
        <v>1</v>
      </c>
      <c r="G55" s="25"/>
      <c r="H55" s="25"/>
      <c r="I55" s="23">
        <v>1</v>
      </c>
      <c r="J55" s="3"/>
      <c r="K55" s="25">
        <v>500000</v>
      </c>
      <c r="L55" s="18">
        <v>0</v>
      </c>
      <c r="M55" s="18">
        <v>0</v>
      </c>
      <c r="N55" s="18">
        <v>500000</v>
      </c>
      <c r="O55" s="18">
        <v>0</v>
      </c>
      <c r="P55" s="18">
        <v>0</v>
      </c>
      <c r="Q55" s="23">
        <v>500000</v>
      </c>
      <c r="R55" s="3"/>
      <c r="S55" s="18">
        <v>0</v>
      </c>
      <c r="T55" s="18">
        <v>0</v>
      </c>
      <c r="U55" s="18">
        <v>146198.83040935674</v>
      </c>
      <c r="V55" s="18">
        <v>0</v>
      </c>
      <c r="W55" s="18">
        <v>0</v>
      </c>
      <c r="X55" s="25">
        <v>146198.83040935674</v>
      </c>
      <c r="Y55" s="150">
        <f t="shared" si="2"/>
        <v>8.4356726969860643E-3</v>
      </c>
      <c r="Z55" s="25">
        <f t="shared" si="4"/>
        <v>149471.68451789606</v>
      </c>
      <c r="AB55" s="19">
        <v>0.96765626984077935</v>
      </c>
      <c r="AC55" s="19">
        <v>3.2343730159220631E-2</v>
      </c>
      <c r="AD55" s="25">
        <v>0</v>
      </c>
      <c r="AE55" s="25">
        <v>0</v>
      </c>
      <c r="AF55" s="25">
        <v>0</v>
      </c>
      <c r="AG55" s="25">
        <v>0</v>
      </c>
      <c r="AH55" s="25">
        <v>141470.21488900285</v>
      </c>
      <c r="AI55" s="25">
        <v>4728.6155203538938</v>
      </c>
      <c r="AJ55" s="25">
        <v>0</v>
      </c>
      <c r="AK55" s="25">
        <v>0</v>
      </c>
      <c r="AL55" s="25">
        <v>0</v>
      </c>
      <c r="AM55" s="25">
        <v>0</v>
      </c>
      <c r="AN55" s="25">
        <v>141470.21488900285</v>
      </c>
      <c r="AO55" s="25">
        <v>4728.6155203538938</v>
      </c>
      <c r="AQ55" s="18"/>
      <c r="AR55" s="18"/>
      <c r="AS55" s="18"/>
      <c r="AT55" s="18"/>
      <c r="AU55" s="18"/>
      <c r="AV55" s="18"/>
      <c r="AW55" s="18"/>
      <c r="AX55" s="18"/>
      <c r="AY55" s="18">
        <v>73099.415204678371</v>
      </c>
      <c r="AZ55" s="18">
        <v>73099.415204678371</v>
      </c>
      <c r="BA55" s="18"/>
      <c r="BB55" s="18"/>
      <c r="BC55" s="18"/>
      <c r="BD55" s="18"/>
      <c r="BE55" s="18"/>
      <c r="BF55" s="18"/>
      <c r="BG55" s="18"/>
      <c r="BH55" s="18"/>
      <c r="BI55" s="18"/>
      <c r="BJ55" s="18">
        <v>0</v>
      </c>
      <c r="BL55" s="20">
        <v>146198.83040935674</v>
      </c>
      <c r="BN55" s="22"/>
    </row>
    <row r="56" spans="1:66" s="26" customFormat="1" ht="30" x14ac:dyDescent="0.2">
      <c r="A56" s="16" t="s">
        <v>123</v>
      </c>
      <c r="B56" s="35" t="s">
        <v>124</v>
      </c>
      <c r="C56" s="17" t="s">
        <v>61</v>
      </c>
      <c r="D56" s="25"/>
      <c r="E56" s="25"/>
      <c r="F56" s="25">
        <v>1</v>
      </c>
      <c r="G56" s="25"/>
      <c r="H56" s="25"/>
      <c r="I56" s="23">
        <v>1</v>
      </c>
      <c r="J56" s="3"/>
      <c r="K56" s="25">
        <v>10000000</v>
      </c>
      <c r="L56" s="18">
        <v>0</v>
      </c>
      <c r="M56" s="18">
        <v>0</v>
      </c>
      <c r="N56" s="18">
        <v>10000000</v>
      </c>
      <c r="O56" s="18">
        <v>0</v>
      </c>
      <c r="P56" s="18">
        <v>0</v>
      </c>
      <c r="Q56" s="23">
        <v>10000000</v>
      </c>
      <c r="R56" s="3"/>
      <c r="S56" s="18">
        <v>0</v>
      </c>
      <c r="T56" s="18">
        <v>0</v>
      </c>
      <c r="U56" s="18">
        <v>2923976.6081871344</v>
      </c>
      <c r="V56" s="18">
        <v>0</v>
      </c>
      <c r="W56" s="18">
        <v>0</v>
      </c>
      <c r="X56" s="25">
        <v>2923976.6081871344</v>
      </c>
      <c r="Y56" s="150">
        <f t="shared" si="2"/>
        <v>0.16871345393972126</v>
      </c>
      <c r="Z56" s="25">
        <f t="shared" si="4"/>
        <v>2989433.6903579212</v>
      </c>
      <c r="AB56" s="19">
        <v>0.96765626984077935</v>
      </c>
      <c r="AC56" s="19">
        <v>3.2343730159220631E-2</v>
      </c>
      <c r="AD56" s="25">
        <v>0</v>
      </c>
      <c r="AE56" s="25">
        <v>0</v>
      </c>
      <c r="AF56" s="25">
        <v>0</v>
      </c>
      <c r="AG56" s="25">
        <v>0</v>
      </c>
      <c r="AH56" s="25">
        <v>2829404.2977800565</v>
      </c>
      <c r="AI56" s="25">
        <v>94572.310407077865</v>
      </c>
      <c r="AJ56" s="25">
        <v>0</v>
      </c>
      <c r="AK56" s="25">
        <v>0</v>
      </c>
      <c r="AL56" s="25">
        <v>0</v>
      </c>
      <c r="AM56" s="25">
        <v>0</v>
      </c>
      <c r="AN56" s="105">
        <v>2829404.2977800565</v>
      </c>
      <c r="AO56" s="25">
        <v>94572.310407077865</v>
      </c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>
        <v>1461988.3040935672</v>
      </c>
      <c r="BB56" s="18">
        <v>1461988.3040935672</v>
      </c>
      <c r="BC56" s="18"/>
      <c r="BD56" s="18"/>
      <c r="BE56" s="18"/>
      <c r="BF56" s="18"/>
      <c r="BG56" s="18"/>
      <c r="BH56" s="18"/>
      <c r="BI56" s="18"/>
      <c r="BJ56" s="18">
        <v>0</v>
      </c>
      <c r="BL56" s="20">
        <v>2923976.6081871344</v>
      </c>
      <c r="BN56" s="22"/>
    </row>
    <row r="57" spans="1:66" s="26" customFormat="1" x14ac:dyDescent="0.2">
      <c r="A57" s="16" t="s">
        <v>125</v>
      </c>
      <c r="B57" s="35" t="s">
        <v>126</v>
      </c>
      <c r="C57" s="17" t="s">
        <v>26</v>
      </c>
      <c r="D57" s="25">
        <v>0</v>
      </c>
      <c r="E57" s="25">
        <v>0</v>
      </c>
      <c r="F57" s="25">
        <v>1530</v>
      </c>
      <c r="G57" s="25">
        <v>0</v>
      </c>
      <c r="H57" s="25">
        <v>0</v>
      </c>
      <c r="I57" s="23">
        <v>1530</v>
      </c>
      <c r="J57" s="3"/>
      <c r="K57" s="25">
        <v>19843250</v>
      </c>
      <c r="L57" s="18">
        <v>0</v>
      </c>
      <c r="M57" s="18">
        <v>0</v>
      </c>
      <c r="N57" s="18">
        <v>19843250</v>
      </c>
      <c r="O57" s="18">
        <v>0</v>
      </c>
      <c r="P57" s="18">
        <v>0</v>
      </c>
      <c r="Q57" s="23">
        <v>19843250</v>
      </c>
      <c r="R57" s="3"/>
      <c r="S57" s="18">
        <v>0</v>
      </c>
      <c r="T57" s="18">
        <v>0</v>
      </c>
      <c r="U57" s="18">
        <v>5802119.8830409357</v>
      </c>
      <c r="V57" s="18">
        <v>0</v>
      </c>
      <c r="W57" s="18">
        <v>0</v>
      </c>
      <c r="X57" s="25">
        <v>5802119.8830409357</v>
      </c>
      <c r="Y57" s="150">
        <f t="shared" si="2"/>
        <v>0.33478232448893736</v>
      </c>
      <c r="Z57" s="25">
        <f t="shared" si="4"/>
        <v>5932008.0076194806</v>
      </c>
      <c r="AB57" s="19">
        <v>0.96765626984077935</v>
      </c>
      <c r="AC57" s="19">
        <v>3.2343730159220631E-2</v>
      </c>
      <c r="AD57" s="25">
        <v>0</v>
      </c>
      <c r="AE57" s="25">
        <v>0</v>
      </c>
      <c r="AF57" s="25">
        <v>0</v>
      </c>
      <c r="AG57" s="25">
        <v>0</v>
      </c>
      <c r="AH57" s="25">
        <v>5614457.6831924105</v>
      </c>
      <c r="AI57" s="25">
        <v>187662.19984852479</v>
      </c>
      <c r="AJ57" s="25">
        <v>0</v>
      </c>
      <c r="AK57" s="25">
        <v>0</v>
      </c>
      <c r="AL57" s="25">
        <v>0</v>
      </c>
      <c r="AM57" s="25">
        <v>0</v>
      </c>
      <c r="AN57" s="105">
        <v>5614457.6831924105</v>
      </c>
      <c r="AO57" s="25">
        <v>187662.19984852479</v>
      </c>
      <c r="AQ57" s="18"/>
      <c r="AR57" s="18"/>
      <c r="AS57" s="18"/>
      <c r="AT57" s="18"/>
      <c r="AU57" s="18"/>
      <c r="AV57" s="18"/>
      <c r="AW57" s="18"/>
      <c r="AX57" s="18"/>
      <c r="AY57" s="18">
        <v>2901059.9415204679</v>
      </c>
      <c r="AZ57" s="18">
        <v>2901059.9415204679</v>
      </c>
      <c r="BA57" s="18"/>
      <c r="BB57" s="18"/>
      <c r="BC57" s="18">
        <v>0</v>
      </c>
      <c r="BD57" s="18">
        <v>0</v>
      </c>
      <c r="BE57" s="18"/>
      <c r="BF57" s="18"/>
      <c r="BG57" s="18"/>
      <c r="BH57" s="18"/>
      <c r="BI57" s="18"/>
      <c r="BJ57" s="18">
        <v>0</v>
      </c>
      <c r="BL57" s="20">
        <v>5802119.8830409357</v>
      </c>
      <c r="BN57" s="22"/>
    </row>
    <row r="58" spans="1:66" s="26" customFormat="1" ht="45" x14ac:dyDescent="0.2">
      <c r="A58" s="16" t="s">
        <v>127</v>
      </c>
      <c r="B58" s="35" t="s">
        <v>128</v>
      </c>
      <c r="C58" s="17" t="s">
        <v>26</v>
      </c>
      <c r="D58" s="25">
        <v>10</v>
      </c>
      <c r="E58" s="25"/>
      <c r="F58" s="25"/>
      <c r="G58" s="25"/>
      <c r="H58" s="25"/>
      <c r="I58" s="23">
        <v>10</v>
      </c>
      <c r="J58" s="3"/>
      <c r="K58" s="25">
        <v>5000</v>
      </c>
      <c r="L58" s="18">
        <v>50000</v>
      </c>
      <c r="M58" s="18">
        <v>0</v>
      </c>
      <c r="N58" s="18">
        <v>0</v>
      </c>
      <c r="O58" s="18">
        <v>0</v>
      </c>
      <c r="P58" s="18">
        <v>0</v>
      </c>
      <c r="Q58" s="23">
        <v>50000</v>
      </c>
      <c r="R58" s="3"/>
      <c r="S58" s="18">
        <v>14925.373134328358</v>
      </c>
      <c r="T58" s="18">
        <v>0</v>
      </c>
      <c r="U58" s="18">
        <v>0</v>
      </c>
      <c r="V58" s="18">
        <v>0</v>
      </c>
      <c r="W58" s="18">
        <v>0</v>
      </c>
      <c r="X58" s="25">
        <v>14925.373134328358</v>
      </c>
      <c r="Y58" s="150">
        <f t="shared" si="2"/>
        <v>8.6119404846842786E-4</v>
      </c>
      <c r="Z58" s="25">
        <f t="shared" si="4"/>
        <v>15259.497344812073</v>
      </c>
      <c r="AB58" s="19">
        <v>0.96765626984077935</v>
      </c>
      <c r="AC58" s="19">
        <v>3.2343730159220631E-2</v>
      </c>
      <c r="AD58" s="25">
        <v>14442.630893145961</v>
      </c>
      <c r="AE58" s="25">
        <v>482.74224118239749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105">
        <v>14442.630893145961</v>
      </c>
      <c r="AO58" s="25">
        <v>482.74224118239749</v>
      </c>
      <c r="AQ58" s="24"/>
      <c r="AR58" s="18">
        <v>14925.373134328358</v>
      </c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L58" s="20">
        <v>14925.373134328358</v>
      </c>
      <c r="BN58" s="22"/>
    </row>
    <row r="59" spans="1:66" s="26" customFormat="1" x14ac:dyDescent="0.2">
      <c r="A59" s="16" t="s">
        <v>129</v>
      </c>
      <c r="B59" s="35" t="s">
        <v>130</v>
      </c>
      <c r="C59" s="17" t="s">
        <v>46</v>
      </c>
      <c r="D59" s="32">
        <v>0.8</v>
      </c>
      <c r="E59" s="32">
        <v>0.2</v>
      </c>
      <c r="F59" s="25"/>
      <c r="G59" s="25"/>
      <c r="H59" s="25"/>
      <c r="I59" s="23">
        <v>1</v>
      </c>
      <c r="J59" s="3"/>
      <c r="K59" s="25">
        <v>520000</v>
      </c>
      <c r="L59" s="18">
        <v>416000</v>
      </c>
      <c r="M59" s="18">
        <v>104000</v>
      </c>
      <c r="N59" s="18">
        <v>0</v>
      </c>
      <c r="O59" s="18">
        <v>0</v>
      </c>
      <c r="P59" s="18">
        <v>0</v>
      </c>
      <c r="Q59" s="23">
        <v>520000</v>
      </c>
      <c r="R59" s="3"/>
      <c r="S59" s="18">
        <v>124179.10447761194</v>
      </c>
      <c r="T59" s="18">
        <v>30498.533724340174</v>
      </c>
      <c r="U59" s="18">
        <v>0</v>
      </c>
      <c r="V59" s="18">
        <v>0</v>
      </c>
      <c r="W59" s="18">
        <v>0</v>
      </c>
      <c r="X59" s="25">
        <v>154677.6382019521</v>
      </c>
      <c r="Y59" s="150">
        <f t="shared" si="2"/>
        <v>8.9248999171951497E-3</v>
      </c>
      <c r="Z59" s="25">
        <f t="shared" si="4"/>
        <v>158140.30163278084</v>
      </c>
      <c r="AB59" s="19">
        <v>0.96765626984077935</v>
      </c>
      <c r="AC59" s="19">
        <v>3.2343730159220631E-2</v>
      </c>
      <c r="AD59" s="25">
        <v>120162.68903097439</v>
      </c>
      <c r="AE59" s="25">
        <v>4016.4154466375471</v>
      </c>
      <c r="AF59" s="25">
        <v>29512.097379308223</v>
      </c>
      <c r="AG59" s="25">
        <v>986.4363450319488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105">
        <v>149674.7864102826</v>
      </c>
      <c r="AO59" s="25">
        <v>5002.8517916694955</v>
      </c>
      <c r="AQ59" s="18"/>
      <c r="AR59" s="18"/>
      <c r="AS59" s="18">
        <v>62089.552238805969</v>
      </c>
      <c r="AT59" s="18">
        <v>62089.552238805969</v>
      </c>
      <c r="AU59" s="18">
        <v>30498.533724340174</v>
      </c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L59" s="20">
        <v>154677.6382019521</v>
      </c>
      <c r="BN59" s="22"/>
    </row>
    <row r="60" spans="1:66" s="26" customFormat="1" x14ac:dyDescent="0.2">
      <c r="A60" s="16" t="s">
        <v>131</v>
      </c>
      <c r="B60" s="35" t="s">
        <v>132</v>
      </c>
      <c r="C60" s="17" t="s">
        <v>46</v>
      </c>
      <c r="D60" s="32">
        <v>0.8</v>
      </c>
      <c r="E60" s="32">
        <v>0.2</v>
      </c>
      <c r="F60" s="25"/>
      <c r="G60" s="25"/>
      <c r="H60" s="25"/>
      <c r="I60" s="23">
        <v>1</v>
      </c>
      <c r="J60" s="3"/>
      <c r="K60" s="25">
        <v>620000</v>
      </c>
      <c r="L60" s="18">
        <v>496000</v>
      </c>
      <c r="M60" s="18">
        <v>124000</v>
      </c>
      <c r="N60" s="18">
        <v>0</v>
      </c>
      <c r="O60" s="18">
        <v>0</v>
      </c>
      <c r="P60" s="18">
        <v>0</v>
      </c>
      <c r="Q60" s="23">
        <v>620000</v>
      </c>
      <c r="R60" s="3"/>
      <c r="S60" s="18">
        <v>148059.70149253731</v>
      </c>
      <c r="T60" s="18">
        <v>36363.63636363636</v>
      </c>
      <c r="U60" s="18">
        <v>0</v>
      </c>
      <c r="V60" s="18">
        <v>0</v>
      </c>
      <c r="W60" s="18">
        <v>0</v>
      </c>
      <c r="X60" s="25">
        <v>184423.33785617366</v>
      </c>
      <c r="Y60" s="150">
        <f t="shared" si="2"/>
        <v>1.0641226824348064E-2</v>
      </c>
      <c r="Z60" s="25">
        <f t="shared" si="4"/>
        <v>188551.89810062334</v>
      </c>
      <c r="AB60" s="19">
        <v>0.96765626984077935</v>
      </c>
      <c r="AC60" s="19">
        <v>3.2343730159220631E-2</v>
      </c>
      <c r="AD60" s="25">
        <v>143270.89846000791</v>
      </c>
      <c r="AE60" s="25">
        <v>4788.803032529383</v>
      </c>
      <c r="AF60" s="25">
        <v>35187.50072148288</v>
      </c>
      <c r="AG60" s="25">
        <v>1176.1356421534774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105">
        <v>178458.39918149079</v>
      </c>
      <c r="AO60" s="25">
        <v>5964.9386746828595</v>
      </c>
      <c r="AQ60" s="18"/>
      <c r="AR60" s="18"/>
      <c r="AS60" s="18">
        <v>74029.850746268654</v>
      </c>
      <c r="AT60" s="18">
        <v>74029.850746268654</v>
      </c>
      <c r="AU60" s="18">
        <v>36363.63636363636</v>
      </c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L60" s="20">
        <v>184423.33785617366</v>
      </c>
      <c r="BN60" s="22"/>
    </row>
    <row r="61" spans="1:66" s="26" customFormat="1" x14ac:dyDescent="0.2">
      <c r="A61" s="16" t="s">
        <v>133</v>
      </c>
      <c r="B61" s="35" t="s">
        <v>134</v>
      </c>
      <c r="C61" s="17" t="s">
        <v>135</v>
      </c>
      <c r="D61" s="32">
        <v>0.8</v>
      </c>
      <c r="E61" s="32">
        <v>0.2</v>
      </c>
      <c r="F61" s="25"/>
      <c r="G61" s="25"/>
      <c r="H61" s="25"/>
      <c r="I61" s="23">
        <v>1</v>
      </c>
      <c r="J61" s="3"/>
      <c r="K61" s="25">
        <v>120000</v>
      </c>
      <c r="L61" s="18">
        <v>96000</v>
      </c>
      <c r="M61" s="18">
        <v>24000</v>
      </c>
      <c r="N61" s="18">
        <v>0</v>
      </c>
      <c r="O61" s="18">
        <v>0</v>
      </c>
      <c r="P61" s="18">
        <v>0</v>
      </c>
      <c r="Q61" s="23">
        <v>120000</v>
      </c>
      <c r="R61" s="3"/>
      <c r="S61" s="18">
        <v>28656.716417910447</v>
      </c>
      <c r="T61" s="18">
        <v>7038.1231671554251</v>
      </c>
      <c r="U61" s="18">
        <v>0</v>
      </c>
      <c r="V61" s="18">
        <v>0</v>
      </c>
      <c r="W61" s="18">
        <v>0</v>
      </c>
      <c r="X61" s="25">
        <v>35694.839585065871</v>
      </c>
      <c r="Y61" s="150">
        <f t="shared" si="2"/>
        <v>2.0595922885834964E-3</v>
      </c>
      <c r="Z61" s="25">
        <f t="shared" si="4"/>
        <v>36493.915761410972</v>
      </c>
      <c r="AB61" s="19">
        <v>0.96765626984077935</v>
      </c>
      <c r="AC61" s="19">
        <v>3.2343730159220631E-2</v>
      </c>
      <c r="AD61" s="25">
        <v>27729.851314840245</v>
      </c>
      <c r="AE61" s="25">
        <v>926.86510307020319</v>
      </c>
      <c r="AF61" s="25">
        <v>6810.4840106095908</v>
      </c>
      <c r="AG61" s="25">
        <v>227.63915654583434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105">
        <v>34540.335325449836</v>
      </c>
      <c r="AO61" s="25">
        <v>1154.5042596160374</v>
      </c>
      <c r="AQ61" s="18"/>
      <c r="AR61" s="18"/>
      <c r="AS61" s="18"/>
      <c r="AT61" s="18">
        <v>28656.716417910447</v>
      </c>
      <c r="AU61" s="18">
        <v>7038.1231671554251</v>
      </c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L61" s="20">
        <v>35694.839585065871</v>
      </c>
      <c r="BN61" s="22"/>
    </row>
    <row r="62" spans="1:66" ht="32.25" customHeight="1" x14ac:dyDescent="0.2">
      <c r="A62" s="9">
        <v>2</v>
      </c>
      <c r="B62" s="10" t="s">
        <v>136</v>
      </c>
      <c r="C62" s="11"/>
      <c r="D62" s="12"/>
      <c r="E62" s="12"/>
      <c r="F62" s="12"/>
      <c r="G62" s="12"/>
      <c r="H62" s="12"/>
      <c r="I62" s="12"/>
      <c r="K62" s="12"/>
      <c r="L62" s="12">
        <v>9784825</v>
      </c>
      <c r="M62" s="12">
        <v>21634343.32</v>
      </c>
      <c r="N62" s="12">
        <v>9048971.7599999998</v>
      </c>
      <c r="O62" s="12">
        <v>268269.32</v>
      </c>
      <c r="P62" s="12">
        <v>35580</v>
      </c>
      <c r="Q62" s="12">
        <v>40771989.399999999</v>
      </c>
      <c r="S62" s="12">
        <v>2920843.2835820895</v>
      </c>
      <c r="T62" s="12">
        <v>6344382.2052785922</v>
      </c>
      <c r="U62" s="12">
        <v>2645898.1754385969</v>
      </c>
      <c r="V62" s="12">
        <v>78441.32163742691</v>
      </c>
      <c r="W62" s="12">
        <v>10403.508771929824</v>
      </c>
      <c r="X62" s="12">
        <v>11999968.494708635</v>
      </c>
      <c r="Y62" s="150">
        <f>X62/$X$62</f>
        <v>1</v>
      </c>
      <c r="Z62" s="12">
        <f>Z63+Z67+Z72+Z77</f>
        <v>12170000</v>
      </c>
      <c r="AA62" s="22">
        <v>12170000</v>
      </c>
      <c r="AB62" s="13">
        <v>0.96765626984077935</v>
      </c>
      <c r="AC62" s="13">
        <v>3.2343730159220631E-2</v>
      </c>
      <c r="AD62" s="12">
        <v>2826372.3165805382</v>
      </c>
      <c r="AE62" s="12">
        <v>94470.967001551049</v>
      </c>
      <c r="AF62" s="12">
        <v>6139181.2192040998</v>
      </c>
      <c r="AG62" s="12">
        <v>205200.9860744919</v>
      </c>
      <c r="AH62" s="12">
        <v>2560319.9588234364</v>
      </c>
      <c r="AI62" s="12">
        <v>85578.216615160185</v>
      </c>
      <c r="AJ62" s="12">
        <v>75904.236697053333</v>
      </c>
      <c r="AK62" s="12">
        <v>2537.0849403735706</v>
      </c>
      <c r="AL62" s="12">
        <v>10067.020491501442</v>
      </c>
      <c r="AM62" s="12">
        <v>336.48828042838306</v>
      </c>
      <c r="AN62" s="106">
        <v>11611844.751796629</v>
      </c>
      <c r="AO62" s="106">
        <v>388123.74291200505</v>
      </c>
      <c r="AP62" s="22"/>
      <c r="AQ62" s="12">
        <v>0</v>
      </c>
      <c r="AR62" s="12">
        <v>0</v>
      </c>
      <c r="AS62" s="12">
        <v>1412391.7910447759</v>
      </c>
      <c r="AT62" s="12">
        <v>1508451.4925373134</v>
      </c>
      <c r="AU62" s="12">
        <v>131964.80938416423</v>
      </c>
      <c r="AV62" s="12">
        <v>43988.269794721404</v>
      </c>
      <c r="AW62" s="12">
        <v>2685021.0146627566</v>
      </c>
      <c r="AX62" s="12">
        <v>3483408.11143695</v>
      </c>
      <c r="AY62" s="12">
        <v>1354122.8070175438</v>
      </c>
      <c r="AZ62" s="12">
        <v>558070.17543859652</v>
      </c>
      <c r="BA62" s="12">
        <v>366852.59649122803</v>
      </c>
      <c r="BB62" s="12">
        <v>366852.59649122803</v>
      </c>
      <c r="BC62" s="12">
        <v>0</v>
      </c>
      <c r="BD62" s="12">
        <v>0</v>
      </c>
      <c r="BE62" s="12">
        <v>39220.660818713455</v>
      </c>
      <c r="BF62" s="12">
        <v>39220.660818713455</v>
      </c>
      <c r="BG62" s="12">
        <v>0</v>
      </c>
      <c r="BH62" s="12">
        <v>0</v>
      </c>
      <c r="BI62" s="12">
        <v>5201.7543859649122</v>
      </c>
      <c r="BJ62" s="12">
        <v>5201.7543859649122</v>
      </c>
      <c r="BL62" s="12">
        <v>11999968.494708635</v>
      </c>
      <c r="BN62" s="22"/>
    </row>
    <row r="63" spans="1:66" ht="36" customHeight="1" x14ac:dyDescent="0.2">
      <c r="A63" s="224">
        <v>2.1</v>
      </c>
      <c r="B63" s="229" t="s">
        <v>137</v>
      </c>
      <c r="C63" s="230"/>
      <c r="D63" s="226"/>
      <c r="E63" s="226"/>
      <c r="F63" s="226"/>
      <c r="G63" s="226"/>
      <c r="H63" s="226"/>
      <c r="I63" s="226"/>
      <c r="J63" s="227"/>
      <c r="K63" s="226"/>
      <c r="L63" s="226">
        <v>291000</v>
      </c>
      <c r="M63" s="226">
        <v>0</v>
      </c>
      <c r="N63" s="226">
        <v>0</v>
      </c>
      <c r="O63" s="226">
        <v>0</v>
      </c>
      <c r="P63" s="226">
        <v>0</v>
      </c>
      <c r="Q63" s="226">
        <v>291000</v>
      </c>
      <c r="R63" s="227"/>
      <c r="S63" s="226">
        <v>86865.671641791036</v>
      </c>
      <c r="T63" s="226">
        <v>0</v>
      </c>
      <c r="U63" s="226">
        <v>0</v>
      </c>
      <c r="V63" s="226">
        <v>0</v>
      </c>
      <c r="W63" s="226">
        <v>0</v>
      </c>
      <c r="X63" s="226">
        <v>86865.671641791036</v>
      </c>
      <c r="Y63" s="228">
        <f t="shared" ref="Y63:Y82" si="5">X63/$X$62</f>
        <v>7.2388249752567517E-3</v>
      </c>
      <c r="Z63" s="226">
        <f>SUM(Z64:Z66)</f>
        <v>88096.499948874683</v>
      </c>
      <c r="AB63" s="15">
        <v>0.96765626984077946</v>
      </c>
      <c r="AC63" s="15">
        <v>3.2343730159220638E-2</v>
      </c>
      <c r="AD63" s="14">
        <v>84056.111798109487</v>
      </c>
      <c r="AE63" s="14">
        <v>2809.5598436815535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41">
        <v>84056.111798109487</v>
      </c>
      <c r="AO63" s="41">
        <v>2809.5598436815535</v>
      </c>
      <c r="AQ63" s="14">
        <v>0</v>
      </c>
      <c r="AR63" s="14">
        <v>0</v>
      </c>
      <c r="AS63" s="14">
        <v>40179.104477611938</v>
      </c>
      <c r="AT63" s="14">
        <v>46686.567164179105</v>
      </c>
      <c r="AU63" s="14">
        <v>0</v>
      </c>
      <c r="AV63" s="14">
        <v>0</v>
      </c>
      <c r="AW63" s="14">
        <v>0</v>
      </c>
      <c r="AX63" s="14">
        <v>0</v>
      </c>
      <c r="AY63" s="14">
        <v>0</v>
      </c>
      <c r="AZ63" s="14">
        <v>0</v>
      </c>
      <c r="BA63" s="14">
        <v>0</v>
      </c>
      <c r="BB63" s="14">
        <v>0</v>
      </c>
      <c r="BC63" s="14">
        <v>0</v>
      </c>
      <c r="BD63" s="14">
        <v>0</v>
      </c>
      <c r="BE63" s="14">
        <v>0</v>
      </c>
      <c r="BF63" s="14">
        <v>0</v>
      </c>
      <c r="BG63" s="14">
        <v>0</v>
      </c>
      <c r="BH63" s="14">
        <v>0</v>
      </c>
      <c r="BI63" s="14">
        <v>0</v>
      </c>
      <c r="BJ63" s="14">
        <v>0</v>
      </c>
      <c r="BL63" s="14">
        <v>86865.671641791036</v>
      </c>
      <c r="BN63" s="22"/>
    </row>
    <row r="64" spans="1:66" s="3" customFormat="1" ht="30" x14ac:dyDescent="0.2">
      <c r="A64" s="16" t="s">
        <v>138</v>
      </c>
      <c r="B64" s="35" t="s">
        <v>139</v>
      </c>
      <c r="C64" s="17" t="s">
        <v>40</v>
      </c>
      <c r="D64" s="36">
        <v>1</v>
      </c>
      <c r="E64" s="36">
        <v>0</v>
      </c>
      <c r="F64" s="36">
        <v>0</v>
      </c>
      <c r="G64" s="36">
        <v>0</v>
      </c>
      <c r="H64" s="36">
        <v>0</v>
      </c>
      <c r="I64" s="23">
        <v>1</v>
      </c>
      <c r="K64" s="37">
        <v>100000</v>
      </c>
      <c r="L64" s="18">
        <v>100000</v>
      </c>
      <c r="M64" s="18">
        <v>0</v>
      </c>
      <c r="N64" s="18">
        <v>0</v>
      </c>
      <c r="O64" s="18">
        <v>0</v>
      </c>
      <c r="P64" s="18">
        <v>0</v>
      </c>
      <c r="Q64" s="23">
        <v>100000</v>
      </c>
      <c r="S64" s="18">
        <v>29850.746268656716</v>
      </c>
      <c r="T64" s="18">
        <v>0</v>
      </c>
      <c r="U64" s="18">
        <v>0</v>
      </c>
      <c r="V64" s="18">
        <v>0</v>
      </c>
      <c r="W64" s="18">
        <v>0</v>
      </c>
      <c r="X64" s="25">
        <v>29850.746268656716</v>
      </c>
      <c r="Y64" s="150">
        <f t="shared" si="5"/>
        <v>2.4875687200195027E-3</v>
      </c>
      <c r="Z64" s="25">
        <f>Y64*$AA$62</f>
        <v>30273.711322637348</v>
      </c>
      <c r="AB64" s="19">
        <v>0.96765626984077935</v>
      </c>
      <c r="AC64" s="19">
        <v>3.2343730159220631E-2</v>
      </c>
      <c r="AD64" s="25">
        <v>28885.261786291921</v>
      </c>
      <c r="AE64" s="25">
        <v>965.48448236479499</v>
      </c>
      <c r="AF64" s="25">
        <v>0</v>
      </c>
      <c r="AG64" s="25">
        <v>0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28885.261786291921</v>
      </c>
      <c r="AO64" s="25">
        <v>965.48448236479499</v>
      </c>
      <c r="AQ64" s="20"/>
      <c r="AR64" s="20"/>
      <c r="AS64" s="20">
        <v>11940.298507462687</v>
      </c>
      <c r="AT64" s="20">
        <v>17910.447761194031</v>
      </c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>
        <v>0</v>
      </c>
      <c r="BL64" s="20">
        <v>29850.746268656716</v>
      </c>
      <c r="BN64" s="22"/>
    </row>
    <row r="65" spans="1:66" s="3" customFormat="1" ht="30" x14ac:dyDescent="0.2">
      <c r="A65" s="16" t="s">
        <v>140</v>
      </c>
      <c r="B65" s="35" t="s">
        <v>141</v>
      </c>
      <c r="C65" s="17" t="s">
        <v>40</v>
      </c>
      <c r="D65" s="36">
        <v>1</v>
      </c>
      <c r="E65" s="36">
        <v>0</v>
      </c>
      <c r="F65" s="36">
        <v>0</v>
      </c>
      <c r="G65" s="36">
        <v>0</v>
      </c>
      <c r="H65" s="36">
        <v>0</v>
      </c>
      <c r="I65" s="23">
        <v>1</v>
      </c>
      <c r="K65" s="37">
        <v>91000</v>
      </c>
      <c r="L65" s="18">
        <v>91000</v>
      </c>
      <c r="M65" s="18">
        <v>0</v>
      </c>
      <c r="N65" s="18">
        <v>0</v>
      </c>
      <c r="O65" s="18">
        <v>0</v>
      </c>
      <c r="P65" s="18">
        <v>0</v>
      </c>
      <c r="Q65" s="23">
        <v>91000</v>
      </c>
      <c r="S65" s="18">
        <v>27164.179104477611</v>
      </c>
      <c r="T65" s="18">
        <v>0</v>
      </c>
      <c r="U65" s="18">
        <v>0</v>
      </c>
      <c r="V65" s="18">
        <v>0</v>
      </c>
      <c r="W65" s="18">
        <v>0</v>
      </c>
      <c r="X65" s="25">
        <v>27164.179104477611</v>
      </c>
      <c r="Y65" s="150">
        <f t="shared" si="5"/>
        <v>2.2636875352177472E-3</v>
      </c>
      <c r="Z65" s="25">
        <f t="shared" ref="Z65:Z66" si="6">Y65*$AA$62</f>
        <v>27549.077303599985</v>
      </c>
      <c r="AB65" s="19">
        <v>0.96765626984077935</v>
      </c>
      <c r="AC65" s="19">
        <v>3.2343730159220631E-2</v>
      </c>
      <c r="AD65" s="25">
        <v>26285.588225525647</v>
      </c>
      <c r="AE65" s="25">
        <v>878.59087895196342</v>
      </c>
      <c r="AF65" s="25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26285.588225525647</v>
      </c>
      <c r="AO65" s="25">
        <v>878.59087895196342</v>
      </c>
      <c r="AQ65" s="20"/>
      <c r="AR65" s="20"/>
      <c r="AS65" s="20">
        <v>16298.507462686568</v>
      </c>
      <c r="AT65" s="20">
        <v>10865.671641791045</v>
      </c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>
        <v>0</v>
      </c>
      <c r="BL65" s="20">
        <v>27164.179104477611</v>
      </c>
      <c r="BN65" s="22"/>
    </row>
    <row r="66" spans="1:66" s="3" customFormat="1" x14ac:dyDescent="0.2">
      <c r="A66" s="16" t="s">
        <v>142</v>
      </c>
      <c r="B66" s="35" t="s">
        <v>143</v>
      </c>
      <c r="C66" s="17" t="s">
        <v>40</v>
      </c>
      <c r="D66" s="36">
        <v>1</v>
      </c>
      <c r="E66" s="36">
        <v>0</v>
      </c>
      <c r="F66" s="36">
        <v>0</v>
      </c>
      <c r="G66" s="36">
        <v>0</v>
      </c>
      <c r="H66" s="36">
        <v>0</v>
      </c>
      <c r="I66" s="23">
        <v>1</v>
      </c>
      <c r="K66" s="37">
        <v>100000</v>
      </c>
      <c r="L66" s="18">
        <v>100000</v>
      </c>
      <c r="M66" s="18">
        <v>0</v>
      </c>
      <c r="N66" s="18">
        <v>0</v>
      </c>
      <c r="O66" s="18">
        <v>0</v>
      </c>
      <c r="P66" s="18">
        <v>0</v>
      </c>
      <c r="Q66" s="23">
        <v>100000</v>
      </c>
      <c r="S66" s="18">
        <v>29850.746268656716</v>
      </c>
      <c r="T66" s="18">
        <v>0</v>
      </c>
      <c r="U66" s="18">
        <v>0</v>
      </c>
      <c r="V66" s="18">
        <v>0</v>
      </c>
      <c r="W66" s="18">
        <v>0</v>
      </c>
      <c r="X66" s="25">
        <v>29850.746268656716</v>
      </c>
      <c r="Y66" s="150">
        <f t="shared" si="5"/>
        <v>2.4875687200195027E-3</v>
      </c>
      <c r="Z66" s="25">
        <f t="shared" si="6"/>
        <v>30273.711322637348</v>
      </c>
      <c r="AB66" s="19">
        <v>0.96765626984077935</v>
      </c>
      <c r="AC66" s="19">
        <v>3.2343730159220631E-2</v>
      </c>
      <c r="AD66" s="25">
        <v>28885.261786291921</v>
      </c>
      <c r="AE66" s="25">
        <v>965.48448236479499</v>
      </c>
      <c r="AF66" s="25">
        <v>0</v>
      </c>
      <c r="AG66" s="25">
        <v>0</v>
      </c>
      <c r="AH66" s="25">
        <v>0</v>
      </c>
      <c r="AI66" s="25">
        <v>0</v>
      </c>
      <c r="AJ66" s="25">
        <v>0</v>
      </c>
      <c r="AK66" s="25">
        <v>0</v>
      </c>
      <c r="AL66" s="25">
        <v>0</v>
      </c>
      <c r="AM66" s="25">
        <v>0</v>
      </c>
      <c r="AN66" s="25">
        <v>28885.261786291921</v>
      </c>
      <c r="AO66" s="25">
        <v>965.48448236479499</v>
      </c>
      <c r="AQ66" s="20"/>
      <c r="AR66" s="20"/>
      <c r="AS66" s="20">
        <v>11940.298507462687</v>
      </c>
      <c r="AT66" s="20">
        <v>17910.447761194031</v>
      </c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>
        <v>0</v>
      </c>
      <c r="BL66" s="20">
        <v>29850.746268656716</v>
      </c>
      <c r="BN66" s="22"/>
    </row>
    <row r="67" spans="1:66" ht="30" x14ac:dyDescent="0.2">
      <c r="A67" s="224">
        <v>2.2000000000000002</v>
      </c>
      <c r="B67" s="229" t="s">
        <v>144</v>
      </c>
      <c r="C67" s="230"/>
      <c r="D67" s="226"/>
      <c r="E67" s="226"/>
      <c r="F67" s="226"/>
      <c r="G67" s="226"/>
      <c r="H67" s="226"/>
      <c r="I67" s="226"/>
      <c r="J67" s="227"/>
      <c r="K67" s="226"/>
      <c r="L67" s="226">
        <v>1182025</v>
      </c>
      <c r="M67" s="226">
        <v>4302343.32</v>
      </c>
      <c r="N67" s="226">
        <v>2509271.7599999998</v>
      </c>
      <c r="O67" s="226">
        <v>268269.32</v>
      </c>
      <c r="P67" s="226">
        <v>35580</v>
      </c>
      <c r="Q67" s="226">
        <v>8297489.4000000004</v>
      </c>
      <c r="R67" s="227"/>
      <c r="S67" s="226">
        <v>352843.28358208953</v>
      </c>
      <c r="T67" s="226">
        <v>1261684.2580645161</v>
      </c>
      <c r="U67" s="226">
        <v>733705.19298245606</v>
      </c>
      <c r="V67" s="226">
        <v>78441.32163742691</v>
      </c>
      <c r="W67" s="226">
        <v>10403.508771929824</v>
      </c>
      <c r="X67" s="226">
        <v>2437077.5650384189</v>
      </c>
      <c r="Y67" s="228">
        <f t="shared" si="5"/>
        <v>0.203090330288204</v>
      </c>
      <c r="Z67" s="226">
        <f>SUM(Z68:Z71)</f>
        <v>2471609.3196074427</v>
      </c>
      <c r="AB67" s="15">
        <v>0.96765626984077924</v>
      </c>
      <c r="AC67" s="15">
        <v>3.2343730159220624E-2</v>
      </c>
      <c r="AD67" s="14">
        <v>341431.01562941703</v>
      </c>
      <c r="AE67" s="14">
        <v>11412.267952672464</v>
      </c>
      <c r="AF67" s="14">
        <v>1220876.6828755408</v>
      </c>
      <c r="AG67" s="14">
        <v>40807.575188975185</v>
      </c>
      <c r="AH67" s="14">
        <v>709974.43020421255</v>
      </c>
      <c r="AI67" s="14">
        <v>23730.762778243454</v>
      </c>
      <c r="AJ67" s="14">
        <v>75904.236697053333</v>
      </c>
      <c r="AK67" s="14">
        <v>2537.0849403735701</v>
      </c>
      <c r="AL67" s="14">
        <v>10067.02049150144</v>
      </c>
      <c r="AM67" s="14">
        <v>336.48828042838295</v>
      </c>
      <c r="AN67" s="14">
        <v>2358253.3858977254</v>
      </c>
      <c r="AO67" s="14">
        <v>78824.179140693072</v>
      </c>
      <c r="AQ67" s="14">
        <v>0</v>
      </c>
      <c r="AR67" s="14">
        <v>0</v>
      </c>
      <c r="AS67" s="14">
        <v>176421.64179104476</v>
      </c>
      <c r="AT67" s="14">
        <v>176421.64179104476</v>
      </c>
      <c r="AU67" s="14">
        <v>0</v>
      </c>
      <c r="AV67" s="14">
        <v>0</v>
      </c>
      <c r="AW67" s="14">
        <v>630842.12903225806</v>
      </c>
      <c r="AX67" s="14">
        <v>630842.12903225806</v>
      </c>
      <c r="AY67" s="14">
        <v>0</v>
      </c>
      <c r="AZ67" s="14">
        <v>0</v>
      </c>
      <c r="BA67" s="14">
        <v>366852.59649122803</v>
      </c>
      <c r="BB67" s="14">
        <v>366852.59649122803</v>
      </c>
      <c r="BC67" s="14">
        <v>0</v>
      </c>
      <c r="BD67" s="14">
        <v>0</v>
      </c>
      <c r="BE67" s="14">
        <v>39220.660818713455</v>
      </c>
      <c r="BF67" s="14">
        <v>39220.660818713455</v>
      </c>
      <c r="BG67" s="14">
        <v>0</v>
      </c>
      <c r="BH67" s="14">
        <v>0</v>
      </c>
      <c r="BI67" s="14">
        <v>5201.7543859649122</v>
      </c>
      <c r="BJ67" s="14">
        <v>5201.7543859649122</v>
      </c>
      <c r="BL67" s="14">
        <v>2437077.5650384184</v>
      </c>
      <c r="BN67" s="22"/>
    </row>
    <row r="68" spans="1:66" s="3" customFormat="1" x14ac:dyDescent="0.2">
      <c r="A68" s="16" t="s">
        <v>145</v>
      </c>
      <c r="B68" s="35" t="s">
        <v>146</v>
      </c>
      <c r="C68" s="17" t="s">
        <v>147</v>
      </c>
      <c r="D68" s="36">
        <v>42</v>
      </c>
      <c r="E68" s="36">
        <v>114</v>
      </c>
      <c r="F68" s="36">
        <v>60</v>
      </c>
      <c r="G68" s="36">
        <v>0</v>
      </c>
      <c r="H68" s="36">
        <v>0</v>
      </c>
      <c r="I68" s="23">
        <v>216</v>
      </c>
      <c r="K68" s="37">
        <v>2977492</v>
      </c>
      <c r="L68" s="18">
        <v>564582</v>
      </c>
      <c r="M68" s="18">
        <v>1590078</v>
      </c>
      <c r="N68" s="18">
        <v>822832</v>
      </c>
      <c r="O68" s="18">
        <v>0</v>
      </c>
      <c r="P68" s="18">
        <v>0</v>
      </c>
      <c r="Q68" s="23">
        <v>2977492</v>
      </c>
      <c r="S68" s="18">
        <v>168531.94029850746</v>
      </c>
      <c r="T68" s="18">
        <v>466298.53372434014</v>
      </c>
      <c r="U68" s="18">
        <v>240594.15204678362</v>
      </c>
      <c r="V68" s="18">
        <v>0</v>
      </c>
      <c r="W68" s="18">
        <v>0</v>
      </c>
      <c r="X68" s="25">
        <v>875424.62606963119</v>
      </c>
      <c r="Y68" s="150">
        <f t="shared" si="5"/>
        <v>7.2952243704277067E-2</v>
      </c>
      <c r="Z68" s="25">
        <f t="shared" ref="Z68:Z71" si="7">Y68*$AA$62</f>
        <v>887828.80588105193</v>
      </c>
      <c r="AB68" s="19">
        <v>0.96765626984077935</v>
      </c>
      <c r="AC68" s="19">
        <v>3.2343730159220631E-2</v>
      </c>
      <c r="AD68" s="25">
        <v>163080.98869828266</v>
      </c>
      <c r="AE68" s="25">
        <v>5450.9516002248065</v>
      </c>
      <c r="AF68" s="25">
        <v>451216.69977591984</v>
      </c>
      <c r="AG68" s="25">
        <v>15081.833948420299</v>
      </c>
      <c r="AH68" s="25">
        <v>232812.43971509594</v>
      </c>
      <c r="AI68" s="25">
        <v>7781.7123316876696</v>
      </c>
      <c r="AJ68" s="25">
        <v>0</v>
      </c>
      <c r="AK68" s="25">
        <v>0</v>
      </c>
      <c r="AL68" s="25">
        <v>0</v>
      </c>
      <c r="AM68" s="25">
        <v>0</v>
      </c>
      <c r="AN68" s="25">
        <v>847110.12818929844</v>
      </c>
      <c r="AO68" s="25">
        <v>28314.497880332772</v>
      </c>
      <c r="AQ68" s="20"/>
      <c r="AR68" s="20"/>
      <c r="AS68" s="20">
        <v>84265.970149253728</v>
      </c>
      <c r="AT68" s="20">
        <v>84265.970149253728</v>
      </c>
      <c r="AU68" s="20"/>
      <c r="AV68" s="20"/>
      <c r="AW68" s="20">
        <v>233149.26686217007</v>
      </c>
      <c r="AX68" s="20">
        <v>233149.26686217007</v>
      </c>
      <c r="AY68" s="20"/>
      <c r="AZ68" s="20"/>
      <c r="BA68" s="20">
        <v>120297.07602339181</v>
      </c>
      <c r="BB68" s="20">
        <v>120297.07602339181</v>
      </c>
      <c r="BC68" s="20"/>
      <c r="BD68" s="20"/>
      <c r="BE68" s="20"/>
      <c r="BF68" s="20"/>
      <c r="BG68" s="20"/>
      <c r="BH68" s="20"/>
      <c r="BI68" s="20"/>
      <c r="BJ68" s="20">
        <v>0</v>
      </c>
      <c r="BL68" s="20">
        <v>875424.62606963119</v>
      </c>
      <c r="BN68" s="22"/>
    </row>
    <row r="69" spans="1:66" s="3" customFormat="1" x14ac:dyDescent="0.2">
      <c r="A69" s="16" t="s">
        <v>148</v>
      </c>
      <c r="B69" s="35" t="s">
        <v>149</v>
      </c>
      <c r="C69" s="17" t="s">
        <v>147</v>
      </c>
      <c r="D69" s="37">
        <v>149</v>
      </c>
      <c r="E69" s="37">
        <v>447</v>
      </c>
      <c r="F69" s="37">
        <v>272</v>
      </c>
      <c r="G69" s="37">
        <v>0</v>
      </c>
      <c r="H69" s="37">
        <v>0</v>
      </c>
      <c r="I69" s="23">
        <v>868</v>
      </c>
      <c r="K69" s="37">
        <v>2910683</v>
      </c>
      <c r="L69" s="18">
        <v>519973</v>
      </c>
      <c r="M69" s="18">
        <v>1544146</v>
      </c>
      <c r="N69" s="18">
        <v>846564</v>
      </c>
      <c r="O69" s="18">
        <v>0</v>
      </c>
      <c r="P69" s="18">
        <v>0</v>
      </c>
      <c r="Q69" s="23">
        <v>2910683</v>
      </c>
      <c r="S69" s="18">
        <v>155215.8208955224</v>
      </c>
      <c r="T69" s="18">
        <v>452828.73900293256</v>
      </c>
      <c r="U69" s="18">
        <v>247533.33333333334</v>
      </c>
      <c r="V69" s="18">
        <v>0</v>
      </c>
      <c r="W69" s="18">
        <v>0</v>
      </c>
      <c r="X69" s="25">
        <v>855577.8932317883</v>
      </c>
      <c r="Y69" s="150">
        <f t="shared" si="5"/>
        <v>7.1298344958910007E-2</v>
      </c>
      <c r="Z69" s="25">
        <f t="shared" si="7"/>
        <v>867700.85814993479</v>
      </c>
      <c r="AB69" s="19">
        <v>0.96765626984077935</v>
      </c>
      <c r="AC69" s="19">
        <v>3.2343730159220631E-2</v>
      </c>
      <c r="AD69" s="25">
        <v>150195.56226803569</v>
      </c>
      <c r="AE69" s="25">
        <v>5020.2586274866953</v>
      </c>
      <c r="AF69" s="25">
        <v>438182.56846028153</v>
      </c>
      <c r="AG69" s="25">
        <v>14646.170542650998</v>
      </c>
      <c r="AH69" s="25">
        <v>239527.18199458759</v>
      </c>
      <c r="AI69" s="25">
        <v>8006.1513387457471</v>
      </c>
      <c r="AJ69" s="25">
        <v>0</v>
      </c>
      <c r="AK69" s="25">
        <v>0</v>
      </c>
      <c r="AL69" s="25">
        <v>0</v>
      </c>
      <c r="AM69" s="25">
        <v>0</v>
      </c>
      <c r="AN69" s="25">
        <v>827905.31272290484</v>
      </c>
      <c r="AO69" s="25">
        <v>27672.580508883439</v>
      </c>
      <c r="AQ69" s="20"/>
      <c r="AR69" s="20"/>
      <c r="AS69" s="20">
        <v>77607.910447761198</v>
      </c>
      <c r="AT69" s="20">
        <v>77607.910447761198</v>
      </c>
      <c r="AU69" s="20"/>
      <c r="AV69" s="20"/>
      <c r="AW69" s="20">
        <v>226414.36950146628</v>
      </c>
      <c r="AX69" s="20">
        <v>226414.36950146628</v>
      </c>
      <c r="AY69" s="20"/>
      <c r="AZ69" s="20"/>
      <c r="BA69" s="20">
        <v>123766.66666666667</v>
      </c>
      <c r="BB69" s="20">
        <v>123766.66666666667</v>
      </c>
      <c r="BC69" s="20"/>
      <c r="BD69" s="20"/>
      <c r="BE69" s="20"/>
      <c r="BF69" s="20"/>
      <c r="BG69" s="20"/>
      <c r="BH69" s="20"/>
      <c r="BI69" s="20"/>
      <c r="BJ69" s="20">
        <v>0</v>
      </c>
      <c r="BL69" s="20">
        <v>855577.89323178818</v>
      </c>
      <c r="BN69" s="22"/>
    </row>
    <row r="70" spans="1:66" s="3" customFormat="1" x14ac:dyDescent="0.2">
      <c r="A70" s="16" t="s">
        <v>150</v>
      </c>
      <c r="B70" s="35" t="s">
        <v>151</v>
      </c>
      <c r="C70" s="17" t="s">
        <v>147</v>
      </c>
      <c r="D70" s="37">
        <v>51</v>
      </c>
      <c r="E70" s="37">
        <v>138</v>
      </c>
      <c r="F70" s="37">
        <v>142</v>
      </c>
      <c r="G70" s="37">
        <v>127</v>
      </c>
      <c r="H70" s="37">
        <v>59</v>
      </c>
      <c r="I70" s="23">
        <v>517</v>
      </c>
      <c r="K70" s="37">
        <v>1297664.3999999999</v>
      </c>
      <c r="L70" s="18">
        <v>29070</v>
      </c>
      <c r="M70" s="18">
        <v>569069.32000000007</v>
      </c>
      <c r="N70" s="18">
        <v>395675.76</v>
      </c>
      <c r="O70" s="18">
        <v>268269.32</v>
      </c>
      <c r="P70" s="18">
        <v>35580</v>
      </c>
      <c r="Q70" s="23">
        <v>1297664.4000000001</v>
      </c>
      <c r="S70" s="18">
        <v>8677.6119402985078</v>
      </c>
      <c r="T70" s="18">
        <v>166882.49853372434</v>
      </c>
      <c r="U70" s="18">
        <v>115694.66666666667</v>
      </c>
      <c r="V70" s="18">
        <v>78441.32163742691</v>
      </c>
      <c r="W70" s="18">
        <v>10403.508771929824</v>
      </c>
      <c r="X70" s="25">
        <v>380099.60755004629</v>
      </c>
      <c r="Y70" s="150">
        <f t="shared" si="5"/>
        <v>3.1675050456811661E-2</v>
      </c>
      <c r="Z70" s="25">
        <f t="shared" si="7"/>
        <v>385485.36405939789</v>
      </c>
      <c r="AB70" s="19">
        <v>0.96765626984077935</v>
      </c>
      <c r="AC70" s="19">
        <v>3.2343730159220631E-2</v>
      </c>
      <c r="AD70" s="25">
        <v>8396.9456012750616</v>
      </c>
      <c r="AE70" s="25">
        <v>280.66633902344591</v>
      </c>
      <c r="AF70" s="25">
        <v>161484.89603285302</v>
      </c>
      <c r="AG70" s="25">
        <v>5397.6025008713123</v>
      </c>
      <c r="AH70" s="25">
        <v>111952.66958713903</v>
      </c>
      <c r="AI70" s="25">
        <v>3741.9970795276445</v>
      </c>
      <c r="AJ70" s="25">
        <v>75904.236697053333</v>
      </c>
      <c r="AK70" s="25">
        <v>2537.0849403735706</v>
      </c>
      <c r="AL70" s="25">
        <v>10067.020491501442</v>
      </c>
      <c r="AM70" s="25">
        <v>336.48828042838306</v>
      </c>
      <c r="AN70" s="25">
        <v>367805.7684098219</v>
      </c>
      <c r="AO70" s="25">
        <v>12293.839140224358</v>
      </c>
      <c r="AQ70" s="20"/>
      <c r="AR70" s="20"/>
      <c r="AS70" s="20">
        <v>4338.8059701492539</v>
      </c>
      <c r="AT70" s="20">
        <v>4338.8059701492539</v>
      </c>
      <c r="AU70" s="20"/>
      <c r="AV70" s="20"/>
      <c r="AW70" s="20">
        <v>83441.249266862171</v>
      </c>
      <c r="AX70" s="20">
        <v>83441.249266862171</v>
      </c>
      <c r="AY70" s="20"/>
      <c r="AZ70" s="20"/>
      <c r="BA70" s="20">
        <v>57847.333333333336</v>
      </c>
      <c r="BB70" s="20">
        <v>57847.333333333336</v>
      </c>
      <c r="BC70" s="20"/>
      <c r="BD70" s="20"/>
      <c r="BE70" s="20">
        <v>39220.660818713455</v>
      </c>
      <c r="BF70" s="20">
        <v>39220.660818713455</v>
      </c>
      <c r="BG70" s="20"/>
      <c r="BH70" s="20"/>
      <c r="BI70" s="20">
        <v>5201.7543859649122</v>
      </c>
      <c r="BJ70" s="20">
        <v>5201.7543859649122</v>
      </c>
      <c r="BL70" s="20">
        <v>380099.60755004629</v>
      </c>
      <c r="BN70" s="22"/>
    </row>
    <row r="71" spans="1:66" s="3" customFormat="1" ht="30" x14ac:dyDescent="0.2">
      <c r="A71" s="16" t="s">
        <v>152</v>
      </c>
      <c r="B71" s="35" t="s">
        <v>153</v>
      </c>
      <c r="C71" s="17" t="s">
        <v>147</v>
      </c>
      <c r="D71" s="37">
        <v>18</v>
      </c>
      <c r="E71" s="37">
        <v>78</v>
      </c>
      <c r="F71" s="37">
        <v>41</v>
      </c>
      <c r="G71" s="37">
        <v>0</v>
      </c>
      <c r="H71" s="37">
        <v>0</v>
      </c>
      <c r="I71" s="23">
        <v>137</v>
      </c>
      <c r="J71" s="38"/>
      <c r="K71" s="37">
        <v>1111650</v>
      </c>
      <c r="L71" s="18">
        <v>68400</v>
      </c>
      <c r="M71" s="18">
        <v>599050</v>
      </c>
      <c r="N71" s="18">
        <v>444200</v>
      </c>
      <c r="O71" s="18">
        <v>0</v>
      </c>
      <c r="P71" s="18">
        <v>0</v>
      </c>
      <c r="Q71" s="23">
        <v>1111650</v>
      </c>
      <c r="R71" s="38"/>
      <c r="S71" s="18">
        <v>20417.910447761195</v>
      </c>
      <c r="T71" s="18">
        <v>175674.48680351904</v>
      </c>
      <c r="U71" s="18">
        <v>129883.04093567251</v>
      </c>
      <c r="V71" s="18">
        <v>0</v>
      </c>
      <c r="W71" s="18">
        <v>0</v>
      </c>
      <c r="X71" s="25">
        <v>325975.43818695273</v>
      </c>
      <c r="Y71" s="150">
        <f t="shared" si="5"/>
        <v>2.7164691168205236E-2</v>
      </c>
      <c r="Z71" s="25">
        <f t="shared" si="7"/>
        <v>330594.29151705775</v>
      </c>
      <c r="AB71" s="19">
        <v>0.96765626984077935</v>
      </c>
      <c r="AC71" s="19">
        <v>3.2343730159220631E-2</v>
      </c>
      <c r="AD71" s="25">
        <v>19757.519061823674</v>
      </c>
      <c r="AE71" s="25">
        <v>660.39138593751977</v>
      </c>
      <c r="AF71" s="25">
        <v>169992.51860648647</v>
      </c>
      <c r="AG71" s="25">
        <v>5681.9681970325855</v>
      </c>
      <c r="AH71" s="25">
        <v>125682.13890739011</v>
      </c>
      <c r="AI71" s="25">
        <v>4200.9020282823985</v>
      </c>
      <c r="AJ71" s="25">
        <v>0</v>
      </c>
      <c r="AK71" s="25">
        <v>0</v>
      </c>
      <c r="AL71" s="25">
        <v>0</v>
      </c>
      <c r="AM71" s="25">
        <v>0</v>
      </c>
      <c r="AN71" s="25">
        <v>315432.17657570023</v>
      </c>
      <c r="AO71" s="25">
        <v>10543.261611252503</v>
      </c>
      <c r="AQ71" s="20"/>
      <c r="AR71" s="20"/>
      <c r="AS71" s="20">
        <v>10208.955223880597</v>
      </c>
      <c r="AT71" s="20">
        <v>10208.955223880597</v>
      </c>
      <c r="AU71" s="20"/>
      <c r="AV71" s="20"/>
      <c r="AW71" s="20">
        <v>87837.243401759522</v>
      </c>
      <c r="AX71" s="20">
        <v>87837.243401759522</v>
      </c>
      <c r="AY71" s="20"/>
      <c r="AZ71" s="20"/>
      <c r="BA71" s="20">
        <v>64941.520467836257</v>
      </c>
      <c r="BB71" s="20">
        <v>64941.520467836257</v>
      </c>
      <c r="BC71" s="20"/>
      <c r="BD71" s="20"/>
      <c r="BE71" s="20"/>
      <c r="BF71" s="20"/>
      <c r="BG71" s="20"/>
      <c r="BH71" s="20"/>
      <c r="BI71" s="20"/>
      <c r="BJ71" s="20">
        <v>0</v>
      </c>
      <c r="BL71" s="20">
        <v>325975.43818695279</v>
      </c>
      <c r="BN71" s="22"/>
    </row>
    <row r="72" spans="1:66" ht="45" x14ac:dyDescent="0.2">
      <c r="A72" s="224">
        <v>2.2999999999999998</v>
      </c>
      <c r="B72" s="229" t="s">
        <v>154</v>
      </c>
      <c r="C72" s="230"/>
      <c r="D72" s="226"/>
      <c r="E72" s="226"/>
      <c r="F72" s="226"/>
      <c r="G72" s="226"/>
      <c r="H72" s="226"/>
      <c r="I72" s="231"/>
      <c r="J72" s="227"/>
      <c r="K72" s="226"/>
      <c r="L72" s="226">
        <v>5600000</v>
      </c>
      <c r="M72" s="226">
        <v>8522500</v>
      </c>
      <c r="N72" s="226">
        <v>2722500</v>
      </c>
      <c r="O72" s="226">
        <v>0</v>
      </c>
      <c r="P72" s="226">
        <v>0</v>
      </c>
      <c r="Q72" s="226">
        <v>16845000</v>
      </c>
      <c r="R72" s="227"/>
      <c r="S72" s="226">
        <v>1671641.7910447761</v>
      </c>
      <c r="T72" s="226">
        <v>2499266.8621700876</v>
      </c>
      <c r="U72" s="226">
        <v>796052.63157894742</v>
      </c>
      <c r="V72" s="226">
        <v>0</v>
      </c>
      <c r="W72" s="226">
        <v>0</v>
      </c>
      <c r="X72" s="226">
        <v>4966961.2847938109</v>
      </c>
      <c r="Y72" s="228">
        <f t="shared" si="5"/>
        <v>0.41391452710763232</v>
      </c>
      <c r="Z72" s="226">
        <f>SUM(Z73:Z76)</f>
        <v>5037339.7948998855</v>
      </c>
      <c r="AB72" s="15">
        <v>0.96765626984077946</v>
      </c>
      <c r="AC72" s="15">
        <v>3.2343730159220631E-2</v>
      </c>
      <c r="AD72" s="14">
        <v>1617574.6600323478</v>
      </c>
      <c r="AE72" s="14">
        <v>54067.131012428516</v>
      </c>
      <c r="AF72" s="14">
        <v>2418431.2491841763</v>
      </c>
      <c r="AG72" s="14">
        <v>80835.612985911372</v>
      </c>
      <c r="AH72" s="14">
        <v>770305.32007062051</v>
      </c>
      <c r="AI72" s="14">
        <v>25747.311508326951</v>
      </c>
      <c r="AJ72" s="14">
        <v>0</v>
      </c>
      <c r="AK72" s="14">
        <v>0</v>
      </c>
      <c r="AL72" s="14">
        <v>0</v>
      </c>
      <c r="AM72" s="14">
        <v>0</v>
      </c>
      <c r="AN72" s="14">
        <v>4806311.2292871447</v>
      </c>
      <c r="AO72" s="14">
        <v>160650.05550666683</v>
      </c>
      <c r="AQ72" s="14">
        <v>0</v>
      </c>
      <c r="AR72" s="14">
        <v>0</v>
      </c>
      <c r="AS72" s="14">
        <v>791044.77611940296</v>
      </c>
      <c r="AT72" s="14">
        <v>880597.01492537302</v>
      </c>
      <c r="AU72" s="14">
        <v>131964.80938416423</v>
      </c>
      <c r="AV72" s="14">
        <v>43988.269794721404</v>
      </c>
      <c r="AW72" s="14">
        <v>762463.34310850431</v>
      </c>
      <c r="AX72" s="14">
        <v>1560850.4398826978</v>
      </c>
      <c r="AY72" s="14">
        <v>796052.63157894742</v>
      </c>
      <c r="AZ72" s="14">
        <v>0</v>
      </c>
      <c r="BA72" s="14">
        <v>0</v>
      </c>
      <c r="BB72" s="14">
        <v>0</v>
      </c>
      <c r="BC72" s="14">
        <v>0</v>
      </c>
      <c r="BD72" s="14">
        <v>0</v>
      </c>
      <c r="BE72" s="14">
        <v>0</v>
      </c>
      <c r="BF72" s="14">
        <v>0</v>
      </c>
      <c r="BG72" s="14">
        <v>0</v>
      </c>
      <c r="BH72" s="14">
        <v>0</v>
      </c>
      <c r="BI72" s="14">
        <v>0</v>
      </c>
      <c r="BJ72" s="14">
        <v>0</v>
      </c>
      <c r="BL72" s="14">
        <v>4966961.2847938109</v>
      </c>
      <c r="BM72" s="3"/>
      <c r="BN72" s="22"/>
    </row>
    <row r="73" spans="1:66" x14ac:dyDescent="0.2">
      <c r="A73" s="16" t="s">
        <v>155</v>
      </c>
      <c r="B73" s="35" t="s">
        <v>156</v>
      </c>
      <c r="C73" s="17" t="s">
        <v>157</v>
      </c>
      <c r="D73" s="25">
        <v>1</v>
      </c>
      <c r="E73" s="25"/>
      <c r="F73" s="25"/>
      <c r="G73" s="25"/>
      <c r="H73" s="25"/>
      <c r="I73" s="18">
        <v>1</v>
      </c>
      <c r="K73" s="25">
        <v>5000000</v>
      </c>
      <c r="L73" s="18">
        <v>5000000</v>
      </c>
      <c r="M73" s="18">
        <v>0</v>
      </c>
      <c r="N73" s="18">
        <v>0</v>
      </c>
      <c r="O73" s="18">
        <v>0</v>
      </c>
      <c r="P73" s="18">
        <v>0</v>
      </c>
      <c r="Q73" s="25">
        <v>5000000</v>
      </c>
      <c r="S73" s="18">
        <v>1492537.3134328357</v>
      </c>
      <c r="T73" s="18">
        <v>0</v>
      </c>
      <c r="U73" s="18">
        <v>0</v>
      </c>
      <c r="V73" s="18">
        <v>0</v>
      </c>
      <c r="W73" s="18">
        <v>0</v>
      </c>
      <c r="X73" s="25">
        <v>1492537.3134328357</v>
      </c>
      <c r="Y73" s="150">
        <f t="shared" si="5"/>
        <v>0.12437843600097512</v>
      </c>
      <c r="Z73" s="25">
        <f t="shared" ref="Z73:Z76" si="8">Y73*$AA$62</f>
        <v>1513685.5661318672</v>
      </c>
      <c r="AB73" s="19">
        <v>0.96765626984077935</v>
      </c>
      <c r="AC73" s="19">
        <v>3.2343730159220631E-2</v>
      </c>
      <c r="AD73" s="25">
        <v>1444263.089314596</v>
      </c>
      <c r="AE73" s="25">
        <v>48274.224118239748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1444263.089314596</v>
      </c>
      <c r="AO73" s="25">
        <v>48274.224118239748</v>
      </c>
      <c r="AQ73" s="20"/>
      <c r="AR73" s="20"/>
      <c r="AS73" s="20">
        <v>746268.65671641787</v>
      </c>
      <c r="AT73" s="20">
        <v>746268.65671641787</v>
      </c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>
        <v>0</v>
      </c>
      <c r="BL73" s="20">
        <v>1492537.3134328357</v>
      </c>
      <c r="BM73" s="3"/>
      <c r="BN73" s="22"/>
    </row>
    <row r="74" spans="1:66" x14ac:dyDescent="0.2">
      <c r="A74" s="16" t="s">
        <v>158</v>
      </c>
      <c r="B74" s="35" t="s">
        <v>159</v>
      </c>
      <c r="C74" s="17" t="s">
        <v>160</v>
      </c>
      <c r="D74" s="32">
        <v>0.5</v>
      </c>
      <c r="E74" s="32">
        <v>0.5</v>
      </c>
      <c r="F74" s="25"/>
      <c r="G74" s="25"/>
      <c r="H74" s="25"/>
      <c r="I74" s="18">
        <v>1</v>
      </c>
      <c r="K74" s="25">
        <v>1200000</v>
      </c>
      <c r="L74" s="18">
        <v>600000</v>
      </c>
      <c r="M74" s="18">
        <v>600000</v>
      </c>
      <c r="N74" s="18">
        <v>0</v>
      </c>
      <c r="O74" s="18">
        <v>0</v>
      </c>
      <c r="P74" s="18">
        <v>0</v>
      </c>
      <c r="Q74" s="25">
        <v>1200000</v>
      </c>
      <c r="S74" s="18">
        <v>179104.4776119403</v>
      </c>
      <c r="T74" s="18">
        <v>175953.07917888561</v>
      </c>
      <c r="U74" s="18">
        <v>0</v>
      </c>
      <c r="V74" s="18">
        <v>0</v>
      </c>
      <c r="W74" s="18">
        <v>0</v>
      </c>
      <c r="X74" s="25">
        <v>355057.55679082591</v>
      </c>
      <c r="Y74" s="150">
        <f t="shared" si="5"/>
        <v>2.9588207414660124E-2</v>
      </c>
      <c r="Z74" s="25">
        <f t="shared" si="8"/>
        <v>360088.48423641373</v>
      </c>
      <c r="AB74" s="19">
        <v>0.96765626984077935</v>
      </c>
      <c r="AC74" s="19">
        <v>3.2343730159220631E-2</v>
      </c>
      <c r="AD74" s="25">
        <v>173311.57071775151</v>
      </c>
      <c r="AE74" s="25">
        <v>5792.9068941887699</v>
      </c>
      <c r="AF74" s="25">
        <v>170262.10026523974</v>
      </c>
      <c r="AG74" s="25">
        <v>5690.9789136458585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343573.67098299129</v>
      </c>
      <c r="AO74" s="25">
        <v>11483.885807834627</v>
      </c>
      <c r="AQ74" s="20"/>
      <c r="AR74" s="20"/>
      <c r="AS74" s="20">
        <v>44776.119402985074</v>
      </c>
      <c r="AT74" s="20">
        <v>134328.35820895521</v>
      </c>
      <c r="AU74" s="20">
        <v>131964.80938416423</v>
      </c>
      <c r="AV74" s="20">
        <v>43988.269794721404</v>
      </c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>
        <v>0</v>
      </c>
      <c r="BL74" s="20">
        <v>355057.55679082591</v>
      </c>
      <c r="BM74" s="3"/>
      <c r="BN74" s="22"/>
    </row>
    <row r="75" spans="1:66" ht="16.5" customHeight="1" x14ac:dyDescent="0.2">
      <c r="A75" s="16" t="s">
        <v>161</v>
      </c>
      <c r="B75" s="35" t="s">
        <v>162</v>
      </c>
      <c r="C75" s="17" t="s">
        <v>163</v>
      </c>
      <c r="D75" s="25"/>
      <c r="E75" s="25">
        <v>1</v>
      </c>
      <c r="F75" s="25"/>
      <c r="G75" s="25"/>
      <c r="H75" s="25"/>
      <c r="I75" s="18">
        <v>1</v>
      </c>
      <c r="K75" s="25">
        <v>5200000</v>
      </c>
      <c r="L75" s="18">
        <v>0</v>
      </c>
      <c r="M75" s="18">
        <v>5200000</v>
      </c>
      <c r="N75" s="18">
        <v>0</v>
      </c>
      <c r="O75" s="18">
        <v>0</v>
      </c>
      <c r="P75" s="18">
        <v>0</v>
      </c>
      <c r="Q75" s="25">
        <v>5200000</v>
      </c>
      <c r="S75" s="18">
        <v>0</v>
      </c>
      <c r="T75" s="18">
        <v>1524926.6862170086</v>
      </c>
      <c r="U75" s="18">
        <v>0</v>
      </c>
      <c r="V75" s="18">
        <v>0</v>
      </c>
      <c r="W75" s="18">
        <v>0</v>
      </c>
      <c r="X75" s="25">
        <v>1524926.6862170086</v>
      </c>
      <c r="Y75" s="150">
        <f t="shared" si="5"/>
        <v>0.12707755748604027</v>
      </c>
      <c r="Z75" s="25">
        <f t="shared" si="8"/>
        <v>1546533.8746051101</v>
      </c>
      <c r="AB75" s="19">
        <v>0.96765626984077935</v>
      </c>
      <c r="AC75" s="19">
        <v>3.2343730159220631E-2</v>
      </c>
      <c r="AD75" s="25">
        <v>0</v>
      </c>
      <c r="AE75" s="25">
        <v>0</v>
      </c>
      <c r="AF75" s="25">
        <v>1475604.8689654111</v>
      </c>
      <c r="AG75" s="25">
        <v>49321.817251597437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1475604.8689654111</v>
      </c>
      <c r="AO75" s="25">
        <v>49321.817251597437</v>
      </c>
      <c r="AQ75" s="20"/>
      <c r="AR75" s="20"/>
      <c r="AS75" s="20"/>
      <c r="AT75" s="20"/>
      <c r="AU75" s="20"/>
      <c r="AV75" s="20"/>
      <c r="AW75" s="20">
        <v>762463.34310850431</v>
      </c>
      <c r="AX75" s="20">
        <v>762463.34310850431</v>
      </c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>
        <v>0</v>
      </c>
      <c r="BL75" s="20">
        <v>1524926.6862170086</v>
      </c>
      <c r="BM75" s="3"/>
      <c r="BN75" s="22"/>
    </row>
    <row r="76" spans="1:66" ht="28.5" customHeight="1" x14ac:dyDescent="0.2">
      <c r="A76" s="16" t="s">
        <v>164</v>
      </c>
      <c r="B76" s="35" t="s">
        <v>165</v>
      </c>
      <c r="C76" s="17" t="s">
        <v>166</v>
      </c>
      <c r="D76" s="25"/>
      <c r="E76" s="32">
        <v>0.5</v>
      </c>
      <c r="F76" s="32">
        <v>0.5</v>
      </c>
      <c r="G76" s="25"/>
      <c r="H76" s="25"/>
      <c r="I76" s="18">
        <v>1</v>
      </c>
      <c r="K76" s="25">
        <v>5445000</v>
      </c>
      <c r="L76" s="18">
        <v>0</v>
      </c>
      <c r="M76" s="18">
        <v>2722500</v>
      </c>
      <c r="N76" s="18">
        <v>2722500</v>
      </c>
      <c r="O76" s="18">
        <v>0</v>
      </c>
      <c r="P76" s="18">
        <v>0</v>
      </c>
      <c r="Q76" s="25">
        <v>5445000</v>
      </c>
      <c r="S76" s="18">
        <v>0</v>
      </c>
      <c r="T76" s="18">
        <v>798387.09677419346</v>
      </c>
      <c r="U76" s="18">
        <v>796052.63157894742</v>
      </c>
      <c r="V76" s="18">
        <v>0</v>
      </c>
      <c r="W76" s="18">
        <v>0</v>
      </c>
      <c r="X76" s="25">
        <v>1594439.7283531409</v>
      </c>
      <c r="Y76" s="150">
        <f t="shared" si="5"/>
        <v>0.13287032620595682</v>
      </c>
      <c r="Z76" s="25">
        <f t="shared" si="8"/>
        <v>1617031.8699264945</v>
      </c>
      <c r="AB76" s="19">
        <v>0.96765626984077935</v>
      </c>
      <c r="AC76" s="19">
        <v>3.2343730159220631E-2</v>
      </c>
      <c r="AD76" s="25">
        <v>0</v>
      </c>
      <c r="AE76" s="25">
        <v>0</v>
      </c>
      <c r="AF76" s="25">
        <v>772564.2799535254</v>
      </c>
      <c r="AG76" s="25">
        <v>25822.816820668082</v>
      </c>
      <c r="AH76" s="25">
        <v>770305.32007062039</v>
      </c>
      <c r="AI76" s="25">
        <v>25747.311508326951</v>
      </c>
      <c r="AJ76" s="25">
        <v>0</v>
      </c>
      <c r="AK76" s="25">
        <v>0</v>
      </c>
      <c r="AL76" s="25">
        <v>0</v>
      </c>
      <c r="AM76" s="25">
        <v>0</v>
      </c>
      <c r="AN76" s="25">
        <v>1542869.6000241458</v>
      </c>
      <c r="AO76" s="25">
        <v>51570.12832899503</v>
      </c>
      <c r="AQ76" s="20"/>
      <c r="AR76" s="20"/>
      <c r="AS76" s="20"/>
      <c r="AT76" s="20"/>
      <c r="AU76" s="20"/>
      <c r="AV76" s="20"/>
      <c r="AW76" s="20"/>
      <c r="AX76" s="20">
        <v>798387.09677419346</v>
      </c>
      <c r="AY76" s="20">
        <v>796052.63157894742</v>
      </c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>
        <v>0</v>
      </c>
      <c r="BL76" s="20">
        <v>1594439.7283531409</v>
      </c>
      <c r="BM76" s="3"/>
      <c r="BN76" s="22"/>
    </row>
    <row r="77" spans="1:66" ht="39.75" customHeight="1" x14ac:dyDescent="0.2">
      <c r="A77" s="224">
        <v>2.4</v>
      </c>
      <c r="B77" s="229" t="s">
        <v>167</v>
      </c>
      <c r="C77" s="230"/>
      <c r="D77" s="226"/>
      <c r="E77" s="226"/>
      <c r="F77" s="226"/>
      <c r="G77" s="226"/>
      <c r="H77" s="226"/>
      <c r="I77" s="231"/>
      <c r="J77" s="227"/>
      <c r="K77" s="226"/>
      <c r="L77" s="226">
        <v>2711800</v>
      </c>
      <c r="M77" s="226">
        <v>8809500</v>
      </c>
      <c r="N77" s="226">
        <v>3817200</v>
      </c>
      <c r="O77" s="226">
        <v>0</v>
      </c>
      <c r="P77" s="226">
        <v>0</v>
      </c>
      <c r="Q77" s="226">
        <v>15338500</v>
      </c>
      <c r="R77" s="227"/>
      <c r="S77" s="226">
        <v>809492.53731343278</v>
      </c>
      <c r="T77" s="226">
        <v>2583431.0850439882</v>
      </c>
      <c r="U77" s="226">
        <v>1116140.350877193</v>
      </c>
      <c r="V77" s="226">
        <v>0</v>
      </c>
      <c r="W77" s="226">
        <v>0</v>
      </c>
      <c r="X77" s="226">
        <v>4509063.9732346144</v>
      </c>
      <c r="Y77" s="228">
        <f t="shared" si="5"/>
        <v>0.37575631762890699</v>
      </c>
      <c r="Z77" s="226">
        <f>SUM(Z78:Z82)</f>
        <v>4572954.3855437972</v>
      </c>
      <c r="AB77" s="15">
        <v>0.96765626984077924</v>
      </c>
      <c r="AC77" s="15">
        <v>3.2343730159220631E-2</v>
      </c>
      <c r="AD77" s="14">
        <v>783310.52912066411</v>
      </c>
      <c r="AE77" s="14">
        <v>26182.008192768506</v>
      </c>
      <c r="AF77" s="14">
        <v>2499873.2871443825</v>
      </c>
      <c r="AG77" s="14">
        <v>83557.797899605313</v>
      </c>
      <c r="AH77" s="14">
        <v>1080040.2085486031</v>
      </c>
      <c r="AI77" s="14">
        <v>36100.142328589769</v>
      </c>
      <c r="AJ77" s="14">
        <v>0</v>
      </c>
      <c r="AK77" s="14">
        <v>0</v>
      </c>
      <c r="AL77" s="14">
        <v>0</v>
      </c>
      <c r="AM77" s="14">
        <v>0</v>
      </c>
      <c r="AN77" s="14">
        <v>4363224.0248136502</v>
      </c>
      <c r="AO77" s="14">
        <v>145839.9484209636</v>
      </c>
      <c r="AQ77" s="14">
        <v>0</v>
      </c>
      <c r="AR77" s="14">
        <v>0</v>
      </c>
      <c r="AS77" s="14">
        <v>404746.26865671639</v>
      </c>
      <c r="AT77" s="14">
        <v>404746.26865671639</v>
      </c>
      <c r="AU77" s="14">
        <v>0</v>
      </c>
      <c r="AV77" s="14">
        <v>0</v>
      </c>
      <c r="AW77" s="14">
        <v>1291715.5425219941</v>
      </c>
      <c r="AX77" s="14">
        <v>1291715.5425219941</v>
      </c>
      <c r="AY77" s="14">
        <v>558070.17543859652</v>
      </c>
      <c r="AZ77" s="14">
        <v>558070.17543859652</v>
      </c>
      <c r="BA77" s="14">
        <v>0</v>
      </c>
      <c r="BB77" s="14">
        <v>0</v>
      </c>
      <c r="BC77" s="14">
        <v>0</v>
      </c>
      <c r="BD77" s="14">
        <v>0</v>
      </c>
      <c r="BE77" s="14">
        <v>0</v>
      </c>
      <c r="BF77" s="14">
        <v>0</v>
      </c>
      <c r="BG77" s="14">
        <v>0</v>
      </c>
      <c r="BH77" s="14">
        <v>0</v>
      </c>
      <c r="BI77" s="14">
        <v>0</v>
      </c>
      <c r="BJ77" s="14">
        <v>0</v>
      </c>
      <c r="BL77" s="14">
        <v>4509063.9732346144</v>
      </c>
      <c r="BM77" s="3"/>
      <c r="BN77" s="22"/>
    </row>
    <row r="78" spans="1:66" s="3" customFormat="1" x14ac:dyDescent="0.2">
      <c r="A78" s="16" t="s">
        <v>168</v>
      </c>
      <c r="B78" s="35" t="s">
        <v>169</v>
      </c>
      <c r="C78" s="17" t="s">
        <v>26</v>
      </c>
      <c r="D78" s="37">
        <v>16</v>
      </c>
      <c r="E78" s="37">
        <v>31</v>
      </c>
      <c r="F78" s="37">
        <v>0</v>
      </c>
      <c r="G78" s="37">
        <v>0</v>
      </c>
      <c r="H78" s="37">
        <v>0</v>
      </c>
      <c r="I78" s="18">
        <v>47</v>
      </c>
      <c r="K78" s="37">
        <v>290800</v>
      </c>
      <c r="L78" s="18">
        <v>128800</v>
      </c>
      <c r="M78" s="18">
        <v>162000</v>
      </c>
      <c r="N78" s="18">
        <v>0</v>
      </c>
      <c r="O78" s="18">
        <v>0</v>
      </c>
      <c r="P78" s="18">
        <v>0</v>
      </c>
      <c r="Q78" s="25">
        <v>290800</v>
      </c>
      <c r="S78" s="18">
        <v>38447.761194029852</v>
      </c>
      <c r="T78" s="18">
        <v>47507.331378299117</v>
      </c>
      <c r="U78" s="18">
        <v>0</v>
      </c>
      <c r="V78" s="18">
        <v>0</v>
      </c>
      <c r="W78" s="18">
        <v>0</v>
      </c>
      <c r="X78" s="25">
        <v>85955.092572328969</v>
      </c>
      <c r="Y78" s="150">
        <f t="shared" si="5"/>
        <v>7.1629431869117584E-3</v>
      </c>
      <c r="Z78" s="25">
        <f t="shared" ref="Z78:Z82" si="9">Y78*$AA$62</f>
        <v>87173.018584716105</v>
      </c>
      <c r="AB78" s="19">
        <v>0.96765626984077935</v>
      </c>
      <c r="AC78" s="19">
        <v>3.2343730159220631E-2</v>
      </c>
      <c r="AD78" s="25">
        <v>37204.217180743995</v>
      </c>
      <c r="AE78" s="25">
        <v>1243.544013285856</v>
      </c>
      <c r="AF78" s="25">
        <v>45970.767071614733</v>
      </c>
      <c r="AG78" s="25">
        <v>1536.5643066843818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83174.984252358729</v>
      </c>
      <c r="AO78" s="25">
        <v>2780.1083199702375</v>
      </c>
      <c r="AQ78" s="18"/>
      <c r="AR78" s="18"/>
      <c r="AS78" s="18">
        <v>19223.880597014926</v>
      </c>
      <c r="AT78" s="18">
        <v>19223.880597014926</v>
      </c>
      <c r="AU78" s="18"/>
      <c r="AV78" s="18"/>
      <c r="AW78" s="18">
        <v>23753.665689149559</v>
      </c>
      <c r="AX78" s="18">
        <v>23753.665689149559</v>
      </c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>
        <v>0</v>
      </c>
      <c r="BL78" s="20">
        <v>85955.092572328969</v>
      </c>
      <c r="BN78" s="22"/>
    </row>
    <row r="79" spans="1:66" s="3" customFormat="1" x14ac:dyDescent="0.2">
      <c r="A79" s="16" t="s">
        <v>170</v>
      </c>
      <c r="B79" s="35" t="s">
        <v>171</v>
      </c>
      <c r="C79" s="17" t="s">
        <v>26</v>
      </c>
      <c r="D79" s="37">
        <v>1190</v>
      </c>
      <c r="E79" s="37">
        <v>2350</v>
      </c>
      <c r="F79" s="37">
        <v>0</v>
      </c>
      <c r="G79" s="37">
        <v>0</v>
      </c>
      <c r="H79" s="37">
        <v>0</v>
      </c>
      <c r="I79" s="18">
        <v>3540</v>
      </c>
      <c r="K79" s="37">
        <v>2861000</v>
      </c>
      <c r="L79" s="18">
        <v>1163000</v>
      </c>
      <c r="M79" s="18">
        <v>1698000</v>
      </c>
      <c r="N79" s="18">
        <v>0</v>
      </c>
      <c r="O79" s="18">
        <v>0</v>
      </c>
      <c r="P79" s="18">
        <v>0</v>
      </c>
      <c r="Q79" s="25">
        <v>2861000</v>
      </c>
      <c r="S79" s="18">
        <v>347164.17910447757</v>
      </c>
      <c r="T79" s="18">
        <v>497947.21407624631</v>
      </c>
      <c r="U79" s="18">
        <v>0</v>
      </c>
      <c r="V79" s="18">
        <v>0</v>
      </c>
      <c r="W79" s="18">
        <v>0</v>
      </c>
      <c r="X79" s="25">
        <v>845111.39318072388</v>
      </c>
      <c r="Y79" s="150">
        <f t="shared" si="5"/>
        <v>7.0426134331383811E-2</v>
      </c>
      <c r="Z79" s="25">
        <f t="shared" si="9"/>
        <v>857086.054812941</v>
      </c>
      <c r="AB79" s="19">
        <v>0.96765626984077935</v>
      </c>
      <c r="AC79" s="19">
        <v>3.2343730159220631E-2</v>
      </c>
      <c r="AD79" s="25">
        <v>335935.59457457502</v>
      </c>
      <c r="AE79" s="25">
        <v>11228.584529902564</v>
      </c>
      <c r="AF79" s="25">
        <v>481841.74375062849</v>
      </c>
      <c r="AG79" s="25">
        <v>16105.47032561778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817777.33832520351</v>
      </c>
      <c r="AO79" s="25">
        <v>27334.054855520342</v>
      </c>
      <c r="AQ79" s="18"/>
      <c r="AR79" s="18"/>
      <c r="AS79" s="18">
        <v>173582.08955223879</v>
      </c>
      <c r="AT79" s="18">
        <v>173582.08955223879</v>
      </c>
      <c r="AU79" s="18"/>
      <c r="AV79" s="18"/>
      <c r="AW79" s="18">
        <v>248973.60703812315</v>
      </c>
      <c r="AX79" s="18">
        <v>248973.60703812315</v>
      </c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>
        <v>0</v>
      </c>
      <c r="BL79" s="20">
        <v>845111.39318072388</v>
      </c>
      <c r="BN79" s="22"/>
    </row>
    <row r="80" spans="1:66" s="3" customFormat="1" x14ac:dyDescent="0.2">
      <c r="A80" s="16" t="s">
        <v>172</v>
      </c>
      <c r="B80" s="35" t="s">
        <v>173</v>
      </c>
      <c r="C80" s="17" t="s">
        <v>26</v>
      </c>
      <c r="D80" s="37">
        <v>640</v>
      </c>
      <c r="E80" s="37">
        <v>1302</v>
      </c>
      <c r="F80" s="37">
        <v>0</v>
      </c>
      <c r="G80" s="37">
        <v>0</v>
      </c>
      <c r="H80" s="37">
        <v>0</v>
      </c>
      <c r="I80" s="18">
        <v>1942</v>
      </c>
      <c r="K80" s="37">
        <v>4146000</v>
      </c>
      <c r="L80" s="18">
        <v>1268000</v>
      </c>
      <c r="M80" s="18">
        <v>2878000</v>
      </c>
      <c r="N80" s="18">
        <v>0</v>
      </c>
      <c r="O80" s="18">
        <v>0</v>
      </c>
      <c r="P80" s="18">
        <v>0</v>
      </c>
      <c r="Q80" s="25">
        <v>4146000</v>
      </c>
      <c r="S80" s="18">
        <v>378507.46268656716</v>
      </c>
      <c r="T80" s="18">
        <v>843988.26979472139</v>
      </c>
      <c r="U80" s="18">
        <v>0</v>
      </c>
      <c r="V80" s="18">
        <v>0</v>
      </c>
      <c r="W80" s="18">
        <v>0</v>
      </c>
      <c r="X80" s="25">
        <v>1222495.7324812885</v>
      </c>
      <c r="Y80" s="150">
        <f t="shared" si="5"/>
        <v>0.10187491184000573</v>
      </c>
      <c r="Z80" s="25">
        <f t="shared" si="9"/>
        <v>1239817.6770928698</v>
      </c>
      <c r="AB80" s="19">
        <v>0.96765626984077935</v>
      </c>
      <c r="AC80" s="19">
        <v>3.2343730159220631E-2</v>
      </c>
      <c r="AD80" s="25">
        <v>366265.11945018155</v>
      </c>
      <c r="AE80" s="25">
        <v>12242.343236385599</v>
      </c>
      <c r="AF80" s="25">
        <v>816690.54093893338</v>
      </c>
      <c r="AG80" s="25">
        <v>27297.728855787969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1182955.6603891149</v>
      </c>
      <c r="AO80" s="25">
        <v>39540.07209217357</v>
      </c>
      <c r="AQ80" s="18"/>
      <c r="AR80" s="18"/>
      <c r="AS80" s="18">
        <v>189253.73134328358</v>
      </c>
      <c r="AT80" s="18">
        <v>189253.73134328358</v>
      </c>
      <c r="AU80" s="18"/>
      <c r="AV80" s="18"/>
      <c r="AW80" s="18">
        <v>421994.13489736069</v>
      </c>
      <c r="AX80" s="18">
        <v>421994.13489736069</v>
      </c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>
        <v>0</v>
      </c>
      <c r="BL80" s="20">
        <v>1222495.7324812887</v>
      </c>
      <c r="BN80" s="22"/>
    </row>
    <row r="81" spans="1:66" s="3" customFormat="1" x14ac:dyDescent="0.2">
      <c r="A81" s="16" t="s">
        <v>174</v>
      </c>
      <c r="B81" s="35" t="s">
        <v>175</v>
      </c>
      <c r="C81" s="17" t="s">
        <v>26</v>
      </c>
      <c r="D81" s="37">
        <v>172</v>
      </c>
      <c r="E81" s="37">
        <v>327</v>
      </c>
      <c r="F81" s="37">
        <v>0</v>
      </c>
      <c r="G81" s="37">
        <v>0</v>
      </c>
      <c r="H81" s="37">
        <v>0</v>
      </c>
      <c r="I81" s="18">
        <v>499</v>
      </c>
      <c r="K81" s="37">
        <v>421000</v>
      </c>
      <c r="L81" s="18">
        <v>152000</v>
      </c>
      <c r="M81" s="18">
        <v>269000</v>
      </c>
      <c r="N81" s="18">
        <v>0</v>
      </c>
      <c r="O81" s="18">
        <v>0</v>
      </c>
      <c r="P81" s="18">
        <v>0</v>
      </c>
      <c r="Q81" s="25">
        <v>421000</v>
      </c>
      <c r="S81" s="18">
        <v>45373.13432835821</v>
      </c>
      <c r="T81" s="18">
        <v>78885.630498533719</v>
      </c>
      <c r="U81" s="18">
        <v>0</v>
      </c>
      <c r="V81" s="18">
        <v>0</v>
      </c>
      <c r="W81" s="18">
        <v>0</v>
      </c>
      <c r="X81" s="25">
        <v>124258.76482689193</v>
      </c>
      <c r="Y81" s="150">
        <f t="shared" si="5"/>
        <v>1.0354924255149804E-2</v>
      </c>
      <c r="Z81" s="25">
        <f t="shared" si="9"/>
        <v>126019.42818517311</v>
      </c>
      <c r="AB81" s="19">
        <v>0.96765626984077935</v>
      </c>
      <c r="AC81" s="19">
        <v>3.2343730159220631E-2</v>
      </c>
      <c r="AD81" s="25">
        <v>43905.597915163722</v>
      </c>
      <c r="AE81" s="25">
        <v>1467.5364131944884</v>
      </c>
      <c r="AF81" s="25">
        <v>76334.174952249159</v>
      </c>
      <c r="AG81" s="25">
        <v>2551.4555462845597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120239.77286741287</v>
      </c>
      <c r="AO81" s="25">
        <v>4018.9919594790481</v>
      </c>
      <c r="AQ81" s="18"/>
      <c r="AR81" s="18"/>
      <c r="AS81" s="18">
        <v>22686.567164179105</v>
      </c>
      <c r="AT81" s="18">
        <v>22686.567164179105</v>
      </c>
      <c r="AU81" s="18"/>
      <c r="AV81" s="18"/>
      <c r="AW81" s="18">
        <v>39442.81524926686</v>
      </c>
      <c r="AX81" s="18">
        <v>39442.81524926686</v>
      </c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>
        <v>0</v>
      </c>
      <c r="BL81" s="20">
        <v>124258.76482689193</v>
      </c>
      <c r="BN81" s="22"/>
    </row>
    <row r="82" spans="1:66" s="3" customFormat="1" x14ac:dyDescent="0.2">
      <c r="A82" s="16" t="s">
        <v>176</v>
      </c>
      <c r="B82" s="35" t="s">
        <v>177</v>
      </c>
      <c r="C82" s="17" t="s">
        <v>135</v>
      </c>
      <c r="D82" s="37">
        <v>0</v>
      </c>
      <c r="E82" s="37">
        <v>507</v>
      </c>
      <c r="F82" s="37">
        <v>520</v>
      </c>
      <c r="G82" s="37">
        <v>0</v>
      </c>
      <c r="H82" s="37">
        <v>0</v>
      </c>
      <c r="I82" s="18">
        <v>1027</v>
      </c>
      <c r="K82" s="37">
        <v>9007200</v>
      </c>
      <c r="L82" s="18">
        <v>0</v>
      </c>
      <c r="M82" s="18">
        <v>3802500</v>
      </c>
      <c r="N82" s="18">
        <v>3817200</v>
      </c>
      <c r="O82" s="18">
        <v>0</v>
      </c>
      <c r="P82" s="18">
        <v>0</v>
      </c>
      <c r="Q82" s="25">
        <v>7619700</v>
      </c>
      <c r="S82" s="18">
        <v>0</v>
      </c>
      <c r="T82" s="18">
        <v>1115102.6392961876</v>
      </c>
      <c r="U82" s="18">
        <v>1116140.350877193</v>
      </c>
      <c r="V82" s="18">
        <v>0</v>
      </c>
      <c r="W82" s="18">
        <v>0</v>
      </c>
      <c r="X82" s="25">
        <v>2231242.9901733808</v>
      </c>
      <c r="Y82" s="150">
        <f t="shared" si="5"/>
        <v>0.18593740401545583</v>
      </c>
      <c r="Z82" s="25">
        <f t="shared" si="9"/>
        <v>2262858.2068680977</v>
      </c>
      <c r="AB82" s="19">
        <v>0.96765626984077935</v>
      </c>
      <c r="AC82" s="19">
        <v>3.2343730159220631E-2</v>
      </c>
      <c r="AD82" s="25">
        <v>0</v>
      </c>
      <c r="AE82" s="25">
        <v>0</v>
      </c>
      <c r="AF82" s="25">
        <v>1079036.060430957</v>
      </c>
      <c r="AG82" s="25">
        <v>36066.578865230629</v>
      </c>
      <c r="AH82" s="25">
        <v>1080040.2085486033</v>
      </c>
      <c r="AI82" s="25">
        <v>36100.142328589769</v>
      </c>
      <c r="AJ82" s="25">
        <v>0</v>
      </c>
      <c r="AK82" s="25">
        <v>0</v>
      </c>
      <c r="AL82" s="25">
        <v>0</v>
      </c>
      <c r="AM82" s="25">
        <v>0</v>
      </c>
      <c r="AN82" s="25">
        <v>2159076.2689795606</v>
      </c>
      <c r="AO82" s="25">
        <v>72166.721193820398</v>
      </c>
      <c r="AQ82" s="18"/>
      <c r="AR82" s="18"/>
      <c r="AS82" s="18"/>
      <c r="AT82" s="18"/>
      <c r="AU82" s="18"/>
      <c r="AV82" s="18"/>
      <c r="AW82" s="18">
        <v>557551.31964809378</v>
      </c>
      <c r="AX82" s="18">
        <v>557551.31964809378</v>
      </c>
      <c r="AY82" s="18">
        <v>558070.17543859652</v>
      </c>
      <c r="AZ82" s="18">
        <v>558070.17543859652</v>
      </c>
      <c r="BA82" s="18"/>
      <c r="BB82" s="18"/>
      <c r="BC82" s="18"/>
      <c r="BD82" s="18"/>
      <c r="BE82" s="18"/>
      <c r="BF82" s="18"/>
      <c r="BG82" s="18"/>
      <c r="BH82" s="18"/>
      <c r="BI82" s="18"/>
      <c r="BJ82" s="18">
        <v>0</v>
      </c>
      <c r="BL82" s="20">
        <v>2231242.9901733804</v>
      </c>
      <c r="BN82" s="22"/>
    </row>
    <row r="83" spans="1:66" ht="32.25" customHeight="1" x14ac:dyDescent="0.2">
      <c r="A83" s="9">
        <v>3</v>
      </c>
      <c r="B83" s="10" t="s">
        <v>178</v>
      </c>
      <c r="C83" s="11"/>
      <c r="D83" s="12"/>
      <c r="E83" s="12"/>
      <c r="F83" s="12"/>
      <c r="G83" s="12"/>
      <c r="H83" s="12"/>
      <c r="I83" s="12"/>
      <c r="K83" s="12"/>
      <c r="L83" s="12">
        <v>3872484.472802625</v>
      </c>
      <c r="M83" s="12">
        <v>23180846.399999999</v>
      </c>
      <c r="N83" s="12">
        <v>15974500</v>
      </c>
      <c r="O83" s="12">
        <v>14394850</v>
      </c>
      <c r="P83" s="12">
        <v>14886400</v>
      </c>
      <c r="Q83" s="12">
        <v>72733704.022496626</v>
      </c>
      <c r="S83" s="12">
        <v>1282718.6932825735</v>
      </c>
      <c r="T83" s="12">
        <v>6797902.1700879764</v>
      </c>
      <c r="U83" s="12">
        <v>4670906.4327485366</v>
      </c>
      <c r="V83" s="12">
        <v>4209020.4678362571</v>
      </c>
      <c r="W83" s="12">
        <v>4352748.5380116953</v>
      </c>
      <c r="X83" s="12">
        <v>21313296.30196704</v>
      </c>
      <c r="Y83" s="150">
        <f>X83/$X$83</f>
        <v>1</v>
      </c>
      <c r="Z83" s="12">
        <f>Z84+Z87+Z97+Z104+Z112</f>
        <v>21618000</v>
      </c>
      <c r="AA83" s="22">
        <v>21618000</v>
      </c>
      <c r="AB83" s="13">
        <v>0.96765626984077935</v>
      </c>
      <c r="AC83" s="13">
        <v>3.2343730159220631E-2</v>
      </c>
      <c r="AD83" s="12">
        <v>1241230.7859968538</v>
      </c>
      <c r="AE83" s="12">
        <v>41487.907285719652</v>
      </c>
      <c r="AF83" s="12">
        <v>6578032.6566498708</v>
      </c>
      <c r="AG83" s="12">
        <v>219869.51343810585</v>
      </c>
      <c r="AH83" s="12">
        <v>4519831.8954887502</v>
      </c>
      <c r="AI83" s="12">
        <v>151074.53725978651</v>
      </c>
      <c r="AJ83" s="12">
        <v>4072885.0455899243</v>
      </c>
      <c r="AK83" s="12">
        <v>136135.42224633248</v>
      </c>
      <c r="AL83" s="12">
        <v>4211964.413847303</v>
      </c>
      <c r="AM83" s="12">
        <v>140784.12416439239</v>
      </c>
      <c r="AN83" s="12">
        <v>20623944.797572702</v>
      </c>
      <c r="AO83" s="12">
        <v>689351.50439433684</v>
      </c>
      <c r="AP83" s="22"/>
      <c r="AQ83" s="12">
        <v>4975.1243781094527</v>
      </c>
      <c r="AR83" s="12">
        <v>132094.52736318408</v>
      </c>
      <c r="AS83" s="12">
        <v>536958.84912884887</v>
      </c>
      <c r="AT83" s="12">
        <v>608690.19241243089</v>
      </c>
      <c r="AU83" s="12">
        <v>1066894.4281524925</v>
      </c>
      <c r="AV83" s="12">
        <v>2091483.8709677421</v>
      </c>
      <c r="AW83" s="12">
        <v>1900222.3460410554</v>
      </c>
      <c r="AX83" s="12">
        <v>1739301.5249266862</v>
      </c>
      <c r="AY83" s="12">
        <v>27777.777777777781</v>
      </c>
      <c r="AZ83" s="12">
        <v>1900438.5964912279</v>
      </c>
      <c r="BA83" s="12">
        <v>937865.49707602337</v>
      </c>
      <c r="BB83" s="12">
        <v>1804824.5614035088</v>
      </c>
      <c r="BC83" s="12">
        <v>27777.777777777781</v>
      </c>
      <c r="BD83" s="12">
        <v>1711798.2456140351</v>
      </c>
      <c r="BE83" s="12">
        <v>845102.33918128652</v>
      </c>
      <c r="BF83" s="12">
        <v>1624342.105263158</v>
      </c>
      <c r="BG83" s="12">
        <v>27777.777777777781</v>
      </c>
      <c r="BH83" s="12">
        <v>1774678.3625730993</v>
      </c>
      <c r="BI83" s="12">
        <v>865789.47368421045</v>
      </c>
      <c r="BJ83" s="12">
        <v>1684502.9239766081</v>
      </c>
      <c r="BL83" s="12">
        <v>21313296.30196704</v>
      </c>
      <c r="BM83" s="3"/>
      <c r="BN83" s="22"/>
    </row>
    <row r="84" spans="1:66" x14ac:dyDescent="0.2">
      <c r="A84" s="224">
        <v>3.1</v>
      </c>
      <c r="B84" s="229" t="s">
        <v>179</v>
      </c>
      <c r="C84" s="230"/>
      <c r="D84" s="226"/>
      <c r="E84" s="226"/>
      <c r="F84" s="226"/>
      <c r="G84" s="226"/>
      <c r="H84" s="226"/>
      <c r="I84" s="226"/>
      <c r="J84" s="227"/>
      <c r="K84" s="226"/>
      <c r="L84" s="226">
        <v>424623.14969399571</v>
      </c>
      <c r="M84" s="226">
        <v>0</v>
      </c>
      <c r="N84" s="226">
        <v>0</v>
      </c>
      <c r="O84" s="226">
        <v>0</v>
      </c>
      <c r="P84" s="226">
        <v>0</v>
      </c>
      <c r="Q84" s="226">
        <v>424623.14969399571</v>
      </c>
      <c r="R84" s="227"/>
      <c r="S84" s="226">
        <v>126753.17901313305</v>
      </c>
      <c r="T84" s="226">
        <v>0</v>
      </c>
      <c r="U84" s="226">
        <v>0</v>
      </c>
      <c r="V84" s="226">
        <v>0</v>
      </c>
      <c r="W84" s="226">
        <v>0</v>
      </c>
      <c r="X84" s="226">
        <v>126753.17901313305</v>
      </c>
      <c r="Y84" s="228">
        <f t="shared" ref="Y84:Y119" si="10">X84/$X$83</f>
        <v>5.9471410342770295E-3</v>
      </c>
      <c r="Z84" s="226">
        <f>SUM(Z85:Z86)</f>
        <v>128565.29487900084</v>
      </c>
      <c r="AA84" s="22"/>
      <c r="AB84" s="15">
        <v>0.96765626984077935</v>
      </c>
      <c r="AC84" s="15">
        <v>3.2343730159220631E-2</v>
      </c>
      <c r="AD84" s="14">
        <v>122653.50839430888</v>
      </c>
      <c r="AE84" s="14">
        <v>4099.6706188241633</v>
      </c>
      <c r="AF84" s="14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0</v>
      </c>
      <c r="AM84" s="14">
        <v>0</v>
      </c>
      <c r="AN84" s="14">
        <v>122653.50839430888</v>
      </c>
      <c r="AO84" s="14">
        <v>4099.6706188241633</v>
      </c>
      <c r="AP84" s="22"/>
      <c r="AQ84" s="14">
        <v>0</v>
      </c>
      <c r="AR84" s="14">
        <v>0</v>
      </c>
      <c r="AS84" s="14">
        <v>63376.589506566525</v>
      </c>
      <c r="AT84" s="14">
        <v>63376.589506566525</v>
      </c>
      <c r="AU84" s="14">
        <v>0</v>
      </c>
      <c r="AV84" s="14">
        <v>0</v>
      </c>
      <c r="AW84" s="14">
        <v>0</v>
      </c>
      <c r="AX84" s="14">
        <v>0</v>
      </c>
      <c r="AY84" s="14">
        <v>0</v>
      </c>
      <c r="AZ84" s="14">
        <v>0</v>
      </c>
      <c r="BA84" s="14">
        <v>0</v>
      </c>
      <c r="BB84" s="14">
        <v>0</v>
      </c>
      <c r="BC84" s="14">
        <v>0</v>
      </c>
      <c r="BD84" s="14">
        <v>0</v>
      </c>
      <c r="BE84" s="14">
        <v>0</v>
      </c>
      <c r="BF84" s="14">
        <v>0</v>
      </c>
      <c r="BG84" s="14">
        <v>0</v>
      </c>
      <c r="BH84" s="14">
        <v>0</v>
      </c>
      <c r="BI84" s="14">
        <v>0</v>
      </c>
      <c r="BJ84" s="14">
        <v>0</v>
      </c>
      <c r="BL84" s="14">
        <v>126753.17901313305</v>
      </c>
      <c r="BN84" s="22"/>
    </row>
    <row r="85" spans="1:66" ht="18" customHeight="1" x14ac:dyDescent="0.2">
      <c r="A85" s="110" t="s">
        <v>180</v>
      </c>
      <c r="B85" s="35" t="s">
        <v>181</v>
      </c>
      <c r="C85" s="111" t="s">
        <v>116</v>
      </c>
      <c r="D85" s="112">
        <v>1</v>
      </c>
      <c r="E85" s="113"/>
      <c r="F85" s="109"/>
      <c r="G85" s="112"/>
      <c r="H85" s="109"/>
      <c r="I85" s="112"/>
      <c r="J85" s="39"/>
      <c r="K85" s="109">
        <v>225553.97335409897</v>
      </c>
      <c r="L85" s="18">
        <v>225553.97335409897</v>
      </c>
      <c r="M85" s="18">
        <v>0</v>
      </c>
      <c r="N85" s="18">
        <v>0</v>
      </c>
      <c r="O85" s="18">
        <v>0</v>
      </c>
      <c r="P85" s="18">
        <v>0</v>
      </c>
      <c r="Q85" s="25">
        <v>225553.97335409897</v>
      </c>
      <c r="S85" s="18">
        <v>67329.544284805655</v>
      </c>
      <c r="T85" s="18">
        <v>0</v>
      </c>
      <c r="U85" s="18">
        <v>0</v>
      </c>
      <c r="V85" s="18">
        <v>0</v>
      </c>
      <c r="W85" s="18">
        <v>0</v>
      </c>
      <c r="X85" s="25">
        <v>67329.544284805655</v>
      </c>
      <c r="Y85" s="150">
        <f t="shared" si="10"/>
        <v>3.1590394714585608E-3</v>
      </c>
      <c r="Z85" s="25">
        <f>Y85*$AA$83</f>
        <v>68292.11529399117</v>
      </c>
      <c r="AB85" s="19">
        <v>0.96765626984077935</v>
      </c>
      <c r="AC85" s="19">
        <v>3.2343730159220631E-2</v>
      </c>
      <c r="AD85" s="25">
        <v>65151.855672714606</v>
      </c>
      <c r="AE85" s="25">
        <v>2177.6886120910499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65151.855672714606</v>
      </c>
      <c r="AO85" s="25">
        <v>2177.6886120910499</v>
      </c>
      <c r="AQ85" s="20"/>
      <c r="AR85" s="20">
        <v>0</v>
      </c>
      <c r="AS85" s="20">
        <v>33664.772142402828</v>
      </c>
      <c r="AT85" s="20">
        <v>33664.772142402828</v>
      </c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>
        <v>0</v>
      </c>
      <c r="BL85" s="20">
        <v>67329.544284805655</v>
      </c>
      <c r="BN85" s="22"/>
    </row>
    <row r="86" spans="1:66" ht="15.95" customHeight="1" x14ac:dyDescent="0.2">
      <c r="A86" s="110" t="s">
        <v>182</v>
      </c>
      <c r="B86" s="35" t="s">
        <v>183</v>
      </c>
      <c r="C86" s="111" t="s">
        <v>43</v>
      </c>
      <c r="D86" s="112">
        <v>1</v>
      </c>
      <c r="E86" s="113"/>
      <c r="F86" s="109"/>
      <c r="G86" s="112"/>
      <c r="H86" s="109"/>
      <c r="I86" s="112"/>
      <c r="J86" s="39"/>
      <c r="K86" s="109">
        <v>199069.17633989677</v>
      </c>
      <c r="L86" s="18">
        <v>199069.17633989677</v>
      </c>
      <c r="M86" s="18">
        <v>0</v>
      </c>
      <c r="N86" s="18">
        <v>0</v>
      </c>
      <c r="O86" s="18">
        <v>0</v>
      </c>
      <c r="P86" s="18">
        <v>0</v>
      </c>
      <c r="Q86" s="25">
        <v>199069.17633989677</v>
      </c>
      <c r="S86" s="18">
        <v>59423.634728327394</v>
      </c>
      <c r="T86" s="18">
        <v>0</v>
      </c>
      <c r="U86" s="18">
        <v>0</v>
      </c>
      <c r="V86" s="18">
        <v>0</v>
      </c>
      <c r="W86" s="18">
        <v>0</v>
      </c>
      <c r="X86" s="25">
        <v>59423.634728327394</v>
      </c>
      <c r="Y86" s="150">
        <f t="shared" si="10"/>
        <v>2.7881015628184688E-3</v>
      </c>
      <c r="Z86" s="25">
        <f>Y86*$AA$83</f>
        <v>60273.179585009661</v>
      </c>
      <c r="AB86" s="19">
        <v>0.96765626984077935</v>
      </c>
      <c r="AC86" s="19">
        <v>3.2343730159220631E-2</v>
      </c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Q86" s="20"/>
      <c r="AR86" s="20"/>
      <c r="AS86" s="20">
        <v>29711.817364163697</v>
      </c>
      <c r="AT86" s="20">
        <v>29711.817364163697</v>
      </c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L86" s="20">
        <v>59423.634728327394</v>
      </c>
      <c r="BN86" s="22"/>
    </row>
    <row r="87" spans="1:66" ht="30" x14ac:dyDescent="0.2">
      <c r="A87" s="224">
        <v>3.2</v>
      </c>
      <c r="B87" s="229" t="s">
        <v>184</v>
      </c>
      <c r="C87" s="230"/>
      <c r="D87" s="226"/>
      <c r="E87" s="226"/>
      <c r="F87" s="226"/>
      <c r="G87" s="226"/>
      <c r="H87" s="226"/>
      <c r="I87" s="226"/>
      <c r="J87" s="227"/>
      <c r="K87" s="226"/>
      <c r="L87" s="226">
        <v>801750</v>
      </c>
      <c r="M87" s="226">
        <v>2565350</v>
      </c>
      <c r="N87" s="226">
        <v>4444500</v>
      </c>
      <c r="O87" s="226">
        <v>4010850</v>
      </c>
      <c r="P87" s="226">
        <v>4155400</v>
      </c>
      <c r="Q87" s="226">
        <v>15977850</v>
      </c>
      <c r="R87" s="227"/>
      <c r="S87" s="226">
        <v>239328.35820895521</v>
      </c>
      <c r="T87" s="226">
        <v>752302.0527859237</v>
      </c>
      <c r="U87" s="226">
        <v>1299561.4035087717</v>
      </c>
      <c r="V87" s="226">
        <v>1172763.1578947366</v>
      </c>
      <c r="W87" s="226">
        <v>1215029.2397660818</v>
      </c>
      <c r="X87" s="226">
        <v>4678984.2121644691</v>
      </c>
      <c r="Y87" s="228">
        <f t="shared" si="10"/>
        <v>0.21953357875161891</v>
      </c>
      <c r="Z87" s="226">
        <f>SUM(Z88:Z96)</f>
        <v>4745876.9054524982</v>
      </c>
      <c r="AA87" s="22"/>
      <c r="AB87" s="15">
        <v>0.96765626984077946</v>
      </c>
      <c r="AC87" s="15">
        <v>3.2343730159220631E-2</v>
      </c>
      <c r="AD87" s="14">
        <v>231587.58637159548</v>
      </c>
      <c r="AE87" s="14">
        <v>7740.7718373597427</v>
      </c>
      <c r="AF87" s="14">
        <v>727969.79819238815</v>
      </c>
      <c r="AG87" s="14">
        <v>24332.254593535672</v>
      </c>
      <c r="AH87" s="14">
        <v>1257528.7401483459</v>
      </c>
      <c r="AI87" s="14">
        <v>42032.663360425751</v>
      </c>
      <c r="AJ87" s="14">
        <v>1134831.6227751139</v>
      </c>
      <c r="AK87" s="14">
        <v>37931.535119622822</v>
      </c>
      <c r="AL87" s="14">
        <v>1175730.6618995247</v>
      </c>
      <c r="AM87" s="14">
        <v>39298.577866557134</v>
      </c>
      <c r="AN87" s="14">
        <v>4527648.4093869682</v>
      </c>
      <c r="AO87" s="14">
        <v>151335.80277750111</v>
      </c>
      <c r="AP87" s="22"/>
      <c r="AQ87" s="14">
        <v>0</v>
      </c>
      <c r="AR87" s="14">
        <v>2393.0348258706472</v>
      </c>
      <c r="AS87" s="14">
        <v>142701.49253731343</v>
      </c>
      <c r="AT87" s="14">
        <v>94233.830845771139</v>
      </c>
      <c r="AU87" s="14">
        <v>17595.307917888564</v>
      </c>
      <c r="AV87" s="14">
        <v>734706.7448680352</v>
      </c>
      <c r="AW87" s="14">
        <v>0</v>
      </c>
      <c r="AX87" s="14">
        <v>0</v>
      </c>
      <c r="AY87" s="14">
        <v>17543.859649122809</v>
      </c>
      <c r="AZ87" s="14">
        <v>1282017.543859649</v>
      </c>
      <c r="BA87" s="14">
        <v>0</v>
      </c>
      <c r="BB87" s="14">
        <v>0</v>
      </c>
      <c r="BC87" s="14">
        <v>17543.859649122809</v>
      </c>
      <c r="BD87" s="14">
        <v>1155219.2982456139</v>
      </c>
      <c r="BE87" s="14">
        <v>0</v>
      </c>
      <c r="BF87" s="14">
        <v>0</v>
      </c>
      <c r="BG87" s="14">
        <v>17543.859649122809</v>
      </c>
      <c r="BH87" s="14">
        <v>1197485.3801169591</v>
      </c>
      <c r="BI87" s="14">
        <v>0</v>
      </c>
      <c r="BJ87" s="14">
        <v>0</v>
      </c>
      <c r="BL87" s="14">
        <v>4678984.2121644691</v>
      </c>
      <c r="BN87" s="22"/>
    </row>
    <row r="88" spans="1:66" x14ac:dyDescent="0.2">
      <c r="A88" s="16" t="s">
        <v>185</v>
      </c>
      <c r="B88" s="35" t="s">
        <v>186</v>
      </c>
      <c r="C88" s="17" t="s">
        <v>40</v>
      </c>
      <c r="D88" s="18">
        <v>1</v>
      </c>
      <c r="E88" s="34"/>
      <c r="F88" s="25"/>
      <c r="G88" s="18"/>
      <c r="H88" s="25"/>
      <c r="I88" s="18">
        <v>1</v>
      </c>
      <c r="K88" s="25">
        <v>8000</v>
      </c>
      <c r="L88" s="18">
        <v>8000</v>
      </c>
      <c r="M88" s="18">
        <v>0</v>
      </c>
      <c r="N88" s="18">
        <v>0</v>
      </c>
      <c r="O88" s="18">
        <v>0</v>
      </c>
      <c r="P88" s="18">
        <v>0</v>
      </c>
      <c r="Q88" s="25">
        <v>8000</v>
      </c>
      <c r="S88" s="18">
        <v>2388.0597014925374</v>
      </c>
      <c r="T88" s="18">
        <v>0</v>
      </c>
      <c r="U88" s="18">
        <v>0</v>
      </c>
      <c r="V88" s="18">
        <v>0</v>
      </c>
      <c r="W88" s="18">
        <v>0</v>
      </c>
      <c r="X88" s="25">
        <v>2388.0597014925374</v>
      </c>
      <c r="Y88" s="150">
        <f t="shared" si="10"/>
        <v>1.1204553569088885E-4</v>
      </c>
      <c r="Z88" s="25">
        <f t="shared" ref="Z88:Z96" si="11">Y88*$AA$83</f>
        <v>2422.2003905656352</v>
      </c>
      <c r="AB88" s="19">
        <v>0.96765626984077935</v>
      </c>
      <c r="AC88" s="19">
        <v>3.2343730159220631E-2</v>
      </c>
      <c r="AD88" s="25">
        <v>2310.8209429033536</v>
      </c>
      <c r="AE88" s="25">
        <v>77.238758589183604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2310.8209429033536</v>
      </c>
      <c r="AO88" s="25">
        <v>77.238758589183604</v>
      </c>
      <c r="AQ88" s="20"/>
      <c r="AR88" s="20">
        <v>477.61194029850748</v>
      </c>
      <c r="AS88" s="20">
        <v>1432.8358208955224</v>
      </c>
      <c r="AT88" s="20">
        <v>477.61194029850748</v>
      </c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L88" s="20">
        <v>2388.0597014925374</v>
      </c>
      <c r="BN88" s="22"/>
    </row>
    <row r="89" spans="1:66" ht="30" x14ac:dyDescent="0.2">
      <c r="A89" s="16" t="s">
        <v>187</v>
      </c>
      <c r="B89" s="35" t="s">
        <v>188</v>
      </c>
      <c r="C89" s="17" t="s">
        <v>40</v>
      </c>
      <c r="D89" s="18">
        <v>1</v>
      </c>
      <c r="E89" s="25"/>
      <c r="F89" s="25"/>
      <c r="G89" s="18"/>
      <c r="H89" s="25"/>
      <c r="I89" s="18">
        <v>1</v>
      </c>
      <c r="K89" s="25">
        <v>8000</v>
      </c>
      <c r="L89" s="18">
        <v>8000</v>
      </c>
      <c r="M89" s="18">
        <v>0</v>
      </c>
      <c r="N89" s="18">
        <v>0</v>
      </c>
      <c r="O89" s="18">
        <v>0</v>
      </c>
      <c r="P89" s="18">
        <v>0</v>
      </c>
      <c r="Q89" s="25">
        <v>8000</v>
      </c>
      <c r="S89" s="18">
        <v>2388.0597014925374</v>
      </c>
      <c r="T89" s="18">
        <v>0</v>
      </c>
      <c r="U89" s="18">
        <v>0</v>
      </c>
      <c r="V89" s="18">
        <v>0</v>
      </c>
      <c r="W89" s="18">
        <v>0</v>
      </c>
      <c r="X89" s="25">
        <v>2388.0597014925374</v>
      </c>
      <c r="Y89" s="150">
        <f t="shared" si="10"/>
        <v>1.1204553569088885E-4</v>
      </c>
      <c r="Z89" s="25">
        <f t="shared" si="11"/>
        <v>2422.2003905656352</v>
      </c>
      <c r="AB89" s="19">
        <v>0.96765626984077935</v>
      </c>
      <c r="AC89" s="19">
        <v>3.2343730159220631E-2</v>
      </c>
      <c r="AD89" s="25">
        <v>2310.8209429033536</v>
      </c>
      <c r="AE89" s="25">
        <v>77.238758589183604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2310.8209429033536</v>
      </c>
      <c r="AO89" s="25">
        <v>77.238758589183604</v>
      </c>
      <c r="AQ89" s="20"/>
      <c r="AR89" s="20">
        <v>796.01990049751248</v>
      </c>
      <c r="AS89" s="20">
        <v>1592.039800995025</v>
      </c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L89" s="20">
        <v>2388.0597014925374</v>
      </c>
      <c r="BN89" s="22"/>
    </row>
    <row r="90" spans="1:66" ht="48.75" customHeight="1" x14ac:dyDescent="0.2">
      <c r="A90" s="16" t="s">
        <v>189</v>
      </c>
      <c r="B90" s="35" t="s">
        <v>190</v>
      </c>
      <c r="C90" s="17" t="s">
        <v>40</v>
      </c>
      <c r="D90" s="18">
        <v>1</v>
      </c>
      <c r="E90" s="34"/>
      <c r="F90" s="25"/>
      <c r="G90" s="18"/>
      <c r="H90" s="25"/>
      <c r="I90" s="18">
        <v>1</v>
      </c>
      <c r="K90" s="25">
        <v>15000</v>
      </c>
      <c r="L90" s="18">
        <v>15000</v>
      </c>
      <c r="M90" s="18">
        <v>0</v>
      </c>
      <c r="N90" s="18">
        <v>0</v>
      </c>
      <c r="O90" s="18">
        <v>0</v>
      </c>
      <c r="P90" s="18">
        <v>0</v>
      </c>
      <c r="Q90" s="25">
        <v>15000</v>
      </c>
      <c r="S90" s="18">
        <v>4477.6119402985078</v>
      </c>
      <c r="T90" s="18">
        <v>0</v>
      </c>
      <c r="U90" s="18">
        <v>0</v>
      </c>
      <c r="V90" s="18">
        <v>0</v>
      </c>
      <c r="W90" s="18">
        <v>0</v>
      </c>
      <c r="X90" s="25">
        <v>4477.6119402985078</v>
      </c>
      <c r="Y90" s="150">
        <f t="shared" si="10"/>
        <v>2.100853794204166E-4</v>
      </c>
      <c r="Z90" s="25">
        <f t="shared" si="11"/>
        <v>4541.6257323105665</v>
      </c>
      <c r="AB90" s="19">
        <v>0.96765626984077935</v>
      </c>
      <c r="AC90" s="19">
        <v>3.2343730159220631E-2</v>
      </c>
      <c r="AD90" s="25">
        <v>4332.7892679437882</v>
      </c>
      <c r="AE90" s="25">
        <v>144.82267235471926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4332.7892679437882</v>
      </c>
      <c r="AO90" s="25">
        <v>144.82267235471926</v>
      </c>
      <c r="AQ90" s="20"/>
      <c r="AR90" s="20">
        <v>1119.4029850746269</v>
      </c>
      <c r="AS90" s="20">
        <v>3358.2089552238808</v>
      </c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L90" s="20">
        <v>4477.6119402985078</v>
      </c>
      <c r="BN90" s="22"/>
    </row>
    <row r="91" spans="1:66" x14ac:dyDescent="0.2">
      <c r="A91" s="16" t="s">
        <v>191</v>
      </c>
      <c r="B91" s="35" t="s">
        <v>192</v>
      </c>
      <c r="C91" s="17" t="s">
        <v>43</v>
      </c>
      <c r="D91" s="18">
        <v>6</v>
      </c>
      <c r="E91" s="25">
        <v>6</v>
      </c>
      <c r="F91" s="25">
        <v>6</v>
      </c>
      <c r="G91" s="18">
        <v>6</v>
      </c>
      <c r="H91" s="25">
        <v>6</v>
      </c>
      <c r="I91" s="18">
        <v>30</v>
      </c>
      <c r="K91" s="25">
        <v>3000</v>
      </c>
      <c r="L91" s="18">
        <v>18000</v>
      </c>
      <c r="M91" s="18">
        <v>18000</v>
      </c>
      <c r="N91" s="18">
        <v>18000</v>
      </c>
      <c r="O91" s="18">
        <v>18000</v>
      </c>
      <c r="P91" s="18">
        <v>18000</v>
      </c>
      <c r="Q91" s="25">
        <v>90000</v>
      </c>
      <c r="S91" s="18">
        <v>5373.1343283582091</v>
      </c>
      <c r="T91" s="18">
        <v>5278.5923753665684</v>
      </c>
      <c r="U91" s="18">
        <v>5263.1578947368425</v>
      </c>
      <c r="V91" s="18">
        <v>5263.1578947368425</v>
      </c>
      <c r="W91" s="18">
        <v>5263.1578947368425</v>
      </c>
      <c r="X91" s="25">
        <v>26441.200387935307</v>
      </c>
      <c r="Y91" s="150">
        <f t="shared" si="10"/>
        <v>1.2405964808688463E-3</v>
      </c>
      <c r="Z91" s="25">
        <f t="shared" si="11"/>
        <v>26819.21472342272</v>
      </c>
      <c r="AB91" s="19">
        <v>0.96765626984077935</v>
      </c>
      <c r="AC91" s="19">
        <v>3.2343730159220631E-2</v>
      </c>
      <c r="AD91" s="25">
        <v>5199.3471215325462</v>
      </c>
      <c r="AE91" s="25">
        <v>173.78720682566311</v>
      </c>
      <c r="AF91" s="25">
        <v>5107.8630079571922</v>
      </c>
      <c r="AG91" s="25">
        <v>170.72936740937575</v>
      </c>
      <c r="AH91" s="25">
        <v>5092.9277360041024</v>
      </c>
      <c r="AI91" s="25">
        <v>170.23015873274016</v>
      </c>
      <c r="AJ91" s="25">
        <v>5092.9277360041024</v>
      </c>
      <c r="AK91" s="25">
        <v>170.23015873274016</v>
      </c>
      <c r="AL91" s="25">
        <v>5092.9277360041024</v>
      </c>
      <c r="AM91" s="25">
        <v>170.23015873274016</v>
      </c>
      <c r="AN91" s="25">
        <v>25585.993337502048</v>
      </c>
      <c r="AO91" s="25">
        <v>855.20705043325938</v>
      </c>
      <c r="AQ91" s="20"/>
      <c r="AR91" s="20"/>
      <c r="AS91" s="20">
        <v>2686.5671641791046</v>
      </c>
      <c r="AT91" s="20">
        <v>2686.5671641791046</v>
      </c>
      <c r="AU91" s="20"/>
      <c r="AV91" s="20">
        <v>5278.5923753665684</v>
      </c>
      <c r="AW91" s="20"/>
      <c r="AX91" s="20"/>
      <c r="AY91" s="20"/>
      <c r="AZ91" s="20">
        <v>5263.1578947368425</v>
      </c>
      <c r="BA91" s="20"/>
      <c r="BB91" s="20"/>
      <c r="BC91" s="20"/>
      <c r="BD91" s="20">
        <v>5263.1578947368425</v>
      </c>
      <c r="BE91" s="20"/>
      <c r="BF91" s="20"/>
      <c r="BG91" s="20"/>
      <c r="BH91" s="20">
        <v>5263.1578947368425</v>
      </c>
      <c r="BI91" s="20"/>
      <c r="BJ91" s="20"/>
      <c r="BL91" s="20">
        <v>26441.200387935307</v>
      </c>
      <c r="BN91" s="22"/>
    </row>
    <row r="92" spans="1:66" ht="45" x14ac:dyDescent="0.2">
      <c r="A92" s="16" t="s">
        <v>193</v>
      </c>
      <c r="B92" s="35" t="s">
        <v>194</v>
      </c>
      <c r="C92" s="17" t="s">
        <v>43</v>
      </c>
      <c r="D92" s="18">
        <v>6</v>
      </c>
      <c r="E92" s="25">
        <v>6</v>
      </c>
      <c r="F92" s="25">
        <v>6</v>
      </c>
      <c r="G92" s="18">
        <v>6</v>
      </c>
      <c r="H92" s="25">
        <v>6</v>
      </c>
      <c r="I92" s="18">
        <v>30</v>
      </c>
      <c r="K92" s="25">
        <v>5000</v>
      </c>
      <c r="L92" s="18">
        <v>30000</v>
      </c>
      <c r="M92" s="18">
        <v>30000</v>
      </c>
      <c r="N92" s="18">
        <v>30000</v>
      </c>
      <c r="O92" s="18">
        <v>30000</v>
      </c>
      <c r="P92" s="18">
        <v>30000</v>
      </c>
      <c r="Q92" s="25">
        <v>150000</v>
      </c>
      <c r="S92" s="18">
        <v>8955.2238805970155</v>
      </c>
      <c r="T92" s="18">
        <v>8797.6539589442818</v>
      </c>
      <c r="U92" s="18">
        <v>8771.9298245614045</v>
      </c>
      <c r="V92" s="18">
        <v>8771.9298245614045</v>
      </c>
      <c r="W92" s="18">
        <v>8771.9298245614045</v>
      </c>
      <c r="X92" s="25">
        <v>44068.667313225509</v>
      </c>
      <c r="Y92" s="150">
        <f t="shared" si="10"/>
        <v>2.067660801448077E-3</v>
      </c>
      <c r="Z92" s="25">
        <f t="shared" si="11"/>
        <v>44698.691205704527</v>
      </c>
      <c r="AB92" s="19">
        <v>0.96765626984077935</v>
      </c>
      <c r="AC92" s="19">
        <v>3.2343730159220631E-2</v>
      </c>
      <c r="AD92" s="25">
        <v>8665.5785358875764</v>
      </c>
      <c r="AE92" s="25">
        <v>289.64534470943852</v>
      </c>
      <c r="AF92" s="25">
        <v>8513.1050132619894</v>
      </c>
      <c r="AG92" s="25">
        <v>284.54894568229292</v>
      </c>
      <c r="AH92" s="25">
        <v>8488.2128933401709</v>
      </c>
      <c r="AI92" s="25">
        <v>283.71693122123366</v>
      </c>
      <c r="AJ92" s="25">
        <v>8488.2128933401709</v>
      </c>
      <c r="AK92" s="25">
        <v>283.71693122123366</v>
      </c>
      <c r="AL92" s="25">
        <v>8488.2128933401709</v>
      </c>
      <c r="AM92" s="25">
        <v>283.71693122123366</v>
      </c>
      <c r="AN92" s="25">
        <v>42643.322229170073</v>
      </c>
      <c r="AO92" s="25">
        <v>1425.3450840554324</v>
      </c>
      <c r="AQ92" s="20"/>
      <c r="AR92" s="20"/>
      <c r="AS92" s="20">
        <v>4477.6119402985078</v>
      </c>
      <c r="AT92" s="20">
        <v>4477.6119402985078</v>
      </c>
      <c r="AU92" s="20"/>
      <c r="AV92" s="20">
        <v>8797.6539589442818</v>
      </c>
      <c r="AW92" s="20"/>
      <c r="AX92" s="20"/>
      <c r="AY92" s="20"/>
      <c r="AZ92" s="20">
        <v>8771.9298245614045</v>
      </c>
      <c r="BA92" s="20"/>
      <c r="BB92" s="20"/>
      <c r="BC92" s="20"/>
      <c r="BD92" s="20">
        <v>8771.9298245614045</v>
      </c>
      <c r="BE92" s="20"/>
      <c r="BF92" s="20"/>
      <c r="BG92" s="20"/>
      <c r="BH92" s="20">
        <v>8771.9298245614045</v>
      </c>
      <c r="BI92" s="20"/>
      <c r="BJ92" s="20"/>
      <c r="BL92" s="20">
        <v>44068.667313225509</v>
      </c>
      <c r="BN92" s="22"/>
    </row>
    <row r="93" spans="1:66" ht="21" customHeight="1" x14ac:dyDescent="0.2">
      <c r="A93" s="16" t="s">
        <v>195</v>
      </c>
      <c r="B93" s="35" t="s">
        <v>196</v>
      </c>
      <c r="C93" s="17" t="s">
        <v>116</v>
      </c>
      <c r="D93" s="18">
        <v>5</v>
      </c>
      <c r="E93" s="25">
        <v>17</v>
      </c>
      <c r="F93" s="25">
        <v>30</v>
      </c>
      <c r="G93" s="18">
        <v>27</v>
      </c>
      <c r="H93" s="25">
        <v>28</v>
      </c>
      <c r="I93" s="18">
        <v>107</v>
      </c>
      <c r="K93" s="25">
        <v>85550</v>
      </c>
      <c r="L93" s="18">
        <v>427750</v>
      </c>
      <c r="M93" s="18">
        <v>1454350</v>
      </c>
      <c r="N93" s="18">
        <v>2566500</v>
      </c>
      <c r="O93" s="18">
        <v>2309850</v>
      </c>
      <c r="P93" s="18">
        <v>2395400</v>
      </c>
      <c r="Q93" s="25">
        <v>9153850</v>
      </c>
      <c r="S93" s="18">
        <v>127686.5671641791</v>
      </c>
      <c r="T93" s="18">
        <v>426495.60117302049</v>
      </c>
      <c r="U93" s="18">
        <v>750438.59649122809</v>
      </c>
      <c r="V93" s="18">
        <v>675394.73684210528</v>
      </c>
      <c r="W93" s="18">
        <v>700409.35672514618</v>
      </c>
      <c r="X93" s="25">
        <v>2680424.8583956789</v>
      </c>
      <c r="Y93" s="150">
        <f t="shared" si="10"/>
        <v>0.12576303638908723</v>
      </c>
      <c r="Z93" s="25">
        <f t="shared" si="11"/>
        <v>2718745.3206592877</v>
      </c>
      <c r="AB93" s="19">
        <v>0.96765626984077935</v>
      </c>
      <c r="AC93" s="19">
        <v>3.2343730159220631E-2</v>
      </c>
      <c r="AD93" s="25">
        <v>123556.70729086369</v>
      </c>
      <c r="AE93" s="25">
        <v>4129.8598733154104</v>
      </c>
      <c r="AF93" s="25">
        <v>412701.14253458573</v>
      </c>
      <c r="AG93" s="25">
        <v>13794.458638434757</v>
      </c>
      <c r="AH93" s="25">
        <v>726166.61302525154</v>
      </c>
      <c r="AI93" s="25">
        <v>24271.983465976537</v>
      </c>
      <c r="AJ93" s="25">
        <v>653549.95172272634</v>
      </c>
      <c r="AK93" s="25">
        <v>21844.785119378881</v>
      </c>
      <c r="AL93" s="25">
        <v>677755.5054902347</v>
      </c>
      <c r="AM93" s="25">
        <v>22653.851234911432</v>
      </c>
      <c r="AN93" s="25">
        <v>2593729.9200636619</v>
      </c>
      <c r="AO93" s="25">
        <v>86694.938332017002</v>
      </c>
      <c r="AQ93" s="20"/>
      <c r="AR93" s="20"/>
      <c r="AS93" s="20">
        <v>85124.378109452737</v>
      </c>
      <c r="AT93" s="20">
        <v>42562.189054726368</v>
      </c>
      <c r="AU93" s="20"/>
      <c r="AV93" s="20">
        <v>426495.60117302049</v>
      </c>
      <c r="AW93" s="20"/>
      <c r="AX93" s="20"/>
      <c r="AY93" s="20"/>
      <c r="AZ93" s="20">
        <v>750438.59649122809</v>
      </c>
      <c r="BA93" s="20"/>
      <c r="BB93" s="20"/>
      <c r="BC93" s="20"/>
      <c r="BD93" s="20">
        <v>675394.73684210528</v>
      </c>
      <c r="BE93" s="20"/>
      <c r="BF93" s="20"/>
      <c r="BG93" s="20"/>
      <c r="BH93" s="20">
        <v>700409.35672514618</v>
      </c>
      <c r="BI93" s="20"/>
      <c r="BJ93" s="20"/>
      <c r="BL93" s="20">
        <v>2680424.8583956789</v>
      </c>
      <c r="BN93" s="22"/>
    </row>
    <row r="94" spans="1:66" ht="30" x14ac:dyDescent="0.2">
      <c r="A94" s="16" t="s">
        <v>197</v>
      </c>
      <c r="B94" s="35" t="s">
        <v>198</v>
      </c>
      <c r="C94" s="17" t="s">
        <v>199</v>
      </c>
      <c r="D94" s="18">
        <v>5</v>
      </c>
      <c r="E94" s="25">
        <v>17</v>
      </c>
      <c r="F94" s="25">
        <v>30</v>
      </c>
      <c r="G94" s="18">
        <v>27</v>
      </c>
      <c r="H94" s="25">
        <v>28</v>
      </c>
      <c r="I94" s="18">
        <v>107</v>
      </c>
      <c r="K94" s="25">
        <v>59000</v>
      </c>
      <c r="L94" s="18">
        <v>295000</v>
      </c>
      <c r="M94" s="18">
        <v>1003000</v>
      </c>
      <c r="N94" s="18">
        <v>1770000</v>
      </c>
      <c r="O94" s="18">
        <v>1593000</v>
      </c>
      <c r="P94" s="18">
        <v>1652000</v>
      </c>
      <c r="Q94" s="25">
        <v>6313000</v>
      </c>
      <c r="S94" s="18">
        <v>88059.701492537308</v>
      </c>
      <c r="T94" s="18">
        <v>294134.89736070379</v>
      </c>
      <c r="U94" s="18">
        <v>517543.85964912281</v>
      </c>
      <c r="V94" s="18">
        <v>465789.47368421056</v>
      </c>
      <c r="W94" s="18">
        <v>483040.93567251461</v>
      </c>
      <c r="X94" s="25">
        <v>1848568.867859089</v>
      </c>
      <c r="Y94" s="150">
        <f t="shared" si="10"/>
        <v>8.6733128544198096E-2</v>
      </c>
      <c r="Z94" s="25">
        <f t="shared" si="11"/>
        <v>1874996.7728684745</v>
      </c>
      <c r="AB94" s="19">
        <v>0.96765626984077935</v>
      </c>
      <c r="AC94" s="19">
        <v>3.2343730159220631E-2</v>
      </c>
      <c r="AD94" s="25">
        <v>85211.522269561159</v>
      </c>
      <c r="AE94" s="25">
        <v>2848.179222976145</v>
      </c>
      <c r="AF94" s="25">
        <v>284621.47761005914</v>
      </c>
      <c r="AG94" s="25">
        <v>9513.4197506446599</v>
      </c>
      <c r="AH94" s="25">
        <v>500804.56070706999</v>
      </c>
      <c r="AI94" s="25">
        <v>16739.298942052781</v>
      </c>
      <c r="AJ94" s="25">
        <v>450724.10463636304</v>
      </c>
      <c r="AK94" s="25">
        <v>15065.369047847505</v>
      </c>
      <c r="AL94" s="25">
        <v>467417.58999326534</v>
      </c>
      <c r="AM94" s="25">
        <v>15623.345679249263</v>
      </c>
      <c r="AN94" s="25">
        <v>1788779.2552163186</v>
      </c>
      <c r="AO94" s="25">
        <v>59789.612642770357</v>
      </c>
      <c r="AQ94" s="20"/>
      <c r="AR94" s="20"/>
      <c r="AS94" s="20">
        <v>44029.850746268654</v>
      </c>
      <c r="AT94" s="20">
        <v>44029.850746268654</v>
      </c>
      <c r="AU94" s="20"/>
      <c r="AV94" s="20">
        <v>294134.89736070379</v>
      </c>
      <c r="AW94" s="20"/>
      <c r="AX94" s="20"/>
      <c r="AY94" s="20"/>
      <c r="AZ94" s="20">
        <v>517543.85964912281</v>
      </c>
      <c r="BA94" s="20"/>
      <c r="BB94" s="20"/>
      <c r="BC94" s="20"/>
      <c r="BD94" s="20">
        <v>465789.47368421056</v>
      </c>
      <c r="BE94" s="20"/>
      <c r="BF94" s="20"/>
      <c r="BG94" s="20"/>
      <c r="BH94" s="20">
        <v>483040.93567251461</v>
      </c>
      <c r="BI94" s="20"/>
      <c r="BJ94" s="20"/>
      <c r="BL94" s="20">
        <v>1848568.867859089</v>
      </c>
      <c r="BN94" s="22"/>
    </row>
    <row r="95" spans="1:66" ht="30" x14ac:dyDescent="0.2">
      <c r="A95" s="16" t="s">
        <v>200</v>
      </c>
      <c r="B95" s="35" t="s">
        <v>201</v>
      </c>
      <c r="C95" s="17" t="s">
        <v>202</v>
      </c>
      <c r="D95" s="18"/>
      <c r="E95" s="25">
        <v>1</v>
      </c>
      <c r="F95" s="25">
        <v>1</v>
      </c>
      <c r="G95" s="18">
        <v>1</v>
      </c>
      <c r="H95" s="25">
        <v>1</v>
      </c>
      <c r="I95" s="18">
        <v>4</v>
      </c>
      <c r="K95" s="25">
        <v>30000</v>
      </c>
      <c r="L95" s="18">
        <v>0</v>
      </c>
      <c r="M95" s="18">
        <v>30000</v>
      </c>
      <c r="N95" s="18">
        <v>30000</v>
      </c>
      <c r="O95" s="18">
        <v>30000</v>
      </c>
      <c r="P95" s="18">
        <v>30000</v>
      </c>
      <c r="Q95" s="25">
        <v>120000</v>
      </c>
      <c r="S95" s="18">
        <v>0</v>
      </c>
      <c r="T95" s="18">
        <v>8797.6539589442818</v>
      </c>
      <c r="U95" s="18">
        <v>8771.9298245614045</v>
      </c>
      <c r="V95" s="18">
        <v>8771.9298245614045</v>
      </c>
      <c r="W95" s="18">
        <v>8771.9298245614045</v>
      </c>
      <c r="X95" s="25">
        <v>35113.443432628497</v>
      </c>
      <c r="Y95" s="150">
        <f t="shared" si="10"/>
        <v>1.6474900426072441E-3</v>
      </c>
      <c r="Z95" s="25">
        <f t="shared" si="11"/>
        <v>35615.439741083399</v>
      </c>
      <c r="AB95" s="19">
        <v>0.96765626984077935</v>
      </c>
      <c r="AC95" s="19">
        <v>3.2343730159220631E-2</v>
      </c>
      <c r="AD95" s="25">
        <v>0</v>
      </c>
      <c r="AE95" s="25">
        <v>0</v>
      </c>
      <c r="AF95" s="25">
        <v>8513.1050132619894</v>
      </c>
      <c r="AG95" s="25">
        <v>284.54894568229292</v>
      </c>
      <c r="AH95" s="25">
        <v>8488.2128933401709</v>
      </c>
      <c r="AI95" s="25">
        <v>283.71693122123366</v>
      </c>
      <c r="AJ95" s="25">
        <v>8488.2128933401709</v>
      </c>
      <c r="AK95" s="25">
        <v>283.71693122123366</v>
      </c>
      <c r="AL95" s="25">
        <v>8488.2128933401709</v>
      </c>
      <c r="AM95" s="25">
        <v>283.71693122123366</v>
      </c>
      <c r="AN95" s="25">
        <v>33977.7436932825</v>
      </c>
      <c r="AO95" s="25">
        <v>1135.699739345994</v>
      </c>
      <c r="AQ95" s="20"/>
      <c r="AR95" s="20"/>
      <c r="AS95" s="20"/>
      <c r="AT95" s="20"/>
      <c r="AU95" s="20">
        <v>8797.6539589442818</v>
      </c>
      <c r="AV95" s="20"/>
      <c r="AW95" s="20"/>
      <c r="AX95" s="20"/>
      <c r="AY95" s="20">
        <v>8771.9298245614045</v>
      </c>
      <c r="AZ95" s="20"/>
      <c r="BA95" s="20"/>
      <c r="BB95" s="20"/>
      <c r="BC95" s="20">
        <v>8771.9298245614045</v>
      </c>
      <c r="BD95" s="20"/>
      <c r="BE95" s="20"/>
      <c r="BF95" s="20"/>
      <c r="BG95" s="20">
        <v>8771.9298245614045</v>
      </c>
      <c r="BH95" s="20"/>
      <c r="BI95" s="20"/>
      <c r="BJ95" s="20"/>
      <c r="BL95" s="20">
        <v>35113.443432628497</v>
      </c>
      <c r="BN95" s="22"/>
    </row>
    <row r="96" spans="1:66" ht="19.7" customHeight="1" x14ac:dyDescent="0.2">
      <c r="A96" s="16" t="s">
        <v>203</v>
      </c>
      <c r="B96" s="35" t="s">
        <v>204</v>
      </c>
      <c r="C96" s="17" t="s">
        <v>202</v>
      </c>
      <c r="D96" s="18"/>
      <c r="E96" s="25">
        <v>1</v>
      </c>
      <c r="F96" s="25">
        <v>1</v>
      </c>
      <c r="G96" s="18">
        <v>1</v>
      </c>
      <c r="H96" s="25">
        <v>1</v>
      </c>
      <c r="I96" s="18">
        <v>4</v>
      </c>
      <c r="K96" s="25">
        <v>30000</v>
      </c>
      <c r="L96" s="18">
        <v>0</v>
      </c>
      <c r="M96" s="18">
        <v>30000</v>
      </c>
      <c r="N96" s="18">
        <v>30000</v>
      </c>
      <c r="O96" s="18">
        <v>30000</v>
      </c>
      <c r="P96" s="18">
        <v>30000</v>
      </c>
      <c r="Q96" s="25">
        <v>120000</v>
      </c>
      <c r="S96" s="18">
        <v>0</v>
      </c>
      <c r="T96" s="18">
        <v>8797.6539589442818</v>
      </c>
      <c r="U96" s="18">
        <v>8771.9298245614045</v>
      </c>
      <c r="V96" s="18">
        <v>8771.9298245614045</v>
      </c>
      <c r="W96" s="18">
        <v>8771.9298245614045</v>
      </c>
      <c r="X96" s="25">
        <v>35113.443432628497</v>
      </c>
      <c r="Y96" s="150">
        <f t="shared" si="10"/>
        <v>1.6474900426072441E-3</v>
      </c>
      <c r="Z96" s="25">
        <f t="shared" si="11"/>
        <v>35615.439741083399</v>
      </c>
      <c r="AB96" s="19">
        <v>0.96765626984077935</v>
      </c>
      <c r="AC96" s="19">
        <v>3.2343730159220631E-2</v>
      </c>
      <c r="AD96" s="25">
        <v>0</v>
      </c>
      <c r="AE96" s="25">
        <v>0</v>
      </c>
      <c r="AF96" s="25">
        <v>8513.1050132619894</v>
      </c>
      <c r="AG96" s="25">
        <v>284.54894568229292</v>
      </c>
      <c r="AH96" s="25">
        <v>8488.2128933401709</v>
      </c>
      <c r="AI96" s="25">
        <v>283.71693122123366</v>
      </c>
      <c r="AJ96" s="25">
        <v>8488.2128933401709</v>
      </c>
      <c r="AK96" s="25">
        <v>283.71693122123366</v>
      </c>
      <c r="AL96" s="25">
        <v>8488.2128933401709</v>
      </c>
      <c r="AM96" s="25">
        <v>283.71693122123366</v>
      </c>
      <c r="AN96" s="25">
        <v>33977.7436932825</v>
      </c>
      <c r="AO96" s="25">
        <v>1135.699739345994</v>
      </c>
      <c r="AQ96" s="20"/>
      <c r="AR96" s="20"/>
      <c r="AS96" s="20"/>
      <c r="AT96" s="20"/>
      <c r="AU96" s="20">
        <v>8797.6539589442818</v>
      </c>
      <c r="AV96" s="20"/>
      <c r="AW96" s="20"/>
      <c r="AX96" s="20"/>
      <c r="AY96" s="20">
        <v>8771.9298245614045</v>
      </c>
      <c r="AZ96" s="20"/>
      <c r="BA96" s="20"/>
      <c r="BB96" s="20"/>
      <c r="BC96" s="20">
        <v>8771.9298245614045</v>
      </c>
      <c r="BD96" s="20"/>
      <c r="BE96" s="20"/>
      <c r="BF96" s="20"/>
      <c r="BG96" s="20">
        <v>8771.9298245614045</v>
      </c>
      <c r="BH96" s="20"/>
      <c r="BI96" s="20"/>
      <c r="BJ96" s="20"/>
      <c r="BL96" s="20">
        <v>35113.443432628497</v>
      </c>
      <c r="BN96" s="22"/>
    </row>
    <row r="97" spans="1:66" ht="45" x14ac:dyDescent="0.2">
      <c r="A97" s="224">
        <v>3.3</v>
      </c>
      <c r="B97" s="229" t="s">
        <v>205</v>
      </c>
      <c r="C97" s="230"/>
      <c r="D97" s="226"/>
      <c r="E97" s="226"/>
      <c r="F97" s="226"/>
      <c r="G97" s="226"/>
      <c r="H97" s="226"/>
      <c r="I97" s="226"/>
      <c r="J97" s="227"/>
      <c r="K97" s="226"/>
      <c r="L97" s="226">
        <v>2070000</v>
      </c>
      <c r="M97" s="226">
        <v>6494000</v>
      </c>
      <c r="N97" s="226">
        <v>11460000</v>
      </c>
      <c r="O97" s="226">
        <v>10314000</v>
      </c>
      <c r="P97" s="226">
        <v>10696000</v>
      </c>
      <c r="Q97" s="226">
        <v>41034000</v>
      </c>
      <c r="R97" s="227"/>
      <c r="S97" s="226">
        <v>617910.44776119408</v>
      </c>
      <c r="T97" s="226">
        <v>1904398.8269794718</v>
      </c>
      <c r="U97" s="226">
        <v>3350877.1929824557</v>
      </c>
      <c r="V97" s="226">
        <v>3015789.4736842103</v>
      </c>
      <c r="W97" s="226">
        <v>3127485.3801169586</v>
      </c>
      <c r="X97" s="226">
        <v>12016461.321524292</v>
      </c>
      <c r="Y97" s="228">
        <f t="shared" si="10"/>
        <v>0.5638011667118461</v>
      </c>
      <c r="Z97" s="226">
        <f>SUM(Z98:Z103)</f>
        <v>12188253.621976687</v>
      </c>
      <c r="AA97" s="22"/>
      <c r="AB97" s="15">
        <v>0.96765626984077924</v>
      </c>
      <c r="AC97" s="15">
        <v>3.2343730159220624E-2</v>
      </c>
      <c r="AD97" s="14">
        <v>597924.91897624277</v>
      </c>
      <c r="AE97" s="14">
        <v>19985.528784951253</v>
      </c>
      <c r="AF97" s="14">
        <v>1842803.4652041113</v>
      </c>
      <c r="AG97" s="14">
        <v>61595.361775360325</v>
      </c>
      <c r="AH97" s="14">
        <v>3242497.3252559439</v>
      </c>
      <c r="AI97" s="14">
        <v>108379.86772651121</v>
      </c>
      <c r="AJ97" s="14">
        <v>2918247.5927303499</v>
      </c>
      <c r="AK97" s="14">
        <v>97541.880953860091</v>
      </c>
      <c r="AL97" s="14">
        <v>3026330.8369055479</v>
      </c>
      <c r="AM97" s="14">
        <v>101154.54321141045</v>
      </c>
      <c r="AN97" s="14">
        <v>11627804.139072197</v>
      </c>
      <c r="AO97" s="14">
        <v>388657.18245209334</v>
      </c>
      <c r="AP97" s="22"/>
      <c r="AQ97" s="14">
        <v>0</v>
      </c>
      <c r="AR97" s="14">
        <v>114776.11940298507</v>
      </c>
      <c r="AS97" s="14">
        <v>186492.53731343284</v>
      </c>
      <c r="AT97" s="14">
        <v>316641.7910447761</v>
      </c>
      <c r="AU97" s="14">
        <v>0</v>
      </c>
      <c r="AV97" s="14">
        <v>351466.27565982402</v>
      </c>
      <c r="AW97" s="14">
        <v>527199.41348973603</v>
      </c>
      <c r="AX97" s="14">
        <v>1025733.137829912</v>
      </c>
      <c r="AY97" s="14">
        <v>0</v>
      </c>
      <c r="AZ97" s="14">
        <v>618421.05263157887</v>
      </c>
      <c r="BA97" s="14">
        <v>927631.57894736843</v>
      </c>
      <c r="BB97" s="14">
        <v>1804824.5614035088</v>
      </c>
      <c r="BC97" s="14">
        <v>0</v>
      </c>
      <c r="BD97" s="14">
        <v>556578.94736842101</v>
      </c>
      <c r="BE97" s="14">
        <v>834868.42105263157</v>
      </c>
      <c r="BF97" s="14">
        <v>1624342.105263158</v>
      </c>
      <c r="BG97" s="14">
        <v>0</v>
      </c>
      <c r="BH97" s="14">
        <v>577192.98245614034</v>
      </c>
      <c r="BI97" s="14">
        <v>865789.47368421045</v>
      </c>
      <c r="BJ97" s="14">
        <v>1684502.9239766081</v>
      </c>
      <c r="BL97" s="14">
        <v>12016461.32152429</v>
      </c>
      <c r="BN97" s="22"/>
    </row>
    <row r="98" spans="1:66" ht="30" x14ac:dyDescent="0.2">
      <c r="A98" s="16" t="s">
        <v>206</v>
      </c>
      <c r="B98" s="35" t="s">
        <v>207</v>
      </c>
      <c r="C98" s="17" t="s">
        <v>40</v>
      </c>
      <c r="D98" s="18">
        <v>1</v>
      </c>
      <c r="E98" s="25">
        <v>0</v>
      </c>
      <c r="F98" s="25">
        <v>0</v>
      </c>
      <c r="G98" s="18">
        <v>0</v>
      </c>
      <c r="H98" s="25">
        <v>0</v>
      </c>
      <c r="I98" s="18">
        <v>1</v>
      </c>
      <c r="K98" s="25">
        <v>80000</v>
      </c>
      <c r="L98" s="18">
        <v>80000</v>
      </c>
      <c r="M98" s="18">
        <v>0</v>
      </c>
      <c r="N98" s="18">
        <v>0</v>
      </c>
      <c r="O98" s="18">
        <v>0</v>
      </c>
      <c r="P98" s="18">
        <v>0</v>
      </c>
      <c r="Q98" s="25">
        <v>80000</v>
      </c>
      <c r="S98" s="18">
        <v>23880.597014925374</v>
      </c>
      <c r="T98" s="18">
        <v>0</v>
      </c>
      <c r="U98" s="18">
        <v>0</v>
      </c>
      <c r="V98" s="18">
        <v>0</v>
      </c>
      <c r="W98" s="18">
        <v>0</v>
      </c>
      <c r="X98" s="25">
        <v>23880.597014925374</v>
      </c>
      <c r="Y98" s="150">
        <f t="shared" si="10"/>
        <v>1.1204553569088885E-3</v>
      </c>
      <c r="Z98" s="25">
        <f t="shared" ref="Z98:Z103" si="12">Y98*$AA$83</f>
        <v>24222.003905656351</v>
      </c>
      <c r="AB98" s="19">
        <v>0.96765626984077935</v>
      </c>
      <c r="AC98" s="19">
        <v>3.2343730159220631E-2</v>
      </c>
      <c r="AD98" s="25">
        <v>23108.209429033537</v>
      </c>
      <c r="AE98" s="25">
        <v>772.38758589183601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23108.209429033537</v>
      </c>
      <c r="AO98" s="25">
        <v>772.38758589183601</v>
      </c>
      <c r="AQ98" s="20"/>
      <c r="AR98" s="20">
        <v>4776.1194029850749</v>
      </c>
      <c r="AS98" s="20">
        <v>14328.358208955226</v>
      </c>
      <c r="AT98" s="20">
        <v>4776.1194029850749</v>
      </c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L98" s="20">
        <v>23880.597014925374</v>
      </c>
      <c r="BN98" s="22"/>
    </row>
    <row r="99" spans="1:66" ht="45" x14ac:dyDescent="0.2">
      <c r="A99" s="16" t="s">
        <v>208</v>
      </c>
      <c r="B99" s="35" t="s">
        <v>209</v>
      </c>
      <c r="C99" s="17" t="s">
        <v>40</v>
      </c>
      <c r="D99" s="18">
        <v>1</v>
      </c>
      <c r="E99" s="25"/>
      <c r="F99" s="25"/>
      <c r="G99" s="18"/>
      <c r="H99" s="25"/>
      <c r="I99" s="18">
        <v>1</v>
      </c>
      <c r="K99" s="25">
        <v>80000</v>
      </c>
      <c r="L99" s="18">
        <v>80000</v>
      </c>
      <c r="M99" s="18">
        <v>0</v>
      </c>
      <c r="N99" s="18">
        <v>0</v>
      </c>
      <c r="O99" s="18">
        <v>0</v>
      </c>
      <c r="P99" s="18">
        <v>0</v>
      </c>
      <c r="Q99" s="25">
        <v>80000</v>
      </c>
      <c r="S99" s="18">
        <v>23880.597014925374</v>
      </c>
      <c r="T99" s="18">
        <v>0</v>
      </c>
      <c r="U99" s="18">
        <v>0</v>
      </c>
      <c r="V99" s="18">
        <v>0</v>
      </c>
      <c r="W99" s="18">
        <v>0</v>
      </c>
      <c r="X99" s="25">
        <v>23880.597014925374</v>
      </c>
      <c r="Y99" s="150">
        <f t="shared" si="10"/>
        <v>1.1204553569088885E-3</v>
      </c>
      <c r="Z99" s="25">
        <f t="shared" si="12"/>
        <v>24222.003905656351</v>
      </c>
      <c r="AB99" s="19">
        <v>0.96765626984077935</v>
      </c>
      <c r="AC99" s="19">
        <v>3.2343730159220631E-2</v>
      </c>
      <c r="AD99" s="25">
        <v>23108.209429033537</v>
      </c>
      <c r="AE99" s="25">
        <v>772.38758589183601</v>
      </c>
      <c r="AF99" s="25">
        <v>0</v>
      </c>
      <c r="AG99" s="25">
        <v>0</v>
      </c>
      <c r="AH99" s="25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23108.209429033537</v>
      </c>
      <c r="AO99" s="25">
        <v>772.38758589183601</v>
      </c>
      <c r="AQ99" s="20"/>
      <c r="AR99" s="20">
        <v>4776.1194029850749</v>
      </c>
      <c r="AS99" s="20">
        <v>14328.358208955226</v>
      </c>
      <c r="AT99" s="20">
        <v>4776.1194029850749</v>
      </c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L99" s="20">
        <v>23880.597014925374</v>
      </c>
      <c r="BN99" s="22"/>
    </row>
    <row r="100" spans="1:66" ht="60" x14ac:dyDescent="0.2">
      <c r="A100" s="16" t="s">
        <v>210</v>
      </c>
      <c r="B100" s="35" t="s">
        <v>211</v>
      </c>
      <c r="C100" s="17" t="s">
        <v>61</v>
      </c>
      <c r="D100" s="18">
        <v>5</v>
      </c>
      <c r="E100" s="25">
        <v>17</v>
      </c>
      <c r="F100" s="25">
        <v>30</v>
      </c>
      <c r="G100" s="18">
        <v>27</v>
      </c>
      <c r="H100" s="25">
        <v>28</v>
      </c>
      <c r="I100" s="18">
        <v>107</v>
      </c>
      <c r="K100" s="25">
        <v>200000</v>
      </c>
      <c r="L100" s="18">
        <v>1000000</v>
      </c>
      <c r="M100" s="18">
        <v>3400000</v>
      </c>
      <c r="N100" s="18">
        <v>6000000</v>
      </c>
      <c r="O100" s="18">
        <v>5400000</v>
      </c>
      <c r="P100" s="18">
        <v>5600000</v>
      </c>
      <c r="Q100" s="25">
        <v>21400000</v>
      </c>
      <c r="S100" s="18">
        <v>298507.46268656716</v>
      </c>
      <c r="T100" s="18">
        <v>997067.44868035184</v>
      </c>
      <c r="U100" s="18">
        <v>1754385.9649122807</v>
      </c>
      <c r="V100" s="18">
        <v>1578947.3684210526</v>
      </c>
      <c r="W100" s="18">
        <v>1637426.9005847953</v>
      </c>
      <c r="X100" s="25">
        <v>6266335.1452850476</v>
      </c>
      <c r="Y100" s="150">
        <f t="shared" si="10"/>
        <v>0.29401060523456979</v>
      </c>
      <c r="Z100" s="25">
        <f t="shared" si="12"/>
        <v>6355921.2639609296</v>
      </c>
      <c r="AB100" s="19">
        <v>0.96765626984077935</v>
      </c>
      <c r="AC100" s="19">
        <v>3.2343730159220631E-2</v>
      </c>
      <c r="AD100" s="25">
        <v>288852.61786291923</v>
      </c>
      <c r="AE100" s="25">
        <v>9654.8448236479489</v>
      </c>
      <c r="AF100" s="25">
        <v>964818.56816969195</v>
      </c>
      <c r="AG100" s="25">
        <v>32248.880510659863</v>
      </c>
      <c r="AH100" s="25">
        <v>1697642.5786680339</v>
      </c>
      <c r="AI100" s="25">
        <v>56743.386244246722</v>
      </c>
      <c r="AJ100" s="25">
        <v>1527878.3208012306</v>
      </c>
      <c r="AK100" s="25">
        <v>51069.047619822049</v>
      </c>
      <c r="AL100" s="25">
        <v>1584466.4067568316</v>
      </c>
      <c r="AM100" s="25">
        <v>52960.493827963604</v>
      </c>
      <c r="AN100" s="25">
        <v>6063658.4922587071</v>
      </c>
      <c r="AO100" s="25">
        <v>202676.65302634018</v>
      </c>
      <c r="AQ100" s="20"/>
      <c r="AR100" s="20">
        <v>74626.86567164179</v>
      </c>
      <c r="AS100" s="20">
        <v>111940.29850746269</v>
      </c>
      <c r="AT100" s="20">
        <v>111940.29850746269</v>
      </c>
      <c r="AU100" s="20"/>
      <c r="AV100" s="20">
        <v>249266.86217008796</v>
      </c>
      <c r="AW100" s="20">
        <v>373900.29325513192</v>
      </c>
      <c r="AX100" s="20">
        <v>373900.29325513192</v>
      </c>
      <c r="AY100" s="20"/>
      <c r="AZ100" s="20">
        <v>438596.49122807017</v>
      </c>
      <c r="BA100" s="20">
        <v>657894.73684210528</v>
      </c>
      <c r="BB100" s="20">
        <v>657894.73684210528</v>
      </c>
      <c r="BC100" s="20"/>
      <c r="BD100" s="20">
        <v>394736.84210526315</v>
      </c>
      <c r="BE100" s="20">
        <v>592105.26315789472</v>
      </c>
      <c r="BF100" s="20">
        <v>592105.26315789472</v>
      </c>
      <c r="BG100" s="20"/>
      <c r="BH100" s="20">
        <v>409356.72514619882</v>
      </c>
      <c r="BI100" s="20">
        <v>614035.0877192982</v>
      </c>
      <c r="BJ100" s="20">
        <v>614035.0877192982</v>
      </c>
      <c r="BL100" s="20">
        <v>6266335.1452850467</v>
      </c>
      <c r="BN100" s="22"/>
    </row>
    <row r="101" spans="1:66" ht="45" x14ac:dyDescent="0.2">
      <c r="A101" s="16" t="s">
        <v>212</v>
      </c>
      <c r="B101" s="35" t="s">
        <v>213</v>
      </c>
      <c r="C101" s="17" t="s">
        <v>61</v>
      </c>
      <c r="D101" s="18">
        <v>5</v>
      </c>
      <c r="E101" s="25">
        <v>17</v>
      </c>
      <c r="F101" s="25">
        <v>30</v>
      </c>
      <c r="G101" s="18">
        <v>27</v>
      </c>
      <c r="H101" s="25">
        <v>28</v>
      </c>
      <c r="I101" s="18">
        <v>107</v>
      </c>
      <c r="K101" s="25">
        <v>82000</v>
      </c>
      <c r="L101" s="18">
        <v>410000</v>
      </c>
      <c r="M101" s="18">
        <v>1394000</v>
      </c>
      <c r="N101" s="18">
        <v>2460000</v>
      </c>
      <c r="O101" s="18">
        <v>2214000</v>
      </c>
      <c r="P101" s="18">
        <v>2296000</v>
      </c>
      <c r="Q101" s="25">
        <v>8774000</v>
      </c>
      <c r="S101" s="18">
        <v>122388.05970149253</v>
      </c>
      <c r="T101" s="18">
        <v>408797.65395894425</v>
      </c>
      <c r="U101" s="18">
        <v>719298.24561403506</v>
      </c>
      <c r="V101" s="18">
        <v>647368.42105263157</v>
      </c>
      <c r="W101" s="18">
        <v>671345.02923976607</v>
      </c>
      <c r="X101" s="25">
        <v>2569197.409566869</v>
      </c>
      <c r="Y101" s="150">
        <f t="shared" si="10"/>
        <v>0.1205443481461736</v>
      </c>
      <c r="Z101" s="25">
        <f t="shared" si="12"/>
        <v>2605927.7182239806</v>
      </c>
      <c r="AB101" s="19">
        <v>0.96765626984077935</v>
      </c>
      <c r="AC101" s="19">
        <v>3.2343730159220631E-2</v>
      </c>
      <c r="AD101" s="25">
        <v>118429.57332379687</v>
      </c>
      <c r="AE101" s="25">
        <v>3958.486377695659</v>
      </c>
      <c r="AF101" s="25">
        <v>395575.61294957373</v>
      </c>
      <c r="AG101" s="25">
        <v>13222.041009370545</v>
      </c>
      <c r="AH101" s="25">
        <v>696033.45725389384</v>
      </c>
      <c r="AI101" s="25">
        <v>23264.788360141156</v>
      </c>
      <c r="AJ101" s="25">
        <v>626430.11152850452</v>
      </c>
      <c r="AK101" s="25">
        <v>20938.309524127038</v>
      </c>
      <c r="AL101" s="25">
        <v>649631.226770301</v>
      </c>
      <c r="AM101" s="25">
        <v>21713.802469465078</v>
      </c>
      <c r="AN101" s="25">
        <v>2486099.9818260693</v>
      </c>
      <c r="AO101" s="25">
        <v>83097.427740799467</v>
      </c>
      <c r="AQ101" s="20"/>
      <c r="AR101" s="20">
        <v>30597.014925373132</v>
      </c>
      <c r="AS101" s="20">
        <v>45895.522388059697</v>
      </c>
      <c r="AT101" s="20">
        <v>45895.522388059697</v>
      </c>
      <c r="AU101" s="20"/>
      <c r="AV101" s="20">
        <v>102199.41348973606</v>
      </c>
      <c r="AW101" s="20">
        <v>153299.12023460411</v>
      </c>
      <c r="AX101" s="20">
        <v>153299.12023460411</v>
      </c>
      <c r="AY101" s="20"/>
      <c r="AZ101" s="20">
        <v>179824.56140350876</v>
      </c>
      <c r="BA101" s="20">
        <v>269736.84210526315</v>
      </c>
      <c r="BB101" s="20">
        <v>269736.84210526315</v>
      </c>
      <c r="BC101" s="20"/>
      <c r="BD101" s="20">
        <v>161842.10526315789</v>
      </c>
      <c r="BE101" s="20">
        <v>242763.15789473685</v>
      </c>
      <c r="BF101" s="20">
        <v>242763.15789473685</v>
      </c>
      <c r="BG101" s="20"/>
      <c r="BH101" s="20">
        <v>167836.25730994152</v>
      </c>
      <c r="BI101" s="20">
        <v>251754.38596491228</v>
      </c>
      <c r="BJ101" s="20">
        <v>251754.38596491228</v>
      </c>
      <c r="BL101" s="20">
        <v>2569197.4095668695</v>
      </c>
      <c r="BN101" s="22"/>
    </row>
    <row r="102" spans="1:66" ht="30" x14ac:dyDescent="0.2">
      <c r="A102" s="16" t="s">
        <v>214</v>
      </c>
      <c r="B102" s="35" t="s">
        <v>215</v>
      </c>
      <c r="C102" s="17" t="s">
        <v>61</v>
      </c>
      <c r="D102" s="18">
        <v>5</v>
      </c>
      <c r="E102" s="25">
        <v>17</v>
      </c>
      <c r="F102" s="25">
        <v>30</v>
      </c>
      <c r="G102" s="18">
        <v>27</v>
      </c>
      <c r="H102" s="25">
        <v>28</v>
      </c>
      <c r="I102" s="18">
        <v>107</v>
      </c>
      <c r="K102" s="25">
        <v>50000</v>
      </c>
      <c r="L102" s="18">
        <v>250000</v>
      </c>
      <c r="M102" s="18">
        <v>850000</v>
      </c>
      <c r="N102" s="18">
        <v>1500000</v>
      </c>
      <c r="O102" s="18">
        <v>1350000</v>
      </c>
      <c r="P102" s="18">
        <v>1400000</v>
      </c>
      <c r="Q102" s="25">
        <v>5350000</v>
      </c>
      <c r="S102" s="18">
        <v>74626.86567164179</v>
      </c>
      <c r="T102" s="18">
        <v>249266.86217008796</v>
      </c>
      <c r="U102" s="18">
        <v>438596.49122807017</v>
      </c>
      <c r="V102" s="18">
        <v>394736.84210526315</v>
      </c>
      <c r="W102" s="18">
        <v>409356.72514619882</v>
      </c>
      <c r="X102" s="25">
        <v>1566583.7863212619</v>
      </c>
      <c r="Y102" s="150">
        <f t="shared" si="10"/>
        <v>7.3502651308642447E-2</v>
      </c>
      <c r="Z102" s="25">
        <f t="shared" si="12"/>
        <v>1588980.3159902324</v>
      </c>
      <c r="AB102" s="19">
        <v>0.96765626984077935</v>
      </c>
      <c r="AC102" s="19">
        <v>3.2343730159220631E-2</v>
      </c>
      <c r="AD102" s="25">
        <v>72213.154465729807</v>
      </c>
      <c r="AE102" s="25">
        <v>2413.7112059119872</v>
      </c>
      <c r="AF102" s="25">
        <v>241204.64204242299</v>
      </c>
      <c r="AG102" s="25">
        <v>8062.2201276649657</v>
      </c>
      <c r="AH102" s="25">
        <v>424410.64466700848</v>
      </c>
      <c r="AI102" s="25">
        <v>14185.84656106168</v>
      </c>
      <c r="AJ102" s="25">
        <v>381969.58020030765</v>
      </c>
      <c r="AK102" s="25">
        <v>12767.261904955512</v>
      </c>
      <c r="AL102" s="25">
        <v>396116.60168920789</v>
      </c>
      <c r="AM102" s="25">
        <v>13240.123456990901</v>
      </c>
      <c r="AN102" s="25">
        <v>1515914.6230646768</v>
      </c>
      <c r="AO102" s="25">
        <v>50669.163256585045</v>
      </c>
      <c r="AQ102" s="20"/>
      <c r="AR102" s="20"/>
      <c r="AS102" s="20"/>
      <c r="AT102" s="20">
        <v>74626.86567164179</v>
      </c>
      <c r="AU102" s="20"/>
      <c r="AV102" s="20"/>
      <c r="AW102" s="20"/>
      <c r="AX102" s="20">
        <v>249266.86217008796</v>
      </c>
      <c r="AY102" s="20"/>
      <c r="AZ102" s="20"/>
      <c r="BA102" s="20"/>
      <c r="BB102" s="20">
        <v>438596.49122807017</v>
      </c>
      <c r="BC102" s="20"/>
      <c r="BD102" s="20"/>
      <c r="BE102" s="20"/>
      <c r="BF102" s="20">
        <v>394736.84210526315</v>
      </c>
      <c r="BG102" s="20"/>
      <c r="BH102" s="20"/>
      <c r="BI102" s="20"/>
      <c r="BJ102" s="20">
        <v>409356.72514619882</v>
      </c>
      <c r="BL102" s="20">
        <v>1566583.7863212619</v>
      </c>
      <c r="BN102" s="22"/>
    </row>
    <row r="103" spans="1:66" ht="30" x14ac:dyDescent="0.2">
      <c r="A103" s="16" t="s">
        <v>216</v>
      </c>
      <c r="B103" s="35" t="s">
        <v>217</v>
      </c>
      <c r="C103" s="17" t="s">
        <v>61</v>
      </c>
      <c r="D103" s="18">
        <v>5</v>
      </c>
      <c r="E103" s="25">
        <v>17</v>
      </c>
      <c r="F103" s="25">
        <v>30</v>
      </c>
      <c r="G103" s="18">
        <v>27</v>
      </c>
      <c r="H103" s="25">
        <v>28</v>
      </c>
      <c r="I103" s="18">
        <v>107</v>
      </c>
      <c r="K103" s="25">
        <v>50000</v>
      </c>
      <c r="L103" s="18">
        <v>250000</v>
      </c>
      <c r="M103" s="18">
        <v>850000</v>
      </c>
      <c r="N103" s="18">
        <v>1500000</v>
      </c>
      <c r="O103" s="18">
        <v>1350000</v>
      </c>
      <c r="P103" s="18">
        <v>1400000</v>
      </c>
      <c r="Q103" s="25">
        <v>5350000</v>
      </c>
      <c r="S103" s="18">
        <v>74626.86567164179</v>
      </c>
      <c r="T103" s="18">
        <v>249266.86217008796</v>
      </c>
      <c r="U103" s="18">
        <v>438596.49122807017</v>
      </c>
      <c r="V103" s="18">
        <v>394736.84210526315</v>
      </c>
      <c r="W103" s="18">
        <v>409356.72514619882</v>
      </c>
      <c r="X103" s="25">
        <v>1566583.7863212619</v>
      </c>
      <c r="Y103" s="150">
        <f t="shared" si="10"/>
        <v>7.3502651308642447E-2</v>
      </c>
      <c r="Z103" s="25">
        <f t="shared" si="12"/>
        <v>1588980.3159902324</v>
      </c>
      <c r="AB103" s="19">
        <v>0.96765626984077935</v>
      </c>
      <c r="AC103" s="19">
        <v>3.2343730159220631E-2</v>
      </c>
      <c r="AD103" s="25">
        <v>72213.154465729807</v>
      </c>
      <c r="AE103" s="25">
        <v>2413.7112059119872</v>
      </c>
      <c r="AF103" s="25">
        <v>241204.64204242299</v>
      </c>
      <c r="AG103" s="25">
        <v>8062.2201276649657</v>
      </c>
      <c r="AH103" s="25">
        <v>424410.64466700848</v>
      </c>
      <c r="AI103" s="25">
        <v>14185.84656106168</v>
      </c>
      <c r="AJ103" s="25">
        <v>381969.58020030765</v>
      </c>
      <c r="AK103" s="25">
        <v>12767.261904955512</v>
      </c>
      <c r="AL103" s="25">
        <v>396116.60168920789</v>
      </c>
      <c r="AM103" s="25">
        <v>13240.123456990901</v>
      </c>
      <c r="AN103" s="25">
        <v>1515914.6230646768</v>
      </c>
      <c r="AO103" s="25">
        <v>50669.163256585045</v>
      </c>
      <c r="AQ103" s="20"/>
      <c r="AR103" s="20"/>
      <c r="AS103" s="20"/>
      <c r="AT103" s="20">
        <v>74626.86567164179</v>
      </c>
      <c r="AU103" s="20"/>
      <c r="AV103" s="20"/>
      <c r="AW103" s="20"/>
      <c r="AX103" s="20">
        <v>249266.86217008796</v>
      </c>
      <c r="AY103" s="20"/>
      <c r="AZ103" s="20"/>
      <c r="BA103" s="20"/>
      <c r="BB103" s="20">
        <v>438596.49122807017</v>
      </c>
      <c r="BC103" s="20"/>
      <c r="BD103" s="20"/>
      <c r="BE103" s="20"/>
      <c r="BF103" s="20">
        <v>394736.84210526315</v>
      </c>
      <c r="BG103" s="20"/>
      <c r="BH103" s="20"/>
      <c r="BI103" s="20"/>
      <c r="BJ103" s="20">
        <v>409356.72514619882</v>
      </c>
      <c r="BL103" s="20">
        <v>1566583.7863212619</v>
      </c>
      <c r="BN103" s="22"/>
    </row>
    <row r="104" spans="1:66" ht="32.25" customHeight="1" x14ac:dyDescent="0.2">
      <c r="A104" s="224">
        <v>3.4</v>
      </c>
      <c r="B104" s="229" t="s">
        <v>218</v>
      </c>
      <c r="C104" s="230"/>
      <c r="D104" s="226"/>
      <c r="E104" s="226"/>
      <c r="F104" s="226"/>
      <c r="G104" s="226"/>
      <c r="H104" s="226"/>
      <c r="I104" s="226"/>
      <c r="J104" s="227"/>
      <c r="K104" s="226"/>
      <c r="L104" s="226">
        <v>100000</v>
      </c>
      <c r="M104" s="226">
        <v>750000</v>
      </c>
      <c r="N104" s="226">
        <v>70000</v>
      </c>
      <c r="O104" s="226">
        <v>70000</v>
      </c>
      <c r="P104" s="226">
        <v>35000</v>
      </c>
      <c r="Q104" s="226">
        <v>1025000</v>
      </c>
      <c r="R104" s="227"/>
      <c r="S104" s="226">
        <v>29850.746268656716</v>
      </c>
      <c r="T104" s="226">
        <v>219941.348973607</v>
      </c>
      <c r="U104" s="226">
        <v>20467.83625730994</v>
      </c>
      <c r="V104" s="226">
        <v>20467.83625730994</v>
      </c>
      <c r="W104" s="226">
        <v>10233.91812865497</v>
      </c>
      <c r="X104" s="226">
        <v>300961.68588553858</v>
      </c>
      <c r="Y104" s="228">
        <f t="shared" si="10"/>
        <v>1.4120841826693993E-2</v>
      </c>
      <c r="Z104" s="226">
        <f>SUM(Z105:Z111)</f>
        <v>305264.35860947077</v>
      </c>
      <c r="AA104" s="22"/>
      <c r="AB104" s="15">
        <v>0.96765626984077935</v>
      </c>
      <c r="AC104" s="15">
        <v>3.2343730159220638E-2</v>
      </c>
      <c r="AD104" s="14">
        <v>28885.261786291921</v>
      </c>
      <c r="AE104" s="14">
        <v>965.4844823647951</v>
      </c>
      <c r="AF104" s="14">
        <v>212827.62533154967</v>
      </c>
      <c r="AG104" s="14">
        <v>7113.7236420573236</v>
      </c>
      <c r="AH104" s="14">
        <v>19805.830084460395</v>
      </c>
      <c r="AI104" s="14">
        <v>662.00617284954512</v>
      </c>
      <c r="AJ104" s="14">
        <v>19805.830084460395</v>
      </c>
      <c r="AK104" s="14">
        <v>662.00617284954512</v>
      </c>
      <c r="AL104" s="14">
        <v>9902.9150422301973</v>
      </c>
      <c r="AM104" s="14">
        <v>331.00308642477256</v>
      </c>
      <c r="AN104" s="41">
        <v>291227.46232899261</v>
      </c>
      <c r="AO104" s="14">
        <v>9734.2235565459814</v>
      </c>
      <c r="AP104" s="22"/>
      <c r="AQ104" s="14">
        <v>4975.1243781094527</v>
      </c>
      <c r="AR104" s="14">
        <v>14925.373134328358</v>
      </c>
      <c r="AS104" s="14">
        <v>9950.2487562189053</v>
      </c>
      <c r="AT104" s="14">
        <v>0</v>
      </c>
      <c r="AU104" s="14">
        <v>114002.93255131964</v>
      </c>
      <c r="AV104" s="14">
        <v>70014.662756598234</v>
      </c>
      <c r="AW104" s="14">
        <v>35923.753665689146</v>
      </c>
      <c r="AX104" s="14">
        <v>0</v>
      </c>
      <c r="AY104" s="14">
        <v>10233.91812865497</v>
      </c>
      <c r="AZ104" s="14">
        <v>0</v>
      </c>
      <c r="BA104" s="14">
        <v>10233.91812865497</v>
      </c>
      <c r="BB104" s="14">
        <v>0</v>
      </c>
      <c r="BC104" s="14">
        <v>10233.91812865497</v>
      </c>
      <c r="BD104" s="14">
        <v>0</v>
      </c>
      <c r="BE104" s="14">
        <v>10233.91812865497</v>
      </c>
      <c r="BF104" s="14">
        <v>0</v>
      </c>
      <c r="BG104" s="14">
        <v>10233.91812865497</v>
      </c>
      <c r="BH104" s="14">
        <v>0</v>
      </c>
      <c r="BI104" s="14">
        <v>0</v>
      </c>
      <c r="BJ104" s="14">
        <v>0</v>
      </c>
      <c r="BL104" s="14">
        <v>300961.68588553858</v>
      </c>
      <c r="BN104" s="22"/>
    </row>
    <row r="105" spans="1:66" ht="33" customHeight="1" x14ac:dyDescent="0.2">
      <c r="A105" s="16" t="s">
        <v>219</v>
      </c>
      <c r="B105" s="35" t="s">
        <v>220</v>
      </c>
      <c r="C105" s="17" t="s">
        <v>40</v>
      </c>
      <c r="D105" s="18">
        <v>1</v>
      </c>
      <c r="E105" s="25"/>
      <c r="F105" s="25"/>
      <c r="G105" s="18"/>
      <c r="H105" s="25"/>
      <c r="I105" s="18"/>
      <c r="K105" s="25">
        <v>50000</v>
      </c>
      <c r="L105" s="18">
        <v>50000</v>
      </c>
      <c r="M105" s="18">
        <v>0</v>
      </c>
      <c r="N105" s="18">
        <v>0</v>
      </c>
      <c r="O105" s="18">
        <v>0</v>
      </c>
      <c r="P105" s="18">
        <v>0</v>
      </c>
      <c r="Q105" s="23">
        <v>50000</v>
      </c>
      <c r="S105" s="18">
        <v>14925.373134328358</v>
      </c>
      <c r="T105" s="18">
        <v>0</v>
      </c>
      <c r="U105" s="18">
        <v>0</v>
      </c>
      <c r="V105" s="18">
        <v>0</v>
      </c>
      <c r="W105" s="18">
        <v>0</v>
      </c>
      <c r="X105" s="25">
        <v>14925.373134328358</v>
      </c>
      <c r="Y105" s="150">
        <f t="shared" si="10"/>
        <v>7.0028459806805528E-4</v>
      </c>
      <c r="Z105" s="25">
        <f t="shared" ref="Z105:Z111" si="13">Y105*$AA$83</f>
        <v>15138.75244103522</v>
      </c>
      <c r="AB105" s="19">
        <v>0.96765626984077935</v>
      </c>
      <c r="AC105" s="19">
        <v>3.2343730159220631E-2</v>
      </c>
      <c r="AD105" s="25">
        <v>14442.630893145961</v>
      </c>
      <c r="AE105" s="25">
        <v>482.74224118239749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14442.630893145961</v>
      </c>
      <c r="AO105" s="25">
        <v>482.74224118239749</v>
      </c>
      <c r="AQ105" s="18">
        <v>2487.5621890547263</v>
      </c>
      <c r="AR105" s="18">
        <v>7462.686567164179</v>
      </c>
      <c r="AS105" s="18">
        <v>4975.1243781094527</v>
      </c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>
        <v>0</v>
      </c>
      <c r="BL105" s="20">
        <v>14925.373134328358</v>
      </c>
      <c r="BN105" s="22"/>
    </row>
    <row r="106" spans="1:66" x14ac:dyDescent="0.2">
      <c r="A106" s="16" t="s">
        <v>221</v>
      </c>
      <c r="B106" s="35" t="s">
        <v>222</v>
      </c>
      <c r="C106" s="17" t="s">
        <v>40</v>
      </c>
      <c r="D106" s="18">
        <v>1</v>
      </c>
      <c r="E106" s="25"/>
      <c r="F106" s="25"/>
      <c r="G106" s="18"/>
      <c r="H106" s="25"/>
      <c r="I106" s="18"/>
      <c r="K106" s="25">
        <v>50000</v>
      </c>
      <c r="L106" s="18">
        <v>50000</v>
      </c>
      <c r="M106" s="18">
        <v>0</v>
      </c>
      <c r="N106" s="18">
        <v>0</v>
      </c>
      <c r="O106" s="18">
        <v>0</v>
      </c>
      <c r="P106" s="18">
        <v>0</v>
      </c>
      <c r="Q106" s="23">
        <v>50000</v>
      </c>
      <c r="S106" s="18">
        <v>14925.373134328358</v>
      </c>
      <c r="T106" s="18">
        <v>0</v>
      </c>
      <c r="U106" s="18">
        <v>0</v>
      </c>
      <c r="V106" s="18">
        <v>0</v>
      </c>
      <c r="W106" s="18">
        <v>0</v>
      </c>
      <c r="X106" s="25">
        <v>14925.373134328358</v>
      </c>
      <c r="Y106" s="150">
        <f t="shared" si="10"/>
        <v>7.0028459806805528E-4</v>
      </c>
      <c r="Z106" s="25">
        <f t="shared" si="13"/>
        <v>15138.75244103522</v>
      </c>
      <c r="AB106" s="19">
        <v>0.96765626984077935</v>
      </c>
      <c r="AC106" s="19">
        <v>3.2343730159220631E-2</v>
      </c>
      <c r="AD106" s="25">
        <v>14442.630893145961</v>
      </c>
      <c r="AE106" s="25">
        <v>482.74224118239749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14442.630893145961</v>
      </c>
      <c r="AO106" s="25">
        <v>482.74224118239749</v>
      </c>
      <c r="AQ106" s="18">
        <v>2487.5621890547263</v>
      </c>
      <c r="AR106" s="18">
        <v>7462.686567164179</v>
      </c>
      <c r="AS106" s="18">
        <v>4975.1243781094527</v>
      </c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>
        <v>0</v>
      </c>
      <c r="BL106" s="20">
        <v>14925.373134328358</v>
      </c>
      <c r="BN106" s="22"/>
    </row>
    <row r="107" spans="1:66" x14ac:dyDescent="0.2">
      <c r="A107" s="16" t="s">
        <v>223</v>
      </c>
      <c r="B107" s="35" t="s">
        <v>224</v>
      </c>
      <c r="C107" s="17" t="s">
        <v>40</v>
      </c>
      <c r="D107" s="18"/>
      <c r="E107" s="25">
        <v>1</v>
      </c>
      <c r="F107" s="25"/>
      <c r="G107" s="18"/>
      <c r="H107" s="25"/>
      <c r="I107" s="18"/>
      <c r="K107" s="25">
        <v>130000</v>
      </c>
      <c r="L107" s="18">
        <v>0</v>
      </c>
      <c r="M107" s="18">
        <v>130000</v>
      </c>
      <c r="N107" s="18">
        <v>0</v>
      </c>
      <c r="O107" s="18">
        <v>0</v>
      </c>
      <c r="P107" s="18">
        <v>0</v>
      </c>
      <c r="Q107" s="23">
        <v>130000</v>
      </c>
      <c r="S107" s="18">
        <v>0</v>
      </c>
      <c r="T107" s="18">
        <v>38123.167155425217</v>
      </c>
      <c r="U107" s="18">
        <v>0</v>
      </c>
      <c r="V107" s="18">
        <v>0</v>
      </c>
      <c r="W107" s="18">
        <v>0</v>
      </c>
      <c r="X107" s="25">
        <v>38123.167155425217</v>
      </c>
      <c r="Y107" s="150">
        <f t="shared" si="10"/>
        <v>1.7887034748307218E-3</v>
      </c>
      <c r="Z107" s="25">
        <f t="shared" si="13"/>
        <v>38668.191718890543</v>
      </c>
      <c r="AB107" s="19">
        <v>0.96765626984077935</v>
      </c>
      <c r="AC107" s="19">
        <v>3.2343730159220631E-2</v>
      </c>
      <c r="AD107" s="25">
        <v>0</v>
      </c>
      <c r="AE107" s="25">
        <v>0</v>
      </c>
      <c r="AF107" s="25">
        <v>36890.121724135279</v>
      </c>
      <c r="AG107" s="25">
        <v>1233.045431289936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36890.121724135279</v>
      </c>
      <c r="AO107" s="25">
        <v>1233.045431289936</v>
      </c>
      <c r="AQ107" s="18"/>
      <c r="AR107" s="18"/>
      <c r="AS107" s="18"/>
      <c r="AT107" s="18"/>
      <c r="AU107" s="18">
        <v>14296.187683284457</v>
      </c>
      <c r="AV107" s="18">
        <v>14296.187683284457</v>
      </c>
      <c r="AW107" s="18">
        <v>9530.7917888563043</v>
      </c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>
        <v>0</v>
      </c>
      <c r="BL107" s="20">
        <v>38123.167155425217</v>
      </c>
      <c r="BN107" s="22"/>
    </row>
    <row r="108" spans="1:66" ht="30" customHeight="1" x14ac:dyDescent="0.2">
      <c r="A108" s="16" t="s">
        <v>225</v>
      </c>
      <c r="B108" s="35" t="s">
        <v>226</v>
      </c>
      <c r="C108" s="17" t="s">
        <v>43</v>
      </c>
      <c r="D108" s="18"/>
      <c r="E108" s="25">
        <v>22</v>
      </c>
      <c r="F108" s="25"/>
      <c r="G108" s="18"/>
      <c r="H108" s="25"/>
      <c r="I108" s="18"/>
      <c r="K108" s="25">
        <v>10000</v>
      </c>
      <c r="L108" s="18">
        <v>0</v>
      </c>
      <c r="M108" s="18">
        <v>220000</v>
      </c>
      <c r="N108" s="18">
        <v>0</v>
      </c>
      <c r="O108" s="18">
        <v>0</v>
      </c>
      <c r="P108" s="18">
        <v>0</v>
      </c>
      <c r="Q108" s="23">
        <v>220000</v>
      </c>
      <c r="S108" s="18">
        <v>0</v>
      </c>
      <c r="T108" s="18">
        <v>64516.129032258061</v>
      </c>
      <c r="U108" s="18">
        <v>0</v>
      </c>
      <c r="V108" s="18">
        <v>0</v>
      </c>
      <c r="W108" s="18">
        <v>0</v>
      </c>
      <c r="X108" s="25">
        <v>64516.129032258061</v>
      </c>
      <c r="Y108" s="150">
        <f t="shared" si="10"/>
        <v>3.0270366497135294E-3</v>
      </c>
      <c r="Z108" s="25">
        <f t="shared" si="13"/>
        <v>65438.478293507076</v>
      </c>
      <c r="AB108" s="19">
        <v>0.96765626984077935</v>
      </c>
      <c r="AC108" s="19">
        <v>3.2343730159220631E-2</v>
      </c>
      <c r="AD108" s="25">
        <v>0</v>
      </c>
      <c r="AE108" s="25">
        <v>0</v>
      </c>
      <c r="AF108" s="25">
        <v>62429.436763921243</v>
      </c>
      <c r="AG108" s="25">
        <v>2086.6922683368148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62429.436763921243</v>
      </c>
      <c r="AO108" s="25">
        <v>2086.6922683368148</v>
      </c>
      <c r="AQ108" s="18"/>
      <c r="AR108" s="18"/>
      <c r="AS108" s="18"/>
      <c r="AT108" s="18"/>
      <c r="AU108" s="18">
        <v>48387.096774193546</v>
      </c>
      <c r="AV108" s="18">
        <v>16129.032258064515</v>
      </c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>
        <v>0</v>
      </c>
      <c r="BL108" s="20">
        <v>64516.129032258061</v>
      </c>
      <c r="BN108" s="22"/>
    </row>
    <row r="109" spans="1:66" ht="15.95" customHeight="1" x14ac:dyDescent="0.2">
      <c r="A109" s="16" t="s">
        <v>227</v>
      </c>
      <c r="B109" s="35" t="s">
        <v>228</v>
      </c>
      <c r="C109" s="17" t="s">
        <v>40</v>
      </c>
      <c r="D109" s="18"/>
      <c r="E109" s="25">
        <v>1</v>
      </c>
      <c r="F109" s="25"/>
      <c r="G109" s="18"/>
      <c r="H109" s="25"/>
      <c r="I109" s="18"/>
      <c r="K109" s="25">
        <v>40000</v>
      </c>
      <c r="L109" s="18">
        <v>0</v>
      </c>
      <c r="M109" s="18">
        <v>40000</v>
      </c>
      <c r="N109" s="18">
        <v>0</v>
      </c>
      <c r="O109" s="18">
        <v>0</v>
      </c>
      <c r="P109" s="18">
        <v>0</v>
      </c>
      <c r="Q109" s="23">
        <v>40000</v>
      </c>
      <c r="S109" s="18">
        <v>0</v>
      </c>
      <c r="T109" s="18">
        <v>11730.205278592375</v>
      </c>
      <c r="U109" s="18">
        <v>0</v>
      </c>
      <c r="V109" s="18">
        <v>0</v>
      </c>
      <c r="W109" s="18">
        <v>0</v>
      </c>
      <c r="X109" s="25">
        <v>11730.205278592375</v>
      </c>
      <c r="Y109" s="150">
        <f t="shared" si="10"/>
        <v>5.5037029994791438E-4</v>
      </c>
      <c r="Z109" s="25">
        <f t="shared" si="13"/>
        <v>11897.905144274013</v>
      </c>
      <c r="AB109" s="19">
        <v>0.96765626984077935</v>
      </c>
      <c r="AC109" s="19">
        <v>3.2343730159220631E-2</v>
      </c>
      <c r="AD109" s="25">
        <v>0</v>
      </c>
      <c r="AE109" s="25">
        <v>0</v>
      </c>
      <c r="AF109" s="25">
        <v>11350.806684349318</v>
      </c>
      <c r="AG109" s="25">
        <v>379.39859424305723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11350.806684349318</v>
      </c>
      <c r="AO109" s="25">
        <v>379.39859424305723</v>
      </c>
      <c r="AQ109" s="40"/>
      <c r="AR109" s="40"/>
      <c r="AS109" s="40"/>
      <c r="AT109" s="40"/>
      <c r="AU109" s="114">
        <v>11730.205278592375</v>
      </c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>
        <v>0</v>
      </c>
      <c r="BL109" s="20">
        <v>11730.205278592375</v>
      </c>
      <c r="BN109" s="22"/>
    </row>
    <row r="110" spans="1:66" ht="17.25" customHeight="1" x14ac:dyDescent="0.2">
      <c r="A110" s="16" t="s">
        <v>229</v>
      </c>
      <c r="B110" s="35" t="s">
        <v>88</v>
      </c>
      <c r="C110" s="17" t="s">
        <v>61</v>
      </c>
      <c r="D110" s="18"/>
      <c r="E110" s="25"/>
      <c r="F110" s="25">
        <v>2</v>
      </c>
      <c r="G110" s="18">
        <v>2</v>
      </c>
      <c r="H110" s="25">
        <v>1</v>
      </c>
      <c r="I110" s="18"/>
      <c r="K110" s="25">
        <v>35000</v>
      </c>
      <c r="L110" s="18">
        <v>0</v>
      </c>
      <c r="M110" s="18">
        <v>0</v>
      </c>
      <c r="N110" s="18">
        <v>70000</v>
      </c>
      <c r="O110" s="18">
        <v>70000</v>
      </c>
      <c r="P110" s="18">
        <v>35000</v>
      </c>
      <c r="Q110" s="23">
        <v>175000</v>
      </c>
      <c r="S110" s="18">
        <v>0</v>
      </c>
      <c r="T110" s="18">
        <v>0</v>
      </c>
      <c r="U110" s="18">
        <v>20467.83625730994</v>
      </c>
      <c r="V110" s="18">
        <v>20467.83625730994</v>
      </c>
      <c r="W110" s="18">
        <v>10233.91812865497</v>
      </c>
      <c r="X110" s="25">
        <v>51169.590643274852</v>
      </c>
      <c r="Y110" s="150">
        <f t="shared" si="10"/>
        <v>2.4008295065344877E-3</v>
      </c>
      <c r="Z110" s="25">
        <f t="shared" si="13"/>
        <v>51901.132272262555</v>
      </c>
      <c r="AB110" s="19">
        <v>0.96765626984077935</v>
      </c>
      <c r="AC110" s="19">
        <v>3.2343730159220631E-2</v>
      </c>
      <c r="AD110" s="25">
        <v>0</v>
      </c>
      <c r="AE110" s="25">
        <v>0</v>
      </c>
      <c r="AF110" s="25">
        <v>0</v>
      </c>
      <c r="AG110" s="25">
        <v>0</v>
      </c>
      <c r="AH110" s="25">
        <v>19805.830084460395</v>
      </c>
      <c r="AI110" s="25">
        <v>662.00617284954501</v>
      </c>
      <c r="AJ110" s="25">
        <v>19805.830084460395</v>
      </c>
      <c r="AK110" s="25">
        <v>662.00617284954501</v>
      </c>
      <c r="AL110" s="25">
        <v>9902.9150422301973</v>
      </c>
      <c r="AM110" s="25">
        <v>331.0030864247725</v>
      </c>
      <c r="AN110" s="25">
        <v>49514.575211150986</v>
      </c>
      <c r="AO110" s="25">
        <v>1655.0154321238626</v>
      </c>
      <c r="AQ110" s="18"/>
      <c r="AR110" s="18"/>
      <c r="AS110" s="18"/>
      <c r="AT110" s="18"/>
      <c r="AU110" s="18"/>
      <c r="AV110" s="18"/>
      <c r="AW110" s="18"/>
      <c r="AX110" s="18"/>
      <c r="AY110" s="18">
        <v>10233.91812865497</v>
      </c>
      <c r="AZ110" s="18"/>
      <c r="BA110" s="18">
        <v>10233.91812865497</v>
      </c>
      <c r="BB110" s="18"/>
      <c r="BC110" s="18">
        <v>10233.91812865497</v>
      </c>
      <c r="BD110" s="18"/>
      <c r="BE110" s="18">
        <v>10233.91812865497</v>
      </c>
      <c r="BF110" s="18"/>
      <c r="BG110" s="18">
        <v>10233.91812865497</v>
      </c>
      <c r="BH110" s="18"/>
      <c r="BI110" s="18"/>
      <c r="BJ110" s="18"/>
      <c r="BL110" s="20">
        <v>51169.590643274852</v>
      </c>
      <c r="BN110" s="22"/>
    </row>
    <row r="111" spans="1:66" ht="30" x14ac:dyDescent="0.2">
      <c r="A111" s="16" t="s">
        <v>230</v>
      </c>
      <c r="B111" s="35" t="s">
        <v>231</v>
      </c>
      <c r="C111" s="17" t="s">
        <v>66</v>
      </c>
      <c r="D111" s="18"/>
      <c r="E111" s="25">
        <v>1</v>
      </c>
      <c r="F111" s="25"/>
      <c r="G111" s="18"/>
      <c r="H111" s="25"/>
      <c r="I111" s="18"/>
      <c r="K111" s="25">
        <v>360000</v>
      </c>
      <c r="L111" s="18">
        <v>0</v>
      </c>
      <c r="M111" s="18">
        <v>360000</v>
      </c>
      <c r="N111" s="18">
        <v>0</v>
      </c>
      <c r="O111" s="18">
        <v>0</v>
      </c>
      <c r="P111" s="18">
        <v>0</v>
      </c>
      <c r="Q111" s="23">
        <v>360000</v>
      </c>
      <c r="S111" s="18">
        <v>0</v>
      </c>
      <c r="T111" s="18">
        <v>105571.84750733137</v>
      </c>
      <c r="U111" s="18">
        <v>0</v>
      </c>
      <c r="V111" s="18">
        <v>0</v>
      </c>
      <c r="W111" s="18">
        <v>0</v>
      </c>
      <c r="X111" s="25">
        <v>105571.84750733137</v>
      </c>
      <c r="Y111" s="150">
        <f t="shared" si="10"/>
        <v>4.9533326995312302E-3</v>
      </c>
      <c r="Z111" s="25">
        <f t="shared" si="13"/>
        <v>107081.14629846613</v>
      </c>
      <c r="AB111" s="19">
        <v>0.96765626984077935</v>
      </c>
      <c r="AC111" s="19">
        <v>3.2343730159220631E-2</v>
      </c>
      <c r="AD111" s="25">
        <v>0</v>
      </c>
      <c r="AE111" s="25">
        <v>0</v>
      </c>
      <c r="AF111" s="25">
        <v>102157.26015914386</v>
      </c>
      <c r="AG111" s="25">
        <v>3414.5873481875151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102157.26015914386</v>
      </c>
      <c r="AO111" s="25">
        <v>3414.5873481875151</v>
      </c>
      <c r="AQ111" s="18"/>
      <c r="AR111" s="18"/>
      <c r="AS111" s="18"/>
      <c r="AT111" s="18"/>
      <c r="AU111" s="18">
        <v>39589.442815249262</v>
      </c>
      <c r="AV111" s="18">
        <v>39589.442815249262</v>
      </c>
      <c r="AW111" s="18">
        <v>26392.961876832844</v>
      </c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>
        <v>0</v>
      </c>
      <c r="BL111" s="20">
        <v>105571.84750733137</v>
      </c>
      <c r="BN111" s="22"/>
    </row>
    <row r="112" spans="1:66" ht="30" x14ac:dyDescent="0.2">
      <c r="A112" s="224">
        <v>3.5</v>
      </c>
      <c r="B112" s="229" t="s">
        <v>232</v>
      </c>
      <c r="C112" s="230"/>
      <c r="D112" s="226"/>
      <c r="E112" s="226"/>
      <c r="F112" s="226"/>
      <c r="G112" s="226"/>
      <c r="H112" s="226"/>
      <c r="I112" s="226"/>
      <c r="J112" s="227"/>
      <c r="K112" s="226"/>
      <c r="L112" s="226">
        <v>900734.47280262492</v>
      </c>
      <c r="M112" s="226">
        <v>13371496.4</v>
      </c>
      <c r="N112" s="226">
        <v>0</v>
      </c>
      <c r="O112" s="226">
        <v>0</v>
      </c>
      <c r="P112" s="226">
        <v>0</v>
      </c>
      <c r="Q112" s="226">
        <v>14272230.872802624</v>
      </c>
      <c r="R112" s="227"/>
      <c r="S112" s="226">
        <v>268875.96203063428</v>
      </c>
      <c r="T112" s="226">
        <v>3921259.9413489737</v>
      </c>
      <c r="U112" s="226">
        <v>0</v>
      </c>
      <c r="V112" s="226">
        <v>0</v>
      </c>
      <c r="W112" s="226">
        <v>0</v>
      </c>
      <c r="X112" s="226">
        <v>4190135.9033796079</v>
      </c>
      <c r="Y112" s="228">
        <f t="shared" si="10"/>
        <v>0.19659727167556401</v>
      </c>
      <c r="Z112" s="226">
        <f>SUM(Z113:Z117)</f>
        <v>4250039.8190823421</v>
      </c>
      <c r="AA112" s="22"/>
      <c r="AB112" s="15">
        <v>0.96765626984077935</v>
      </c>
      <c r="AC112" s="15">
        <v>3.2343730159220631E-2</v>
      </c>
      <c r="AD112" s="14">
        <v>260179.51046841458</v>
      </c>
      <c r="AE112" s="14">
        <v>8696.4515622196868</v>
      </c>
      <c r="AF112" s="14">
        <v>3794431.7679218212</v>
      </c>
      <c r="AG112" s="14">
        <v>126828.17342715252</v>
      </c>
      <c r="AH112" s="14">
        <v>0</v>
      </c>
      <c r="AI112" s="14">
        <v>0</v>
      </c>
      <c r="AJ112" s="14">
        <v>0</v>
      </c>
      <c r="AK112" s="14">
        <v>0</v>
      </c>
      <c r="AL112" s="14">
        <v>0</v>
      </c>
      <c r="AM112" s="14">
        <v>0</v>
      </c>
      <c r="AN112" s="41">
        <v>4054611.2783902357</v>
      </c>
      <c r="AO112" s="41">
        <v>135524.62498937221</v>
      </c>
      <c r="AP112" s="22"/>
      <c r="AQ112" s="14">
        <v>0</v>
      </c>
      <c r="AR112" s="14">
        <v>0</v>
      </c>
      <c r="AS112" s="14">
        <v>134437.98101531714</v>
      </c>
      <c r="AT112" s="14">
        <v>134437.98101531714</v>
      </c>
      <c r="AU112" s="14">
        <v>935296.1876832844</v>
      </c>
      <c r="AV112" s="14">
        <v>935296.1876832844</v>
      </c>
      <c r="AW112" s="14">
        <v>1337099.1788856303</v>
      </c>
      <c r="AX112" s="14">
        <v>713568.38709677418</v>
      </c>
      <c r="AY112" s="14">
        <v>0</v>
      </c>
      <c r="AZ112" s="14">
        <v>0</v>
      </c>
      <c r="BA112" s="14">
        <v>0</v>
      </c>
      <c r="BB112" s="14">
        <v>0</v>
      </c>
      <c r="BC112" s="14">
        <v>0</v>
      </c>
      <c r="BD112" s="14">
        <v>0</v>
      </c>
      <c r="BE112" s="14">
        <v>0</v>
      </c>
      <c r="BF112" s="14">
        <v>0</v>
      </c>
      <c r="BG112" s="14">
        <v>0</v>
      </c>
      <c r="BH112" s="14">
        <v>0</v>
      </c>
      <c r="BI112" s="14">
        <v>0</v>
      </c>
      <c r="BJ112" s="14">
        <v>0</v>
      </c>
      <c r="BL112" s="14">
        <v>4190135.9033796079</v>
      </c>
      <c r="BN112" s="22"/>
    </row>
    <row r="113" spans="1:66" ht="15.95" customHeight="1" x14ac:dyDescent="0.2">
      <c r="A113" s="16" t="s">
        <v>233</v>
      </c>
      <c r="B113" s="35" t="s">
        <v>234</v>
      </c>
      <c r="C113" s="17" t="s">
        <v>40</v>
      </c>
      <c r="D113" s="18">
        <v>85</v>
      </c>
      <c r="E113" s="25"/>
      <c r="F113" s="25"/>
      <c r="G113" s="18"/>
      <c r="H113" s="25"/>
      <c r="I113" s="18"/>
      <c r="K113" s="25">
        <v>10596.876150619117</v>
      </c>
      <c r="L113" s="18">
        <v>900734.47280262492</v>
      </c>
      <c r="M113" s="18">
        <v>0</v>
      </c>
      <c r="N113" s="18">
        <v>0</v>
      </c>
      <c r="O113" s="18">
        <v>0</v>
      </c>
      <c r="P113" s="18">
        <v>0</v>
      </c>
      <c r="Q113" s="23">
        <v>900734.47280262492</v>
      </c>
      <c r="S113" s="18">
        <v>268875.96203063428</v>
      </c>
      <c r="T113" s="18">
        <v>0</v>
      </c>
      <c r="U113" s="18">
        <v>0</v>
      </c>
      <c r="V113" s="18">
        <v>0</v>
      </c>
      <c r="W113" s="18">
        <v>0</v>
      </c>
      <c r="X113" s="25">
        <v>268875.96203063428</v>
      </c>
      <c r="Y113" s="150">
        <f t="shared" si="10"/>
        <v>1.2615409565052558E-2</v>
      </c>
      <c r="Z113" s="25">
        <f t="shared" ref="Z113:Z119" si="14">Y113*$AA$83</f>
        <v>272719.92397730617</v>
      </c>
      <c r="AB113" s="19">
        <v>0.96765626984077935</v>
      </c>
      <c r="AC113" s="19">
        <v>3.2343730159220631E-2</v>
      </c>
      <c r="AD113" s="25">
        <v>260179.51046841458</v>
      </c>
      <c r="AE113" s="25">
        <v>8696.4515622196868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260179.51046841458</v>
      </c>
      <c r="AO113" s="25">
        <v>8696.4515622196868</v>
      </c>
      <c r="AQ113" s="40"/>
      <c r="AR113" s="18"/>
      <c r="AS113" s="18">
        <v>134437.98101531714</v>
      </c>
      <c r="AT113" s="18">
        <v>134437.98101531714</v>
      </c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L113" s="20">
        <v>268875.96203063428</v>
      </c>
      <c r="BN113" s="22"/>
    </row>
    <row r="114" spans="1:66" x14ac:dyDescent="0.2">
      <c r="A114" s="16" t="s">
        <v>235</v>
      </c>
      <c r="B114" s="35" t="s">
        <v>104</v>
      </c>
      <c r="C114" s="17" t="s">
        <v>105</v>
      </c>
      <c r="D114" s="18"/>
      <c r="E114" s="25">
        <v>20</v>
      </c>
      <c r="F114" s="25"/>
      <c r="G114" s="18"/>
      <c r="H114" s="25"/>
      <c r="I114" s="18"/>
      <c r="K114" s="25">
        <v>302496</v>
      </c>
      <c r="L114" s="18">
        <v>0</v>
      </c>
      <c r="M114" s="18">
        <v>6049920</v>
      </c>
      <c r="N114" s="18">
        <v>0</v>
      </c>
      <c r="O114" s="18">
        <v>0</v>
      </c>
      <c r="P114" s="18">
        <v>0</v>
      </c>
      <c r="Q114" s="23">
        <v>6049920</v>
      </c>
      <c r="S114" s="18">
        <v>0</v>
      </c>
      <c r="T114" s="18">
        <v>1774170.0879765395</v>
      </c>
      <c r="U114" s="18">
        <v>0</v>
      </c>
      <c r="V114" s="18">
        <v>0</v>
      </c>
      <c r="W114" s="18">
        <v>0</v>
      </c>
      <c r="X114" s="25">
        <v>1774170.0879765395</v>
      </c>
      <c r="Y114" s="150">
        <f t="shared" si="10"/>
        <v>8.3242407126522158E-2</v>
      </c>
      <c r="Z114" s="25">
        <f t="shared" si="14"/>
        <v>1799534.357261156</v>
      </c>
      <c r="AA114" s="56"/>
      <c r="AB114" s="19">
        <v>0.96765626984077935</v>
      </c>
      <c r="AC114" s="19">
        <v>3.2343730159220631E-2</v>
      </c>
      <c r="AD114" s="25">
        <v>0</v>
      </c>
      <c r="AE114" s="25">
        <v>0</v>
      </c>
      <c r="AF114" s="25">
        <v>1716786.8093944655</v>
      </c>
      <c r="AG114" s="25">
        <v>57383.278582073923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1716786.8093944655</v>
      </c>
      <c r="AO114" s="25">
        <v>57383.278582073923</v>
      </c>
      <c r="AQ114" s="18"/>
      <c r="AR114" s="18"/>
      <c r="AS114" s="18"/>
      <c r="AT114" s="18"/>
      <c r="AU114" s="18">
        <v>532251.02639296185</v>
      </c>
      <c r="AV114" s="18">
        <v>532251.02639296185</v>
      </c>
      <c r="AW114" s="18">
        <v>532251.02639296185</v>
      </c>
      <c r="AX114" s="18">
        <v>177417.00879765395</v>
      </c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>
        <v>0</v>
      </c>
      <c r="BL114" s="20">
        <v>1774170.0879765395</v>
      </c>
      <c r="BN114" s="22"/>
    </row>
    <row r="115" spans="1:66" x14ac:dyDescent="0.2">
      <c r="A115" s="16" t="s">
        <v>236</v>
      </c>
      <c r="B115" s="35" t="s">
        <v>237</v>
      </c>
      <c r="C115" s="17" t="s">
        <v>108</v>
      </c>
      <c r="D115" s="18"/>
      <c r="E115" s="25">
        <v>20</v>
      </c>
      <c r="F115" s="25"/>
      <c r="G115" s="18"/>
      <c r="H115" s="25"/>
      <c r="I115" s="18"/>
      <c r="K115" s="25">
        <v>71736.2</v>
      </c>
      <c r="L115" s="18">
        <v>0</v>
      </c>
      <c r="M115" s="18">
        <v>1434724</v>
      </c>
      <c r="N115" s="18">
        <v>0</v>
      </c>
      <c r="O115" s="18">
        <v>0</v>
      </c>
      <c r="P115" s="18">
        <v>0</v>
      </c>
      <c r="Q115" s="23">
        <v>1434724</v>
      </c>
      <c r="S115" s="18">
        <v>0</v>
      </c>
      <c r="T115" s="18">
        <v>420740.17595307919</v>
      </c>
      <c r="U115" s="18">
        <v>0</v>
      </c>
      <c r="V115" s="18">
        <v>0</v>
      </c>
      <c r="W115" s="18">
        <v>0</v>
      </c>
      <c r="X115" s="25">
        <v>420740.17595307919</v>
      </c>
      <c r="Y115" s="150">
        <f t="shared" si="10"/>
        <v>1.9740736955561791E-2</v>
      </c>
      <c r="Z115" s="25">
        <f t="shared" si="14"/>
        <v>426755.2515053348</v>
      </c>
      <c r="AA115" s="56"/>
      <c r="AB115" s="19">
        <v>0.96765626984077935</v>
      </c>
      <c r="AC115" s="19">
        <v>3.2343730159220631E-2</v>
      </c>
      <c r="AD115" s="25">
        <v>0</v>
      </c>
      <c r="AE115" s="25">
        <v>0</v>
      </c>
      <c r="AF115" s="25">
        <v>407131.86923490977</v>
      </c>
      <c r="AG115" s="25">
        <v>13608.306718169402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407131.86923490977</v>
      </c>
      <c r="AO115" s="25">
        <v>13608.306718169402</v>
      </c>
      <c r="AQ115" s="18"/>
      <c r="AR115" s="18"/>
      <c r="AS115" s="18"/>
      <c r="AT115" s="18"/>
      <c r="AU115" s="18"/>
      <c r="AV115" s="18"/>
      <c r="AW115" s="18">
        <v>210370.08797653959</v>
      </c>
      <c r="AX115" s="18">
        <v>210370.08797653959</v>
      </c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>
        <v>0</v>
      </c>
      <c r="BL115" s="20">
        <v>420740.17595307919</v>
      </c>
      <c r="BN115" s="22"/>
    </row>
    <row r="116" spans="1:66" x14ac:dyDescent="0.2">
      <c r="A116" s="16" t="s">
        <v>238</v>
      </c>
      <c r="B116" s="35" t="s">
        <v>110</v>
      </c>
      <c r="C116" s="17" t="s">
        <v>105</v>
      </c>
      <c r="D116" s="18"/>
      <c r="E116" s="25">
        <v>22</v>
      </c>
      <c r="F116" s="25"/>
      <c r="G116" s="18"/>
      <c r="H116" s="25"/>
      <c r="I116" s="18"/>
      <c r="J116" s="42"/>
      <c r="K116" s="25">
        <v>208240</v>
      </c>
      <c r="L116" s="18">
        <v>0</v>
      </c>
      <c r="M116" s="18">
        <v>4581280</v>
      </c>
      <c r="N116" s="18">
        <v>0</v>
      </c>
      <c r="O116" s="18">
        <v>0</v>
      </c>
      <c r="P116" s="18">
        <v>0</v>
      </c>
      <c r="Q116" s="23">
        <v>4581280</v>
      </c>
      <c r="R116" s="42"/>
      <c r="S116" s="18">
        <v>0</v>
      </c>
      <c r="T116" s="18">
        <v>1343483.8709677418</v>
      </c>
      <c r="U116" s="18">
        <v>0</v>
      </c>
      <c r="V116" s="18">
        <v>0</v>
      </c>
      <c r="W116" s="18">
        <v>0</v>
      </c>
      <c r="X116" s="25">
        <v>1343483.8709677418</v>
      </c>
      <c r="Y116" s="150">
        <f t="shared" si="10"/>
        <v>6.3035011193634527E-2</v>
      </c>
      <c r="Z116" s="25">
        <f t="shared" si="14"/>
        <v>1362690.8719839912</v>
      </c>
      <c r="AB116" s="19">
        <v>0.96765626984077935</v>
      </c>
      <c r="AC116" s="19">
        <v>3.2343730159220631E-2</v>
      </c>
      <c r="AD116" s="25">
        <v>0</v>
      </c>
      <c r="AE116" s="25">
        <v>0</v>
      </c>
      <c r="AF116" s="25">
        <v>1300030.5911718959</v>
      </c>
      <c r="AG116" s="25">
        <v>43453.279795845832</v>
      </c>
      <c r="AH116" s="25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  <c r="AN116" s="25">
        <v>1300030.5911718959</v>
      </c>
      <c r="AO116" s="25">
        <v>43453.279795845832</v>
      </c>
      <c r="AQ116" s="18"/>
      <c r="AR116" s="18"/>
      <c r="AS116" s="18"/>
      <c r="AT116" s="18"/>
      <c r="AU116" s="18">
        <v>403045.16129032255</v>
      </c>
      <c r="AV116" s="18">
        <v>403045.16129032255</v>
      </c>
      <c r="AW116" s="18">
        <v>403045.16129032255</v>
      </c>
      <c r="AX116" s="18">
        <v>134348.38709677418</v>
      </c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L116" s="20">
        <v>1343483.8709677421</v>
      </c>
      <c r="BN116" s="22"/>
    </row>
    <row r="117" spans="1:66" x14ac:dyDescent="0.2">
      <c r="A117" s="16" t="s">
        <v>239</v>
      </c>
      <c r="B117" s="35" t="s">
        <v>240</v>
      </c>
      <c r="C117" s="17" t="s">
        <v>108</v>
      </c>
      <c r="D117" s="18"/>
      <c r="E117" s="25">
        <v>22</v>
      </c>
      <c r="F117" s="25"/>
      <c r="G117" s="18"/>
      <c r="H117" s="25"/>
      <c r="I117" s="18"/>
      <c r="J117" s="42"/>
      <c r="K117" s="25">
        <v>59344.2</v>
      </c>
      <c r="L117" s="18">
        <v>0</v>
      </c>
      <c r="M117" s="18">
        <v>1305572.3999999999</v>
      </c>
      <c r="N117" s="18">
        <v>0</v>
      </c>
      <c r="O117" s="18">
        <v>0</v>
      </c>
      <c r="P117" s="18">
        <v>0</v>
      </c>
      <c r="Q117" s="23">
        <v>1305572.3999999999</v>
      </c>
      <c r="R117" s="42"/>
      <c r="S117" s="18">
        <v>0</v>
      </c>
      <c r="T117" s="18">
        <v>382865.80645161285</v>
      </c>
      <c r="U117" s="18">
        <v>0</v>
      </c>
      <c r="V117" s="18">
        <v>0</v>
      </c>
      <c r="W117" s="18">
        <v>0</v>
      </c>
      <c r="X117" s="25">
        <v>382865.80645161285</v>
      </c>
      <c r="Y117" s="150">
        <f t="shared" si="10"/>
        <v>1.796370683479296E-2</v>
      </c>
      <c r="Z117" s="25">
        <f t="shared" si="14"/>
        <v>388339.4143545542</v>
      </c>
      <c r="AB117" s="19">
        <v>0.96765626984077935</v>
      </c>
      <c r="AC117" s="19">
        <v>3.2343730159220631E-2</v>
      </c>
      <c r="AD117" s="25">
        <v>0</v>
      </c>
      <c r="AE117" s="25">
        <v>0</v>
      </c>
      <c r="AF117" s="25">
        <v>370482.49812054948</v>
      </c>
      <c r="AG117" s="25">
        <v>12383.308331063359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370482.49812054948</v>
      </c>
      <c r="AO117" s="25">
        <v>12383.308331063359</v>
      </c>
      <c r="AQ117" s="40"/>
      <c r="AR117" s="40"/>
      <c r="AS117" s="40"/>
      <c r="AT117" s="40"/>
      <c r="AU117" s="18"/>
      <c r="AV117" s="18"/>
      <c r="AW117" s="18">
        <v>191432.90322580643</v>
      </c>
      <c r="AX117" s="18">
        <v>191432.90322580643</v>
      </c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L117" s="20">
        <v>382865.80645161285</v>
      </c>
      <c r="BN117" s="22"/>
    </row>
    <row r="118" spans="1:66" x14ac:dyDescent="0.2">
      <c r="A118" s="44"/>
      <c r="B118" s="45"/>
      <c r="C118" s="43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150">
        <f t="shared" si="10"/>
        <v>0</v>
      </c>
      <c r="Z118" s="25">
        <f t="shared" si="14"/>
        <v>0</v>
      </c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</row>
    <row r="119" spans="1:66" ht="15.75" thickBot="1" x14ac:dyDescent="0.25">
      <c r="A119" s="44"/>
      <c r="B119" s="45"/>
      <c r="Y119" s="150">
        <f t="shared" si="10"/>
        <v>0</v>
      </c>
      <c r="Z119" s="25">
        <f t="shared" si="14"/>
        <v>0</v>
      </c>
    </row>
    <row r="120" spans="1:66" ht="36.6" customHeight="1" thickBot="1" x14ac:dyDescent="0.25">
      <c r="A120" s="44"/>
      <c r="B120" s="269" t="s">
        <v>241</v>
      </c>
      <c r="C120" s="269"/>
      <c r="D120" s="269"/>
      <c r="E120" s="269"/>
      <c r="F120" s="269"/>
      <c r="G120" s="269"/>
      <c r="H120" s="269"/>
      <c r="I120" s="269"/>
      <c r="L120" s="46">
        <v>23230501.584068079</v>
      </c>
      <c r="M120" s="46">
        <v>57054168.719999999</v>
      </c>
      <c r="N120" s="46">
        <v>69903016.75999999</v>
      </c>
      <c r="O120" s="46">
        <v>18633914.32</v>
      </c>
      <c r="P120" s="47">
        <v>18192175</v>
      </c>
      <c r="Q120" s="48">
        <v>187438399.53376207</v>
      </c>
      <c r="S120" s="46">
        <v>7061231.2638095748</v>
      </c>
      <c r="T120" s="46">
        <v>16731427.7771261</v>
      </c>
      <c r="U120" s="46">
        <v>20439478.584795319</v>
      </c>
      <c r="V120" s="46">
        <v>5448512.9590643262</v>
      </c>
      <c r="W120" s="47">
        <v>5319349.4152046777</v>
      </c>
      <c r="X120" s="48">
        <v>55000000</v>
      </c>
      <c r="Y120" s="149"/>
      <c r="Z120" s="242">
        <f>Z83+Z62+Z15+Z7</f>
        <v>56592999.805992916</v>
      </c>
      <c r="AD120" s="47">
        <v>5550999.0889804456</v>
      </c>
      <c r="AE120" s="47">
        <v>1510232.1748291284</v>
      </c>
      <c r="AF120" s="47">
        <v>15701413.45212472</v>
      </c>
      <c r="AG120" s="47">
        <v>1030014.3250013804</v>
      </c>
      <c r="AH120" s="47">
        <v>19306097.649635602</v>
      </c>
      <c r="AI120" s="47">
        <v>1133380.9351597182</v>
      </c>
      <c r="AJ120" s="47">
        <v>4799995.7709294045</v>
      </c>
      <c r="AK120" s="47">
        <v>648517.18813492288</v>
      </c>
      <c r="AL120" s="47">
        <v>4641494.0383298276</v>
      </c>
      <c r="AM120" s="47">
        <v>677855.3768748506</v>
      </c>
      <c r="AN120" s="47">
        <v>50000000</v>
      </c>
      <c r="AO120" s="47">
        <v>5000000</v>
      </c>
      <c r="AQ120" s="46">
        <v>600407.07713170501</v>
      </c>
      <c r="AR120" s="46">
        <v>750117.52489289897</v>
      </c>
      <c r="AS120" s="46">
        <v>2920436.6186262704</v>
      </c>
      <c r="AT120" s="46">
        <v>2790270.0431586998</v>
      </c>
      <c r="AU120" s="46">
        <v>2387214.652981427</v>
      </c>
      <c r="AV120" s="46">
        <v>3071473.2062561098</v>
      </c>
      <c r="AW120" s="46">
        <v>5513915.4428152489</v>
      </c>
      <c r="AX120" s="46">
        <v>5758824.4750733143</v>
      </c>
      <c r="AY120" s="46">
        <v>6179437.7610693397</v>
      </c>
      <c r="AZ120" s="46">
        <v>7041281.3283208013</v>
      </c>
      <c r="BA120" s="46">
        <v>3427988.7702589808</v>
      </c>
      <c r="BB120" s="46">
        <v>3790770.7251461986</v>
      </c>
      <c r="BC120" s="46">
        <v>615602.82651072112</v>
      </c>
      <c r="BD120" s="46">
        <v>1970813.8401559454</v>
      </c>
      <c r="BE120" s="46">
        <v>1041428.2631578947</v>
      </c>
      <c r="BF120" s="46">
        <v>1820668.0292397663</v>
      </c>
      <c r="BG120" s="46">
        <v>477571.63742690056</v>
      </c>
      <c r="BH120" s="46">
        <v>1966871.3450292398</v>
      </c>
      <c r="BI120" s="46">
        <v>1028096.4912280701</v>
      </c>
      <c r="BJ120" s="46">
        <v>1846809.9415204679</v>
      </c>
      <c r="BL120" s="46">
        <v>55000000</v>
      </c>
    </row>
    <row r="121" spans="1:66" x14ac:dyDescent="0.2">
      <c r="A121" s="44"/>
      <c r="B121" s="45"/>
      <c r="X121" s="39"/>
      <c r="Y121" s="39"/>
      <c r="Z121" s="39"/>
      <c r="AO121" s="39"/>
    </row>
    <row r="122" spans="1:66" x14ac:dyDescent="0.2">
      <c r="A122" s="44"/>
      <c r="B122" s="45"/>
      <c r="F122" s="4"/>
      <c r="X122" s="39"/>
      <c r="Y122" s="39"/>
      <c r="Z122" s="39"/>
      <c r="BL122" s="22"/>
    </row>
    <row r="123" spans="1:66" ht="12.75" x14ac:dyDescent="0.2">
      <c r="A123" s="4"/>
      <c r="B123" s="4"/>
      <c r="F123" s="4"/>
      <c r="T123" s="49"/>
      <c r="X123" s="50"/>
      <c r="Y123" s="50"/>
      <c r="Z123" s="50"/>
      <c r="AG123" s="49"/>
      <c r="AH123" s="49"/>
      <c r="AO123" s="50"/>
      <c r="AR123" s="49"/>
    </row>
    <row r="124" spans="1:66" ht="12.75" x14ac:dyDescent="0.2">
      <c r="A124" s="4"/>
      <c r="B124" s="4"/>
      <c r="X124" s="39"/>
      <c r="Y124" s="39"/>
      <c r="Z124" s="39"/>
      <c r="AO124" s="39"/>
      <c r="BL124" s="51"/>
    </row>
  </sheetData>
  <mergeCells count="42">
    <mergeCell ref="B120:I120"/>
    <mergeCell ref="AJ5:AK5"/>
    <mergeCell ref="AL5:AM5"/>
    <mergeCell ref="AN5:AO5"/>
    <mergeCell ref="AQ5:AT5"/>
    <mergeCell ref="V5:V6"/>
    <mergeCell ref="W5:W6"/>
    <mergeCell ref="X5:X6"/>
    <mergeCell ref="AD5:AE5"/>
    <mergeCell ref="AF5:AG5"/>
    <mergeCell ref="AH5:AI5"/>
    <mergeCell ref="AB4:AC5"/>
    <mergeCell ref="AD4:AO4"/>
    <mergeCell ref="AQ4:BJ4"/>
    <mergeCell ref="BL4:BL6"/>
    <mergeCell ref="Z4:Z6"/>
    <mergeCell ref="BC5:BF5"/>
    <mergeCell ref="BG5:BJ5"/>
    <mergeCell ref="AU5:AX5"/>
    <mergeCell ref="AY5:BB5"/>
    <mergeCell ref="S4:X4"/>
    <mergeCell ref="P5:P6"/>
    <mergeCell ref="Q5:Q6"/>
    <mergeCell ref="S5:S6"/>
    <mergeCell ref="T5:T6"/>
    <mergeCell ref="U5:U6"/>
    <mergeCell ref="A4:A6"/>
    <mergeCell ref="B4:B6"/>
    <mergeCell ref="C4:C6"/>
    <mergeCell ref="D4:I4"/>
    <mergeCell ref="K4:Q4"/>
    <mergeCell ref="K5:K6"/>
    <mergeCell ref="L5:L6"/>
    <mergeCell ref="M5:M6"/>
    <mergeCell ref="N5:N6"/>
    <mergeCell ref="I5:I6"/>
    <mergeCell ref="D5:D6"/>
    <mergeCell ref="E5:E6"/>
    <mergeCell ref="F5:F6"/>
    <mergeCell ref="G5:G6"/>
    <mergeCell ref="H5:H6"/>
    <mergeCell ref="O5:O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F552-DA7B-414C-8BB2-B7F2102348AA}">
  <sheetPr>
    <tabColor theme="4" tint="-0.249977111117893"/>
  </sheetPr>
  <dimension ref="A1:N138"/>
  <sheetViews>
    <sheetView topLeftCell="A7" zoomScale="112" zoomScaleNormal="112" workbookViewId="0">
      <selection activeCell="D86" sqref="D86"/>
    </sheetView>
  </sheetViews>
  <sheetFormatPr defaultColWidth="8.85546875" defaultRowHeight="15" x14ac:dyDescent="0.25"/>
  <cols>
    <col min="1" max="1" width="0.7109375" customWidth="1"/>
    <col min="2" max="2" width="6.42578125" customWidth="1"/>
    <col min="3" max="3" width="45.5703125" style="124" customWidth="1"/>
    <col min="4" max="4" width="17.7109375" style="125" customWidth="1"/>
    <col min="5" max="5" width="13" style="125" customWidth="1"/>
    <col min="6" max="6" width="10.28515625" style="125" customWidth="1"/>
    <col min="7" max="8" width="8.140625" style="125" customWidth="1"/>
    <col min="9" max="10" width="13" style="125" customWidth="1"/>
    <col min="11" max="11" width="12.5703125" style="125" customWidth="1"/>
    <col min="12" max="12" width="34.7109375" style="126" customWidth="1"/>
    <col min="13" max="13" width="14" customWidth="1"/>
  </cols>
  <sheetData>
    <row r="1" spans="1:14" ht="11.25" customHeight="1" x14ac:dyDescent="0.25">
      <c r="B1" s="58" t="s">
        <v>249</v>
      </c>
    </row>
    <row r="2" spans="1:14" ht="36" customHeight="1" x14ac:dyDescent="0.25">
      <c r="C2" s="273" t="s">
        <v>250</v>
      </c>
      <c r="D2" s="273"/>
      <c r="E2" s="273"/>
      <c r="F2" s="273"/>
      <c r="G2" s="273"/>
      <c r="H2" s="273"/>
      <c r="I2" s="273"/>
      <c r="J2" s="273"/>
      <c r="K2" s="273"/>
      <c r="L2" s="273"/>
    </row>
    <row r="3" spans="1:14" ht="15.75" x14ac:dyDescent="0.25">
      <c r="B3" s="274" t="s">
        <v>251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</row>
    <row r="4" spans="1:14" ht="15.75" x14ac:dyDescent="0.25">
      <c r="B4" s="274" t="s">
        <v>252</v>
      </c>
      <c r="C4" s="274"/>
      <c r="D4" s="274"/>
      <c r="E4" s="274"/>
      <c r="F4" s="274"/>
      <c r="G4" s="274"/>
      <c r="H4" s="274"/>
      <c r="I4" s="274"/>
      <c r="J4" s="274"/>
      <c r="K4" s="274"/>
      <c r="L4" s="274"/>
    </row>
    <row r="5" spans="1:14" ht="7.5" customHeight="1" x14ac:dyDescent="0.25"/>
    <row r="6" spans="1:14" s="128" customFormat="1" ht="39" customHeight="1" x14ac:dyDescent="0.25">
      <c r="A6" s="59"/>
      <c r="B6" s="275" t="s">
        <v>253</v>
      </c>
      <c r="C6" s="277" t="s">
        <v>254</v>
      </c>
      <c r="D6" s="270" t="s">
        <v>255</v>
      </c>
      <c r="E6" s="270" t="s">
        <v>256</v>
      </c>
      <c r="F6" s="270" t="s">
        <v>257</v>
      </c>
      <c r="G6" s="270" t="s">
        <v>258</v>
      </c>
      <c r="H6" s="270"/>
      <c r="I6" s="270" t="s">
        <v>259</v>
      </c>
      <c r="J6" s="270"/>
      <c r="K6" s="270" t="s">
        <v>260</v>
      </c>
      <c r="L6" s="270" t="s">
        <v>261</v>
      </c>
      <c r="M6" s="270" t="s">
        <v>262</v>
      </c>
      <c r="N6" s="127"/>
    </row>
    <row r="7" spans="1:14" ht="48.75" customHeight="1" x14ac:dyDescent="0.25">
      <c r="A7" s="60"/>
      <c r="B7" s="276"/>
      <c r="C7" s="278"/>
      <c r="D7" s="270"/>
      <c r="E7" s="270"/>
      <c r="F7" s="270"/>
      <c r="G7" s="151" t="s">
        <v>263</v>
      </c>
      <c r="H7" s="151" t="s">
        <v>264</v>
      </c>
      <c r="I7" s="151" t="s">
        <v>265</v>
      </c>
      <c r="J7" s="151" t="s">
        <v>266</v>
      </c>
      <c r="K7" s="270"/>
      <c r="L7" s="270"/>
      <c r="M7" s="270"/>
      <c r="N7" s="129"/>
    </row>
    <row r="8" spans="1:14" ht="23.45" hidden="1" customHeight="1" x14ac:dyDescent="0.25">
      <c r="A8" s="61"/>
      <c r="B8" s="62"/>
      <c r="C8" s="63"/>
      <c r="D8" s="64"/>
      <c r="E8" s="64"/>
      <c r="F8" s="64"/>
      <c r="G8" s="63"/>
      <c r="H8" s="63"/>
      <c r="I8" s="63"/>
      <c r="J8" s="63"/>
      <c r="K8" s="63"/>
      <c r="L8" s="65"/>
      <c r="M8" s="66"/>
      <c r="N8" s="129"/>
    </row>
    <row r="9" spans="1:14" ht="20.25" customHeight="1" x14ac:dyDescent="0.25">
      <c r="A9" s="61"/>
      <c r="B9" s="67">
        <v>1</v>
      </c>
      <c r="C9" s="68" t="s">
        <v>267</v>
      </c>
      <c r="D9" s="69">
        <f>SUM(D10:D20)</f>
        <v>9854854</v>
      </c>
      <c r="E9" s="70"/>
      <c r="F9" s="70"/>
      <c r="G9" s="70"/>
      <c r="H9" s="70"/>
      <c r="I9" s="70"/>
      <c r="J9" s="70"/>
      <c r="K9" s="70"/>
      <c r="L9" s="71"/>
      <c r="M9" s="72"/>
    </row>
    <row r="10" spans="1:14" ht="33.75" x14ac:dyDescent="0.25">
      <c r="A10" s="61"/>
      <c r="B10" s="209" t="s">
        <v>24</v>
      </c>
      <c r="C10" s="210" t="s">
        <v>25</v>
      </c>
      <c r="D10" s="211">
        <v>239249</v>
      </c>
      <c r="E10" s="77" t="s">
        <v>268</v>
      </c>
      <c r="F10" s="77" t="s">
        <v>269</v>
      </c>
      <c r="G10" s="73">
        <v>0</v>
      </c>
      <c r="H10" s="73">
        <v>1</v>
      </c>
      <c r="I10" s="74" t="s">
        <v>270</v>
      </c>
      <c r="J10" s="212"/>
      <c r="K10" s="75"/>
      <c r="L10" s="76" t="s">
        <v>271</v>
      </c>
      <c r="M10" s="77" t="s">
        <v>272</v>
      </c>
    </row>
    <row r="11" spans="1:14" ht="22.5" x14ac:dyDescent="0.25">
      <c r="A11" s="61"/>
      <c r="B11" s="209" t="s">
        <v>62</v>
      </c>
      <c r="C11" s="210" t="s">
        <v>63</v>
      </c>
      <c r="D11" s="211">
        <v>754442</v>
      </c>
      <c r="E11" s="77" t="s">
        <v>273</v>
      </c>
      <c r="F11" s="77" t="s">
        <v>274</v>
      </c>
      <c r="G11" s="73">
        <v>0.96765626984077935</v>
      </c>
      <c r="H11" s="73">
        <v>3.2343730159220631E-2</v>
      </c>
      <c r="I11" s="74" t="s">
        <v>275</v>
      </c>
      <c r="J11" s="212"/>
      <c r="K11" s="75"/>
      <c r="L11" s="76" t="s">
        <v>249</v>
      </c>
      <c r="M11" s="77">
        <v>1</v>
      </c>
    </row>
    <row r="12" spans="1:14" x14ac:dyDescent="0.25">
      <c r="A12" s="61"/>
      <c r="B12" s="209" t="s">
        <v>168</v>
      </c>
      <c r="C12" s="210" t="s">
        <v>169</v>
      </c>
      <c r="D12" s="211">
        <v>87173</v>
      </c>
      <c r="E12" s="77" t="s">
        <v>268</v>
      </c>
      <c r="F12" s="77" t="s">
        <v>269</v>
      </c>
      <c r="G12" s="73">
        <v>0.96765626984077935</v>
      </c>
      <c r="H12" s="73">
        <v>3.2343730159220631E-2</v>
      </c>
      <c r="I12" s="74" t="s">
        <v>276</v>
      </c>
      <c r="J12" s="74"/>
      <c r="K12" s="75"/>
      <c r="L12" s="78" t="s">
        <v>249</v>
      </c>
      <c r="M12" s="77">
        <v>2</v>
      </c>
    </row>
    <row r="13" spans="1:14" x14ac:dyDescent="0.25">
      <c r="A13" s="61"/>
      <c r="B13" s="209" t="s">
        <v>170</v>
      </c>
      <c r="C13" s="210" t="s">
        <v>171</v>
      </c>
      <c r="D13" s="211">
        <v>857086</v>
      </c>
      <c r="E13" s="77" t="s">
        <v>273</v>
      </c>
      <c r="F13" s="77" t="s">
        <v>274</v>
      </c>
      <c r="G13" s="73">
        <v>0.96765626984077935</v>
      </c>
      <c r="H13" s="73">
        <v>3.2343730159220631E-2</v>
      </c>
      <c r="I13" s="74" t="s">
        <v>276</v>
      </c>
      <c r="J13" s="74"/>
      <c r="K13" s="75"/>
      <c r="L13" s="78"/>
      <c r="M13" s="77">
        <v>2</v>
      </c>
    </row>
    <row r="14" spans="1:14" x14ac:dyDescent="0.25">
      <c r="A14" s="61"/>
      <c r="B14" s="209" t="s">
        <v>172</v>
      </c>
      <c r="C14" s="210" t="s">
        <v>173</v>
      </c>
      <c r="D14" s="211">
        <v>1239818</v>
      </c>
      <c r="E14" s="77" t="s">
        <v>273</v>
      </c>
      <c r="F14" s="77" t="s">
        <v>274</v>
      </c>
      <c r="G14" s="73">
        <v>0.96765626984077935</v>
      </c>
      <c r="H14" s="73">
        <v>3.2343730159220631E-2</v>
      </c>
      <c r="I14" s="74" t="s">
        <v>276</v>
      </c>
      <c r="J14" s="74"/>
      <c r="K14" s="75"/>
      <c r="L14" s="78"/>
      <c r="M14" s="77">
        <v>2</v>
      </c>
    </row>
    <row r="15" spans="1:14" x14ac:dyDescent="0.25">
      <c r="A15" s="61"/>
      <c r="B15" s="209" t="s">
        <v>174</v>
      </c>
      <c r="C15" s="210" t="s">
        <v>175</v>
      </c>
      <c r="D15" s="211">
        <v>126019</v>
      </c>
      <c r="E15" s="77" t="s">
        <v>268</v>
      </c>
      <c r="F15" s="77" t="s">
        <v>269</v>
      </c>
      <c r="G15" s="73">
        <v>0.96765626984077935</v>
      </c>
      <c r="H15" s="73">
        <v>3.2343730159220631E-2</v>
      </c>
      <c r="I15" s="74" t="s">
        <v>276</v>
      </c>
      <c r="J15" s="74"/>
      <c r="K15" s="75"/>
      <c r="L15" s="76" t="s">
        <v>249</v>
      </c>
      <c r="M15" s="77">
        <v>2</v>
      </c>
    </row>
    <row r="16" spans="1:14" ht="24" customHeight="1" x14ac:dyDescent="0.25">
      <c r="A16" s="61"/>
      <c r="B16" s="209" t="s">
        <v>155</v>
      </c>
      <c r="C16" s="213" t="s">
        <v>156</v>
      </c>
      <c r="D16" s="211">
        <v>1513686</v>
      </c>
      <c r="E16" s="79" t="s">
        <v>277</v>
      </c>
      <c r="F16" s="77" t="s">
        <v>274</v>
      </c>
      <c r="G16" s="73">
        <v>0.96765626984077935</v>
      </c>
      <c r="H16" s="73">
        <v>3.2343730159220631E-2</v>
      </c>
      <c r="I16" s="74" t="s">
        <v>278</v>
      </c>
      <c r="J16" s="214"/>
      <c r="K16" s="75"/>
      <c r="L16" s="76"/>
      <c r="M16" s="79">
        <v>2</v>
      </c>
    </row>
    <row r="17" spans="1:13" x14ac:dyDescent="0.25">
      <c r="A17" s="61"/>
      <c r="B17" s="209" t="s">
        <v>158</v>
      </c>
      <c r="C17" s="213" t="s">
        <v>159</v>
      </c>
      <c r="D17" s="211">
        <v>360088</v>
      </c>
      <c r="E17" s="79" t="s">
        <v>273</v>
      </c>
      <c r="F17" s="77" t="s">
        <v>274</v>
      </c>
      <c r="G17" s="73">
        <v>0.96765626984077935</v>
      </c>
      <c r="H17" s="73">
        <v>3.2343730159220631E-2</v>
      </c>
      <c r="I17" s="74" t="s">
        <v>278</v>
      </c>
      <c r="J17" s="214"/>
      <c r="K17" s="75"/>
      <c r="L17" s="76"/>
      <c r="M17" s="79">
        <v>2</v>
      </c>
    </row>
    <row r="18" spans="1:13" ht="67.5" customHeight="1" x14ac:dyDescent="0.25">
      <c r="A18" s="61"/>
      <c r="B18" s="209" t="s">
        <v>279</v>
      </c>
      <c r="C18" s="210" t="s">
        <v>280</v>
      </c>
      <c r="D18" s="211">
        <v>4593742</v>
      </c>
      <c r="E18" s="77" t="s">
        <v>273</v>
      </c>
      <c r="F18" s="77" t="s">
        <v>269</v>
      </c>
      <c r="G18" s="73">
        <v>0.96765626984077935</v>
      </c>
      <c r="H18" s="73">
        <v>3.2343730159220631E-2</v>
      </c>
      <c r="I18" s="74" t="s">
        <v>281</v>
      </c>
      <c r="J18" s="74"/>
      <c r="K18" s="75"/>
      <c r="L18" s="76" t="s">
        <v>282</v>
      </c>
      <c r="M18" s="77">
        <v>3</v>
      </c>
    </row>
    <row r="19" spans="1:13" x14ac:dyDescent="0.25">
      <c r="A19" s="61"/>
      <c r="B19" s="209" t="s">
        <v>180</v>
      </c>
      <c r="C19" s="213" t="s">
        <v>181</v>
      </c>
      <c r="D19" s="211">
        <v>68292</v>
      </c>
      <c r="E19" s="77" t="s">
        <v>268</v>
      </c>
      <c r="F19" s="77" t="s">
        <v>269</v>
      </c>
      <c r="G19" s="73">
        <v>0.96765626984077935</v>
      </c>
      <c r="H19" s="73">
        <v>3.2343730159220631E-2</v>
      </c>
      <c r="I19" s="74" t="s">
        <v>276</v>
      </c>
      <c r="J19" s="74"/>
      <c r="K19" s="75"/>
      <c r="L19" s="76"/>
      <c r="M19" s="77">
        <v>3</v>
      </c>
    </row>
    <row r="20" spans="1:13" ht="33.75" x14ac:dyDescent="0.25">
      <c r="A20" s="61"/>
      <c r="B20" s="209" t="s">
        <v>283</v>
      </c>
      <c r="C20" s="213" t="s">
        <v>128</v>
      </c>
      <c r="D20" s="211">
        <v>15259</v>
      </c>
      <c r="E20" s="77" t="s">
        <v>268</v>
      </c>
      <c r="F20" s="77" t="s">
        <v>269</v>
      </c>
      <c r="G20" s="73">
        <v>0.96765626984077935</v>
      </c>
      <c r="H20" s="73">
        <v>3.2343730159220631E-2</v>
      </c>
      <c r="I20" s="74" t="s">
        <v>284</v>
      </c>
      <c r="J20" s="74"/>
      <c r="K20" s="75"/>
      <c r="L20" s="76"/>
      <c r="M20" s="77">
        <v>1</v>
      </c>
    </row>
    <row r="21" spans="1:13" x14ac:dyDescent="0.25">
      <c r="A21" s="61"/>
      <c r="B21" s="80"/>
      <c r="C21" s="81"/>
      <c r="D21" s="92"/>
      <c r="E21" s="85"/>
      <c r="F21" s="85"/>
      <c r="G21" s="82" t="s">
        <v>249</v>
      </c>
      <c r="H21" s="82" t="s">
        <v>249</v>
      </c>
      <c r="I21" s="83"/>
      <c r="J21" s="83"/>
      <c r="K21" s="82"/>
      <c r="L21" s="84"/>
      <c r="M21" s="85"/>
    </row>
    <row r="22" spans="1:13" ht="35.25" customHeight="1" x14ac:dyDescent="0.25">
      <c r="A22" s="61"/>
      <c r="B22" s="86">
        <v>3</v>
      </c>
      <c r="C22" s="87" t="s">
        <v>285</v>
      </c>
      <c r="D22" s="88">
        <f>SUM(D23:D29)</f>
        <v>6943838</v>
      </c>
      <c r="E22" s="89"/>
      <c r="F22" s="89"/>
      <c r="G22" s="90" t="s">
        <v>249</v>
      </c>
      <c r="H22" s="90" t="s">
        <v>249</v>
      </c>
      <c r="I22" s="89"/>
      <c r="J22" s="89"/>
      <c r="K22" s="89"/>
      <c r="L22" s="91"/>
      <c r="M22" s="90"/>
    </row>
    <row r="23" spans="1:13" ht="36" x14ac:dyDescent="0.25">
      <c r="A23" s="61"/>
      <c r="B23" s="209" t="s">
        <v>286</v>
      </c>
      <c r="C23" s="210" t="s">
        <v>287</v>
      </c>
      <c r="D23" s="211">
        <v>3574770</v>
      </c>
      <c r="E23" s="77" t="s">
        <v>273</v>
      </c>
      <c r="F23" s="77" t="s">
        <v>274</v>
      </c>
      <c r="G23" s="73">
        <v>0.96765626984077935</v>
      </c>
      <c r="H23" s="73">
        <v>3.2343730159220631E-2</v>
      </c>
      <c r="I23" s="74" t="s">
        <v>288</v>
      </c>
      <c r="J23" s="74"/>
      <c r="K23" s="75"/>
      <c r="L23" s="76" t="s">
        <v>289</v>
      </c>
      <c r="M23" s="77" t="s">
        <v>290</v>
      </c>
    </row>
    <row r="24" spans="1:13" ht="33.75" x14ac:dyDescent="0.25">
      <c r="A24" s="61"/>
      <c r="B24" s="209" t="s">
        <v>27</v>
      </c>
      <c r="C24" s="213" t="s">
        <v>28</v>
      </c>
      <c r="D24" s="211">
        <v>701878</v>
      </c>
      <c r="E24" s="77" t="s">
        <v>268</v>
      </c>
      <c r="F24" s="77" t="s">
        <v>269</v>
      </c>
      <c r="G24" s="73">
        <v>0</v>
      </c>
      <c r="H24" s="73">
        <v>1</v>
      </c>
      <c r="I24" s="74" t="s">
        <v>291</v>
      </c>
      <c r="J24" s="214"/>
      <c r="K24" s="75"/>
      <c r="L24" s="76" t="s">
        <v>292</v>
      </c>
      <c r="M24" s="77" t="s">
        <v>272</v>
      </c>
    </row>
    <row r="25" spans="1:13" ht="22.5" x14ac:dyDescent="0.25">
      <c r="A25" s="61"/>
      <c r="B25" s="209" t="s">
        <v>145</v>
      </c>
      <c r="C25" s="213" t="s">
        <v>146</v>
      </c>
      <c r="D25" s="211">
        <v>887829</v>
      </c>
      <c r="E25" s="77" t="s">
        <v>293</v>
      </c>
      <c r="F25" s="77" t="s">
        <v>274</v>
      </c>
      <c r="G25" s="73">
        <v>0.96765626984077935</v>
      </c>
      <c r="H25" s="73">
        <v>3.2343730159220631E-2</v>
      </c>
      <c r="I25" s="74" t="s">
        <v>276</v>
      </c>
      <c r="J25" s="214"/>
      <c r="K25" s="75"/>
      <c r="L25" s="76"/>
      <c r="M25" s="77">
        <v>2</v>
      </c>
    </row>
    <row r="26" spans="1:13" ht="22.5" x14ac:dyDescent="0.25">
      <c r="A26" s="61"/>
      <c r="B26" s="209" t="s">
        <v>148</v>
      </c>
      <c r="C26" s="213" t="s">
        <v>149</v>
      </c>
      <c r="D26" s="211">
        <v>867701</v>
      </c>
      <c r="E26" s="77" t="s">
        <v>293</v>
      </c>
      <c r="F26" s="77" t="s">
        <v>274</v>
      </c>
      <c r="G26" s="73">
        <v>0.96765626984077935</v>
      </c>
      <c r="H26" s="73">
        <v>3.2343730159220631E-2</v>
      </c>
      <c r="I26" s="74" t="s">
        <v>276</v>
      </c>
      <c r="J26" s="74"/>
      <c r="K26" s="75"/>
      <c r="L26" s="78"/>
      <c r="M26" s="77">
        <v>2</v>
      </c>
    </row>
    <row r="27" spans="1:13" ht="35.450000000000003" customHeight="1" x14ac:dyDescent="0.25">
      <c r="A27" s="61"/>
      <c r="B27" s="209" t="s">
        <v>150</v>
      </c>
      <c r="C27" s="213" t="s">
        <v>151</v>
      </c>
      <c r="D27" s="211">
        <v>385485</v>
      </c>
      <c r="E27" s="77" t="s">
        <v>293</v>
      </c>
      <c r="F27" s="77" t="s">
        <v>274</v>
      </c>
      <c r="G27" s="73">
        <v>0.96765626984077935</v>
      </c>
      <c r="H27" s="73">
        <v>3.2343730159220631E-2</v>
      </c>
      <c r="I27" s="74" t="s">
        <v>276</v>
      </c>
      <c r="J27" s="74"/>
      <c r="K27" s="75"/>
      <c r="L27" s="76"/>
      <c r="M27" s="77">
        <v>2</v>
      </c>
    </row>
    <row r="28" spans="1:13" ht="22.5" x14ac:dyDescent="0.25">
      <c r="A28" s="61"/>
      <c r="B28" s="209" t="s">
        <v>152</v>
      </c>
      <c r="C28" s="213" t="s">
        <v>153</v>
      </c>
      <c r="D28" s="211">
        <v>330594</v>
      </c>
      <c r="E28" s="77" t="s">
        <v>293</v>
      </c>
      <c r="F28" s="77" t="s">
        <v>274</v>
      </c>
      <c r="G28" s="73">
        <v>0.96765626984077935</v>
      </c>
      <c r="H28" s="73">
        <v>3.2343730159220631E-2</v>
      </c>
      <c r="I28" s="74" t="s">
        <v>276</v>
      </c>
      <c r="J28" s="214"/>
      <c r="K28" s="75"/>
      <c r="L28" s="76" t="s">
        <v>249</v>
      </c>
      <c r="M28" s="77">
        <v>2</v>
      </c>
    </row>
    <row r="29" spans="1:13" ht="22.5" x14ac:dyDescent="0.25">
      <c r="A29" s="61"/>
      <c r="B29" s="209" t="s">
        <v>72</v>
      </c>
      <c r="C29" s="213" t="s">
        <v>73</v>
      </c>
      <c r="D29" s="211">
        <v>195581</v>
      </c>
      <c r="E29" s="77" t="s">
        <v>294</v>
      </c>
      <c r="F29" s="77" t="s">
        <v>274</v>
      </c>
      <c r="G29" s="73">
        <v>0.96765626984077935</v>
      </c>
      <c r="H29" s="73">
        <v>3.2343730159220631E-2</v>
      </c>
      <c r="I29" s="74" t="s">
        <v>295</v>
      </c>
      <c r="J29" s="214"/>
      <c r="K29" s="75"/>
      <c r="L29" s="76"/>
      <c r="M29" s="77">
        <v>1</v>
      </c>
    </row>
    <row r="30" spans="1:13" x14ac:dyDescent="0.25">
      <c r="A30" s="61"/>
      <c r="B30" s="80"/>
      <c r="C30" s="215"/>
      <c r="D30" s="92"/>
      <c r="E30" s="85"/>
      <c r="F30" s="85"/>
      <c r="G30" s="93"/>
      <c r="H30" s="93"/>
      <c r="I30" s="83"/>
      <c r="J30" s="216"/>
      <c r="K30" s="82"/>
      <c r="L30" s="84"/>
      <c r="M30" s="85"/>
    </row>
    <row r="31" spans="1:13" x14ac:dyDescent="0.25">
      <c r="A31" s="61"/>
      <c r="B31" s="86">
        <v>4</v>
      </c>
      <c r="C31" s="87" t="s">
        <v>296</v>
      </c>
      <c r="D31" s="271">
        <f>SUM(D33:D70)</f>
        <v>17464631.885630496</v>
      </c>
      <c r="E31" s="89"/>
      <c r="F31" s="89"/>
      <c r="G31" s="89" t="s">
        <v>249</v>
      </c>
      <c r="H31" s="89" t="s">
        <v>249</v>
      </c>
      <c r="I31" s="89"/>
      <c r="J31" s="89"/>
      <c r="K31" s="89"/>
      <c r="L31" s="91"/>
      <c r="M31" s="94"/>
    </row>
    <row r="32" spans="1:13" x14ac:dyDescent="0.25">
      <c r="A32" s="61"/>
      <c r="B32" s="80"/>
      <c r="C32" s="87" t="s">
        <v>297</v>
      </c>
      <c r="D32" s="272"/>
      <c r="E32" s="89"/>
      <c r="F32" s="89"/>
      <c r="G32" s="89" t="s">
        <v>249</v>
      </c>
      <c r="H32" s="89" t="s">
        <v>249</v>
      </c>
      <c r="I32" s="89"/>
      <c r="J32" s="89"/>
      <c r="K32" s="89"/>
      <c r="L32" s="91"/>
      <c r="M32" s="94"/>
    </row>
    <row r="33" spans="1:13" x14ac:dyDescent="0.25">
      <c r="A33" s="61"/>
      <c r="B33" s="209" t="s">
        <v>31</v>
      </c>
      <c r="C33" s="213" t="s">
        <v>32</v>
      </c>
      <c r="D33" s="211">
        <v>59784</v>
      </c>
      <c r="E33" s="77" t="s">
        <v>294</v>
      </c>
      <c r="F33" s="77" t="s">
        <v>274</v>
      </c>
      <c r="G33" s="73">
        <v>1</v>
      </c>
      <c r="H33" s="73">
        <v>0</v>
      </c>
      <c r="I33" s="74" t="s">
        <v>298</v>
      </c>
      <c r="J33" s="214"/>
      <c r="K33" s="75"/>
      <c r="L33" s="76"/>
      <c r="M33" s="77" t="s">
        <v>272</v>
      </c>
    </row>
    <row r="34" spans="1:13" ht="22.5" x14ac:dyDescent="0.25">
      <c r="A34" s="61"/>
      <c r="B34" s="209" t="s">
        <v>34</v>
      </c>
      <c r="C34" s="213" t="s">
        <v>35</v>
      </c>
      <c r="D34" s="211">
        <v>1100566</v>
      </c>
      <c r="E34" s="77" t="s">
        <v>294</v>
      </c>
      <c r="F34" s="77" t="s">
        <v>274</v>
      </c>
      <c r="G34" s="73">
        <v>1</v>
      </c>
      <c r="H34" s="73">
        <v>0</v>
      </c>
      <c r="I34" s="74" t="s">
        <v>278</v>
      </c>
      <c r="J34" s="214"/>
      <c r="K34" s="75"/>
      <c r="L34" s="76" t="s">
        <v>299</v>
      </c>
      <c r="M34" s="77" t="s">
        <v>272</v>
      </c>
    </row>
    <row r="35" spans="1:13" ht="33.75" x14ac:dyDescent="0.25">
      <c r="A35" s="61"/>
      <c r="B35" s="209" t="s">
        <v>38</v>
      </c>
      <c r="C35" s="213" t="s">
        <v>39</v>
      </c>
      <c r="D35" s="211">
        <v>20875</v>
      </c>
      <c r="E35" s="77" t="s">
        <v>300</v>
      </c>
      <c r="F35" s="77" t="s">
        <v>274</v>
      </c>
      <c r="G35" s="73">
        <v>0.96765626984077935</v>
      </c>
      <c r="H35" s="73">
        <v>3.2343730159220631E-2</v>
      </c>
      <c r="I35" s="74" t="s">
        <v>301</v>
      </c>
      <c r="J35" s="214"/>
      <c r="K35" s="75"/>
      <c r="L35" s="76" t="s">
        <v>249</v>
      </c>
      <c r="M35" s="77">
        <v>1</v>
      </c>
    </row>
    <row r="36" spans="1:13" x14ac:dyDescent="0.25">
      <c r="A36" s="61"/>
      <c r="B36" s="209" t="s">
        <v>41</v>
      </c>
      <c r="C36" s="213" t="s">
        <v>42</v>
      </c>
      <c r="D36" s="211">
        <v>176994</v>
      </c>
      <c r="E36" s="77" t="s">
        <v>300</v>
      </c>
      <c r="F36" s="77" t="s">
        <v>274</v>
      </c>
      <c r="G36" s="73">
        <v>0.96765626984077935</v>
      </c>
      <c r="H36" s="73">
        <v>3.2343730159220631E-2</v>
      </c>
      <c r="I36" s="74" t="s">
        <v>298</v>
      </c>
      <c r="J36" s="214"/>
      <c r="K36" s="75"/>
      <c r="L36" s="76" t="s">
        <v>249</v>
      </c>
      <c r="M36" s="77">
        <v>1</v>
      </c>
    </row>
    <row r="37" spans="1:13" x14ac:dyDescent="0.25">
      <c r="A37" s="61"/>
      <c r="B37" s="209" t="s">
        <v>44</v>
      </c>
      <c r="C37" s="213" t="s">
        <v>45</v>
      </c>
      <c r="D37" s="211">
        <v>651719</v>
      </c>
      <c r="E37" s="77" t="s">
        <v>294</v>
      </c>
      <c r="F37" s="77" t="s">
        <v>274</v>
      </c>
      <c r="G37" s="73">
        <v>0.96765626984077935</v>
      </c>
      <c r="H37" s="73">
        <v>3.2343730159220631E-2</v>
      </c>
      <c r="I37" s="74" t="s">
        <v>298</v>
      </c>
      <c r="J37" s="74"/>
      <c r="K37" s="75"/>
      <c r="L37" s="76" t="s">
        <v>249</v>
      </c>
      <c r="M37" s="77">
        <v>1</v>
      </c>
    </row>
    <row r="38" spans="1:13" x14ac:dyDescent="0.25">
      <c r="A38" s="61"/>
      <c r="B38" s="209" t="s">
        <v>47</v>
      </c>
      <c r="C38" s="217" t="s">
        <v>48</v>
      </c>
      <c r="D38" s="211">
        <v>961031</v>
      </c>
      <c r="E38" s="79" t="s">
        <v>294</v>
      </c>
      <c r="F38" s="79" t="s">
        <v>269</v>
      </c>
      <c r="G38" s="73">
        <v>0.96765626984077935</v>
      </c>
      <c r="H38" s="73">
        <v>3.2343730159220631E-2</v>
      </c>
      <c r="I38" s="74" t="s">
        <v>298</v>
      </c>
      <c r="J38" s="214"/>
      <c r="K38" s="95"/>
      <c r="L38" s="96" t="s">
        <v>249</v>
      </c>
      <c r="M38" s="79">
        <v>1</v>
      </c>
    </row>
    <row r="39" spans="1:13" x14ac:dyDescent="0.25">
      <c r="A39" s="61"/>
      <c r="B39" s="209" t="s">
        <v>54</v>
      </c>
      <c r="C39" s="213" t="s">
        <v>55</v>
      </c>
      <c r="D39" s="211">
        <v>18311</v>
      </c>
      <c r="E39" s="79" t="s">
        <v>300</v>
      </c>
      <c r="F39" s="77" t="s">
        <v>274</v>
      </c>
      <c r="G39" s="73">
        <v>0.96765626984077935</v>
      </c>
      <c r="H39" s="73">
        <v>3.2343730159220631E-2</v>
      </c>
      <c r="I39" s="74" t="s">
        <v>301</v>
      </c>
      <c r="J39" s="212"/>
      <c r="K39" s="75"/>
      <c r="L39" s="76"/>
      <c r="M39" s="79">
        <v>1</v>
      </c>
    </row>
    <row r="40" spans="1:13" ht="21.75" customHeight="1" x14ac:dyDescent="0.25">
      <c r="A40" s="61"/>
      <c r="B40" s="209" t="s">
        <v>56</v>
      </c>
      <c r="C40" s="213" t="s">
        <v>57</v>
      </c>
      <c r="D40" s="211">
        <v>47971</v>
      </c>
      <c r="E40" s="79" t="s">
        <v>294</v>
      </c>
      <c r="F40" s="77" t="s">
        <v>274</v>
      </c>
      <c r="G40" s="73">
        <v>0.96765626984077935</v>
      </c>
      <c r="H40" s="73">
        <v>3.2343730159220631E-2</v>
      </c>
      <c r="I40" s="74" t="s">
        <v>298</v>
      </c>
      <c r="J40" s="212"/>
      <c r="K40" s="75"/>
      <c r="L40" s="76"/>
      <c r="M40" s="79">
        <v>1</v>
      </c>
    </row>
    <row r="41" spans="1:13" ht="22.5" x14ac:dyDescent="0.25">
      <c r="A41" s="61"/>
      <c r="B41" s="209" t="s">
        <v>67</v>
      </c>
      <c r="C41" s="213" t="s">
        <v>68</v>
      </c>
      <c r="D41" s="211">
        <v>119659</v>
      </c>
      <c r="E41" s="79" t="s">
        <v>300</v>
      </c>
      <c r="F41" s="79" t="s">
        <v>269</v>
      </c>
      <c r="G41" s="73">
        <v>0.96765626984077935</v>
      </c>
      <c r="H41" s="73">
        <v>3.2343730159220631E-2</v>
      </c>
      <c r="I41" s="74" t="s">
        <v>302</v>
      </c>
      <c r="J41" s="212"/>
      <c r="K41" s="75"/>
      <c r="L41" s="76"/>
      <c r="M41" s="79">
        <v>1</v>
      </c>
    </row>
    <row r="42" spans="1:13" ht="22.5" x14ac:dyDescent="0.25">
      <c r="A42" s="61"/>
      <c r="B42" s="209" t="s">
        <v>81</v>
      </c>
      <c r="C42" s="213" t="s">
        <v>82</v>
      </c>
      <c r="D42" s="211">
        <v>30089</v>
      </c>
      <c r="E42" s="79" t="s">
        <v>300</v>
      </c>
      <c r="F42" s="77" t="s">
        <v>274</v>
      </c>
      <c r="G42" s="73">
        <v>0.96765626984077935</v>
      </c>
      <c r="H42" s="73">
        <v>3.2343730159220631E-2</v>
      </c>
      <c r="I42" s="74" t="s">
        <v>302</v>
      </c>
      <c r="J42" s="212"/>
      <c r="K42" s="75"/>
      <c r="L42" s="76"/>
      <c r="M42" s="79">
        <v>1</v>
      </c>
    </row>
    <row r="43" spans="1:13" ht="22.5" x14ac:dyDescent="0.25">
      <c r="A43" s="61"/>
      <c r="B43" s="209" t="s">
        <v>85</v>
      </c>
      <c r="C43" s="213" t="s">
        <v>86</v>
      </c>
      <c r="D43" s="211">
        <v>11993</v>
      </c>
      <c r="E43" s="79" t="s">
        <v>300</v>
      </c>
      <c r="F43" s="77" t="s">
        <v>274</v>
      </c>
      <c r="G43" s="73">
        <v>0.96765626984077935</v>
      </c>
      <c r="H43" s="73">
        <v>3.2343730159220631E-2</v>
      </c>
      <c r="I43" s="74" t="s">
        <v>298</v>
      </c>
      <c r="J43" s="212"/>
      <c r="K43" s="75"/>
      <c r="L43" s="76"/>
      <c r="M43" s="79">
        <v>1</v>
      </c>
    </row>
    <row r="44" spans="1:13" x14ac:dyDescent="0.25">
      <c r="A44" s="61"/>
      <c r="B44" s="209" t="s">
        <v>91</v>
      </c>
      <c r="C44" s="213" t="s">
        <v>92</v>
      </c>
      <c r="D44" s="211">
        <v>45778</v>
      </c>
      <c r="E44" s="79" t="s">
        <v>300</v>
      </c>
      <c r="F44" s="77" t="s">
        <v>274</v>
      </c>
      <c r="G44" s="73">
        <v>0.96765626984077935</v>
      </c>
      <c r="H44" s="73">
        <v>3.2343730159220631E-2</v>
      </c>
      <c r="I44" s="74" t="s">
        <v>278</v>
      </c>
      <c r="J44" s="212"/>
      <c r="K44" s="75"/>
      <c r="L44" s="76"/>
      <c r="M44" s="79">
        <v>1</v>
      </c>
    </row>
    <row r="45" spans="1:13" ht="22.5" x14ac:dyDescent="0.25">
      <c r="A45" s="61"/>
      <c r="B45" s="209" t="s">
        <v>93</v>
      </c>
      <c r="C45" s="213" t="s">
        <v>94</v>
      </c>
      <c r="D45" s="211">
        <v>151252</v>
      </c>
      <c r="E45" s="79" t="s">
        <v>294</v>
      </c>
      <c r="F45" s="77" t="s">
        <v>274</v>
      </c>
      <c r="G45" s="73">
        <v>0.96765626984077935</v>
      </c>
      <c r="H45" s="73">
        <v>3.2343730159220631E-2</v>
      </c>
      <c r="I45" s="74" t="s">
        <v>278</v>
      </c>
      <c r="J45" s="212"/>
      <c r="K45" s="75"/>
      <c r="L45" s="76"/>
      <c r="M45" s="79">
        <v>1</v>
      </c>
    </row>
    <row r="46" spans="1:13" x14ac:dyDescent="0.25">
      <c r="A46" s="61"/>
      <c r="B46" s="209" t="s">
        <v>97</v>
      </c>
      <c r="C46" s="213" t="s">
        <v>98</v>
      </c>
      <c r="D46" s="211">
        <v>45055</v>
      </c>
      <c r="E46" s="79" t="s">
        <v>268</v>
      </c>
      <c r="F46" s="77" t="s">
        <v>274</v>
      </c>
      <c r="G46" s="73">
        <v>0.96765626984077935</v>
      </c>
      <c r="H46" s="73">
        <v>3.2343730159220631E-2</v>
      </c>
      <c r="I46" s="74" t="s">
        <v>278</v>
      </c>
      <c r="J46" s="212"/>
      <c r="K46" s="75"/>
      <c r="L46" s="76"/>
      <c r="M46" s="79">
        <v>1</v>
      </c>
    </row>
    <row r="47" spans="1:13" ht="22.5" x14ac:dyDescent="0.25">
      <c r="A47" s="61"/>
      <c r="B47" s="209" t="s">
        <v>138</v>
      </c>
      <c r="C47" s="213" t="s">
        <v>139</v>
      </c>
      <c r="D47" s="211">
        <v>30274</v>
      </c>
      <c r="E47" s="79" t="s">
        <v>300</v>
      </c>
      <c r="F47" s="77" t="s">
        <v>274</v>
      </c>
      <c r="G47" s="73">
        <v>0.96765626984077935</v>
      </c>
      <c r="H47" s="73">
        <v>3.2343730159220631E-2</v>
      </c>
      <c r="I47" s="74" t="s">
        <v>278</v>
      </c>
      <c r="J47" s="212"/>
      <c r="K47" s="75"/>
      <c r="L47" s="76"/>
      <c r="M47" s="79">
        <v>2</v>
      </c>
    </row>
    <row r="48" spans="1:13" ht="22.5" x14ac:dyDescent="0.25">
      <c r="A48" s="61"/>
      <c r="B48" s="209" t="s">
        <v>140</v>
      </c>
      <c r="C48" s="213" t="s">
        <v>141</v>
      </c>
      <c r="D48" s="211">
        <v>27549</v>
      </c>
      <c r="E48" s="79" t="s">
        <v>300</v>
      </c>
      <c r="F48" s="77" t="s">
        <v>274</v>
      </c>
      <c r="G48" s="73">
        <v>0.96765626984077935</v>
      </c>
      <c r="H48" s="73">
        <v>3.2343730159220631E-2</v>
      </c>
      <c r="I48" s="74" t="s">
        <v>278</v>
      </c>
      <c r="J48" s="212"/>
      <c r="K48" s="75"/>
      <c r="L48" s="76"/>
      <c r="M48" s="79">
        <v>2</v>
      </c>
    </row>
    <row r="49" spans="1:13" ht="22.5" x14ac:dyDescent="0.25">
      <c r="A49" s="61"/>
      <c r="B49" s="209" t="s">
        <v>142</v>
      </c>
      <c r="C49" s="213" t="s">
        <v>143</v>
      </c>
      <c r="D49" s="211">
        <v>30274</v>
      </c>
      <c r="E49" s="79" t="s">
        <v>300</v>
      </c>
      <c r="F49" s="77" t="s">
        <v>274</v>
      </c>
      <c r="G49" s="73">
        <v>0.96765626984077935</v>
      </c>
      <c r="H49" s="73">
        <v>3.2343730159220631E-2</v>
      </c>
      <c r="I49" s="74" t="s">
        <v>278</v>
      </c>
      <c r="J49" s="212"/>
      <c r="K49" s="75"/>
      <c r="L49" s="76"/>
      <c r="M49" s="79">
        <v>2</v>
      </c>
    </row>
    <row r="50" spans="1:13" ht="43.5" customHeight="1" x14ac:dyDescent="0.25">
      <c r="A50" s="61"/>
      <c r="B50" s="209" t="s">
        <v>189</v>
      </c>
      <c r="C50" s="213" t="s">
        <v>190</v>
      </c>
      <c r="D50" s="211">
        <v>4542</v>
      </c>
      <c r="E50" s="79" t="s">
        <v>268</v>
      </c>
      <c r="F50" s="77" t="s">
        <v>274</v>
      </c>
      <c r="G50" s="73">
        <v>0.96765626984077935</v>
      </c>
      <c r="H50" s="73">
        <v>3.2343730159220631E-2</v>
      </c>
      <c r="I50" s="74" t="s">
        <v>301</v>
      </c>
      <c r="J50" s="212"/>
      <c r="K50" s="75"/>
      <c r="L50" s="76"/>
      <c r="M50" s="79">
        <v>3</v>
      </c>
    </row>
    <row r="51" spans="1:13" ht="22.5" x14ac:dyDescent="0.25">
      <c r="A51" s="61"/>
      <c r="B51" s="209" t="s">
        <v>200</v>
      </c>
      <c r="C51" s="213" t="s">
        <v>201</v>
      </c>
      <c r="D51" s="211">
        <v>35615</v>
      </c>
      <c r="E51" s="79" t="s">
        <v>268</v>
      </c>
      <c r="F51" s="77" t="s">
        <v>274</v>
      </c>
      <c r="G51" s="73">
        <v>0.96765626984077935</v>
      </c>
      <c r="H51" s="73">
        <v>3.2343730159220631E-2</v>
      </c>
      <c r="I51" s="74" t="s">
        <v>298</v>
      </c>
      <c r="J51" s="212"/>
      <c r="K51" s="75"/>
      <c r="L51" s="76"/>
      <c r="M51" s="79">
        <v>3</v>
      </c>
    </row>
    <row r="52" spans="1:13" ht="22.5" x14ac:dyDescent="0.25">
      <c r="A52" s="61"/>
      <c r="B52" s="209" t="s">
        <v>203</v>
      </c>
      <c r="C52" s="213" t="s">
        <v>204</v>
      </c>
      <c r="D52" s="211">
        <v>35615</v>
      </c>
      <c r="E52" s="79" t="s">
        <v>268</v>
      </c>
      <c r="F52" s="77" t="s">
        <v>274</v>
      </c>
      <c r="G52" s="73">
        <v>0.96765626984077935</v>
      </c>
      <c r="H52" s="73">
        <v>3.2343730159220631E-2</v>
      </c>
      <c r="I52" s="74" t="s">
        <v>298</v>
      </c>
      <c r="J52" s="212"/>
      <c r="K52" s="75"/>
      <c r="L52" s="76"/>
      <c r="M52" s="79">
        <v>3</v>
      </c>
    </row>
    <row r="53" spans="1:13" ht="22.5" x14ac:dyDescent="0.25">
      <c r="A53" s="61"/>
      <c r="B53" s="209" t="s">
        <v>191</v>
      </c>
      <c r="C53" s="213" t="s">
        <v>192</v>
      </c>
      <c r="D53" s="211">
        <v>26819</v>
      </c>
      <c r="E53" s="79" t="s">
        <v>300</v>
      </c>
      <c r="F53" s="77" t="s">
        <v>274</v>
      </c>
      <c r="G53" s="73">
        <v>0.96765626984077935</v>
      </c>
      <c r="H53" s="73">
        <v>3.2343730159220631E-2</v>
      </c>
      <c r="I53" s="74" t="s">
        <v>278</v>
      </c>
      <c r="J53" s="212"/>
      <c r="K53" s="75"/>
      <c r="L53" s="76"/>
      <c r="M53" s="79">
        <v>3</v>
      </c>
    </row>
    <row r="54" spans="1:13" ht="33.75" x14ac:dyDescent="0.25">
      <c r="A54" s="61"/>
      <c r="B54" s="209" t="s">
        <v>193</v>
      </c>
      <c r="C54" s="213" t="s">
        <v>194</v>
      </c>
      <c r="D54" s="211">
        <v>44699</v>
      </c>
      <c r="E54" s="79" t="s">
        <v>300</v>
      </c>
      <c r="F54" s="77" t="s">
        <v>274</v>
      </c>
      <c r="G54" s="73">
        <v>0.96765626984077935</v>
      </c>
      <c r="H54" s="73">
        <v>3.2343730159220631E-2</v>
      </c>
      <c r="I54" s="74" t="s">
        <v>278</v>
      </c>
      <c r="J54" s="212"/>
      <c r="K54" s="75"/>
      <c r="L54" s="76"/>
      <c r="M54" s="79">
        <v>3</v>
      </c>
    </row>
    <row r="55" spans="1:13" ht="33.75" x14ac:dyDescent="0.25">
      <c r="A55" s="61"/>
      <c r="B55" s="209" t="s">
        <v>208</v>
      </c>
      <c r="C55" s="213" t="s">
        <v>209</v>
      </c>
      <c r="D55" s="211">
        <v>24222</v>
      </c>
      <c r="E55" s="79" t="s">
        <v>300</v>
      </c>
      <c r="F55" s="77" t="s">
        <v>274</v>
      </c>
      <c r="G55" s="73">
        <v>0.96765626984077935</v>
      </c>
      <c r="H55" s="73">
        <v>3.2343730159220631E-2</v>
      </c>
      <c r="I55" s="74" t="s">
        <v>301</v>
      </c>
      <c r="J55" s="212"/>
      <c r="K55" s="75"/>
      <c r="L55" s="76"/>
      <c r="M55" s="79">
        <v>3</v>
      </c>
    </row>
    <row r="56" spans="1:13" ht="56.25" x14ac:dyDescent="0.25">
      <c r="A56" s="61"/>
      <c r="B56" s="209" t="s">
        <v>210</v>
      </c>
      <c r="C56" s="213" t="s">
        <v>211</v>
      </c>
      <c r="D56" s="211">
        <v>6355921</v>
      </c>
      <c r="E56" s="79" t="s">
        <v>294</v>
      </c>
      <c r="F56" s="77" t="s">
        <v>274</v>
      </c>
      <c r="G56" s="73">
        <v>0.96765626984077935</v>
      </c>
      <c r="H56" s="73">
        <v>3.2343730159220631E-2</v>
      </c>
      <c r="I56" s="74" t="s">
        <v>301</v>
      </c>
      <c r="J56" s="212"/>
      <c r="K56" s="75"/>
      <c r="L56" s="76"/>
      <c r="M56" s="79">
        <v>3</v>
      </c>
    </row>
    <row r="57" spans="1:13" ht="45" x14ac:dyDescent="0.25">
      <c r="A57" s="61"/>
      <c r="B57" s="209" t="s">
        <v>212</v>
      </c>
      <c r="C57" s="213" t="s">
        <v>213</v>
      </c>
      <c r="D57" s="211">
        <v>2605928</v>
      </c>
      <c r="E57" s="79" t="s">
        <v>294</v>
      </c>
      <c r="F57" s="77" t="s">
        <v>274</v>
      </c>
      <c r="G57" s="73">
        <v>0.96765626984077935</v>
      </c>
      <c r="H57" s="73">
        <v>3.2343730159220631E-2</v>
      </c>
      <c r="I57" s="74" t="s">
        <v>301</v>
      </c>
      <c r="J57" s="212"/>
      <c r="K57" s="75"/>
      <c r="L57" s="76"/>
      <c r="M57" s="79">
        <v>3</v>
      </c>
    </row>
    <row r="58" spans="1:13" ht="22.5" x14ac:dyDescent="0.25">
      <c r="A58" s="61"/>
      <c r="B58" s="209" t="s">
        <v>214</v>
      </c>
      <c r="C58" s="213" t="s">
        <v>215</v>
      </c>
      <c r="D58" s="211">
        <v>1588980</v>
      </c>
      <c r="E58" s="79" t="s">
        <v>300</v>
      </c>
      <c r="F58" s="77" t="s">
        <v>274</v>
      </c>
      <c r="G58" s="73">
        <v>0.96765626984077935</v>
      </c>
      <c r="H58" s="73">
        <v>3.2343730159220631E-2</v>
      </c>
      <c r="I58" s="74" t="s">
        <v>302</v>
      </c>
      <c r="J58" s="212"/>
      <c r="K58" s="75"/>
      <c r="L58" s="76"/>
      <c r="M58" s="79">
        <v>3</v>
      </c>
    </row>
    <row r="59" spans="1:13" ht="22.5" x14ac:dyDescent="0.25">
      <c r="A59" s="61"/>
      <c r="B59" s="209" t="s">
        <v>216</v>
      </c>
      <c r="C59" s="213" t="s">
        <v>217</v>
      </c>
      <c r="D59" s="211">
        <v>1588980</v>
      </c>
      <c r="E59" s="79" t="s">
        <v>300</v>
      </c>
      <c r="F59" s="77" t="s">
        <v>274</v>
      </c>
      <c r="G59" s="73">
        <v>0.96765626984077935</v>
      </c>
      <c r="H59" s="73">
        <v>3.2343730159220631E-2</v>
      </c>
      <c r="I59" s="74" t="s">
        <v>302</v>
      </c>
      <c r="J59" s="130"/>
      <c r="K59" s="130"/>
      <c r="L59" s="131"/>
      <c r="M59" s="79">
        <v>3</v>
      </c>
    </row>
    <row r="60" spans="1:13" ht="22.5" x14ac:dyDescent="0.25">
      <c r="A60" s="61"/>
      <c r="B60" s="209" t="s">
        <v>221</v>
      </c>
      <c r="C60" s="213" t="s">
        <v>222</v>
      </c>
      <c r="D60" s="211">
        <v>15139</v>
      </c>
      <c r="E60" s="79" t="s">
        <v>300</v>
      </c>
      <c r="F60" s="77" t="s">
        <v>274</v>
      </c>
      <c r="G60" s="73">
        <v>0.96765626984077935</v>
      </c>
      <c r="H60" s="73">
        <v>3.2343730159220631E-2</v>
      </c>
      <c r="I60" s="74"/>
      <c r="J60" s="132"/>
      <c r="K60" s="130"/>
      <c r="L60" s="131"/>
      <c r="M60" s="79"/>
    </row>
    <row r="61" spans="1:13" ht="22.5" x14ac:dyDescent="0.25">
      <c r="A61" s="61"/>
      <c r="B61" s="209" t="s">
        <v>225</v>
      </c>
      <c r="C61" s="213" t="s">
        <v>226</v>
      </c>
      <c r="D61" s="211">
        <v>65438</v>
      </c>
      <c r="E61" s="79" t="s">
        <v>300</v>
      </c>
      <c r="F61" s="77" t="s">
        <v>274</v>
      </c>
      <c r="G61" s="73">
        <v>0.96765626984077935</v>
      </c>
      <c r="H61" s="73">
        <v>3.2343730159220631E-2</v>
      </c>
      <c r="I61" s="74" t="s">
        <v>298</v>
      </c>
      <c r="J61" s="132"/>
      <c r="K61" s="130"/>
      <c r="L61" s="131"/>
      <c r="M61" s="79">
        <v>3</v>
      </c>
    </row>
    <row r="62" spans="1:13" x14ac:dyDescent="0.25">
      <c r="A62" s="61"/>
      <c r="B62" s="209" t="s">
        <v>227</v>
      </c>
      <c r="C62" s="213" t="s">
        <v>228</v>
      </c>
      <c r="D62" s="211">
        <v>11898</v>
      </c>
      <c r="E62" s="79" t="s">
        <v>300</v>
      </c>
      <c r="F62" s="77" t="s">
        <v>274</v>
      </c>
      <c r="G62" s="73">
        <v>0.96765626984077935</v>
      </c>
      <c r="H62" s="73">
        <v>3.2343730159220631E-2</v>
      </c>
      <c r="I62" s="74" t="s">
        <v>298</v>
      </c>
      <c r="J62" s="132"/>
      <c r="K62" s="130"/>
      <c r="L62" s="131"/>
      <c r="M62" s="79">
        <v>3</v>
      </c>
    </row>
    <row r="63" spans="1:13" ht="22.5" x14ac:dyDescent="0.25">
      <c r="A63" s="61"/>
      <c r="B63" s="209" t="s">
        <v>230</v>
      </c>
      <c r="C63" s="213" t="s">
        <v>231</v>
      </c>
      <c r="D63" s="211">
        <v>79178.885630498538</v>
      </c>
      <c r="E63" s="79" t="s">
        <v>300</v>
      </c>
      <c r="F63" s="77" t="s">
        <v>274</v>
      </c>
      <c r="G63" s="73">
        <v>0.96765626984077935</v>
      </c>
      <c r="H63" s="73">
        <v>3.2343730159220631E-2</v>
      </c>
      <c r="I63" s="74" t="s">
        <v>302</v>
      </c>
      <c r="J63" s="214"/>
      <c r="K63" s="75"/>
      <c r="L63" s="76" t="s">
        <v>249</v>
      </c>
      <c r="M63" s="79">
        <v>1</v>
      </c>
    </row>
    <row r="64" spans="1:13" ht="22.5" x14ac:dyDescent="0.25">
      <c r="A64" s="61"/>
      <c r="B64" s="209" t="s">
        <v>95</v>
      </c>
      <c r="C64" s="213" t="s">
        <v>96</v>
      </c>
      <c r="D64" s="211">
        <v>95942</v>
      </c>
      <c r="E64" s="79" t="s">
        <v>300</v>
      </c>
      <c r="F64" s="77" t="s">
        <v>274</v>
      </c>
      <c r="G64" s="73">
        <v>0.96765626984077935</v>
      </c>
      <c r="H64" s="73">
        <v>3.2343730159220631E-2</v>
      </c>
      <c r="I64" s="74" t="s">
        <v>302</v>
      </c>
      <c r="J64" s="214"/>
      <c r="K64" s="75"/>
      <c r="L64" s="76"/>
      <c r="M64" s="79">
        <v>1</v>
      </c>
    </row>
    <row r="65" spans="1:13" ht="22.5" x14ac:dyDescent="0.25">
      <c r="A65" s="61"/>
      <c r="B65" s="209" t="s">
        <v>117</v>
      </c>
      <c r="C65" s="213" t="s">
        <v>118</v>
      </c>
      <c r="D65" s="211">
        <v>488304</v>
      </c>
      <c r="E65" s="79" t="s">
        <v>294</v>
      </c>
      <c r="F65" s="77" t="s">
        <v>274</v>
      </c>
      <c r="G65" s="73">
        <v>0.96765626984077935</v>
      </c>
      <c r="H65" s="73">
        <v>3.2343730159220631E-2</v>
      </c>
      <c r="I65" s="74" t="s">
        <v>278</v>
      </c>
      <c r="J65" s="214"/>
      <c r="K65" s="75"/>
      <c r="L65" s="76"/>
      <c r="M65" s="79">
        <v>1</v>
      </c>
    </row>
    <row r="66" spans="1:13" ht="33.75" x14ac:dyDescent="0.25">
      <c r="A66" s="61"/>
      <c r="B66" s="209" t="s">
        <v>119</v>
      </c>
      <c r="C66" s="213" t="s">
        <v>120</v>
      </c>
      <c r="D66" s="211">
        <v>122076</v>
      </c>
      <c r="E66" s="77" t="s">
        <v>300</v>
      </c>
      <c r="F66" s="77" t="s">
        <v>274</v>
      </c>
      <c r="G66" s="73">
        <v>0.96765626984077935</v>
      </c>
      <c r="H66" s="73">
        <v>3.2343730159220631E-2</v>
      </c>
      <c r="I66" s="74" t="s">
        <v>278</v>
      </c>
      <c r="J66" s="212"/>
      <c r="K66" s="75"/>
      <c r="L66" s="76"/>
      <c r="M66" s="77">
        <v>1</v>
      </c>
    </row>
    <row r="67" spans="1:13" ht="22.5" x14ac:dyDescent="0.25">
      <c r="A67" s="61"/>
      <c r="B67" s="209" t="s">
        <v>64</v>
      </c>
      <c r="C67" s="213" t="s">
        <v>65</v>
      </c>
      <c r="D67" s="211">
        <v>29982</v>
      </c>
      <c r="E67" s="77" t="s">
        <v>300</v>
      </c>
      <c r="F67" s="77" t="s">
        <v>274</v>
      </c>
      <c r="G67" s="73">
        <v>0.96765626984077935</v>
      </c>
      <c r="H67" s="73">
        <v>3.2343730159220631E-2</v>
      </c>
      <c r="I67" s="74" t="s">
        <v>298</v>
      </c>
      <c r="J67" s="212"/>
      <c r="K67" s="75"/>
      <c r="L67" s="76"/>
      <c r="M67" s="79">
        <v>1</v>
      </c>
    </row>
    <row r="68" spans="1:13" ht="22.5" x14ac:dyDescent="0.25">
      <c r="A68" s="61"/>
      <c r="B68" s="209" t="s">
        <v>233</v>
      </c>
      <c r="C68" s="213" t="s">
        <v>234</v>
      </c>
      <c r="D68" s="211">
        <v>272720</v>
      </c>
      <c r="E68" s="77" t="s">
        <v>294</v>
      </c>
      <c r="F68" s="77" t="s">
        <v>274</v>
      </c>
      <c r="G68" s="73">
        <v>0.96765626984077935</v>
      </c>
      <c r="H68" s="73">
        <v>3.2343730159220631E-2</v>
      </c>
      <c r="I68" s="74" t="s">
        <v>301</v>
      </c>
      <c r="J68" s="212"/>
      <c r="K68" s="75"/>
      <c r="L68" s="76"/>
      <c r="M68" s="79">
        <v>1</v>
      </c>
    </row>
    <row r="69" spans="1:13" ht="27" x14ac:dyDescent="0.25">
      <c r="A69" s="61"/>
      <c r="B69" s="209" t="s">
        <v>303</v>
      </c>
      <c r="C69" s="213" t="s">
        <v>304</v>
      </c>
      <c r="D69" s="211">
        <v>383186</v>
      </c>
      <c r="E69" s="79" t="s">
        <v>294</v>
      </c>
      <c r="F69" s="77" t="s">
        <v>274</v>
      </c>
      <c r="G69" s="73">
        <v>0.96765626984077935</v>
      </c>
      <c r="H69" s="73">
        <v>3.2343730159220631E-2</v>
      </c>
      <c r="I69" s="74" t="s">
        <v>278</v>
      </c>
      <c r="J69" s="212"/>
      <c r="K69" s="75"/>
      <c r="L69" s="76"/>
      <c r="M69" s="79">
        <v>1</v>
      </c>
    </row>
    <row r="70" spans="1:13" x14ac:dyDescent="0.25">
      <c r="A70" s="61"/>
      <c r="B70" s="209" t="s">
        <v>182</v>
      </c>
      <c r="C70" s="213" t="s">
        <v>183</v>
      </c>
      <c r="D70" s="211">
        <v>60273</v>
      </c>
      <c r="E70" s="79" t="s">
        <v>300</v>
      </c>
      <c r="F70" s="77" t="s">
        <v>274</v>
      </c>
      <c r="G70" s="73">
        <v>0.96765626984077902</v>
      </c>
      <c r="H70" s="73">
        <v>3.2343730159220603E-2</v>
      </c>
      <c r="I70" s="74" t="s">
        <v>278</v>
      </c>
      <c r="J70" s="212"/>
      <c r="K70" s="75"/>
      <c r="L70" s="76"/>
      <c r="M70" s="79">
        <v>3</v>
      </c>
    </row>
    <row r="71" spans="1:13" x14ac:dyDescent="0.25">
      <c r="A71" s="61"/>
      <c r="B71" s="80"/>
      <c r="C71" s="218"/>
      <c r="D71" s="92"/>
      <c r="E71" s="101"/>
      <c r="F71" s="85"/>
      <c r="G71" s="82"/>
      <c r="H71" s="82"/>
      <c r="I71" s="83"/>
      <c r="J71" s="219"/>
      <c r="K71" s="82"/>
      <c r="L71" s="97"/>
      <c r="M71" s="98"/>
    </row>
    <row r="72" spans="1:13" x14ac:dyDescent="0.25">
      <c r="A72" s="61"/>
      <c r="B72" s="86">
        <v>5</v>
      </c>
      <c r="C72" s="87" t="s">
        <v>305</v>
      </c>
      <c r="D72" s="88">
        <f>SUM(D73:D79)</f>
        <v>3076392</v>
      </c>
      <c r="E72" s="87"/>
      <c r="F72" s="87"/>
      <c r="G72" s="87" t="s">
        <v>249</v>
      </c>
      <c r="H72" s="87" t="s">
        <v>249</v>
      </c>
      <c r="I72" s="87"/>
      <c r="J72" s="87"/>
      <c r="K72" s="87"/>
      <c r="L72" s="87"/>
      <c r="M72" s="87"/>
    </row>
    <row r="73" spans="1:13" ht="21.75" customHeight="1" x14ac:dyDescent="0.25">
      <c r="A73" s="61"/>
      <c r="B73" s="209" t="s">
        <v>21</v>
      </c>
      <c r="C73" s="213" t="s">
        <v>306</v>
      </c>
      <c r="D73" s="211">
        <v>2984524</v>
      </c>
      <c r="E73" s="77" t="s">
        <v>307</v>
      </c>
      <c r="F73" s="77" t="s">
        <v>274</v>
      </c>
      <c r="G73" s="73">
        <v>0</v>
      </c>
      <c r="H73" s="73">
        <v>1</v>
      </c>
      <c r="I73" s="212" t="s">
        <v>308</v>
      </c>
      <c r="J73" s="214"/>
      <c r="K73" s="75"/>
      <c r="L73" s="76" t="s">
        <v>309</v>
      </c>
      <c r="M73" s="77" t="s">
        <v>272</v>
      </c>
    </row>
    <row r="74" spans="1:13" ht="22.5" x14ac:dyDescent="0.25">
      <c r="A74" s="61"/>
      <c r="B74" s="209" t="s">
        <v>185</v>
      </c>
      <c r="C74" s="213" t="s">
        <v>186</v>
      </c>
      <c r="D74" s="211">
        <v>2422</v>
      </c>
      <c r="E74" s="77" t="s">
        <v>307</v>
      </c>
      <c r="F74" s="77" t="s">
        <v>274</v>
      </c>
      <c r="G74" s="73">
        <v>0.96765626984077902</v>
      </c>
      <c r="H74" s="73">
        <v>3.2343730159220603E-2</v>
      </c>
      <c r="I74" s="212" t="s">
        <v>301</v>
      </c>
      <c r="J74" s="214"/>
      <c r="K74" s="75"/>
      <c r="L74" s="76"/>
      <c r="M74" s="77">
        <v>3</v>
      </c>
    </row>
    <row r="75" spans="1:13" ht="40.5" customHeight="1" x14ac:dyDescent="0.25">
      <c r="A75" s="61"/>
      <c r="B75" s="209" t="s">
        <v>206</v>
      </c>
      <c r="C75" s="213" t="s">
        <v>207</v>
      </c>
      <c r="D75" s="211">
        <v>24222</v>
      </c>
      <c r="E75" s="77" t="s">
        <v>307</v>
      </c>
      <c r="F75" s="77" t="s">
        <v>274</v>
      </c>
      <c r="G75" s="73">
        <v>0.96765626984077902</v>
      </c>
      <c r="H75" s="73">
        <v>3.2343730159220603E-2</v>
      </c>
      <c r="I75" s="212" t="s">
        <v>301</v>
      </c>
      <c r="J75" s="214"/>
      <c r="K75" s="75"/>
      <c r="L75" s="76"/>
      <c r="M75" s="77">
        <v>3</v>
      </c>
    </row>
    <row r="76" spans="1:13" ht="22.5" x14ac:dyDescent="0.25">
      <c r="A76" s="61"/>
      <c r="B76" s="209" t="s">
        <v>52</v>
      </c>
      <c r="C76" s="213" t="s">
        <v>53</v>
      </c>
      <c r="D76" s="211">
        <v>8995</v>
      </c>
      <c r="E76" s="77" t="s">
        <v>307</v>
      </c>
      <c r="F76" s="77" t="s">
        <v>274</v>
      </c>
      <c r="G76" s="73">
        <v>0.96765626984077902</v>
      </c>
      <c r="H76" s="73">
        <v>3.2343730159220603E-2</v>
      </c>
      <c r="I76" s="212" t="s">
        <v>301</v>
      </c>
      <c r="J76" s="214"/>
      <c r="K76" s="75"/>
      <c r="L76" s="76"/>
      <c r="M76" s="77">
        <v>1</v>
      </c>
    </row>
    <row r="77" spans="1:13" ht="22.5" x14ac:dyDescent="0.25">
      <c r="A77" s="61"/>
      <c r="B77" s="209" t="s">
        <v>187</v>
      </c>
      <c r="C77" s="213" t="s">
        <v>188</v>
      </c>
      <c r="D77" s="211">
        <v>2422</v>
      </c>
      <c r="E77" s="77" t="s">
        <v>307</v>
      </c>
      <c r="F77" s="77" t="s">
        <v>274</v>
      </c>
      <c r="G77" s="73">
        <v>0.96765626984077902</v>
      </c>
      <c r="H77" s="73">
        <v>3.2343730159220603E-2</v>
      </c>
      <c r="I77" s="212" t="s">
        <v>301</v>
      </c>
      <c r="J77" s="214"/>
      <c r="K77" s="75"/>
      <c r="L77" s="76"/>
      <c r="M77" s="77">
        <v>3</v>
      </c>
    </row>
    <row r="78" spans="1:13" ht="22.5" x14ac:dyDescent="0.25">
      <c r="A78" s="61"/>
      <c r="B78" s="209" t="s">
        <v>219</v>
      </c>
      <c r="C78" s="213" t="s">
        <v>310</v>
      </c>
      <c r="D78" s="211">
        <v>15139</v>
      </c>
      <c r="E78" s="77" t="s">
        <v>307</v>
      </c>
      <c r="F78" s="77" t="s">
        <v>274</v>
      </c>
      <c r="G78" s="73">
        <v>0.96765626984077902</v>
      </c>
      <c r="H78" s="73">
        <v>3.2343730159220603E-2</v>
      </c>
      <c r="I78" s="212" t="s">
        <v>301</v>
      </c>
      <c r="J78" s="214"/>
      <c r="K78" s="75"/>
      <c r="L78" s="76"/>
      <c r="M78" s="77">
        <v>3</v>
      </c>
    </row>
    <row r="79" spans="1:13" ht="22.5" x14ac:dyDescent="0.25">
      <c r="A79" s="61"/>
      <c r="B79" s="209" t="s">
        <v>223</v>
      </c>
      <c r="C79" s="213" t="s">
        <v>224</v>
      </c>
      <c r="D79" s="211">
        <v>38668</v>
      </c>
      <c r="E79" s="77" t="s">
        <v>307</v>
      </c>
      <c r="F79" s="77" t="s">
        <v>274</v>
      </c>
      <c r="G79" s="73">
        <v>0.96765626984077902</v>
      </c>
      <c r="H79" s="73">
        <v>3.2343730159220603E-2</v>
      </c>
      <c r="I79" s="212" t="s">
        <v>298</v>
      </c>
      <c r="J79" s="214"/>
      <c r="K79" s="75"/>
      <c r="L79" s="76"/>
      <c r="M79" s="77">
        <v>3</v>
      </c>
    </row>
    <row r="80" spans="1:13" x14ac:dyDescent="0.25">
      <c r="A80" s="61"/>
      <c r="B80" s="80"/>
      <c r="C80" s="215"/>
      <c r="D80" s="92"/>
      <c r="E80" s="85"/>
      <c r="F80" s="85"/>
      <c r="G80" s="82"/>
      <c r="H80" s="82"/>
      <c r="I80" s="83"/>
      <c r="J80" s="216"/>
      <c r="K80" s="82"/>
      <c r="L80" s="84"/>
      <c r="M80" s="85"/>
    </row>
    <row r="81" spans="1:13" x14ac:dyDescent="0.25">
      <c r="A81" s="61"/>
      <c r="B81" s="80"/>
      <c r="C81" s="81"/>
      <c r="D81" s="99">
        <f>D72+D31+D22+D9</f>
        <v>37339715.885630496</v>
      </c>
      <c r="E81" s="82"/>
      <c r="F81" s="82"/>
      <c r="G81" s="82"/>
      <c r="H81" s="82"/>
      <c r="I81" s="82"/>
      <c r="J81" s="82"/>
      <c r="K81" s="82"/>
      <c r="L81" s="100"/>
      <c r="M81" s="101"/>
    </row>
    <row r="82" spans="1:13" ht="25.15" customHeight="1" x14ac:dyDescent="0.25">
      <c r="A82" s="61"/>
      <c r="C82"/>
      <c r="D82"/>
      <c r="E82"/>
      <c r="F82"/>
      <c r="G82"/>
      <c r="H82"/>
      <c r="I82"/>
      <c r="J82"/>
      <c r="K82"/>
      <c r="L82"/>
    </row>
    <row r="83" spans="1:13" x14ac:dyDescent="0.25">
      <c r="A83" s="61"/>
      <c r="B83" s="61"/>
      <c r="C83" s="133" t="s">
        <v>576</v>
      </c>
      <c r="D83" s="134"/>
      <c r="E83" s="134"/>
      <c r="F83" s="102"/>
      <c r="G83" s="102"/>
      <c r="H83" s="102"/>
      <c r="I83" s="102"/>
      <c r="J83" s="102"/>
      <c r="K83" s="102"/>
      <c r="L83" s="103"/>
    </row>
    <row r="84" spans="1:13" x14ac:dyDescent="0.25">
      <c r="A84" s="61"/>
      <c r="B84" s="61"/>
      <c r="C84" s="135" t="s">
        <v>311</v>
      </c>
      <c r="D84" s="136" t="s">
        <v>312</v>
      </c>
      <c r="E84" s="136" t="s">
        <v>313</v>
      </c>
      <c r="F84" s="102"/>
      <c r="G84" s="102"/>
      <c r="H84" s="102"/>
      <c r="I84" s="102"/>
      <c r="J84" s="102"/>
      <c r="K84" s="102"/>
      <c r="L84" s="103"/>
    </row>
    <row r="85" spans="1:13" x14ac:dyDescent="0.25">
      <c r="A85" s="61"/>
      <c r="B85" s="61"/>
      <c r="C85" s="137" t="s">
        <v>6</v>
      </c>
      <c r="D85" s="138">
        <f>D81</f>
        <v>37339715.885630496</v>
      </c>
      <c r="E85" s="139">
        <v>1</v>
      </c>
      <c r="F85" s="102"/>
      <c r="G85" s="102"/>
      <c r="H85" s="102"/>
      <c r="I85" s="102"/>
      <c r="J85" s="102"/>
      <c r="K85" s="102"/>
      <c r="L85" s="103"/>
    </row>
    <row r="86" spans="1:13" x14ac:dyDescent="0.25">
      <c r="A86" s="61"/>
      <c r="B86" s="61"/>
      <c r="C86" s="140" t="s">
        <v>13</v>
      </c>
      <c r="D86" s="220">
        <f>E86*D85</f>
        <v>32866280.411782268</v>
      </c>
      <c r="E86" s="221">
        <v>0.88019631730594539</v>
      </c>
      <c r="F86" s="102"/>
      <c r="G86" s="102"/>
      <c r="H86" s="102"/>
      <c r="I86" s="102"/>
      <c r="J86" s="102"/>
      <c r="K86" s="102"/>
      <c r="L86" s="103"/>
    </row>
    <row r="87" spans="1:13" x14ac:dyDescent="0.25">
      <c r="A87" s="61"/>
      <c r="B87" s="61"/>
      <c r="C87" s="140" t="s">
        <v>246</v>
      </c>
      <c r="D87" s="220">
        <f>E87*D85</f>
        <v>4473435.4738482265</v>
      </c>
      <c r="E87" s="221">
        <v>0.11980368269405463</v>
      </c>
      <c r="F87" s="102"/>
      <c r="G87" s="102"/>
      <c r="H87" s="102"/>
      <c r="I87" s="102"/>
      <c r="J87" s="102"/>
      <c r="K87" s="102"/>
      <c r="L87" s="103"/>
    </row>
    <row r="88" spans="1:13" x14ac:dyDescent="0.25">
      <c r="A88" s="61"/>
      <c r="B88" s="61"/>
      <c r="C88" s="104"/>
      <c r="D88" s="102"/>
      <c r="E88" s="102"/>
      <c r="F88" s="102"/>
      <c r="G88" s="102"/>
      <c r="H88" s="102"/>
      <c r="I88" s="102"/>
      <c r="J88" s="102"/>
      <c r="K88" s="102"/>
      <c r="L88" s="103"/>
    </row>
    <row r="89" spans="1:13" x14ac:dyDescent="0.25">
      <c r="A89" s="61"/>
      <c r="B89" s="61"/>
      <c r="C89" s="104"/>
      <c r="D89" s="102"/>
      <c r="E89" s="102"/>
      <c r="F89" s="102"/>
      <c r="G89" s="102"/>
      <c r="H89" s="102"/>
      <c r="I89" s="102"/>
      <c r="J89" s="102"/>
      <c r="K89" s="102"/>
      <c r="L89" s="103"/>
    </row>
    <row r="90" spans="1:13" x14ac:dyDescent="0.25">
      <c r="A90" s="61"/>
      <c r="B90" s="61"/>
      <c r="C90" s="104"/>
      <c r="D90" s="102"/>
      <c r="E90" s="102"/>
      <c r="F90" s="102"/>
      <c r="G90" s="102"/>
      <c r="H90" s="102"/>
      <c r="I90" s="102"/>
      <c r="J90" s="102"/>
      <c r="K90" s="102"/>
      <c r="L90" s="103"/>
    </row>
    <row r="91" spans="1:13" x14ac:dyDescent="0.25">
      <c r="A91" s="61"/>
      <c r="B91" s="61"/>
      <c r="C91" s="104"/>
      <c r="D91" s="102"/>
      <c r="E91" s="102"/>
      <c r="F91" s="102"/>
      <c r="G91" s="102"/>
      <c r="H91" s="102"/>
      <c r="I91" s="102"/>
      <c r="J91" s="102"/>
      <c r="K91" s="102"/>
      <c r="L91" s="103"/>
    </row>
    <row r="92" spans="1:13" x14ac:dyDescent="0.25">
      <c r="A92" s="61"/>
      <c r="B92" s="61"/>
      <c r="C92" s="104"/>
      <c r="D92" s="102"/>
      <c r="E92" s="102"/>
      <c r="F92" s="102"/>
      <c r="G92" s="102"/>
      <c r="H92" s="102"/>
      <c r="I92" s="102"/>
      <c r="J92" s="102"/>
      <c r="K92" s="102"/>
      <c r="L92" s="103"/>
    </row>
    <row r="93" spans="1:13" x14ac:dyDescent="0.25">
      <c r="A93" s="61"/>
      <c r="B93" s="61"/>
      <c r="C93" s="104"/>
      <c r="D93" s="102"/>
      <c r="E93" s="102"/>
      <c r="F93" s="102"/>
      <c r="G93" s="102"/>
      <c r="H93" s="102"/>
      <c r="I93" s="102"/>
      <c r="J93" s="102"/>
      <c r="K93" s="102"/>
      <c r="L93" s="103"/>
    </row>
    <row r="94" spans="1:13" x14ac:dyDescent="0.25">
      <c r="A94" s="61"/>
      <c r="B94" s="61"/>
      <c r="C94" s="104"/>
      <c r="D94" s="102"/>
      <c r="E94" s="102"/>
      <c r="F94" s="102"/>
      <c r="G94" s="102"/>
      <c r="H94" s="102"/>
      <c r="I94" s="102"/>
      <c r="J94" s="102"/>
      <c r="K94" s="102"/>
      <c r="L94" s="103"/>
    </row>
    <row r="95" spans="1:13" x14ac:dyDescent="0.25">
      <c r="A95" s="61"/>
      <c r="B95" s="61"/>
      <c r="C95" s="104"/>
      <c r="D95" s="102"/>
      <c r="E95" s="102"/>
      <c r="F95" s="102"/>
      <c r="G95" s="102"/>
      <c r="H95" s="102"/>
      <c r="I95" s="102"/>
      <c r="J95" s="102"/>
      <c r="K95" s="102"/>
      <c r="L95" s="103"/>
    </row>
    <row r="96" spans="1:13" x14ac:dyDescent="0.25">
      <c r="A96" s="61"/>
      <c r="B96" s="61"/>
      <c r="C96" s="104"/>
      <c r="D96" s="102"/>
      <c r="E96" s="102"/>
      <c r="F96" s="102"/>
      <c r="G96" s="102"/>
      <c r="H96" s="102"/>
      <c r="I96" s="102"/>
      <c r="J96" s="102"/>
      <c r="K96" s="102"/>
      <c r="L96" s="103"/>
    </row>
    <row r="97" spans="1:12" x14ac:dyDescent="0.25">
      <c r="A97" s="61"/>
      <c r="B97" s="61"/>
      <c r="C97" s="104"/>
      <c r="D97" s="102"/>
      <c r="E97" s="102"/>
      <c r="F97" s="102"/>
      <c r="G97" s="102"/>
      <c r="H97" s="102"/>
      <c r="I97" s="102"/>
      <c r="J97" s="102"/>
      <c r="K97" s="102"/>
      <c r="L97" s="103"/>
    </row>
    <row r="98" spans="1:12" x14ac:dyDescent="0.25">
      <c r="A98" s="61"/>
      <c r="B98" s="61"/>
      <c r="C98" s="104"/>
      <c r="D98" s="102"/>
      <c r="E98" s="102"/>
      <c r="F98" s="102"/>
      <c r="G98" s="102"/>
      <c r="H98" s="102"/>
      <c r="I98" s="102"/>
      <c r="J98" s="102"/>
      <c r="K98" s="102"/>
      <c r="L98" s="103"/>
    </row>
    <row r="99" spans="1:12" x14ac:dyDescent="0.25">
      <c r="A99" s="61"/>
      <c r="B99" s="61"/>
      <c r="C99" s="104"/>
      <c r="D99" s="102"/>
      <c r="E99" s="102"/>
      <c r="F99" s="102"/>
      <c r="G99" s="102"/>
      <c r="H99" s="102"/>
      <c r="I99" s="102"/>
      <c r="J99" s="102"/>
      <c r="K99" s="102"/>
      <c r="L99" s="103"/>
    </row>
    <row r="100" spans="1:12" x14ac:dyDescent="0.25">
      <c r="A100" s="61"/>
      <c r="B100" s="61"/>
      <c r="C100" s="104"/>
      <c r="D100" s="102"/>
      <c r="E100" s="102"/>
      <c r="F100" s="102"/>
      <c r="G100" s="102"/>
      <c r="H100" s="102"/>
      <c r="I100" s="102"/>
      <c r="J100" s="102"/>
      <c r="K100" s="102"/>
      <c r="L100" s="103"/>
    </row>
    <row r="101" spans="1:12" x14ac:dyDescent="0.25">
      <c r="A101" s="61"/>
      <c r="B101" s="61"/>
      <c r="C101" s="104"/>
      <c r="D101" s="102"/>
      <c r="E101" s="102"/>
      <c r="F101" s="102"/>
      <c r="G101" s="102"/>
      <c r="H101" s="102"/>
      <c r="I101" s="102"/>
      <c r="J101" s="102"/>
      <c r="K101" s="102"/>
      <c r="L101" s="103"/>
    </row>
    <row r="102" spans="1:12" x14ac:dyDescent="0.25">
      <c r="A102" s="61"/>
      <c r="B102" s="61"/>
      <c r="C102" s="104"/>
      <c r="D102" s="102"/>
      <c r="E102" s="102"/>
      <c r="F102" s="102"/>
      <c r="G102" s="102"/>
      <c r="H102" s="102"/>
      <c r="I102" s="102"/>
      <c r="J102" s="102"/>
      <c r="K102" s="102"/>
      <c r="L102" s="103"/>
    </row>
    <row r="103" spans="1:12" x14ac:dyDescent="0.25">
      <c r="A103" s="61"/>
      <c r="B103" s="61"/>
      <c r="C103" s="104"/>
      <c r="D103" s="102"/>
      <c r="E103" s="102"/>
      <c r="F103" s="102"/>
      <c r="G103" s="102"/>
      <c r="H103" s="102"/>
      <c r="I103" s="102"/>
      <c r="J103" s="102"/>
      <c r="K103" s="102"/>
      <c r="L103" s="103"/>
    </row>
    <row r="104" spans="1:12" x14ac:dyDescent="0.25">
      <c r="A104" s="61"/>
      <c r="B104" s="61"/>
      <c r="C104" s="104"/>
      <c r="D104" s="102"/>
      <c r="E104" s="102"/>
      <c r="F104" s="102"/>
      <c r="G104" s="102"/>
      <c r="H104" s="102"/>
      <c r="I104" s="102"/>
      <c r="J104" s="102"/>
      <c r="K104" s="102"/>
      <c r="L104" s="103"/>
    </row>
    <row r="105" spans="1:12" x14ac:dyDescent="0.25">
      <c r="A105" s="61"/>
      <c r="B105" s="61"/>
      <c r="C105" s="104"/>
      <c r="D105" s="102"/>
      <c r="E105" s="102"/>
      <c r="F105" s="102"/>
      <c r="G105" s="102"/>
      <c r="H105" s="102"/>
      <c r="I105" s="102"/>
      <c r="J105" s="102"/>
      <c r="K105" s="102"/>
      <c r="L105" s="103"/>
    </row>
    <row r="106" spans="1:12" x14ac:dyDescent="0.25">
      <c r="A106" s="61"/>
      <c r="B106" s="61"/>
      <c r="C106" s="104"/>
      <c r="D106" s="102"/>
      <c r="E106" s="102"/>
      <c r="F106" s="102"/>
      <c r="G106" s="102"/>
      <c r="H106" s="102"/>
      <c r="I106" s="102"/>
      <c r="J106" s="102"/>
      <c r="K106" s="102"/>
      <c r="L106" s="103"/>
    </row>
    <row r="107" spans="1:12" x14ac:dyDescent="0.25">
      <c r="A107" s="61"/>
      <c r="B107" s="61"/>
      <c r="C107" s="104"/>
      <c r="D107" s="102"/>
      <c r="E107" s="102"/>
      <c r="F107" s="102"/>
      <c r="G107" s="102"/>
      <c r="H107" s="102"/>
      <c r="I107" s="102"/>
      <c r="J107" s="102"/>
      <c r="K107" s="102"/>
      <c r="L107" s="103"/>
    </row>
    <row r="108" spans="1:12" x14ac:dyDescent="0.25">
      <c r="A108" s="61"/>
      <c r="B108" s="61"/>
      <c r="C108" s="104"/>
      <c r="D108" s="102"/>
      <c r="E108" s="102"/>
      <c r="F108" s="102"/>
      <c r="G108" s="102"/>
      <c r="H108" s="102"/>
      <c r="I108" s="102"/>
      <c r="J108" s="102"/>
      <c r="K108" s="102"/>
      <c r="L108" s="103"/>
    </row>
    <row r="109" spans="1:12" x14ac:dyDescent="0.25">
      <c r="A109" s="61"/>
      <c r="B109" s="61"/>
      <c r="C109" s="104"/>
      <c r="D109" s="102"/>
      <c r="E109" s="102"/>
      <c r="F109" s="102"/>
      <c r="G109" s="102"/>
      <c r="H109" s="102"/>
      <c r="I109" s="102"/>
      <c r="J109" s="102"/>
      <c r="K109" s="102"/>
      <c r="L109" s="103"/>
    </row>
    <row r="110" spans="1:12" x14ac:dyDescent="0.25">
      <c r="A110" s="61"/>
      <c r="B110" s="61"/>
      <c r="C110" s="104"/>
      <c r="D110" s="102"/>
      <c r="E110" s="102"/>
      <c r="F110" s="102"/>
      <c r="G110" s="102"/>
      <c r="H110" s="102"/>
      <c r="I110" s="102"/>
      <c r="J110" s="102"/>
      <c r="K110" s="102"/>
      <c r="L110" s="103"/>
    </row>
    <row r="111" spans="1:12" x14ac:dyDescent="0.25">
      <c r="A111" s="61"/>
      <c r="B111" s="61"/>
      <c r="C111" s="104"/>
      <c r="D111" s="102"/>
      <c r="E111" s="102"/>
      <c r="F111" s="102"/>
      <c r="G111" s="102"/>
      <c r="H111" s="102"/>
      <c r="I111" s="102"/>
      <c r="J111" s="102"/>
      <c r="K111" s="102"/>
      <c r="L111" s="103"/>
    </row>
    <row r="112" spans="1:12" x14ac:dyDescent="0.25">
      <c r="A112" s="61"/>
      <c r="B112" s="61"/>
      <c r="C112" s="104"/>
      <c r="D112" s="102"/>
      <c r="E112" s="102"/>
      <c r="F112" s="102"/>
      <c r="G112" s="102"/>
      <c r="H112" s="102"/>
      <c r="I112" s="102"/>
      <c r="J112" s="102"/>
      <c r="K112" s="102"/>
      <c r="L112" s="103"/>
    </row>
    <row r="113" spans="1:12" x14ac:dyDescent="0.25">
      <c r="A113" s="61"/>
      <c r="B113" s="61"/>
      <c r="C113" s="104"/>
      <c r="D113" s="102"/>
      <c r="E113" s="102"/>
      <c r="F113" s="102"/>
      <c r="G113" s="102"/>
      <c r="H113" s="102"/>
      <c r="I113" s="102"/>
      <c r="J113" s="102"/>
      <c r="K113" s="102"/>
      <c r="L113" s="103"/>
    </row>
    <row r="114" spans="1:12" x14ac:dyDescent="0.25">
      <c r="A114" s="61"/>
      <c r="B114" s="61"/>
      <c r="C114" s="104"/>
      <c r="D114" s="102"/>
      <c r="E114" s="102"/>
      <c r="F114" s="102"/>
      <c r="G114" s="102"/>
      <c r="H114" s="102"/>
      <c r="I114" s="102"/>
      <c r="J114" s="102"/>
      <c r="K114" s="102"/>
      <c r="L114" s="103"/>
    </row>
    <row r="115" spans="1:12" x14ac:dyDescent="0.25">
      <c r="A115" s="61"/>
      <c r="B115" s="61"/>
      <c r="C115" s="104"/>
      <c r="D115" s="102"/>
      <c r="E115" s="102"/>
      <c r="F115" s="102"/>
      <c r="G115" s="102"/>
      <c r="H115" s="102"/>
      <c r="I115" s="102"/>
      <c r="J115" s="102"/>
      <c r="K115" s="102"/>
      <c r="L115" s="103"/>
    </row>
    <row r="116" spans="1:12" x14ac:dyDescent="0.25">
      <c r="A116" s="61"/>
      <c r="B116" s="61"/>
      <c r="C116" s="104"/>
      <c r="D116" s="102"/>
      <c r="E116" s="102"/>
      <c r="F116" s="102"/>
      <c r="G116" s="102"/>
      <c r="H116" s="102"/>
      <c r="I116" s="102"/>
      <c r="J116" s="102"/>
      <c r="K116" s="102"/>
      <c r="L116" s="103"/>
    </row>
    <row r="117" spans="1:12" x14ac:dyDescent="0.25">
      <c r="A117" s="61"/>
      <c r="B117" s="61"/>
      <c r="C117" s="104"/>
      <c r="D117" s="102"/>
      <c r="E117" s="102"/>
      <c r="F117" s="102"/>
      <c r="G117" s="102"/>
      <c r="H117" s="102"/>
      <c r="I117" s="102"/>
      <c r="J117" s="102"/>
      <c r="K117" s="102"/>
      <c r="L117" s="103"/>
    </row>
    <row r="118" spans="1:12" x14ac:dyDescent="0.25">
      <c r="A118" s="61"/>
      <c r="B118" s="61"/>
      <c r="C118" s="104"/>
      <c r="D118" s="102"/>
      <c r="E118" s="102"/>
      <c r="F118" s="102"/>
      <c r="G118" s="102"/>
      <c r="H118" s="102"/>
      <c r="I118" s="102"/>
      <c r="J118" s="102"/>
      <c r="K118" s="102"/>
      <c r="L118" s="103"/>
    </row>
    <row r="119" spans="1:12" x14ac:dyDescent="0.25">
      <c r="A119" s="61"/>
      <c r="B119" s="61"/>
      <c r="C119" s="104"/>
      <c r="D119" s="102"/>
      <c r="E119" s="102"/>
      <c r="F119" s="102"/>
      <c r="G119" s="102"/>
      <c r="H119" s="102"/>
      <c r="I119" s="102"/>
      <c r="J119" s="102"/>
      <c r="K119" s="102"/>
      <c r="L119" s="103"/>
    </row>
    <row r="120" spans="1:12" x14ac:dyDescent="0.25">
      <c r="A120" s="61"/>
      <c r="B120" s="61"/>
      <c r="C120" s="104"/>
      <c r="D120" s="102"/>
      <c r="E120" s="102"/>
      <c r="F120" s="102"/>
      <c r="G120" s="102"/>
      <c r="H120" s="102"/>
      <c r="I120" s="102"/>
      <c r="J120" s="102"/>
      <c r="K120" s="102"/>
      <c r="L120" s="103"/>
    </row>
    <row r="121" spans="1:12" x14ac:dyDescent="0.25">
      <c r="A121" s="61"/>
      <c r="B121" s="61"/>
      <c r="C121" s="104"/>
      <c r="D121" s="102"/>
      <c r="E121" s="102"/>
      <c r="F121" s="102"/>
      <c r="G121" s="102"/>
      <c r="H121" s="102"/>
      <c r="I121" s="102"/>
      <c r="J121" s="102"/>
      <c r="K121" s="102"/>
      <c r="L121" s="103"/>
    </row>
    <row r="122" spans="1:12" x14ac:dyDescent="0.25">
      <c r="A122" s="61"/>
      <c r="B122" s="61"/>
      <c r="C122" s="104"/>
      <c r="D122" s="102"/>
      <c r="E122" s="102"/>
      <c r="F122" s="102"/>
      <c r="G122" s="102"/>
      <c r="H122" s="102"/>
      <c r="I122" s="102"/>
      <c r="J122" s="102"/>
      <c r="K122" s="102"/>
      <c r="L122" s="103"/>
    </row>
    <row r="123" spans="1:12" x14ac:dyDescent="0.25">
      <c r="A123" s="61"/>
      <c r="B123" s="61"/>
      <c r="C123" s="104"/>
      <c r="D123" s="102"/>
      <c r="E123" s="102"/>
      <c r="F123" s="102"/>
      <c r="G123" s="102"/>
      <c r="H123" s="102"/>
      <c r="I123" s="102"/>
      <c r="J123" s="102"/>
      <c r="K123" s="102"/>
      <c r="L123" s="103"/>
    </row>
    <row r="124" spans="1:12" x14ac:dyDescent="0.25">
      <c r="A124" s="61"/>
      <c r="B124" s="61"/>
      <c r="C124" s="104"/>
      <c r="D124" s="102"/>
      <c r="E124" s="102"/>
      <c r="F124" s="102"/>
      <c r="G124" s="102"/>
      <c r="H124" s="102"/>
      <c r="I124" s="102"/>
      <c r="J124" s="102"/>
      <c r="K124" s="102"/>
      <c r="L124" s="103"/>
    </row>
    <row r="125" spans="1:12" x14ac:dyDescent="0.25">
      <c r="A125" s="61"/>
      <c r="B125" s="61"/>
      <c r="C125" s="104"/>
      <c r="D125" s="102"/>
      <c r="E125" s="102"/>
      <c r="F125" s="102"/>
      <c r="G125" s="102"/>
      <c r="H125" s="102"/>
      <c r="I125" s="102"/>
      <c r="J125" s="102"/>
      <c r="K125" s="102"/>
      <c r="L125" s="103"/>
    </row>
    <row r="126" spans="1:12" x14ac:dyDescent="0.25">
      <c r="A126" s="61"/>
      <c r="B126" s="61"/>
      <c r="C126" s="104"/>
      <c r="D126" s="102"/>
      <c r="E126" s="102"/>
      <c r="F126" s="102"/>
      <c r="G126" s="102"/>
      <c r="H126" s="102"/>
      <c r="I126" s="102"/>
      <c r="J126" s="102"/>
      <c r="K126" s="102"/>
      <c r="L126" s="103"/>
    </row>
    <row r="127" spans="1:12" x14ac:dyDescent="0.25">
      <c r="A127" s="61"/>
      <c r="B127" s="61"/>
      <c r="C127" s="104"/>
      <c r="D127" s="102"/>
      <c r="E127" s="102"/>
      <c r="F127" s="102"/>
      <c r="G127" s="102"/>
      <c r="H127" s="102"/>
      <c r="I127" s="102"/>
      <c r="J127" s="102"/>
      <c r="K127" s="102"/>
      <c r="L127" s="103"/>
    </row>
    <row r="128" spans="1:12" x14ac:dyDescent="0.25">
      <c r="A128" s="61"/>
      <c r="B128" s="61"/>
      <c r="C128" s="104"/>
      <c r="D128" s="102"/>
      <c r="E128" s="102"/>
      <c r="F128" s="102"/>
      <c r="G128" s="102"/>
      <c r="H128" s="102"/>
      <c r="I128" s="102"/>
      <c r="J128" s="102"/>
      <c r="K128" s="102"/>
      <c r="L128" s="103"/>
    </row>
    <row r="129" spans="1:12" x14ac:dyDescent="0.25">
      <c r="A129" s="61"/>
      <c r="B129" s="61"/>
      <c r="C129" s="104"/>
      <c r="D129" s="102"/>
      <c r="E129" s="102"/>
      <c r="F129" s="102"/>
      <c r="G129" s="102"/>
      <c r="H129" s="102"/>
      <c r="I129" s="102"/>
      <c r="J129" s="102"/>
      <c r="K129" s="102"/>
      <c r="L129" s="103"/>
    </row>
    <row r="130" spans="1:12" x14ac:dyDescent="0.25">
      <c r="A130" s="61"/>
      <c r="B130" s="61"/>
      <c r="C130" s="104"/>
      <c r="D130" s="102"/>
      <c r="E130" s="102"/>
      <c r="F130" s="102"/>
      <c r="G130" s="102"/>
      <c r="H130" s="102"/>
      <c r="I130" s="102"/>
      <c r="J130" s="102"/>
      <c r="K130" s="102"/>
      <c r="L130" s="103"/>
    </row>
    <row r="131" spans="1:12" x14ac:dyDescent="0.25">
      <c r="A131" s="61"/>
      <c r="B131" s="61"/>
      <c r="C131" s="104"/>
      <c r="D131" s="102"/>
      <c r="E131" s="102"/>
      <c r="F131" s="102"/>
      <c r="G131" s="102"/>
      <c r="H131" s="102"/>
      <c r="I131" s="102"/>
      <c r="J131" s="102"/>
      <c r="K131" s="102"/>
      <c r="L131" s="103"/>
    </row>
    <row r="132" spans="1:12" x14ac:dyDescent="0.25">
      <c r="A132" s="61"/>
      <c r="B132" s="61"/>
      <c r="C132" s="104"/>
      <c r="D132" s="102"/>
      <c r="E132" s="102"/>
      <c r="F132" s="102"/>
      <c r="G132" s="102"/>
      <c r="H132" s="102"/>
      <c r="I132" s="102"/>
      <c r="J132" s="102"/>
      <c r="K132" s="102"/>
      <c r="L132" s="103"/>
    </row>
    <row r="133" spans="1:12" x14ac:dyDescent="0.25">
      <c r="A133" s="61"/>
      <c r="B133" s="61"/>
      <c r="C133" s="104"/>
      <c r="D133" s="102"/>
      <c r="E133" s="102"/>
      <c r="F133" s="102"/>
      <c r="G133" s="102"/>
      <c r="H133" s="102"/>
      <c r="I133" s="102"/>
      <c r="J133" s="102"/>
      <c r="K133" s="102"/>
      <c r="L133" s="103"/>
    </row>
    <row r="134" spans="1:12" x14ac:dyDescent="0.25">
      <c r="A134" s="61"/>
      <c r="B134" s="61"/>
      <c r="C134" s="104"/>
      <c r="D134" s="102"/>
      <c r="E134" s="102"/>
      <c r="F134" s="102"/>
      <c r="G134" s="102"/>
      <c r="H134" s="102"/>
      <c r="I134" s="102"/>
      <c r="J134" s="102"/>
      <c r="K134" s="102"/>
      <c r="L134" s="103"/>
    </row>
    <row r="135" spans="1:12" x14ac:dyDescent="0.25">
      <c r="A135" s="61"/>
      <c r="B135" s="61"/>
      <c r="C135" s="104"/>
      <c r="D135" s="102"/>
      <c r="E135" s="102"/>
      <c r="F135" s="102"/>
      <c r="G135" s="102"/>
      <c r="H135" s="102"/>
      <c r="I135" s="102"/>
      <c r="J135" s="102"/>
      <c r="K135" s="102"/>
      <c r="L135" s="103"/>
    </row>
    <row r="136" spans="1:12" x14ac:dyDescent="0.25">
      <c r="A136" s="61"/>
      <c r="B136" s="61"/>
      <c r="C136" s="104"/>
      <c r="D136" s="102"/>
      <c r="E136" s="102"/>
      <c r="F136" s="102"/>
      <c r="G136" s="102"/>
      <c r="H136" s="102"/>
      <c r="I136" s="102"/>
      <c r="J136" s="102"/>
      <c r="K136" s="102"/>
      <c r="L136" s="103"/>
    </row>
    <row r="137" spans="1:12" x14ac:dyDescent="0.25">
      <c r="A137" s="61"/>
      <c r="B137" s="61"/>
      <c r="C137" s="104"/>
      <c r="D137" s="102"/>
      <c r="E137" s="102"/>
      <c r="F137" s="102"/>
      <c r="G137" s="102"/>
      <c r="H137" s="102"/>
      <c r="I137" s="102"/>
      <c r="J137" s="102"/>
      <c r="K137" s="102"/>
      <c r="L137" s="103"/>
    </row>
    <row r="138" spans="1:12" x14ac:dyDescent="0.25">
      <c r="A138" s="61"/>
      <c r="B138" s="61"/>
      <c r="C138" s="104"/>
      <c r="D138" s="102"/>
      <c r="E138" s="102"/>
      <c r="F138" s="102"/>
      <c r="G138" s="102"/>
      <c r="H138" s="102"/>
      <c r="I138" s="102"/>
      <c r="J138" s="102"/>
      <c r="K138" s="102"/>
      <c r="L138" s="103"/>
    </row>
  </sheetData>
  <mergeCells count="14">
    <mergeCell ref="K6:K7"/>
    <mergeCell ref="L6:L7"/>
    <mergeCell ref="M6:M7"/>
    <mergeCell ref="D31:D32"/>
    <mergeCell ref="C2:L2"/>
    <mergeCell ref="B3:L3"/>
    <mergeCell ref="B4:L4"/>
    <mergeCell ref="B6:B7"/>
    <mergeCell ref="C6:C7"/>
    <mergeCell ref="D6:D7"/>
    <mergeCell ref="E6:E7"/>
    <mergeCell ref="F6:F7"/>
    <mergeCell ref="G6:H6"/>
    <mergeCell ref="I6:J6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9D5F9-6A83-4243-9A83-28BC17382318}">
  <sheetPr>
    <tabColor theme="4" tint="-0.249977111117893"/>
  </sheetPr>
  <dimension ref="A1:AH123"/>
  <sheetViews>
    <sheetView topLeftCell="A103" zoomScale="91" zoomScaleNormal="91" workbookViewId="0">
      <selection activeCell="B120" sqref="B120"/>
    </sheetView>
  </sheetViews>
  <sheetFormatPr defaultColWidth="11.28515625" defaultRowHeight="15" x14ac:dyDescent="0.2"/>
  <cols>
    <col min="1" max="1" width="13.7109375" style="1" customWidth="1"/>
    <col min="2" max="2" width="87.42578125" style="52" customWidth="1"/>
    <col min="3" max="3" width="22.28515625" style="4" customWidth="1"/>
    <col min="4" max="5" width="22.140625" style="4" customWidth="1"/>
    <col min="6" max="8" width="27" style="4" customWidth="1"/>
    <col min="9" max="9" width="11.28515625" style="4" customWidth="1"/>
    <col min="10" max="10" width="15.5703125" style="4" hidden="1" customWidth="1"/>
    <col min="11" max="11" width="20.140625" style="4" hidden="1" customWidth="1"/>
    <col min="12" max="12" width="16.85546875" style="4" hidden="1" customWidth="1"/>
    <col min="13" max="13" width="0" style="4" hidden="1" customWidth="1"/>
    <col min="14" max="19" width="19" style="4" hidden="1" customWidth="1"/>
    <col min="20" max="21" width="0" style="4" hidden="1" customWidth="1"/>
    <col min="22" max="22" width="15.5703125" style="4" hidden="1" customWidth="1"/>
    <col min="23" max="23" width="17.85546875" style="4" hidden="1" customWidth="1"/>
    <col min="24" max="24" width="17.5703125" style="4" hidden="1" customWidth="1"/>
    <col min="25" max="25" width="15.42578125" style="4" hidden="1" customWidth="1"/>
    <col min="26" max="26" width="17.28515625" style="4" hidden="1" customWidth="1"/>
    <col min="27" max="32" width="15.42578125" style="4" hidden="1" customWidth="1"/>
    <col min="33" max="34" width="19.140625" style="4" hidden="1" customWidth="1"/>
    <col min="35" max="16384" width="11.28515625" style="4"/>
  </cols>
  <sheetData>
    <row r="1" spans="1:34" ht="49.15" customHeight="1" x14ac:dyDescent="0.2"/>
    <row r="2" spans="1:34" ht="72" customHeight="1" x14ac:dyDescent="0.25">
      <c r="A2" s="5"/>
      <c r="B2" s="236" t="s">
        <v>243</v>
      </c>
      <c r="J2" s="53">
        <v>5000000</v>
      </c>
      <c r="K2" s="53">
        <v>50000000</v>
      </c>
      <c r="N2" s="261" t="s">
        <v>4</v>
      </c>
      <c r="O2" s="262"/>
      <c r="P2" s="262"/>
      <c r="Q2" s="262"/>
      <c r="R2" s="262"/>
      <c r="S2" s="263"/>
      <c r="T2" s="8"/>
      <c r="U2" s="264" t="s">
        <v>5</v>
      </c>
      <c r="V2" s="265"/>
      <c r="W2" s="258" t="s">
        <v>4</v>
      </c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</row>
    <row r="3" spans="1:34" s="8" customFormat="1" ht="39.6" customHeight="1" x14ac:dyDescent="0.25">
      <c r="A3" s="255"/>
      <c r="B3" s="258" t="s">
        <v>0</v>
      </c>
      <c r="C3" s="258" t="s">
        <v>244</v>
      </c>
      <c r="D3" s="258"/>
      <c r="E3" s="258"/>
      <c r="F3" s="258" t="s">
        <v>245</v>
      </c>
      <c r="G3" s="258"/>
      <c r="H3" s="258"/>
      <c r="J3" s="53">
        <v>1638025.1512924647</v>
      </c>
      <c r="K3" s="53">
        <v>49006261.801042631</v>
      </c>
      <c r="L3" s="54">
        <v>50644286.952335097</v>
      </c>
      <c r="N3" s="258" t="s">
        <v>7</v>
      </c>
      <c r="O3" s="258" t="s">
        <v>8</v>
      </c>
      <c r="P3" s="258" t="s">
        <v>9</v>
      </c>
      <c r="Q3" s="258" t="s">
        <v>10</v>
      </c>
      <c r="R3" s="258" t="s">
        <v>11</v>
      </c>
      <c r="S3" s="258" t="s">
        <v>6</v>
      </c>
      <c r="U3" s="266"/>
      <c r="V3" s="267"/>
      <c r="W3" s="258" t="s">
        <v>7</v>
      </c>
      <c r="X3" s="258"/>
      <c r="Y3" s="258" t="s">
        <v>8</v>
      </c>
      <c r="Z3" s="258"/>
      <c r="AA3" s="258" t="s">
        <v>9</v>
      </c>
      <c r="AB3" s="258"/>
      <c r="AC3" s="258" t="s">
        <v>10</v>
      </c>
      <c r="AD3" s="258"/>
      <c r="AE3" s="258" t="s">
        <v>11</v>
      </c>
      <c r="AF3" s="258"/>
      <c r="AG3" s="258" t="s">
        <v>6</v>
      </c>
      <c r="AH3" s="258" t="s">
        <v>6</v>
      </c>
    </row>
    <row r="4" spans="1:34" s="8" customFormat="1" ht="39.75" customHeight="1" x14ac:dyDescent="0.25">
      <c r="A4" s="256"/>
      <c r="B4" s="258"/>
      <c r="C4" s="55" t="s">
        <v>244</v>
      </c>
      <c r="D4" s="55" t="s">
        <v>13</v>
      </c>
      <c r="E4" s="55" t="s">
        <v>246</v>
      </c>
      <c r="F4" s="55" t="s">
        <v>6</v>
      </c>
      <c r="G4" s="55" t="s">
        <v>13</v>
      </c>
      <c r="H4" s="55" t="s">
        <v>246</v>
      </c>
      <c r="J4" s="8" t="s">
        <v>247</v>
      </c>
      <c r="K4" s="8" t="s">
        <v>13</v>
      </c>
      <c r="L4" s="115"/>
      <c r="N4" s="258"/>
      <c r="O4" s="258"/>
      <c r="P4" s="258"/>
      <c r="Q4" s="258"/>
      <c r="R4" s="258"/>
      <c r="S4" s="258"/>
      <c r="U4" s="141" t="s">
        <v>13</v>
      </c>
      <c r="V4" s="141" t="s">
        <v>14</v>
      </c>
      <c r="W4" s="141" t="s">
        <v>13</v>
      </c>
      <c r="X4" s="141" t="s">
        <v>14</v>
      </c>
      <c r="Y4" s="141" t="s">
        <v>13</v>
      </c>
      <c r="Z4" s="141" t="s">
        <v>14</v>
      </c>
      <c r="AA4" s="141" t="s">
        <v>13</v>
      </c>
      <c r="AB4" s="141" t="s">
        <v>14</v>
      </c>
      <c r="AC4" s="141" t="s">
        <v>13</v>
      </c>
      <c r="AD4" s="141" t="s">
        <v>14</v>
      </c>
      <c r="AE4" s="141" t="s">
        <v>13</v>
      </c>
      <c r="AF4" s="141" t="s">
        <v>14</v>
      </c>
      <c r="AG4" s="141" t="s">
        <v>13</v>
      </c>
      <c r="AH4" s="141" t="s">
        <v>14</v>
      </c>
    </row>
    <row r="5" spans="1:34" ht="24.75" customHeight="1" x14ac:dyDescent="0.2">
      <c r="A5" s="9">
        <v>0</v>
      </c>
      <c r="B5" s="10" t="s">
        <v>19</v>
      </c>
      <c r="C5" s="116">
        <f>C6+C10</f>
        <v>5085999.8059929144</v>
      </c>
      <c r="D5" s="116">
        <f t="shared" ref="D5:E5" si="0">D6+D10</f>
        <v>977014.7</v>
      </c>
      <c r="E5" s="116">
        <f t="shared" si="0"/>
        <v>4108985.1059929146</v>
      </c>
      <c r="F5" s="117">
        <v>1.0000000000000002</v>
      </c>
      <c r="G5" s="117">
        <f>D5/C5</f>
        <v>0.19209884728048318</v>
      </c>
      <c r="H5" s="117">
        <f>E5/C5</f>
        <v>0.8079011527195169</v>
      </c>
      <c r="J5" s="56">
        <v>3.2343730159220631E-2</v>
      </c>
      <c r="K5" s="56">
        <v>0.96765626984077935</v>
      </c>
      <c r="N5" s="12">
        <v>1733370.779482225</v>
      </c>
      <c r="O5" s="12">
        <v>661055.71847507334</v>
      </c>
      <c r="P5" s="12">
        <v>638654.97076023393</v>
      </c>
      <c r="Q5" s="12">
        <v>638654.97076023393</v>
      </c>
      <c r="R5" s="12">
        <v>683976.60818713461</v>
      </c>
      <c r="S5" s="12">
        <v>4355713.0476649003</v>
      </c>
      <c r="U5" s="117">
        <v>0.22814592882561649</v>
      </c>
      <c r="V5" s="117">
        <v>0.77185407117438365</v>
      </c>
      <c r="W5" s="12">
        <v>395461.48648415506</v>
      </c>
      <c r="X5" s="12">
        <v>1337909.2929980701</v>
      </c>
      <c r="Y5" s="12">
        <v>150817.17089698085</v>
      </c>
      <c r="Z5" s="12">
        <v>510238.54757809261</v>
      </c>
      <c r="AA5" s="12">
        <v>145706.53150319052</v>
      </c>
      <c r="AB5" s="12">
        <v>492948.43925704353</v>
      </c>
      <c r="AC5" s="12">
        <v>145706.53150319052</v>
      </c>
      <c r="AD5" s="12">
        <v>492948.43925704353</v>
      </c>
      <c r="AE5" s="12">
        <v>156046.47856984858</v>
      </c>
      <c r="AF5" s="12">
        <v>527930.12961728615</v>
      </c>
      <c r="AG5" s="12">
        <v>993738.19895736547</v>
      </c>
      <c r="AH5" s="12">
        <v>3361974.8487075353</v>
      </c>
    </row>
    <row r="6" spans="1:34" ht="19.899999999999999" customHeight="1" x14ac:dyDescent="0.2">
      <c r="A6" s="224">
        <v>0.1</v>
      </c>
      <c r="B6" s="225" t="s">
        <v>20</v>
      </c>
      <c r="C6" s="234">
        <f>SUM(C7:C9)</f>
        <v>3925649.8059929148</v>
      </c>
      <c r="D6" s="234">
        <f t="shared" ref="D6:E6" si="1">SUM(D7:D9)</f>
        <v>0</v>
      </c>
      <c r="E6" s="234">
        <f t="shared" si="1"/>
        <v>3925649.8059929148</v>
      </c>
      <c r="F6" s="232">
        <v>1</v>
      </c>
      <c r="G6" s="232">
        <v>0</v>
      </c>
      <c r="H6" s="232">
        <v>1</v>
      </c>
      <c r="N6" s="14">
        <v>846447.76119402982</v>
      </c>
      <c r="O6" s="14">
        <v>630263.92961876839</v>
      </c>
      <c r="P6" s="14">
        <v>628421.05263157899</v>
      </c>
      <c r="Q6" s="14">
        <v>628421.05263157899</v>
      </c>
      <c r="R6" s="14">
        <v>628421.05263157899</v>
      </c>
      <c r="S6" s="14">
        <v>3361974.8487075348</v>
      </c>
      <c r="U6" s="118">
        <v>0</v>
      </c>
      <c r="V6" s="118">
        <v>1</v>
      </c>
      <c r="W6" s="14">
        <v>0</v>
      </c>
      <c r="X6" s="14">
        <v>846447.76119402982</v>
      </c>
      <c r="Y6" s="14">
        <v>0</v>
      </c>
      <c r="Z6" s="14">
        <v>630263.92961876839</v>
      </c>
      <c r="AA6" s="14">
        <v>0</v>
      </c>
      <c r="AB6" s="14">
        <v>628421.05263157899</v>
      </c>
      <c r="AC6" s="14">
        <v>0</v>
      </c>
      <c r="AD6" s="14">
        <v>628421.05263157899</v>
      </c>
      <c r="AE6" s="14">
        <v>0</v>
      </c>
      <c r="AF6" s="14">
        <v>628421.05263157899</v>
      </c>
      <c r="AG6" s="14">
        <v>0</v>
      </c>
      <c r="AH6" s="14">
        <v>3361974.8487075348</v>
      </c>
    </row>
    <row r="7" spans="1:34" x14ac:dyDescent="0.2">
      <c r="A7" s="16" t="s">
        <v>21</v>
      </c>
      <c r="B7" s="35" t="s">
        <v>22</v>
      </c>
      <c r="C7" s="119">
        <f>'2. Presupuesto detallado'!Z9</f>
        <v>2984523.5191429625</v>
      </c>
      <c r="D7" s="119">
        <f>C7*G7</f>
        <v>0</v>
      </c>
      <c r="E7" s="119">
        <f>C7*H7</f>
        <v>2984523.5191429625</v>
      </c>
      <c r="F7" s="19">
        <v>1</v>
      </c>
      <c r="G7" s="19">
        <v>0</v>
      </c>
      <c r="H7" s="19">
        <v>1</v>
      </c>
      <c r="N7" s="18">
        <v>519402.98507462681</v>
      </c>
      <c r="O7" s="18">
        <v>510263.92961876834</v>
      </c>
      <c r="P7" s="18">
        <v>508771.9298245614</v>
      </c>
      <c r="Q7" s="18">
        <v>508771.9298245614</v>
      </c>
      <c r="R7" s="18">
        <v>508771.9298245614</v>
      </c>
      <c r="S7" s="18">
        <v>2555982.7041670796</v>
      </c>
      <c r="U7" s="19">
        <v>0</v>
      </c>
      <c r="V7" s="19">
        <v>1</v>
      </c>
      <c r="W7" s="18">
        <v>0</v>
      </c>
      <c r="X7" s="18">
        <v>519402.98507462681</v>
      </c>
      <c r="Y7" s="18">
        <v>0</v>
      </c>
      <c r="Z7" s="18">
        <v>510263.92961876834</v>
      </c>
      <c r="AA7" s="18">
        <v>0</v>
      </c>
      <c r="AB7" s="18">
        <v>508771.9298245614</v>
      </c>
      <c r="AC7" s="18">
        <v>0</v>
      </c>
      <c r="AD7" s="18">
        <v>508771.9298245614</v>
      </c>
      <c r="AE7" s="18">
        <v>0</v>
      </c>
      <c r="AF7" s="18">
        <v>508771.9298245614</v>
      </c>
      <c r="AG7" s="18">
        <v>0</v>
      </c>
      <c r="AH7" s="18">
        <v>2555982.7041670796</v>
      </c>
    </row>
    <row r="8" spans="1:34" x14ac:dyDescent="0.2">
      <c r="A8" s="16" t="s">
        <v>24</v>
      </c>
      <c r="B8" s="35" t="s">
        <v>25</v>
      </c>
      <c r="C8" s="119">
        <f>'2. Presupuesto detallado'!Z10</f>
        <v>239248.68683081435</v>
      </c>
      <c r="D8" s="119">
        <f t="shared" ref="D8:D9" si="2">C8*G8</f>
        <v>0</v>
      </c>
      <c r="E8" s="119">
        <f t="shared" ref="E8:E9" si="3">C8*H8</f>
        <v>239248.68683081435</v>
      </c>
      <c r="F8" s="19">
        <v>1</v>
      </c>
      <c r="G8" s="19">
        <v>0</v>
      </c>
      <c r="H8" s="19">
        <v>1</v>
      </c>
      <c r="N8" s="18">
        <v>204895.5223880597</v>
      </c>
      <c r="O8" s="18">
        <v>0</v>
      </c>
      <c r="P8" s="18">
        <v>0</v>
      </c>
      <c r="Q8" s="18">
        <v>0</v>
      </c>
      <c r="R8" s="18">
        <v>0</v>
      </c>
      <c r="S8" s="18">
        <v>204895.5223880597</v>
      </c>
      <c r="U8" s="19">
        <v>0</v>
      </c>
      <c r="V8" s="19">
        <v>1</v>
      </c>
      <c r="W8" s="18">
        <v>0</v>
      </c>
      <c r="X8" s="18">
        <v>204895.5223880597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0</v>
      </c>
      <c r="AH8" s="18">
        <v>204895.5223880597</v>
      </c>
    </row>
    <row r="9" spans="1:34" x14ac:dyDescent="0.2">
      <c r="A9" s="16" t="s">
        <v>27</v>
      </c>
      <c r="B9" s="35" t="s">
        <v>28</v>
      </c>
      <c r="C9" s="119">
        <f>'2. Presupuesto detallado'!Z11</f>
        <v>701877.60001913784</v>
      </c>
      <c r="D9" s="119">
        <f t="shared" si="2"/>
        <v>0</v>
      </c>
      <c r="E9" s="119">
        <f t="shared" si="3"/>
        <v>701877.60001913784</v>
      </c>
      <c r="F9" s="19">
        <v>1</v>
      </c>
      <c r="G9" s="19">
        <v>0</v>
      </c>
      <c r="H9" s="19">
        <v>1</v>
      </c>
      <c r="N9" s="18">
        <v>122149.25373134331</v>
      </c>
      <c r="O9" s="18">
        <v>120000.00000000001</v>
      </c>
      <c r="P9" s="18">
        <v>119649.12280701756</v>
      </c>
      <c r="Q9" s="18">
        <v>119649.12280701756</v>
      </c>
      <c r="R9" s="18">
        <v>119649.12280701756</v>
      </c>
      <c r="S9" s="18">
        <v>601096.62215239578</v>
      </c>
      <c r="U9" s="19">
        <v>0</v>
      </c>
      <c r="V9" s="19">
        <v>1</v>
      </c>
      <c r="W9" s="18">
        <v>0</v>
      </c>
      <c r="X9" s="18">
        <v>122149.25373134331</v>
      </c>
      <c r="Y9" s="18">
        <v>0</v>
      </c>
      <c r="Z9" s="18">
        <v>120000.00000000001</v>
      </c>
      <c r="AA9" s="18">
        <v>0</v>
      </c>
      <c r="AB9" s="18">
        <v>119649.12280701756</v>
      </c>
      <c r="AC9" s="18">
        <v>0</v>
      </c>
      <c r="AD9" s="18">
        <v>119649.12280701756</v>
      </c>
      <c r="AE9" s="18">
        <v>0</v>
      </c>
      <c r="AF9" s="18">
        <v>119649.12280701756</v>
      </c>
      <c r="AG9" s="18">
        <v>0</v>
      </c>
      <c r="AH9" s="18">
        <v>601096.62215239578</v>
      </c>
    </row>
    <row r="10" spans="1:34" x14ac:dyDescent="0.2">
      <c r="A10" s="224">
        <v>0.2</v>
      </c>
      <c r="B10" s="225" t="s">
        <v>30</v>
      </c>
      <c r="C10" s="233">
        <f>SUM(C11:C12)</f>
        <v>1160350</v>
      </c>
      <c r="D10" s="233">
        <f t="shared" ref="D10:E10" si="4">SUM(D11:D12)</f>
        <v>977014.7</v>
      </c>
      <c r="E10" s="233">
        <f t="shared" si="4"/>
        <v>183335.30000000002</v>
      </c>
      <c r="F10" s="232">
        <v>1</v>
      </c>
      <c r="G10" s="232">
        <f>D10/C10</f>
        <v>0.84199999999999997</v>
      </c>
      <c r="H10" s="232">
        <f>E10/C10</f>
        <v>0.158</v>
      </c>
      <c r="N10" s="14">
        <v>886923.01828819502</v>
      </c>
      <c r="O10" s="14">
        <v>30791.788856304986</v>
      </c>
      <c r="P10" s="14">
        <v>10233.91812865497</v>
      </c>
      <c r="Q10" s="14">
        <v>10233.91812865497</v>
      </c>
      <c r="R10" s="14">
        <v>55555.555555555562</v>
      </c>
      <c r="S10" s="14">
        <v>993738.19895736547</v>
      </c>
      <c r="U10" s="118">
        <v>1</v>
      </c>
      <c r="V10" s="118">
        <v>0</v>
      </c>
      <c r="W10" s="14">
        <v>886923.01828819502</v>
      </c>
      <c r="X10" s="14">
        <v>0</v>
      </c>
      <c r="Y10" s="14">
        <v>30791.788856304986</v>
      </c>
      <c r="Z10" s="14">
        <v>0</v>
      </c>
      <c r="AA10" s="14">
        <v>10233.91812865497</v>
      </c>
      <c r="AB10" s="14">
        <v>0</v>
      </c>
      <c r="AC10" s="14">
        <v>10233.91812865497</v>
      </c>
      <c r="AD10" s="14">
        <v>0</v>
      </c>
      <c r="AE10" s="14">
        <v>55555.555555555562</v>
      </c>
      <c r="AF10" s="14">
        <v>0</v>
      </c>
      <c r="AG10" s="14">
        <v>993738.19895736547</v>
      </c>
      <c r="AH10" s="14">
        <v>0</v>
      </c>
    </row>
    <row r="11" spans="1:34" x14ac:dyDescent="0.2">
      <c r="A11" s="16" t="s">
        <v>31</v>
      </c>
      <c r="B11" s="35" t="s">
        <v>32</v>
      </c>
      <c r="C11" s="119">
        <f>'2. Presupuesto detallado'!Z13</f>
        <v>200000</v>
      </c>
      <c r="D11" s="119">
        <f t="shared" ref="D11:D12" si="5">C11*G11</f>
        <v>168400</v>
      </c>
      <c r="E11" s="119">
        <f>C11*H11</f>
        <v>31600.000000000007</v>
      </c>
      <c r="F11" s="19">
        <v>1</v>
      </c>
      <c r="G11" s="19">
        <v>0.84199999999999997</v>
      </c>
      <c r="H11" s="19">
        <f>F11-G11</f>
        <v>0.15800000000000003</v>
      </c>
      <c r="N11" s="18">
        <v>0</v>
      </c>
      <c r="O11" s="18">
        <v>10263.929618768329</v>
      </c>
      <c r="P11" s="18">
        <v>10233.91812865497</v>
      </c>
      <c r="Q11" s="18">
        <v>10233.91812865497</v>
      </c>
      <c r="R11" s="18">
        <v>20467.83625730994</v>
      </c>
      <c r="S11" s="18">
        <v>51199.602133388209</v>
      </c>
      <c r="U11" s="19">
        <v>1</v>
      </c>
      <c r="V11" s="19">
        <v>0</v>
      </c>
      <c r="W11" s="18">
        <v>0</v>
      </c>
      <c r="X11" s="18">
        <v>0</v>
      </c>
      <c r="Y11" s="18">
        <v>10263.929618768329</v>
      </c>
      <c r="Z11" s="18">
        <v>0</v>
      </c>
      <c r="AA11" s="18">
        <v>10233.91812865497</v>
      </c>
      <c r="AB11" s="18">
        <v>0</v>
      </c>
      <c r="AC11" s="18">
        <v>10233.91812865497</v>
      </c>
      <c r="AD11" s="18">
        <v>0</v>
      </c>
      <c r="AE11" s="18">
        <v>20467.83625730994</v>
      </c>
      <c r="AF11" s="18">
        <v>0</v>
      </c>
      <c r="AG11" s="18">
        <v>51199.602133388209</v>
      </c>
      <c r="AH11" s="18">
        <v>0</v>
      </c>
    </row>
    <row r="12" spans="1:34" s="26" customFormat="1" x14ac:dyDescent="0.2">
      <c r="A12" s="16" t="s">
        <v>34</v>
      </c>
      <c r="B12" s="35" t="s">
        <v>35</v>
      </c>
      <c r="C12" s="119">
        <f>'2. Presupuesto detallado'!Z14</f>
        <v>960350</v>
      </c>
      <c r="D12" s="119">
        <f t="shared" si="5"/>
        <v>808614.7</v>
      </c>
      <c r="E12" s="119">
        <f>C12*H12</f>
        <v>151735.30000000002</v>
      </c>
      <c r="F12" s="19">
        <v>1</v>
      </c>
      <c r="G12" s="19">
        <v>0.84199999999999997</v>
      </c>
      <c r="H12" s="19">
        <f>F12-G12</f>
        <v>0.15800000000000003</v>
      </c>
      <c r="N12" s="18">
        <v>886923.01828819502</v>
      </c>
      <c r="O12" s="18">
        <v>20527.859237536657</v>
      </c>
      <c r="P12" s="18">
        <v>0</v>
      </c>
      <c r="Q12" s="18">
        <v>0</v>
      </c>
      <c r="R12" s="18">
        <v>35087.719298245618</v>
      </c>
      <c r="S12" s="18">
        <v>942538.59682397731</v>
      </c>
      <c r="T12" s="4"/>
      <c r="U12" s="19">
        <v>1</v>
      </c>
      <c r="V12" s="19">
        <v>0</v>
      </c>
      <c r="W12" s="18">
        <v>886923.01828819502</v>
      </c>
      <c r="X12" s="18">
        <v>0</v>
      </c>
      <c r="Y12" s="18">
        <v>20527.859237536657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35087.719298245618</v>
      </c>
      <c r="AF12" s="18">
        <v>0</v>
      </c>
      <c r="AG12" s="18">
        <v>942538.59682397731</v>
      </c>
      <c r="AH12" s="18">
        <v>0</v>
      </c>
    </row>
    <row r="13" spans="1:34" s="26" customFormat="1" ht="33.950000000000003" customHeight="1" x14ac:dyDescent="0.2">
      <c r="A13" s="9">
        <v>1</v>
      </c>
      <c r="B13" s="10" t="s">
        <v>36</v>
      </c>
      <c r="C13" s="116">
        <f>C14+C20+C28+C44+C49</f>
        <v>17719000</v>
      </c>
      <c r="D13" s="116">
        <f t="shared" ref="D13:E13" si="6">D14+D20+D28+D44+D49</f>
        <v>14529580</v>
      </c>
      <c r="E13" s="116">
        <f t="shared" si="6"/>
        <v>3189420.0000000009</v>
      </c>
      <c r="F13" s="117">
        <v>1.0000000000000002</v>
      </c>
      <c r="G13" s="117">
        <f>D13/C13</f>
        <v>0.82</v>
      </c>
      <c r="H13" s="117">
        <f>E13/C13</f>
        <v>0.18000000000000005</v>
      </c>
      <c r="N13" s="12">
        <v>1124298.5074626864</v>
      </c>
      <c r="O13" s="12">
        <v>2928087.6832844582</v>
      </c>
      <c r="P13" s="12">
        <v>12484019.005847953</v>
      </c>
      <c r="Q13" s="12">
        <v>522396.19883040938</v>
      </c>
      <c r="R13" s="12">
        <v>272220.76023391809</v>
      </c>
      <c r="S13" s="12">
        <v>17331022.155659422</v>
      </c>
      <c r="T13" s="22"/>
      <c r="U13" s="117">
        <v>0.96765626984077957</v>
      </c>
      <c r="V13" s="117">
        <v>3.2343730159220638E-2</v>
      </c>
      <c r="W13" s="12">
        <v>1087934.499918899</v>
      </c>
      <c r="X13" s="12">
        <v>36364.007543787637</v>
      </c>
      <c r="Y13" s="12">
        <v>2833382.4053737689</v>
      </c>
      <c r="Z13" s="12">
        <v>94705.277910690013</v>
      </c>
      <c r="AA13" s="12">
        <v>12080239.263820227</v>
      </c>
      <c r="AB13" s="12">
        <v>403779.74202772806</v>
      </c>
      <c r="AC13" s="12">
        <v>505499.95713923615</v>
      </c>
      <c r="AD13" s="12">
        <v>16896.241691173334</v>
      </c>
      <c r="AE13" s="12">
        <v>263416.12542117439</v>
      </c>
      <c r="AF13" s="12">
        <v>8804.6348127437468</v>
      </c>
      <c r="AG13" s="12">
        <v>16770472.251673304</v>
      </c>
      <c r="AH13" s="12">
        <v>560549.90398612269</v>
      </c>
    </row>
    <row r="14" spans="1:34" s="26" customFormat="1" ht="45" x14ac:dyDescent="0.2">
      <c r="A14" s="224">
        <v>1.1000000000000001</v>
      </c>
      <c r="B14" s="229" t="s">
        <v>37</v>
      </c>
      <c r="C14" s="234">
        <f>SUM(C15:C19)</f>
        <v>1998954.0722740525</v>
      </c>
      <c r="D14" s="234">
        <f t="shared" ref="D14:E14" si="7">SUM(D15:D19)</f>
        <v>1639142.339264723</v>
      </c>
      <c r="E14" s="234">
        <f t="shared" si="7"/>
        <v>359811.73300932959</v>
      </c>
      <c r="F14" s="232">
        <v>1</v>
      </c>
      <c r="G14" s="232">
        <f>D14/C14</f>
        <v>0.82</v>
      </c>
      <c r="H14" s="232">
        <f>E14/C14</f>
        <v>0.18000000000000008</v>
      </c>
      <c r="N14" s="14">
        <v>20417.910447761195</v>
      </c>
      <c r="O14" s="14">
        <v>950234.60410557175</v>
      </c>
      <c r="P14" s="14">
        <v>344883.04093567253</v>
      </c>
      <c r="Q14" s="14">
        <v>414210.5263157895</v>
      </c>
      <c r="R14" s="14">
        <v>225438.59649122806</v>
      </c>
      <c r="S14" s="14">
        <v>1955184.678296023</v>
      </c>
      <c r="T14" s="4"/>
      <c r="U14" s="118">
        <v>0.96765626984077946</v>
      </c>
      <c r="V14" s="118">
        <v>3.2343730159220631E-2</v>
      </c>
      <c r="W14" s="14">
        <v>19757.519061823677</v>
      </c>
      <c r="X14" s="14">
        <v>660.39138593751977</v>
      </c>
      <c r="Y14" s="14">
        <v>919500.47248242737</v>
      </c>
      <c r="Z14" s="14">
        <v>30734.131623144458</v>
      </c>
      <c r="AA14" s="14">
        <v>333728.2369231577</v>
      </c>
      <c r="AB14" s="14">
        <v>11154.804012514835</v>
      </c>
      <c r="AC14" s="14">
        <v>400813.41282352287</v>
      </c>
      <c r="AD14" s="14">
        <v>13397.113492266652</v>
      </c>
      <c r="AE14" s="14">
        <v>218147.07135884237</v>
      </c>
      <c r="AF14" s="14">
        <v>7291.5251323857037</v>
      </c>
      <c r="AG14" s="14">
        <v>1891946.712649774</v>
      </c>
      <c r="AH14" s="14">
        <v>63237.965646249169</v>
      </c>
    </row>
    <row r="15" spans="1:34" s="26" customFormat="1" ht="30" x14ac:dyDescent="0.2">
      <c r="A15" s="16" t="s">
        <v>38</v>
      </c>
      <c r="B15" s="35" t="s">
        <v>39</v>
      </c>
      <c r="C15" s="120">
        <f>'2. Presupuesto detallado'!Z17</f>
        <v>20874.992367702918</v>
      </c>
      <c r="D15" s="119">
        <f>C15*G15</f>
        <v>17117.493741516391</v>
      </c>
      <c r="E15" s="119">
        <f>C15*H15</f>
        <v>3757.4986261865265</v>
      </c>
      <c r="F15" s="19">
        <v>1</v>
      </c>
      <c r="G15" s="19">
        <v>0.82</v>
      </c>
      <c r="H15" s="19">
        <f>F15-G15</f>
        <v>0.18000000000000005</v>
      </c>
      <c r="N15" s="18">
        <v>20417.910447761195</v>
      </c>
      <c r="O15" s="18">
        <v>0</v>
      </c>
      <c r="P15" s="18">
        <v>0</v>
      </c>
      <c r="Q15" s="18">
        <v>0</v>
      </c>
      <c r="R15" s="18">
        <v>0</v>
      </c>
      <c r="S15" s="25">
        <v>20417.910447761195</v>
      </c>
      <c r="U15" s="19">
        <v>0.96765626984077935</v>
      </c>
      <c r="V15" s="19">
        <v>3.2343730159220631E-2</v>
      </c>
      <c r="W15" s="18">
        <v>19757.519061823674</v>
      </c>
      <c r="X15" s="18">
        <v>660.39138593751977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19757.519061823674</v>
      </c>
      <c r="AH15" s="18">
        <v>660.39138593751977</v>
      </c>
    </row>
    <row r="16" spans="1:34" s="26" customFormat="1" x14ac:dyDescent="0.2">
      <c r="A16" s="16" t="s">
        <v>41</v>
      </c>
      <c r="B16" s="35" t="s">
        <v>42</v>
      </c>
      <c r="C16" s="120">
        <f>'2. Presupuesto detallado'!Z18</f>
        <v>176994.46247157606</v>
      </c>
      <c r="D16" s="119">
        <f t="shared" ref="D16:D19" si="8">C16*G16</f>
        <v>145135.45922669236</v>
      </c>
      <c r="E16" s="119">
        <f t="shared" ref="E16:E19" si="9">C16*H16</f>
        <v>31859.003244883697</v>
      </c>
      <c r="F16" s="19">
        <v>1</v>
      </c>
      <c r="G16" s="19">
        <v>0.82</v>
      </c>
      <c r="H16" s="19">
        <f t="shared" ref="H16:H19" si="10">F16-G16</f>
        <v>0.18000000000000005</v>
      </c>
      <c r="N16" s="18">
        <v>0</v>
      </c>
      <c r="O16" s="18">
        <v>86686.217008797656</v>
      </c>
      <c r="P16" s="18">
        <v>0</v>
      </c>
      <c r="Q16" s="18">
        <v>86432.7485380117</v>
      </c>
      <c r="R16" s="18">
        <v>0</v>
      </c>
      <c r="S16" s="25">
        <v>173118.96554680937</v>
      </c>
      <c r="U16" s="19">
        <v>0.96765626984077935</v>
      </c>
      <c r="V16" s="19">
        <v>3.2343730159220631E-2</v>
      </c>
      <c r="W16" s="18">
        <v>0</v>
      </c>
      <c r="X16" s="18">
        <v>0</v>
      </c>
      <c r="Y16" s="18">
        <v>83882.461397341467</v>
      </c>
      <c r="Z16" s="18">
        <v>2803.755611456193</v>
      </c>
      <c r="AA16" s="18">
        <v>0</v>
      </c>
      <c r="AB16" s="18">
        <v>0</v>
      </c>
      <c r="AC16" s="18">
        <v>83637.191042378472</v>
      </c>
      <c r="AD16" s="18">
        <v>2795.5574956332221</v>
      </c>
      <c r="AE16" s="18">
        <v>0</v>
      </c>
      <c r="AF16" s="18">
        <v>0</v>
      </c>
      <c r="AG16" s="18">
        <v>167519.65243971994</v>
      </c>
      <c r="AH16" s="18">
        <v>5599.3131070894151</v>
      </c>
    </row>
    <row r="17" spans="1:34" x14ac:dyDescent="0.2">
      <c r="A17" s="16" t="s">
        <v>44</v>
      </c>
      <c r="B17" s="35" t="s">
        <v>45</v>
      </c>
      <c r="C17" s="120">
        <f>'2. Presupuesto detallado'!Z19</f>
        <v>651718.81183401938</v>
      </c>
      <c r="D17" s="119">
        <f t="shared" si="8"/>
        <v>534409.42570389586</v>
      </c>
      <c r="E17" s="119">
        <f t="shared" si="9"/>
        <v>117309.38613012352</v>
      </c>
      <c r="F17" s="19">
        <v>1</v>
      </c>
      <c r="G17" s="19">
        <v>0.82</v>
      </c>
      <c r="H17" s="19">
        <f t="shared" si="10"/>
        <v>0.18000000000000005</v>
      </c>
      <c r="N17" s="18">
        <v>0</v>
      </c>
      <c r="O17" s="18">
        <v>637448.68035190611</v>
      </c>
      <c r="P17" s="18">
        <v>0</v>
      </c>
      <c r="Q17" s="18">
        <v>0</v>
      </c>
      <c r="R17" s="18">
        <v>0</v>
      </c>
      <c r="S17" s="25">
        <v>637448.68035190611</v>
      </c>
      <c r="T17" s="26"/>
      <c r="U17" s="19">
        <v>0.96765626984077935</v>
      </c>
      <c r="V17" s="19">
        <v>3.2343730159220631E-2</v>
      </c>
      <c r="W17" s="18">
        <v>0</v>
      </c>
      <c r="X17" s="18">
        <v>0</v>
      </c>
      <c r="Y17" s="18">
        <v>616831.21224425279</v>
      </c>
      <c r="Z17" s="18">
        <v>20617.468107653338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616831.21224425279</v>
      </c>
      <c r="AH17" s="18">
        <v>20617.468107653338</v>
      </c>
    </row>
    <row r="18" spans="1:34" s="26" customFormat="1" x14ac:dyDescent="0.2">
      <c r="A18" s="16" t="s">
        <v>47</v>
      </c>
      <c r="B18" s="35" t="s">
        <v>48</v>
      </c>
      <c r="C18" s="120">
        <f>'2. Presupuesto detallado'!Z20</f>
        <v>961031.48310820526</v>
      </c>
      <c r="D18" s="119">
        <f t="shared" si="8"/>
        <v>788045.81614872825</v>
      </c>
      <c r="E18" s="119">
        <f t="shared" si="9"/>
        <v>172985.66695947701</v>
      </c>
      <c r="F18" s="19">
        <v>1</v>
      </c>
      <c r="G18" s="19">
        <v>0.82</v>
      </c>
      <c r="H18" s="19">
        <f t="shared" si="10"/>
        <v>0.18000000000000005</v>
      </c>
      <c r="N18" s="18">
        <v>0</v>
      </c>
      <c r="O18" s="18">
        <v>226099.70674486802</v>
      </c>
      <c r="P18" s="18">
        <v>263011.69590643275</v>
      </c>
      <c r="Q18" s="18">
        <v>225438.59649122806</v>
      </c>
      <c r="R18" s="18">
        <v>225438.59649122806</v>
      </c>
      <c r="S18" s="25">
        <v>939988.59563375695</v>
      </c>
      <c r="U18" s="19">
        <v>0.96765626984077935</v>
      </c>
      <c r="V18" s="19">
        <v>3.2343730159220631E-2</v>
      </c>
      <c r="W18" s="18">
        <v>0</v>
      </c>
      <c r="X18" s="18">
        <v>0</v>
      </c>
      <c r="Y18" s="18">
        <v>218786.79884083307</v>
      </c>
      <c r="Z18" s="18">
        <v>7312.9079040349279</v>
      </c>
      <c r="AA18" s="18">
        <v>254504.9165853161</v>
      </c>
      <c r="AB18" s="18">
        <v>8506.7793211166536</v>
      </c>
      <c r="AC18" s="18">
        <v>218147.07135884237</v>
      </c>
      <c r="AD18" s="18">
        <v>7291.5251323857037</v>
      </c>
      <c r="AE18" s="18">
        <v>218147.07135884237</v>
      </c>
      <c r="AF18" s="18">
        <v>7291.5251323857037</v>
      </c>
      <c r="AG18" s="18">
        <v>909585.85814383393</v>
      </c>
      <c r="AH18" s="18">
        <v>30402.737489922991</v>
      </c>
    </row>
    <row r="19" spans="1:34" s="26" customFormat="1" x14ac:dyDescent="0.2">
      <c r="A19" s="16" t="s">
        <v>49</v>
      </c>
      <c r="B19" s="35" t="s">
        <v>50</v>
      </c>
      <c r="C19" s="120">
        <f>'2. Presupuesto detallado'!Z21</f>
        <v>188334.32249254902</v>
      </c>
      <c r="D19" s="119">
        <f t="shared" si="8"/>
        <v>154434.1444438902</v>
      </c>
      <c r="E19" s="119">
        <f t="shared" si="9"/>
        <v>33900.178048658832</v>
      </c>
      <c r="F19" s="19">
        <v>1</v>
      </c>
      <c r="G19" s="19">
        <v>0.82</v>
      </c>
      <c r="H19" s="19">
        <f t="shared" si="10"/>
        <v>0.18000000000000005</v>
      </c>
      <c r="N19" s="18">
        <v>0</v>
      </c>
      <c r="O19" s="18">
        <v>0</v>
      </c>
      <c r="P19" s="18">
        <v>81871.345029239761</v>
      </c>
      <c r="Q19" s="18">
        <v>102339.1812865497</v>
      </c>
      <c r="R19" s="18">
        <v>0</v>
      </c>
      <c r="S19" s="25">
        <v>184210.52631578947</v>
      </c>
      <c r="U19" s="19">
        <v>0.96765626984077935</v>
      </c>
      <c r="V19" s="19">
        <v>3.2343730159220631E-2</v>
      </c>
      <c r="W19" s="18">
        <v>0</v>
      </c>
      <c r="X19" s="18">
        <v>0</v>
      </c>
      <c r="Y19" s="18">
        <v>0</v>
      </c>
      <c r="Z19" s="18">
        <v>0</v>
      </c>
      <c r="AA19" s="18">
        <v>79223.320337841578</v>
      </c>
      <c r="AB19" s="18">
        <v>2648.02469139818</v>
      </c>
      <c r="AC19" s="18">
        <v>99029.150422301973</v>
      </c>
      <c r="AD19" s="18">
        <v>3310.0308642477253</v>
      </c>
      <c r="AE19" s="18">
        <v>0</v>
      </c>
      <c r="AF19" s="18">
        <v>0</v>
      </c>
      <c r="AG19" s="18">
        <v>178252.47076014357</v>
      </c>
      <c r="AH19" s="18">
        <v>5958.0555556459058</v>
      </c>
    </row>
    <row r="20" spans="1:34" s="26" customFormat="1" ht="32.25" customHeight="1" x14ac:dyDescent="0.2">
      <c r="A20" s="224">
        <v>1.2</v>
      </c>
      <c r="B20" s="229" t="s">
        <v>51</v>
      </c>
      <c r="C20" s="235">
        <f>SUM(C21:C27)</f>
        <v>1024333.13371178</v>
      </c>
      <c r="D20" s="235">
        <f t="shared" ref="D20:E20" si="11">SUM(D21:D27)</f>
        <v>839953.16964365949</v>
      </c>
      <c r="E20" s="235">
        <f t="shared" si="11"/>
        <v>184379.96406812043</v>
      </c>
      <c r="F20" s="232">
        <v>1</v>
      </c>
      <c r="G20" s="232">
        <f>D20/C20</f>
        <v>0.82</v>
      </c>
      <c r="H20" s="232">
        <f>E20/C20</f>
        <v>0.18000000000000005</v>
      </c>
      <c r="N20" s="14">
        <v>17910.447761194031</v>
      </c>
      <c r="O20" s="14">
        <v>527857.77126099705</v>
      </c>
      <c r="P20" s="14">
        <v>397659.35672514618</v>
      </c>
      <c r="Q20" s="14">
        <v>29238.304093567251</v>
      </c>
      <c r="R20" s="14">
        <v>29238.304093567251</v>
      </c>
      <c r="S20" s="14">
        <v>1001904.1839344718</v>
      </c>
      <c r="T20" s="4"/>
      <c r="U20" s="118">
        <v>0.96765626984077946</v>
      </c>
      <c r="V20" s="118">
        <v>3.2343730159220631E-2</v>
      </c>
      <c r="W20" s="14">
        <v>17331.157071775157</v>
      </c>
      <c r="X20" s="14">
        <v>579.29068941887704</v>
      </c>
      <c r="Y20" s="14">
        <v>510784.88194488379</v>
      </c>
      <c r="Z20" s="14">
        <v>17072.889316113295</v>
      </c>
      <c r="AA20" s="14">
        <v>384797.56979593885</v>
      </c>
      <c r="AB20" s="14">
        <v>12861.786929207386</v>
      </c>
      <c r="AC20" s="14">
        <v>28292.628275651678</v>
      </c>
      <c r="AD20" s="14">
        <v>945.67581791557507</v>
      </c>
      <c r="AE20" s="14">
        <v>28292.628275651678</v>
      </c>
      <c r="AF20" s="14">
        <v>945.67581791557507</v>
      </c>
      <c r="AG20" s="14">
        <v>969498.86536390113</v>
      </c>
      <c r="AH20" s="14">
        <v>32405.318570570711</v>
      </c>
    </row>
    <row r="21" spans="1:34" s="26" customFormat="1" x14ac:dyDescent="0.2">
      <c r="A21" s="16" t="s">
        <v>52</v>
      </c>
      <c r="B21" s="35" t="s">
        <v>53</v>
      </c>
      <c r="C21" s="120">
        <f>'2. Presupuesto detallado'!Z23</f>
        <v>8994.6010742147428</v>
      </c>
      <c r="D21" s="119">
        <f>C21*G21</f>
        <v>7375.5728808560889</v>
      </c>
      <c r="E21" s="119">
        <f>C21*H21</f>
        <v>1619.0281933586541</v>
      </c>
      <c r="F21" s="19">
        <v>1</v>
      </c>
      <c r="G21" s="19">
        <v>0.82</v>
      </c>
      <c r="H21" s="19">
        <f>F21-G21</f>
        <v>0.18000000000000005</v>
      </c>
      <c r="N21" s="18">
        <v>0</v>
      </c>
      <c r="O21" s="18">
        <v>8797.6539589442818</v>
      </c>
      <c r="P21" s="18">
        <v>0</v>
      </c>
      <c r="Q21" s="18">
        <v>0</v>
      </c>
      <c r="R21" s="18">
        <v>0</v>
      </c>
      <c r="S21" s="25">
        <v>8797.6539589442818</v>
      </c>
      <c r="U21" s="19">
        <v>0.96765626984077935</v>
      </c>
      <c r="V21" s="19">
        <v>3.2343730159220631E-2</v>
      </c>
      <c r="W21" s="18">
        <v>0</v>
      </c>
      <c r="X21" s="18">
        <v>0</v>
      </c>
      <c r="Y21" s="18">
        <v>8513.1050132619894</v>
      </c>
      <c r="Z21" s="18">
        <v>284.54894568229292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8513.1050132619894</v>
      </c>
      <c r="AH21" s="18">
        <v>284.54894568229292</v>
      </c>
    </row>
    <row r="22" spans="1:34" s="26" customFormat="1" x14ac:dyDescent="0.2">
      <c r="A22" s="16" t="s">
        <v>54</v>
      </c>
      <c r="B22" s="35" t="s">
        <v>55</v>
      </c>
      <c r="C22" s="120">
        <f>'2. Presupuesto detallado'!Z24</f>
        <v>18311.396813774489</v>
      </c>
      <c r="D22" s="119">
        <f t="shared" ref="D22:D27" si="12">C22*G22</f>
        <v>15015.345387295079</v>
      </c>
      <c r="E22" s="119">
        <f t="shared" ref="E22:E27" si="13">C22*H22</f>
        <v>3296.0514264794087</v>
      </c>
      <c r="F22" s="19">
        <v>1</v>
      </c>
      <c r="G22" s="19">
        <v>0.82</v>
      </c>
      <c r="H22" s="19">
        <f t="shared" ref="H22:H27" si="14">F22-G22</f>
        <v>0.18000000000000005</v>
      </c>
      <c r="N22" s="18">
        <v>17910.447761194031</v>
      </c>
      <c r="O22" s="18">
        <v>0</v>
      </c>
      <c r="P22" s="18">
        <v>0</v>
      </c>
      <c r="Q22" s="18">
        <v>0</v>
      </c>
      <c r="R22" s="18">
        <v>0</v>
      </c>
      <c r="S22" s="25">
        <v>17910.447761194031</v>
      </c>
      <c r="U22" s="19">
        <v>0.96765626984077935</v>
      </c>
      <c r="V22" s="19">
        <v>3.2343730159220631E-2</v>
      </c>
      <c r="W22" s="18">
        <v>17331.157071775153</v>
      </c>
      <c r="X22" s="18">
        <v>579.29068941887704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17331.157071775153</v>
      </c>
      <c r="AH22" s="18">
        <v>579.29068941887704</v>
      </c>
    </row>
    <row r="23" spans="1:34" s="26" customFormat="1" x14ac:dyDescent="0.2">
      <c r="A23" s="16" t="s">
        <v>56</v>
      </c>
      <c r="B23" s="35" t="s">
        <v>57</v>
      </c>
      <c r="C23" s="120">
        <f>'2. Presupuesto detallado'!Z25</f>
        <v>47971.205729145287</v>
      </c>
      <c r="D23" s="119">
        <f t="shared" si="12"/>
        <v>39336.388697899136</v>
      </c>
      <c r="E23" s="119">
        <f t="shared" si="13"/>
        <v>8634.8170312461534</v>
      </c>
      <c r="F23" s="19">
        <v>1</v>
      </c>
      <c r="G23" s="19">
        <v>0.82</v>
      </c>
      <c r="H23" s="19">
        <f t="shared" si="14"/>
        <v>0.18000000000000005</v>
      </c>
      <c r="N23" s="18">
        <v>0</v>
      </c>
      <c r="O23" s="18">
        <v>46920.821114369501</v>
      </c>
      <c r="P23" s="18">
        <v>0</v>
      </c>
      <c r="Q23" s="18">
        <v>0</v>
      </c>
      <c r="R23" s="18">
        <v>0</v>
      </c>
      <c r="S23" s="25">
        <v>46920.821114369501</v>
      </c>
      <c r="U23" s="19">
        <v>0.96765626984077935</v>
      </c>
      <c r="V23" s="19">
        <v>3.2343730159220631E-2</v>
      </c>
      <c r="W23" s="18">
        <v>0</v>
      </c>
      <c r="X23" s="18">
        <v>0</v>
      </c>
      <c r="Y23" s="18">
        <v>45403.226737397272</v>
      </c>
      <c r="Z23" s="18">
        <v>1517.5943769722289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45403.226737397272</v>
      </c>
      <c r="AH23" s="18">
        <v>1517.5943769722289</v>
      </c>
    </row>
    <row r="24" spans="1:34" s="26" customFormat="1" x14ac:dyDescent="0.2">
      <c r="A24" s="16" t="s">
        <v>59</v>
      </c>
      <c r="B24" s="35" t="s">
        <v>60</v>
      </c>
      <c r="C24" s="120">
        <f>'2. Presupuesto detallado'!Z26</f>
        <v>44973.005371073705</v>
      </c>
      <c r="D24" s="119">
        <f t="shared" si="12"/>
        <v>36877.864404280437</v>
      </c>
      <c r="E24" s="119">
        <f t="shared" si="13"/>
        <v>8095.1409667932694</v>
      </c>
      <c r="F24" s="19">
        <v>1</v>
      </c>
      <c r="G24" s="19">
        <v>0.82</v>
      </c>
      <c r="H24" s="19">
        <f t="shared" si="14"/>
        <v>0.18000000000000005</v>
      </c>
      <c r="N24" s="18">
        <v>0</v>
      </c>
      <c r="O24" s="18">
        <v>43988.269794721404</v>
      </c>
      <c r="P24" s="18">
        <v>0</v>
      </c>
      <c r="Q24" s="18">
        <v>0</v>
      </c>
      <c r="R24" s="18">
        <v>0</v>
      </c>
      <c r="S24" s="25">
        <v>43988.269794721404</v>
      </c>
      <c r="U24" s="19">
        <v>0.96765626984077935</v>
      </c>
      <c r="V24" s="19">
        <v>3.2343730159220631E-2</v>
      </c>
      <c r="W24" s="18">
        <v>0</v>
      </c>
      <c r="X24" s="18">
        <v>0</v>
      </c>
      <c r="Y24" s="18">
        <v>42565.525066309936</v>
      </c>
      <c r="Z24" s="18">
        <v>1422.7447284114646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42565.525066309936</v>
      </c>
      <c r="AH24" s="18">
        <v>1422.7447284114646</v>
      </c>
    </row>
    <row r="25" spans="1:34" x14ac:dyDescent="0.2">
      <c r="A25" s="16" t="s">
        <v>62</v>
      </c>
      <c r="B25" s="35" t="s">
        <v>63</v>
      </c>
      <c r="C25" s="120">
        <f>'2. Presupuesto detallado'!Z27</f>
        <v>754441.89010211709</v>
      </c>
      <c r="D25" s="119">
        <f t="shared" si="12"/>
        <v>618642.34988373599</v>
      </c>
      <c r="E25" s="119">
        <f t="shared" si="13"/>
        <v>135799.54021838112</v>
      </c>
      <c r="F25" s="19">
        <v>1</v>
      </c>
      <c r="G25" s="19">
        <v>0.82</v>
      </c>
      <c r="H25" s="19">
        <f t="shared" si="14"/>
        <v>0.18000000000000005</v>
      </c>
      <c r="N25" s="18">
        <v>0</v>
      </c>
      <c r="O25" s="18">
        <v>369501.4662756598</v>
      </c>
      <c r="P25" s="18">
        <v>368421.05263157893</v>
      </c>
      <c r="Q25" s="18">
        <v>0</v>
      </c>
      <c r="R25" s="18">
        <v>0</v>
      </c>
      <c r="S25" s="25">
        <v>737922.51890723873</v>
      </c>
      <c r="T25" s="26"/>
      <c r="U25" s="19">
        <v>0.96765626984077935</v>
      </c>
      <c r="V25" s="19">
        <v>3.2343730159220631E-2</v>
      </c>
      <c r="W25" s="18">
        <v>0</v>
      </c>
      <c r="X25" s="18">
        <v>0</v>
      </c>
      <c r="Y25" s="18">
        <v>357550.41055700346</v>
      </c>
      <c r="Z25" s="18">
        <v>11951.055718656302</v>
      </c>
      <c r="AA25" s="18">
        <v>356504.94152028713</v>
      </c>
      <c r="AB25" s="18">
        <v>11916.111111291812</v>
      </c>
      <c r="AC25" s="18">
        <v>0</v>
      </c>
      <c r="AD25" s="18">
        <v>0</v>
      </c>
      <c r="AE25" s="18">
        <v>0</v>
      </c>
      <c r="AF25" s="18">
        <v>0</v>
      </c>
      <c r="AG25" s="18">
        <v>714055.35207729065</v>
      </c>
      <c r="AH25" s="18">
        <v>23867.166829948113</v>
      </c>
    </row>
    <row r="26" spans="1:34" ht="32.25" customHeight="1" x14ac:dyDescent="0.2">
      <c r="A26" s="16" t="s">
        <v>64</v>
      </c>
      <c r="B26" s="35" t="s">
        <v>65</v>
      </c>
      <c r="C26" s="120">
        <f>'2. Presupuesto detallado'!Z28</f>
        <v>29982.003580715802</v>
      </c>
      <c r="D26" s="119">
        <f t="shared" si="12"/>
        <v>24585.242936186954</v>
      </c>
      <c r="E26" s="119">
        <f t="shared" si="13"/>
        <v>5396.7606445288457</v>
      </c>
      <c r="F26" s="19">
        <v>1</v>
      </c>
      <c r="G26" s="19">
        <v>0.82</v>
      </c>
      <c r="H26" s="19">
        <f t="shared" si="14"/>
        <v>0.18000000000000005</v>
      </c>
      <c r="N26" s="18">
        <v>0</v>
      </c>
      <c r="O26" s="18">
        <v>29325.513196480937</v>
      </c>
      <c r="P26" s="18">
        <v>0</v>
      </c>
      <c r="Q26" s="18">
        <v>0</v>
      </c>
      <c r="R26" s="18">
        <v>0</v>
      </c>
      <c r="S26" s="25">
        <v>29325.513196480937</v>
      </c>
      <c r="T26" s="26"/>
      <c r="U26" s="19">
        <v>0.96765626984077935</v>
      </c>
      <c r="V26" s="19">
        <v>3.2343730159220631E-2</v>
      </c>
      <c r="W26" s="18">
        <v>0</v>
      </c>
      <c r="X26" s="18">
        <v>0</v>
      </c>
      <c r="Y26" s="18">
        <v>28377.016710873293</v>
      </c>
      <c r="Z26" s="18">
        <v>948.49648560764308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28377.016710873293</v>
      </c>
      <c r="AH26" s="18">
        <v>948.49648560764308</v>
      </c>
    </row>
    <row r="27" spans="1:34" s="26" customFormat="1" ht="30" customHeight="1" x14ac:dyDescent="0.2">
      <c r="A27" s="16" t="s">
        <v>67</v>
      </c>
      <c r="B27" s="35" t="s">
        <v>68</v>
      </c>
      <c r="C27" s="120">
        <f>'2. Presupuesto detallado'!Z29</f>
        <v>119659.03104073883</v>
      </c>
      <c r="D27" s="119">
        <f t="shared" si="12"/>
        <v>98120.405453405838</v>
      </c>
      <c r="E27" s="119">
        <f t="shared" si="13"/>
        <v>21538.625587332994</v>
      </c>
      <c r="F27" s="19">
        <v>1</v>
      </c>
      <c r="G27" s="19">
        <v>0.82</v>
      </c>
      <c r="H27" s="19">
        <f t="shared" si="14"/>
        <v>0.18000000000000005</v>
      </c>
      <c r="N27" s="18">
        <v>0</v>
      </c>
      <c r="O27" s="18">
        <v>29324.046920821114</v>
      </c>
      <c r="P27" s="18">
        <v>29238.304093567251</v>
      </c>
      <c r="Q27" s="18">
        <v>29238.304093567251</v>
      </c>
      <c r="R27" s="18">
        <v>29238.304093567251</v>
      </c>
      <c r="S27" s="25">
        <v>117038.95920152286</v>
      </c>
      <c r="U27" s="19">
        <v>0.96765626984077935</v>
      </c>
      <c r="V27" s="19">
        <v>3.2343730159220631E-2</v>
      </c>
      <c r="W27" s="18">
        <v>0</v>
      </c>
      <c r="X27" s="18">
        <v>0</v>
      </c>
      <c r="Y27" s="18">
        <v>28375.597860037749</v>
      </c>
      <c r="Z27" s="18">
        <v>948.44906078336271</v>
      </c>
      <c r="AA27" s="18">
        <v>28292.628275651674</v>
      </c>
      <c r="AB27" s="18">
        <v>945.67581791557507</v>
      </c>
      <c r="AC27" s="18">
        <v>28292.628275651674</v>
      </c>
      <c r="AD27" s="18">
        <v>945.67581791557507</v>
      </c>
      <c r="AE27" s="18">
        <v>28292.628275651674</v>
      </c>
      <c r="AF27" s="18">
        <v>945.67581791557507</v>
      </c>
      <c r="AG27" s="18">
        <v>113253.48268699276</v>
      </c>
      <c r="AH27" s="18">
        <v>3785.4765145300876</v>
      </c>
    </row>
    <row r="28" spans="1:34" s="26" customFormat="1" ht="45" x14ac:dyDescent="0.2">
      <c r="A28" s="224">
        <v>1.3</v>
      </c>
      <c r="B28" s="229" t="s">
        <v>69</v>
      </c>
      <c r="C28" s="235">
        <f>C29+C33+C38</f>
        <v>1461498.289938075</v>
      </c>
      <c r="D28" s="235">
        <f t="shared" ref="D28:E28" si="15">D29+D33+D38</f>
        <v>1198428.5977492216</v>
      </c>
      <c r="E28" s="235">
        <f t="shared" si="15"/>
        <v>263069.69218885363</v>
      </c>
      <c r="F28" s="232">
        <v>0.99999999999999989</v>
      </c>
      <c r="G28" s="232">
        <f>D28/C28</f>
        <v>0.82000000000000006</v>
      </c>
      <c r="H28" s="232">
        <f>E28/C28</f>
        <v>0.18000000000000008</v>
      </c>
      <c r="N28" s="14">
        <v>173134.32835820894</v>
      </c>
      <c r="O28" s="14">
        <v>776070.38123167166</v>
      </c>
      <c r="P28" s="14">
        <v>383801.16959064332</v>
      </c>
      <c r="Q28" s="14">
        <v>78947.368421052641</v>
      </c>
      <c r="R28" s="14">
        <v>17543.859649122809</v>
      </c>
      <c r="S28" s="14">
        <v>1429497.1072506993</v>
      </c>
      <c r="T28" s="4"/>
      <c r="U28" s="118">
        <v>0.96765626984077924</v>
      </c>
      <c r="V28" s="118">
        <v>3.2343730159220631E-2</v>
      </c>
      <c r="W28" s="14">
        <v>167534.51836049309</v>
      </c>
      <c r="X28" s="14">
        <v>5599.8099977158099</v>
      </c>
      <c r="Y28" s="14">
        <v>750969.37023655092</v>
      </c>
      <c r="Z28" s="14">
        <v>25101.010995120672</v>
      </c>
      <c r="AA28" s="14">
        <v>371387.60812661023</v>
      </c>
      <c r="AB28" s="14">
        <v>12413.561464033042</v>
      </c>
      <c r="AC28" s="14">
        <v>76393.916040061522</v>
      </c>
      <c r="AD28" s="14">
        <v>2553.4523809911029</v>
      </c>
      <c r="AE28" s="14">
        <v>16976.425786680338</v>
      </c>
      <c r="AF28" s="14">
        <v>567.43386244246733</v>
      </c>
      <c r="AG28" s="14">
        <v>1383261.838550396</v>
      </c>
      <c r="AH28" s="14">
        <v>46235.268700303095</v>
      </c>
    </row>
    <row r="29" spans="1:34" s="26" customFormat="1" ht="30" x14ac:dyDescent="0.2">
      <c r="A29" s="27" t="s">
        <v>70</v>
      </c>
      <c r="B29" s="28" t="s">
        <v>71</v>
      </c>
      <c r="C29" s="121">
        <f>SUM(C30:C32)</f>
        <v>852616.90751858754</v>
      </c>
      <c r="D29" s="121">
        <f t="shared" ref="D29:E29" si="16">SUM(D30:D32)</f>
        <v>699145.86416524171</v>
      </c>
      <c r="E29" s="121">
        <f t="shared" si="16"/>
        <v>153471.0433533458</v>
      </c>
      <c r="F29" s="122">
        <v>1</v>
      </c>
      <c r="G29" s="122">
        <f>D29/C29</f>
        <v>0.82</v>
      </c>
      <c r="H29" s="122">
        <f>E29/C29</f>
        <v>0.18000000000000005</v>
      </c>
      <c r="N29" s="30">
        <v>38805.970149253728</v>
      </c>
      <c r="O29" s="30">
        <v>538533.72434017598</v>
      </c>
      <c r="P29" s="30">
        <v>256608.18713450292</v>
      </c>
      <c r="Q29" s="30">
        <v>0</v>
      </c>
      <c r="R29" s="30">
        <v>0</v>
      </c>
      <c r="S29" s="30">
        <v>833947.88162393263</v>
      </c>
      <c r="T29" s="4"/>
      <c r="U29" s="122">
        <v>0.96765626984077935</v>
      </c>
      <c r="V29" s="122">
        <v>3.2343730159220631E-2</v>
      </c>
      <c r="W29" s="30">
        <v>37550.840322179494</v>
      </c>
      <c r="X29" s="30">
        <v>1255.1298270742334</v>
      </c>
      <c r="Y29" s="30">
        <v>521115.53487847722</v>
      </c>
      <c r="Z29" s="30">
        <v>17418.189461698759</v>
      </c>
      <c r="AA29" s="30">
        <v>248308.52117317775</v>
      </c>
      <c r="AB29" s="30">
        <v>8299.6659613251541</v>
      </c>
      <c r="AC29" s="30">
        <v>0</v>
      </c>
      <c r="AD29" s="30">
        <v>0</v>
      </c>
      <c r="AE29" s="30">
        <v>0</v>
      </c>
      <c r="AF29" s="30">
        <v>0</v>
      </c>
      <c r="AG29" s="30">
        <v>806974.89637383446</v>
      </c>
      <c r="AH29" s="30">
        <v>26972.985250098147</v>
      </c>
    </row>
    <row r="30" spans="1:34" x14ac:dyDescent="0.2">
      <c r="A30" s="16" t="s">
        <v>72</v>
      </c>
      <c r="B30" s="35" t="s">
        <v>73</v>
      </c>
      <c r="C30" s="120">
        <f>'2. Presupuesto detallado'!Z32</f>
        <v>195581.11171623357</v>
      </c>
      <c r="D30" s="119">
        <f>C30*G30</f>
        <v>160376.51160731152</v>
      </c>
      <c r="E30" s="119">
        <f>C30*H30</f>
        <v>35204.600108922052</v>
      </c>
      <c r="F30" s="19">
        <v>1</v>
      </c>
      <c r="G30" s="19">
        <v>0.82</v>
      </c>
      <c r="H30" s="19">
        <f t="shared" ref="H30:H59" si="17">F30-G30</f>
        <v>0.18000000000000005</v>
      </c>
      <c r="N30" s="18">
        <v>38805.970149253728</v>
      </c>
      <c r="O30" s="18">
        <v>152492.66862170087</v>
      </c>
      <c r="P30" s="18">
        <v>0</v>
      </c>
      <c r="Q30" s="18">
        <v>0</v>
      </c>
      <c r="R30" s="18">
        <v>0</v>
      </c>
      <c r="S30" s="25">
        <v>191298.6387709546</v>
      </c>
      <c r="T30" s="26"/>
      <c r="U30" s="19">
        <v>0.96765626984077935</v>
      </c>
      <c r="V30" s="19">
        <v>3.2343730159220631E-2</v>
      </c>
      <c r="W30" s="18">
        <v>37550.840322179494</v>
      </c>
      <c r="X30" s="18">
        <v>1255.1298270742334</v>
      </c>
      <c r="Y30" s="18">
        <v>147560.48689654112</v>
      </c>
      <c r="Z30" s="18">
        <v>4932.181725159744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185111.3272187206</v>
      </c>
      <c r="AH30" s="18">
        <v>6187.3115522339776</v>
      </c>
    </row>
    <row r="31" spans="1:34" s="26" customFormat="1" x14ac:dyDescent="0.2">
      <c r="A31" s="16" t="s">
        <v>75</v>
      </c>
      <c r="B31" s="35" t="s">
        <v>76</v>
      </c>
      <c r="C31" s="120">
        <f>'2. Presupuesto detallado'!Z33</f>
        <v>252752.14751922825</v>
      </c>
      <c r="D31" s="119">
        <f t="shared" ref="D31:D32" si="18">C31*G31</f>
        <v>207256.76096576714</v>
      </c>
      <c r="E31" s="119">
        <f t="shared" ref="E31:E32" si="19">C31*H31</f>
        <v>45495.386553461096</v>
      </c>
      <c r="F31" s="19">
        <v>1</v>
      </c>
      <c r="G31" s="19">
        <v>0.82</v>
      </c>
      <c r="H31" s="19">
        <f t="shared" si="17"/>
        <v>0.18000000000000005</v>
      </c>
      <c r="N31" s="18">
        <v>0</v>
      </c>
      <c r="O31" s="18">
        <v>148504.39882697948</v>
      </c>
      <c r="P31" s="18">
        <v>98713.450292397669</v>
      </c>
      <c r="Q31" s="18">
        <v>0</v>
      </c>
      <c r="R31" s="18">
        <v>0</v>
      </c>
      <c r="S31" s="25">
        <v>247217.84911937715</v>
      </c>
      <c r="U31" s="19">
        <v>0.96765626984077935</v>
      </c>
      <c r="V31" s="19">
        <v>3.2343730159220631E-2</v>
      </c>
      <c r="W31" s="18">
        <v>0</v>
      </c>
      <c r="X31" s="18">
        <v>0</v>
      </c>
      <c r="Y31" s="18">
        <v>143701.21262386238</v>
      </c>
      <c r="Z31" s="18">
        <v>4803.1862031171049</v>
      </c>
      <c r="AA31" s="18">
        <v>95520.689093054723</v>
      </c>
      <c r="AB31" s="18">
        <v>3192.7611993429491</v>
      </c>
      <c r="AC31" s="18">
        <v>0</v>
      </c>
      <c r="AD31" s="18">
        <v>0</v>
      </c>
      <c r="AE31" s="18">
        <v>0</v>
      </c>
      <c r="AF31" s="18">
        <v>0</v>
      </c>
      <c r="AG31" s="18">
        <v>239221.90171691708</v>
      </c>
      <c r="AH31" s="18">
        <v>7995.947402460054</v>
      </c>
    </row>
    <row r="32" spans="1:34" s="26" customFormat="1" ht="30" x14ac:dyDescent="0.2">
      <c r="A32" s="16" t="s">
        <v>77</v>
      </c>
      <c r="B32" s="35" t="s">
        <v>78</v>
      </c>
      <c r="C32" s="120">
        <f>'2. Presupuesto detallado'!Z34</f>
        <v>404283.64828312572</v>
      </c>
      <c r="D32" s="119">
        <f t="shared" si="18"/>
        <v>331512.59159216308</v>
      </c>
      <c r="E32" s="119">
        <f t="shared" si="19"/>
        <v>72771.05669096265</v>
      </c>
      <c r="F32" s="19">
        <v>1</v>
      </c>
      <c r="G32" s="19">
        <v>0.82</v>
      </c>
      <c r="H32" s="19">
        <f t="shared" si="17"/>
        <v>0.18000000000000005</v>
      </c>
      <c r="N32" s="18">
        <v>0</v>
      </c>
      <c r="O32" s="18">
        <v>237536.6568914956</v>
      </c>
      <c r="P32" s="18">
        <v>157894.73684210525</v>
      </c>
      <c r="Q32" s="18">
        <v>0</v>
      </c>
      <c r="R32" s="18">
        <v>0</v>
      </c>
      <c r="S32" s="25">
        <v>395431.39373360085</v>
      </c>
      <c r="U32" s="19">
        <v>0.96765626984077935</v>
      </c>
      <c r="V32" s="19">
        <v>3.2343730159220631E-2</v>
      </c>
      <c r="W32" s="18">
        <v>0</v>
      </c>
      <c r="X32" s="18">
        <v>0</v>
      </c>
      <c r="Y32" s="18">
        <v>229853.83535807367</v>
      </c>
      <c r="Z32" s="18">
        <v>7682.8215334219094</v>
      </c>
      <c r="AA32" s="18">
        <v>152787.83208012304</v>
      </c>
      <c r="AB32" s="18">
        <v>5106.9047619822049</v>
      </c>
      <c r="AC32" s="18">
        <v>0</v>
      </c>
      <c r="AD32" s="18">
        <v>0</v>
      </c>
      <c r="AE32" s="18">
        <v>0</v>
      </c>
      <c r="AF32" s="18">
        <v>0</v>
      </c>
      <c r="AG32" s="18">
        <v>382641.66743819672</v>
      </c>
      <c r="AH32" s="18">
        <v>12789.726295404114</v>
      </c>
    </row>
    <row r="33" spans="1:34" s="26" customFormat="1" ht="30" x14ac:dyDescent="0.2">
      <c r="A33" s="27" t="s">
        <v>79</v>
      </c>
      <c r="B33" s="28" t="s">
        <v>80</v>
      </c>
      <c r="C33" s="121">
        <f>SUM(C34:C37)</f>
        <v>243868.97733394348</v>
      </c>
      <c r="D33" s="121">
        <f t="shared" ref="D33:E33" si="20">SUM(D34:D37)</f>
        <v>199972.56141383364</v>
      </c>
      <c r="E33" s="121">
        <f t="shared" si="20"/>
        <v>43896.415920109837</v>
      </c>
      <c r="F33" s="122">
        <v>0.99999999999999978</v>
      </c>
      <c r="G33" s="122">
        <f>D33/C33</f>
        <v>0.82</v>
      </c>
      <c r="H33" s="122">
        <f>E33/C33</f>
        <v>0.18000000000000005</v>
      </c>
      <c r="N33" s="30">
        <v>5970.1492537313434</v>
      </c>
      <c r="O33" s="30">
        <v>35190.615835777127</v>
      </c>
      <c r="P33" s="30">
        <v>100877.19298245615</v>
      </c>
      <c r="Q33" s="30">
        <v>78947.368421052641</v>
      </c>
      <c r="R33" s="30">
        <v>17543.859649122809</v>
      </c>
      <c r="S33" s="30">
        <v>238529.1861421401</v>
      </c>
      <c r="T33" s="4"/>
      <c r="U33" s="122">
        <v>0.96765626984077913</v>
      </c>
      <c r="V33" s="122">
        <v>3.2343730159220624E-2</v>
      </c>
      <c r="W33" s="30">
        <v>5777.0523572583834</v>
      </c>
      <c r="X33" s="30">
        <v>193.09689647295895</v>
      </c>
      <c r="Y33" s="30">
        <v>34052.42005304795</v>
      </c>
      <c r="Z33" s="30">
        <v>1138.1957827291715</v>
      </c>
      <c r="AA33" s="30">
        <v>97614.448273411937</v>
      </c>
      <c r="AB33" s="30">
        <v>3262.744709044186</v>
      </c>
      <c r="AC33" s="30">
        <v>76393.916040061522</v>
      </c>
      <c r="AD33" s="30">
        <v>2553.452380991102</v>
      </c>
      <c r="AE33" s="30">
        <v>16976.425786680338</v>
      </c>
      <c r="AF33" s="30">
        <v>567.4338624424671</v>
      </c>
      <c r="AG33" s="30">
        <v>230814.26251046016</v>
      </c>
      <c r="AH33" s="30">
        <v>7714.923631679887</v>
      </c>
    </row>
    <row r="34" spans="1:34" s="26" customFormat="1" x14ac:dyDescent="0.2">
      <c r="A34" s="16" t="s">
        <v>81</v>
      </c>
      <c r="B34" s="35" t="s">
        <v>82</v>
      </c>
      <c r="C34" s="120">
        <f>'2. Presupuesto detallado'!Z36</f>
        <v>30089.401802497472</v>
      </c>
      <c r="D34" s="119">
        <f t="shared" ref="D34:D59" si="21">C34*G34</f>
        <v>24673.309478047926</v>
      </c>
      <c r="E34" s="119">
        <f t="shared" ref="E34:E59" si="22">C34*H34</f>
        <v>5416.0923244495461</v>
      </c>
      <c r="F34" s="19">
        <v>1</v>
      </c>
      <c r="G34" s="19">
        <v>0.82</v>
      </c>
      <c r="H34" s="19">
        <f t="shared" si="17"/>
        <v>0.18000000000000005</v>
      </c>
      <c r="N34" s="18">
        <v>5970.1492537313434</v>
      </c>
      <c r="O34" s="18">
        <v>23460.41055718475</v>
      </c>
      <c r="P34" s="18">
        <v>0</v>
      </c>
      <c r="Q34" s="18">
        <v>0</v>
      </c>
      <c r="R34" s="18">
        <v>0</v>
      </c>
      <c r="S34" s="25">
        <v>29430.559810916093</v>
      </c>
      <c r="U34" s="19">
        <v>0.96765626984077935</v>
      </c>
      <c r="V34" s="19">
        <v>3.2343730159220631E-2</v>
      </c>
      <c r="W34" s="18">
        <v>5777.0523572583843</v>
      </c>
      <c r="X34" s="18">
        <v>193.096896472959</v>
      </c>
      <c r="Y34" s="18">
        <v>22701.613368698636</v>
      </c>
      <c r="Z34" s="18">
        <v>758.79718848611446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28478.66572595702</v>
      </c>
      <c r="AH34" s="18">
        <v>951.89408495907344</v>
      </c>
    </row>
    <row r="35" spans="1:34" ht="30" x14ac:dyDescent="0.2">
      <c r="A35" s="16" t="s">
        <v>83</v>
      </c>
      <c r="B35" s="35" t="s">
        <v>84</v>
      </c>
      <c r="C35" s="120">
        <f>'2. Presupuesto detallado'!Z37</f>
        <v>112103.76338842204</v>
      </c>
      <c r="D35" s="119">
        <f t="shared" si="21"/>
        <v>91925.085978506075</v>
      </c>
      <c r="E35" s="119">
        <f t="shared" si="22"/>
        <v>20178.677409915974</v>
      </c>
      <c r="F35" s="19">
        <v>1</v>
      </c>
      <c r="G35" s="19">
        <v>0.82</v>
      </c>
      <c r="H35" s="19">
        <f t="shared" si="17"/>
        <v>0.18000000000000005</v>
      </c>
      <c r="N35" s="18">
        <v>0</v>
      </c>
      <c r="O35" s="18">
        <v>0</v>
      </c>
      <c r="P35" s="18">
        <v>65789.473684210534</v>
      </c>
      <c r="Q35" s="18">
        <v>43859.649122807015</v>
      </c>
      <c r="R35" s="18">
        <v>0</v>
      </c>
      <c r="S35" s="25">
        <v>109649.12280701756</v>
      </c>
      <c r="T35" s="26"/>
      <c r="U35" s="19">
        <v>0.96765626984077935</v>
      </c>
      <c r="V35" s="19">
        <v>3.2343730159220631E-2</v>
      </c>
      <c r="W35" s="18">
        <v>0</v>
      </c>
      <c r="X35" s="18">
        <v>0</v>
      </c>
      <c r="Y35" s="18">
        <v>0</v>
      </c>
      <c r="Z35" s="18">
        <v>0</v>
      </c>
      <c r="AA35" s="18">
        <v>63661.596700051283</v>
      </c>
      <c r="AB35" s="18">
        <v>2127.8769841592521</v>
      </c>
      <c r="AC35" s="18">
        <v>42441.064466700846</v>
      </c>
      <c r="AD35" s="18">
        <v>1418.584656106168</v>
      </c>
      <c r="AE35" s="18">
        <v>0</v>
      </c>
      <c r="AF35" s="18">
        <v>0</v>
      </c>
      <c r="AG35" s="18">
        <v>106102.66116675214</v>
      </c>
      <c r="AH35" s="18">
        <v>3546.4616402654206</v>
      </c>
    </row>
    <row r="36" spans="1:34" s="26" customFormat="1" x14ac:dyDescent="0.2">
      <c r="A36" s="16" t="s">
        <v>85</v>
      </c>
      <c r="B36" s="35" t="s">
        <v>86</v>
      </c>
      <c r="C36" s="120">
        <f>'2. Presupuesto detallado'!Z38</f>
        <v>11992.801432286322</v>
      </c>
      <c r="D36" s="119">
        <f t="shared" si="21"/>
        <v>9834.097174474784</v>
      </c>
      <c r="E36" s="119">
        <f t="shared" si="22"/>
        <v>2158.7042578115384</v>
      </c>
      <c r="F36" s="19">
        <v>1</v>
      </c>
      <c r="G36" s="19">
        <v>0.82</v>
      </c>
      <c r="H36" s="19">
        <f t="shared" si="17"/>
        <v>0.18000000000000005</v>
      </c>
      <c r="N36" s="18">
        <v>0</v>
      </c>
      <c r="O36" s="18">
        <v>11730.205278592375</v>
      </c>
      <c r="P36" s="18">
        <v>0</v>
      </c>
      <c r="Q36" s="18">
        <v>0</v>
      </c>
      <c r="R36" s="18">
        <v>0</v>
      </c>
      <c r="S36" s="25">
        <v>11730.205278592375</v>
      </c>
      <c r="U36" s="19">
        <v>0.96765626984077935</v>
      </c>
      <c r="V36" s="19">
        <v>3.2343730159220631E-2</v>
      </c>
      <c r="W36" s="18">
        <v>0</v>
      </c>
      <c r="X36" s="18">
        <v>0</v>
      </c>
      <c r="Y36" s="18">
        <v>11350.806684349318</v>
      </c>
      <c r="Z36" s="18">
        <v>379.39859424305723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11350.806684349318</v>
      </c>
      <c r="AH36" s="18">
        <v>379.39859424305723</v>
      </c>
    </row>
    <row r="37" spans="1:34" s="26" customFormat="1" x14ac:dyDescent="0.2">
      <c r="A37" s="16" t="s">
        <v>87</v>
      </c>
      <c r="B37" s="35" t="s">
        <v>88</v>
      </c>
      <c r="C37" s="120">
        <f>'2. Presupuesto detallado'!Z39</f>
        <v>89683.010710737639</v>
      </c>
      <c r="D37" s="119">
        <f t="shared" si="21"/>
        <v>73540.068782804854</v>
      </c>
      <c r="E37" s="119">
        <f t="shared" si="22"/>
        <v>16142.941927932779</v>
      </c>
      <c r="F37" s="19">
        <v>1</v>
      </c>
      <c r="G37" s="19">
        <v>0.82</v>
      </c>
      <c r="H37" s="19">
        <f t="shared" si="17"/>
        <v>0.18000000000000005</v>
      </c>
      <c r="N37" s="18">
        <v>0</v>
      </c>
      <c r="O37" s="18">
        <v>0</v>
      </c>
      <c r="P37" s="18">
        <v>35087.719298245618</v>
      </c>
      <c r="Q37" s="18">
        <v>35087.719298245618</v>
      </c>
      <c r="R37" s="18">
        <v>17543.859649122809</v>
      </c>
      <c r="S37" s="25">
        <v>87719.298245614045</v>
      </c>
      <c r="U37" s="19">
        <v>0.96765626984077935</v>
      </c>
      <c r="V37" s="19">
        <v>3.2343730159220631E-2</v>
      </c>
      <c r="W37" s="18">
        <v>0</v>
      </c>
      <c r="X37" s="18">
        <v>0</v>
      </c>
      <c r="Y37" s="18">
        <v>0</v>
      </c>
      <c r="Z37" s="18">
        <v>0</v>
      </c>
      <c r="AA37" s="18">
        <v>33952.851573360684</v>
      </c>
      <c r="AB37" s="18">
        <v>1134.8677248849347</v>
      </c>
      <c r="AC37" s="18">
        <v>33952.851573360684</v>
      </c>
      <c r="AD37" s="18">
        <v>1134.8677248849347</v>
      </c>
      <c r="AE37" s="18">
        <v>16976.425786680342</v>
      </c>
      <c r="AF37" s="18">
        <v>567.43386244246733</v>
      </c>
      <c r="AG37" s="18">
        <v>84882.128933401706</v>
      </c>
      <c r="AH37" s="18">
        <v>2837.1693122123365</v>
      </c>
    </row>
    <row r="38" spans="1:34" s="26" customFormat="1" ht="31.5" customHeight="1" x14ac:dyDescent="0.2">
      <c r="A38" s="27" t="s">
        <v>89</v>
      </c>
      <c r="B38" s="28" t="s">
        <v>90</v>
      </c>
      <c r="C38" s="121">
        <f>SUM(C39:C43)</f>
        <v>365012.40508554416</v>
      </c>
      <c r="D38" s="121">
        <f t="shared" ref="D38:E38" si="23">SUM(D39:D43)</f>
        <v>299310.17217014625</v>
      </c>
      <c r="E38" s="121">
        <f t="shared" si="23"/>
        <v>65702.232915397966</v>
      </c>
      <c r="F38" s="122">
        <v>1</v>
      </c>
      <c r="G38" s="122">
        <f>D38/C38</f>
        <v>0.82000000000000006</v>
      </c>
      <c r="H38" s="122">
        <f>E38/C38</f>
        <v>0.18000000000000005</v>
      </c>
      <c r="N38" s="30">
        <v>128358.20895522388</v>
      </c>
      <c r="O38" s="30">
        <v>202346.0410557185</v>
      </c>
      <c r="P38" s="30">
        <v>26315.78947368421</v>
      </c>
      <c r="Q38" s="30">
        <v>0</v>
      </c>
      <c r="R38" s="30">
        <v>0</v>
      </c>
      <c r="S38" s="30">
        <v>357020.03948462656</v>
      </c>
      <c r="T38" s="4"/>
      <c r="U38" s="122">
        <v>0.96765626984077946</v>
      </c>
      <c r="V38" s="122">
        <v>3.2343730159220631E-2</v>
      </c>
      <c r="W38" s="30">
        <v>124206.62568105527</v>
      </c>
      <c r="X38" s="30">
        <v>4151.5832741686181</v>
      </c>
      <c r="Y38" s="30">
        <v>195801.41530502579</v>
      </c>
      <c r="Z38" s="30">
        <v>6544.6257506927386</v>
      </c>
      <c r="AA38" s="30">
        <v>25464.638680020511</v>
      </c>
      <c r="AB38" s="30">
        <v>851.15079366370082</v>
      </c>
      <c r="AC38" s="30">
        <v>0</v>
      </c>
      <c r="AD38" s="30">
        <v>0</v>
      </c>
      <c r="AE38" s="30">
        <v>0</v>
      </c>
      <c r="AF38" s="30">
        <v>0</v>
      </c>
      <c r="AG38" s="30">
        <v>345472.67966610153</v>
      </c>
      <c r="AH38" s="30">
        <v>11547.359818525056</v>
      </c>
    </row>
    <row r="39" spans="1:34" s="26" customFormat="1" x14ac:dyDescent="0.2">
      <c r="A39" s="16" t="s">
        <v>91</v>
      </c>
      <c r="B39" s="35" t="s">
        <v>92</v>
      </c>
      <c r="C39" s="120">
        <f>'2. Presupuesto detallado'!Z41</f>
        <v>45778.492034436225</v>
      </c>
      <c r="D39" s="119">
        <f t="shared" si="21"/>
        <v>37538.363468237701</v>
      </c>
      <c r="E39" s="119">
        <f t="shared" si="22"/>
        <v>8240.1285661985221</v>
      </c>
      <c r="F39" s="19">
        <v>1</v>
      </c>
      <c r="G39" s="19">
        <v>0.82</v>
      </c>
      <c r="H39" s="19">
        <f t="shared" si="17"/>
        <v>0.18000000000000005</v>
      </c>
      <c r="N39" s="18">
        <v>44776.119402985074</v>
      </c>
      <c r="O39" s="18">
        <v>0</v>
      </c>
      <c r="P39" s="18">
        <v>0</v>
      </c>
      <c r="Q39" s="18">
        <v>0</v>
      </c>
      <c r="R39" s="18">
        <v>0</v>
      </c>
      <c r="S39" s="25">
        <v>44776.119402985074</v>
      </c>
      <c r="U39" s="19">
        <v>0.96765626984077935</v>
      </c>
      <c r="V39" s="19">
        <v>3.2343730159220631E-2</v>
      </c>
      <c r="W39" s="18">
        <v>43327.892679437879</v>
      </c>
      <c r="X39" s="18">
        <v>1448.2267235471925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43327.892679437879</v>
      </c>
      <c r="AH39" s="18">
        <v>1448.2267235471925</v>
      </c>
    </row>
    <row r="40" spans="1:34" s="26" customFormat="1" x14ac:dyDescent="0.2">
      <c r="A40" s="16" t="s">
        <v>93</v>
      </c>
      <c r="B40" s="35" t="s">
        <v>94</v>
      </c>
      <c r="C40" s="120">
        <f>'2. Presupuesto detallado'!Z42</f>
        <v>151252.49567584987</v>
      </c>
      <c r="D40" s="119">
        <f t="shared" si="21"/>
        <v>124027.04645419688</v>
      </c>
      <c r="E40" s="119">
        <f t="shared" si="22"/>
        <v>27225.449221652983</v>
      </c>
      <c r="F40" s="19">
        <v>1</v>
      </c>
      <c r="G40" s="19">
        <v>0.82</v>
      </c>
      <c r="H40" s="19">
        <f t="shared" si="17"/>
        <v>0.18000000000000005</v>
      </c>
      <c r="N40" s="18">
        <v>74626.86567164179</v>
      </c>
      <c r="O40" s="18">
        <v>73313.782991202344</v>
      </c>
      <c r="P40" s="18">
        <v>0</v>
      </c>
      <c r="Q40" s="18">
        <v>0</v>
      </c>
      <c r="R40" s="18">
        <v>0</v>
      </c>
      <c r="S40" s="25">
        <v>147940.64866284415</v>
      </c>
      <c r="U40" s="19">
        <v>0.96765626984077935</v>
      </c>
      <c r="V40" s="19">
        <v>3.2343730159220631E-2</v>
      </c>
      <c r="W40" s="18">
        <v>72213.154465729807</v>
      </c>
      <c r="X40" s="18">
        <v>2413.7112059119872</v>
      </c>
      <c r="Y40" s="18">
        <v>70942.541777183229</v>
      </c>
      <c r="Z40" s="18">
        <v>2371.2412140191077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143155.69624291305</v>
      </c>
      <c r="AH40" s="18">
        <v>4784.9524199310954</v>
      </c>
    </row>
    <row r="41" spans="1:34" x14ac:dyDescent="0.2">
      <c r="A41" s="16" t="s">
        <v>95</v>
      </c>
      <c r="B41" s="35" t="s">
        <v>96</v>
      </c>
      <c r="C41" s="120">
        <f>'2. Presupuesto detallado'!Z43</f>
        <v>95942.411458290575</v>
      </c>
      <c r="D41" s="119">
        <f t="shared" si="21"/>
        <v>78672.777395798272</v>
      </c>
      <c r="E41" s="119">
        <f t="shared" si="22"/>
        <v>17269.634062492307</v>
      </c>
      <c r="F41" s="19">
        <v>1</v>
      </c>
      <c r="G41" s="19">
        <v>0.82</v>
      </c>
      <c r="H41" s="19">
        <f t="shared" si="17"/>
        <v>0.18000000000000005</v>
      </c>
      <c r="N41" s="18">
        <v>0</v>
      </c>
      <c r="O41" s="18">
        <v>93841.642228739001</v>
      </c>
      <c r="P41" s="18">
        <v>0</v>
      </c>
      <c r="Q41" s="18">
        <v>0</v>
      </c>
      <c r="R41" s="18">
        <v>0</v>
      </c>
      <c r="S41" s="25">
        <v>93841.642228739001</v>
      </c>
      <c r="T41" s="26"/>
      <c r="U41" s="19">
        <v>0.96765626984077935</v>
      </c>
      <c r="V41" s="19">
        <v>3.2343730159220631E-2</v>
      </c>
      <c r="W41" s="18">
        <v>0</v>
      </c>
      <c r="X41" s="18">
        <v>0</v>
      </c>
      <c r="Y41" s="18">
        <v>90806.453474794544</v>
      </c>
      <c r="Z41" s="18">
        <v>3035.1887539444579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90806.453474794544</v>
      </c>
      <c r="AH41" s="18">
        <v>3035.1887539444579</v>
      </c>
    </row>
    <row r="42" spans="1:34" s="26" customFormat="1" x14ac:dyDescent="0.2">
      <c r="A42" s="16" t="s">
        <v>97</v>
      </c>
      <c r="B42" s="35" t="s">
        <v>98</v>
      </c>
      <c r="C42" s="120">
        <f>'2. Presupuesto detallado'!Z44</f>
        <v>45055.202694323278</v>
      </c>
      <c r="D42" s="119">
        <f t="shared" si="21"/>
        <v>36945.266209345085</v>
      </c>
      <c r="E42" s="119">
        <f t="shared" si="22"/>
        <v>8109.9364849781923</v>
      </c>
      <c r="F42" s="19">
        <v>1</v>
      </c>
      <c r="G42" s="19">
        <v>0.82</v>
      </c>
      <c r="H42" s="19">
        <f t="shared" si="17"/>
        <v>0.18000000000000005</v>
      </c>
      <c r="N42" s="18">
        <v>8955.2238805970155</v>
      </c>
      <c r="O42" s="18">
        <v>8797.6539589442818</v>
      </c>
      <c r="P42" s="18">
        <v>26315.78947368421</v>
      </c>
      <c r="Q42" s="18">
        <v>0</v>
      </c>
      <c r="R42" s="18">
        <v>0</v>
      </c>
      <c r="S42" s="25">
        <v>44068.667313225509</v>
      </c>
      <c r="U42" s="19">
        <v>0.96765626984077935</v>
      </c>
      <c r="V42" s="19">
        <v>3.2343730159220631E-2</v>
      </c>
      <c r="W42" s="18">
        <v>8665.5785358875764</v>
      </c>
      <c r="X42" s="18">
        <v>289.64534470943852</v>
      </c>
      <c r="Y42" s="18">
        <v>8513.1050132619894</v>
      </c>
      <c r="Z42" s="18">
        <v>284.54894568229292</v>
      </c>
      <c r="AA42" s="18">
        <v>25464.638680020507</v>
      </c>
      <c r="AB42" s="18">
        <v>851.15079366370082</v>
      </c>
      <c r="AC42" s="18">
        <v>0</v>
      </c>
      <c r="AD42" s="18">
        <v>0</v>
      </c>
      <c r="AE42" s="18">
        <v>0</v>
      </c>
      <c r="AF42" s="18">
        <v>0</v>
      </c>
      <c r="AG42" s="18">
        <v>42643.322229170073</v>
      </c>
      <c r="AH42" s="18">
        <v>1425.3450840554324</v>
      </c>
    </row>
    <row r="43" spans="1:34" s="26" customFormat="1" x14ac:dyDescent="0.2">
      <c r="A43" s="16" t="s">
        <v>99</v>
      </c>
      <c r="B43" s="35" t="s">
        <v>100</v>
      </c>
      <c r="C43" s="120">
        <f>'2. Presupuesto detallado'!Z45</f>
        <v>26983.803222644223</v>
      </c>
      <c r="D43" s="119">
        <f t="shared" si="21"/>
        <v>22126.718642568263</v>
      </c>
      <c r="E43" s="119">
        <f t="shared" si="22"/>
        <v>4857.0845800759616</v>
      </c>
      <c r="F43" s="19">
        <v>1</v>
      </c>
      <c r="G43" s="19">
        <v>0.82</v>
      </c>
      <c r="H43" s="19">
        <f t="shared" si="17"/>
        <v>0.18000000000000005</v>
      </c>
      <c r="N43" s="18">
        <v>0</v>
      </c>
      <c r="O43" s="18">
        <v>26392.961876832844</v>
      </c>
      <c r="P43" s="18">
        <v>0</v>
      </c>
      <c r="Q43" s="18">
        <v>0</v>
      </c>
      <c r="R43" s="18">
        <v>0</v>
      </c>
      <c r="S43" s="25">
        <v>26392.961876832844</v>
      </c>
      <c r="U43" s="19">
        <v>0.96765626984077935</v>
      </c>
      <c r="V43" s="19">
        <v>3.2343730159220631E-2</v>
      </c>
      <c r="W43" s="18">
        <v>0</v>
      </c>
      <c r="X43" s="18">
        <v>0</v>
      </c>
      <c r="Y43" s="18">
        <v>25539.315039785964</v>
      </c>
      <c r="Z43" s="18">
        <v>853.64683704687877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25539.315039785964</v>
      </c>
      <c r="AH43" s="18">
        <v>853.64683704687877</v>
      </c>
    </row>
    <row r="44" spans="1:34" ht="30" x14ac:dyDescent="0.2">
      <c r="A44" s="224">
        <v>1.4</v>
      </c>
      <c r="B44" s="229" t="s">
        <v>102</v>
      </c>
      <c r="C44" s="235">
        <f>SUM(C45:C48)</f>
        <v>613456.97814445326</v>
      </c>
      <c r="D44" s="235">
        <f t="shared" ref="D44:E44" si="24">SUM(D45:D48)</f>
        <v>503034.72207845171</v>
      </c>
      <c r="E44" s="235">
        <f t="shared" si="24"/>
        <v>110422.25606600163</v>
      </c>
      <c r="F44" s="232">
        <v>1</v>
      </c>
      <c r="G44" s="232">
        <f>D44/C44</f>
        <v>0.82000000000000006</v>
      </c>
      <c r="H44" s="232">
        <f>E44/C44</f>
        <v>0.18000000000000008</v>
      </c>
      <c r="N44" s="14">
        <v>0</v>
      </c>
      <c r="O44" s="14">
        <v>600024.63343108515</v>
      </c>
      <c r="P44" s="14">
        <v>0</v>
      </c>
      <c r="Q44" s="14">
        <v>0</v>
      </c>
      <c r="R44" s="14">
        <v>0</v>
      </c>
      <c r="S44" s="14">
        <v>600024.63343108515</v>
      </c>
      <c r="U44" s="118">
        <v>0.96765626984077946</v>
      </c>
      <c r="V44" s="118">
        <v>3.2343730159220631E-2</v>
      </c>
      <c r="W44" s="14">
        <v>0</v>
      </c>
      <c r="X44" s="14">
        <v>0</v>
      </c>
      <c r="Y44" s="14">
        <v>580617.5985985049</v>
      </c>
      <c r="Z44" s="14">
        <v>19407.034832580292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580617.5985985049</v>
      </c>
      <c r="AH44" s="14">
        <v>19407.034832580292</v>
      </c>
    </row>
    <row r="45" spans="1:34" s="26" customFormat="1" x14ac:dyDescent="0.2">
      <c r="A45" s="16" t="s">
        <v>103</v>
      </c>
      <c r="B45" s="35" t="s">
        <v>104</v>
      </c>
      <c r="C45" s="120">
        <f>'2. Presupuesto detallado'!Z47</f>
        <v>210305.76591657294</v>
      </c>
      <c r="D45" s="119">
        <f t="shared" si="21"/>
        <v>172450.7280515898</v>
      </c>
      <c r="E45" s="119">
        <f t="shared" si="22"/>
        <v>37855.03786498314</v>
      </c>
      <c r="F45" s="19">
        <v>1</v>
      </c>
      <c r="G45" s="19">
        <v>0.82</v>
      </c>
      <c r="H45" s="19">
        <f t="shared" si="17"/>
        <v>0.18000000000000005</v>
      </c>
      <c r="N45" s="18">
        <v>0</v>
      </c>
      <c r="O45" s="18">
        <v>205700.87976539589</v>
      </c>
      <c r="P45" s="18">
        <v>0</v>
      </c>
      <c r="Q45" s="18">
        <v>0</v>
      </c>
      <c r="R45" s="18">
        <v>0</v>
      </c>
      <c r="S45" s="25">
        <v>205700.87976539589</v>
      </c>
      <c r="U45" s="19">
        <v>0.96765626984077935</v>
      </c>
      <c r="V45" s="19">
        <v>3.2343730159220631E-2</v>
      </c>
      <c r="W45" s="18">
        <v>0</v>
      </c>
      <c r="X45" s="18">
        <v>0</v>
      </c>
      <c r="Y45" s="18">
        <v>199047.74601674965</v>
      </c>
      <c r="Z45" s="18">
        <v>6653.1337486462517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199047.74601674965</v>
      </c>
      <c r="AH45" s="18">
        <v>6653.1337486462517</v>
      </c>
    </row>
    <row r="46" spans="1:34" s="26" customFormat="1" x14ac:dyDescent="0.2">
      <c r="A46" s="16" t="s">
        <v>106</v>
      </c>
      <c r="B46" s="35" t="s">
        <v>107</v>
      </c>
      <c r="C46" s="120">
        <f>'2. Presupuesto detallado'!Z48</f>
        <v>116126.29626882846</v>
      </c>
      <c r="D46" s="119">
        <f t="shared" si="21"/>
        <v>95223.562940439326</v>
      </c>
      <c r="E46" s="119">
        <f t="shared" si="22"/>
        <v>20902.733328389128</v>
      </c>
      <c r="F46" s="19">
        <v>1</v>
      </c>
      <c r="G46" s="19">
        <v>0.82</v>
      </c>
      <c r="H46" s="19">
        <f t="shared" si="17"/>
        <v>0.18000000000000005</v>
      </c>
      <c r="N46" s="18">
        <v>0</v>
      </c>
      <c r="O46" s="18">
        <v>113583.57771260997</v>
      </c>
      <c r="P46" s="18">
        <v>0</v>
      </c>
      <c r="Q46" s="18">
        <v>0</v>
      </c>
      <c r="R46" s="18">
        <v>0</v>
      </c>
      <c r="S46" s="25">
        <v>113583.57771260997</v>
      </c>
      <c r="U46" s="19">
        <v>0.96765626984077935</v>
      </c>
      <c r="V46" s="19">
        <v>3.2343730159220631E-2</v>
      </c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</row>
    <row r="47" spans="1:34" s="26" customFormat="1" x14ac:dyDescent="0.2">
      <c r="A47" s="16" t="s">
        <v>109</v>
      </c>
      <c r="B47" s="35" t="s">
        <v>110</v>
      </c>
      <c r="C47" s="120">
        <f>'2. Presupuesto detallado'!Z49</f>
        <v>202239.40767321733</v>
      </c>
      <c r="D47" s="119">
        <f t="shared" si="21"/>
        <v>165836.31429203821</v>
      </c>
      <c r="E47" s="119">
        <f t="shared" si="22"/>
        <v>36403.093381179126</v>
      </c>
      <c r="F47" s="19">
        <v>1</v>
      </c>
      <c r="G47" s="19">
        <v>0.82</v>
      </c>
      <c r="H47" s="19">
        <f t="shared" si="17"/>
        <v>0.18000000000000005</v>
      </c>
      <c r="N47" s="18">
        <v>0</v>
      </c>
      <c r="O47" s="18">
        <v>197811.14369501482</v>
      </c>
      <c r="P47" s="18">
        <v>0</v>
      </c>
      <c r="Q47" s="18">
        <v>0</v>
      </c>
      <c r="R47" s="18">
        <v>0</v>
      </c>
      <c r="S47" s="25">
        <v>197811.14369501482</v>
      </c>
      <c r="U47" s="19">
        <v>0.96765626984077935</v>
      </c>
      <c r="V47" s="19">
        <v>3.2343730159220631E-2</v>
      </c>
      <c r="W47" s="18">
        <v>0</v>
      </c>
      <c r="X47" s="18">
        <v>0</v>
      </c>
      <c r="Y47" s="18">
        <v>191413.19344085644</v>
      </c>
      <c r="Z47" s="18">
        <v>6397.950254158377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191413.19344085644</v>
      </c>
      <c r="AH47" s="18">
        <v>6397.950254158377</v>
      </c>
    </row>
    <row r="48" spans="1:34" s="26" customFormat="1" x14ac:dyDescent="0.2">
      <c r="A48" s="16" t="s">
        <v>111</v>
      </c>
      <c r="B48" s="35" t="s">
        <v>112</v>
      </c>
      <c r="C48" s="120">
        <f>'2. Presupuesto detallado'!Z50</f>
        <v>84785.5082858346</v>
      </c>
      <c r="D48" s="119">
        <f t="shared" si="21"/>
        <v>69524.116794384361</v>
      </c>
      <c r="E48" s="119">
        <f t="shared" si="22"/>
        <v>15261.391491450233</v>
      </c>
      <c r="F48" s="19">
        <v>1</v>
      </c>
      <c r="G48" s="19">
        <v>0.82</v>
      </c>
      <c r="H48" s="19">
        <f t="shared" si="17"/>
        <v>0.18000000000000005</v>
      </c>
      <c r="N48" s="18">
        <v>0</v>
      </c>
      <c r="O48" s="18">
        <v>82929.032258064515</v>
      </c>
      <c r="P48" s="18">
        <v>0</v>
      </c>
      <c r="Q48" s="18">
        <v>0</v>
      </c>
      <c r="R48" s="18">
        <v>0</v>
      </c>
      <c r="S48" s="25">
        <v>82929.032258064515</v>
      </c>
      <c r="U48" s="19">
        <v>0.96765626984077935</v>
      </c>
      <c r="V48" s="19">
        <v>3.2343730159220631E-2</v>
      </c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</row>
    <row r="49" spans="1:34" s="26" customFormat="1" ht="45" x14ac:dyDescent="0.2">
      <c r="A49" s="224">
        <v>1.5</v>
      </c>
      <c r="B49" s="229" t="s">
        <v>113</v>
      </c>
      <c r="C49" s="235">
        <f>SUM(C50:C59)</f>
        <v>12620757.525931641</v>
      </c>
      <c r="D49" s="235">
        <f t="shared" ref="D49:E49" si="25">SUM(D50:D59)</f>
        <v>10349021.171263944</v>
      </c>
      <c r="E49" s="235">
        <f t="shared" si="25"/>
        <v>2271736.3546676957</v>
      </c>
      <c r="F49" s="232">
        <v>1.0000000000000002</v>
      </c>
      <c r="G49" s="232">
        <f>D49/C49</f>
        <v>0.81999999999999984</v>
      </c>
      <c r="H49" s="232">
        <f>E49/C49</f>
        <v>0.18000000000000002</v>
      </c>
      <c r="N49" s="14">
        <v>912835.82089552237</v>
      </c>
      <c r="O49" s="14">
        <v>73900.293255131954</v>
      </c>
      <c r="P49" s="14">
        <v>11357675.438596491</v>
      </c>
      <c r="Q49" s="14">
        <v>0</v>
      </c>
      <c r="R49" s="14">
        <v>0</v>
      </c>
      <c r="S49" s="14">
        <v>12344411.552747143</v>
      </c>
      <c r="T49" s="4"/>
      <c r="U49" s="118">
        <v>0.96765626984077968</v>
      </c>
      <c r="V49" s="118">
        <v>3.2343730159220638E-2</v>
      </c>
      <c r="W49" s="14">
        <v>883311.30542480724</v>
      </c>
      <c r="X49" s="14">
        <v>29524.515470715436</v>
      </c>
      <c r="Y49" s="14">
        <v>71510.082111400712</v>
      </c>
      <c r="Z49" s="14">
        <v>2390.211143731261</v>
      </c>
      <c r="AA49" s="14">
        <v>10990325.848974522</v>
      </c>
      <c r="AB49" s="14">
        <v>367349.58962197282</v>
      </c>
      <c r="AC49" s="14">
        <v>0</v>
      </c>
      <c r="AD49" s="14">
        <v>0</v>
      </c>
      <c r="AE49" s="14">
        <v>0</v>
      </c>
      <c r="AF49" s="14">
        <v>0</v>
      </c>
      <c r="AG49" s="14">
        <v>11945147.236510728</v>
      </c>
      <c r="AH49" s="14">
        <v>399264.31623641943</v>
      </c>
    </row>
    <row r="50" spans="1:34" s="26" customFormat="1" ht="31.5" customHeight="1" x14ac:dyDescent="0.2">
      <c r="A50" s="16" t="s">
        <v>114</v>
      </c>
      <c r="B50" s="35" t="s">
        <v>115</v>
      </c>
      <c r="C50" s="120">
        <f>'2. Presupuesto detallado'!Z52</f>
        <v>2541018.6368042328</v>
      </c>
      <c r="D50" s="119">
        <f t="shared" si="21"/>
        <v>2083635.2821794709</v>
      </c>
      <c r="E50" s="119">
        <f t="shared" si="22"/>
        <v>457383.35462476203</v>
      </c>
      <c r="F50" s="19">
        <v>1</v>
      </c>
      <c r="G50" s="19">
        <v>0.82</v>
      </c>
      <c r="H50" s="19">
        <f t="shared" si="17"/>
        <v>0.18000000000000005</v>
      </c>
      <c r="N50" s="18">
        <v>0</v>
      </c>
      <c r="O50" s="18">
        <v>0</v>
      </c>
      <c r="P50" s="18">
        <v>2485380.1169590643</v>
      </c>
      <c r="Q50" s="18">
        <v>0</v>
      </c>
      <c r="R50" s="18">
        <v>0</v>
      </c>
      <c r="S50" s="25">
        <v>2485380.1169590643</v>
      </c>
      <c r="U50" s="19">
        <v>0.96765626984077935</v>
      </c>
      <c r="V50" s="19">
        <v>3.2343730159220631E-2</v>
      </c>
      <c r="W50" s="18">
        <v>0</v>
      </c>
      <c r="X50" s="18">
        <v>0</v>
      </c>
      <c r="Y50" s="18">
        <v>0</v>
      </c>
      <c r="Z50" s="18">
        <v>0</v>
      </c>
      <c r="AA50" s="18">
        <v>2404993.6531130481</v>
      </c>
      <c r="AB50" s="18">
        <v>80386.46384601618</v>
      </c>
      <c r="AC50" s="18">
        <v>0</v>
      </c>
      <c r="AD50" s="18">
        <v>0</v>
      </c>
      <c r="AE50" s="18">
        <v>0</v>
      </c>
      <c r="AF50" s="18">
        <v>0</v>
      </c>
      <c r="AG50" s="18">
        <v>2404993.6531130481</v>
      </c>
      <c r="AH50" s="18">
        <v>80386.46384601618</v>
      </c>
    </row>
    <row r="51" spans="1:34" x14ac:dyDescent="0.2">
      <c r="A51" s="16" t="s">
        <v>117</v>
      </c>
      <c r="B51" s="35" t="s">
        <v>118</v>
      </c>
      <c r="C51" s="120">
        <f>'2. Presupuesto detallado'!Z53</f>
        <v>488303.91503398633</v>
      </c>
      <c r="D51" s="119">
        <f t="shared" si="21"/>
        <v>400409.21032786876</v>
      </c>
      <c r="E51" s="119">
        <f t="shared" si="22"/>
        <v>87894.704706117569</v>
      </c>
      <c r="F51" s="19">
        <v>1</v>
      </c>
      <c r="G51" s="19">
        <v>0.82</v>
      </c>
      <c r="H51" s="19">
        <f t="shared" si="17"/>
        <v>0.18000000000000005</v>
      </c>
      <c r="I51" s="22"/>
      <c r="N51" s="18">
        <v>477611.94029850746</v>
      </c>
      <c r="O51" s="18">
        <v>0</v>
      </c>
      <c r="P51" s="18">
        <v>0</v>
      </c>
      <c r="Q51" s="18">
        <v>0</v>
      </c>
      <c r="R51" s="18">
        <v>0</v>
      </c>
      <c r="S51" s="25">
        <v>477611.94029850746</v>
      </c>
      <c r="T51" s="26"/>
      <c r="U51" s="19">
        <v>0.96765626984077935</v>
      </c>
      <c r="V51" s="19">
        <v>3.2343730159220631E-2</v>
      </c>
      <c r="W51" s="18">
        <v>462164.18858067074</v>
      </c>
      <c r="X51" s="18">
        <v>15447.75171783672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462164.18858067074</v>
      </c>
      <c r="AH51" s="18">
        <v>15447.75171783672</v>
      </c>
    </row>
    <row r="52" spans="1:34" ht="30" x14ac:dyDescent="0.2">
      <c r="A52" s="16" t="s">
        <v>119</v>
      </c>
      <c r="B52" s="35" t="s">
        <v>120</v>
      </c>
      <c r="C52" s="120">
        <f>'2. Presupuesto detallado'!Z54</f>
        <v>122075.97875849658</v>
      </c>
      <c r="D52" s="119">
        <f t="shared" si="21"/>
        <v>100102.30258196719</v>
      </c>
      <c r="E52" s="119">
        <f t="shared" si="22"/>
        <v>21973.676176529392</v>
      </c>
      <c r="F52" s="19">
        <v>1</v>
      </c>
      <c r="G52" s="19">
        <v>0.82</v>
      </c>
      <c r="H52" s="19">
        <f t="shared" si="17"/>
        <v>0.18000000000000005</v>
      </c>
      <c r="N52" s="18">
        <v>119402.98507462686</v>
      </c>
      <c r="O52" s="18">
        <v>0</v>
      </c>
      <c r="P52" s="18">
        <v>0</v>
      </c>
      <c r="Q52" s="18">
        <v>0</v>
      </c>
      <c r="R52" s="18">
        <v>0</v>
      </c>
      <c r="S52" s="25">
        <v>119402.98507462686</v>
      </c>
      <c r="T52" s="26"/>
      <c r="U52" s="19">
        <v>0.96765626984077935</v>
      </c>
      <c r="V52" s="19">
        <v>3.2343730159220631E-2</v>
      </c>
      <c r="W52" s="18">
        <v>115541.04714516769</v>
      </c>
      <c r="X52" s="18">
        <v>3861.9379294591799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115541.04714516769</v>
      </c>
      <c r="AH52" s="18">
        <v>3861.9379294591799</v>
      </c>
    </row>
    <row r="53" spans="1:34" s="3" customFormat="1" ht="30" x14ac:dyDescent="0.2">
      <c r="A53" s="16" t="s">
        <v>121</v>
      </c>
      <c r="B53" s="35" t="s">
        <v>122</v>
      </c>
      <c r="C53" s="120">
        <f>'2. Presupuesto detallado'!Z55</f>
        <v>149471.68451789606</v>
      </c>
      <c r="D53" s="119">
        <f t="shared" si="21"/>
        <v>122566.78130467476</v>
      </c>
      <c r="E53" s="119">
        <f t="shared" si="22"/>
        <v>26904.9032132213</v>
      </c>
      <c r="F53" s="19">
        <v>1</v>
      </c>
      <c r="G53" s="19">
        <v>0.82</v>
      </c>
      <c r="H53" s="19">
        <f t="shared" si="17"/>
        <v>0.18000000000000005</v>
      </c>
      <c r="N53" s="18">
        <v>0</v>
      </c>
      <c r="O53" s="18">
        <v>0</v>
      </c>
      <c r="P53" s="18">
        <v>146198.83040935674</v>
      </c>
      <c r="Q53" s="18">
        <v>0</v>
      </c>
      <c r="R53" s="18">
        <v>0</v>
      </c>
      <c r="S53" s="25">
        <v>146198.83040935674</v>
      </c>
      <c r="T53" s="26"/>
      <c r="U53" s="19">
        <v>0.96765626984077935</v>
      </c>
      <c r="V53" s="19">
        <v>3.2343730159220631E-2</v>
      </c>
      <c r="W53" s="18">
        <v>0</v>
      </c>
      <c r="X53" s="18">
        <v>0</v>
      </c>
      <c r="Y53" s="18">
        <v>0</v>
      </c>
      <c r="Z53" s="18">
        <v>0</v>
      </c>
      <c r="AA53" s="18">
        <v>141470.21488900285</v>
      </c>
      <c r="AB53" s="18">
        <v>4728.6155203538938</v>
      </c>
      <c r="AC53" s="18">
        <v>0</v>
      </c>
      <c r="AD53" s="18">
        <v>0</v>
      </c>
      <c r="AE53" s="18">
        <v>0</v>
      </c>
      <c r="AF53" s="18">
        <v>0</v>
      </c>
      <c r="AG53" s="18">
        <v>141470.21488900285</v>
      </c>
      <c r="AH53" s="18">
        <v>4728.6155203538938</v>
      </c>
    </row>
    <row r="54" spans="1:34" s="3" customFormat="1" ht="30" x14ac:dyDescent="0.2">
      <c r="A54" s="16" t="s">
        <v>123</v>
      </c>
      <c r="B54" s="35" t="s">
        <v>124</v>
      </c>
      <c r="C54" s="120">
        <f>'2. Presupuesto detallado'!Z56</f>
        <v>2989433.6903579212</v>
      </c>
      <c r="D54" s="119">
        <f t="shared" si="21"/>
        <v>2451335.6260934952</v>
      </c>
      <c r="E54" s="119">
        <f t="shared" si="22"/>
        <v>538098.06426442601</v>
      </c>
      <c r="F54" s="19">
        <v>1</v>
      </c>
      <c r="G54" s="19">
        <v>0.82</v>
      </c>
      <c r="H54" s="19">
        <f t="shared" si="17"/>
        <v>0.18000000000000005</v>
      </c>
      <c r="I54" s="49"/>
      <c r="J54" s="49"/>
      <c r="N54" s="18">
        <v>0</v>
      </c>
      <c r="O54" s="18">
        <v>0</v>
      </c>
      <c r="P54" s="18">
        <v>2923976.6081871344</v>
      </c>
      <c r="Q54" s="18">
        <v>0</v>
      </c>
      <c r="R54" s="18">
        <v>0</v>
      </c>
      <c r="S54" s="25">
        <v>2923976.6081871344</v>
      </c>
      <c r="T54" s="26"/>
      <c r="U54" s="19">
        <v>0.96765626984077935</v>
      </c>
      <c r="V54" s="19">
        <v>3.2343730159220631E-2</v>
      </c>
      <c r="W54" s="18">
        <v>0</v>
      </c>
      <c r="X54" s="18">
        <v>0</v>
      </c>
      <c r="Y54" s="18">
        <v>0</v>
      </c>
      <c r="Z54" s="18">
        <v>0</v>
      </c>
      <c r="AA54" s="18">
        <v>2829404.2977800565</v>
      </c>
      <c r="AB54" s="18">
        <v>94572.310407077865</v>
      </c>
      <c r="AC54" s="18">
        <v>0</v>
      </c>
      <c r="AD54" s="18">
        <v>0</v>
      </c>
      <c r="AE54" s="18">
        <v>0</v>
      </c>
      <c r="AF54" s="18">
        <v>0</v>
      </c>
      <c r="AG54" s="18">
        <v>2829404.2977800565</v>
      </c>
      <c r="AH54" s="18">
        <v>94572.310407077865</v>
      </c>
    </row>
    <row r="55" spans="1:34" s="3" customFormat="1" x14ac:dyDescent="0.2">
      <c r="A55" s="16" t="s">
        <v>125</v>
      </c>
      <c r="B55" s="35" t="s">
        <v>126</v>
      </c>
      <c r="C55" s="120">
        <f>'2. Presupuesto detallado'!Z57</f>
        <v>5932008.0076194806</v>
      </c>
      <c r="D55" s="119">
        <f t="shared" si="21"/>
        <v>4864246.5662479736</v>
      </c>
      <c r="E55" s="119">
        <f t="shared" si="22"/>
        <v>1067761.4413715068</v>
      </c>
      <c r="F55" s="19">
        <v>1</v>
      </c>
      <c r="G55" s="19">
        <v>0.82</v>
      </c>
      <c r="H55" s="19">
        <f t="shared" si="17"/>
        <v>0.18000000000000005</v>
      </c>
      <c r="N55" s="18">
        <v>0</v>
      </c>
      <c r="O55" s="18">
        <v>0</v>
      </c>
      <c r="P55" s="18">
        <v>5802119.8830409357</v>
      </c>
      <c r="Q55" s="18">
        <v>0</v>
      </c>
      <c r="R55" s="18">
        <v>0</v>
      </c>
      <c r="S55" s="25">
        <v>5802119.8830409357</v>
      </c>
      <c r="T55" s="26"/>
      <c r="U55" s="19">
        <v>0.96765626984077935</v>
      </c>
      <c r="V55" s="19">
        <v>3.2343730159220631E-2</v>
      </c>
      <c r="W55" s="18">
        <v>0</v>
      </c>
      <c r="X55" s="18">
        <v>0</v>
      </c>
      <c r="Y55" s="18">
        <v>0</v>
      </c>
      <c r="Z55" s="18">
        <v>0</v>
      </c>
      <c r="AA55" s="18">
        <v>5614457.6831924105</v>
      </c>
      <c r="AB55" s="18">
        <v>187662.19984852479</v>
      </c>
      <c r="AC55" s="18">
        <v>0</v>
      </c>
      <c r="AD55" s="18">
        <v>0</v>
      </c>
      <c r="AE55" s="18">
        <v>0</v>
      </c>
      <c r="AF55" s="18">
        <v>0</v>
      </c>
      <c r="AG55" s="18">
        <v>5614457.6831924105</v>
      </c>
      <c r="AH55" s="18">
        <v>187662.19984852479</v>
      </c>
    </row>
    <row r="56" spans="1:34" ht="30" x14ac:dyDescent="0.2">
      <c r="A56" s="16" t="s">
        <v>127</v>
      </c>
      <c r="B56" s="35" t="s">
        <v>128</v>
      </c>
      <c r="C56" s="120">
        <f>'2. Presupuesto detallado'!Z58</f>
        <v>15259.497344812073</v>
      </c>
      <c r="D56" s="119">
        <f t="shared" si="21"/>
        <v>12512.787822745899</v>
      </c>
      <c r="E56" s="119">
        <f t="shared" si="22"/>
        <v>2746.709522066174</v>
      </c>
      <c r="F56" s="19">
        <v>1</v>
      </c>
      <c r="G56" s="19">
        <v>0.82</v>
      </c>
      <c r="H56" s="19">
        <f t="shared" si="17"/>
        <v>0.18000000000000005</v>
      </c>
      <c r="N56" s="18">
        <v>14925.373134328358</v>
      </c>
      <c r="O56" s="18">
        <v>0</v>
      </c>
      <c r="P56" s="18">
        <v>0</v>
      </c>
      <c r="Q56" s="18">
        <v>0</v>
      </c>
      <c r="R56" s="18">
        <v>0</v>
      </c>
      <c r="S56" s="25">
        <v>14925.373134328358</v>
      </c>
      <c r="T56" s="26"/>
      <c r="U56" s="19">
        <v>0.96765626984077935</v>
      </c>
      <c r="V56" s="19">
        <v>3.2343730159220631E-2</v>
      </c>
      <c r="W56" s="18">
        <v>14442.630893145961</v>
      </c>
      <c r="X56" s="18">
        <v>482.74224118239749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14442.630893145961</v>
      </c>
      <c r="AH56" s="18">
        <v>482.74224118239749</v>
      </c>
    </row>
    <row r="57" spans="1:34" s="3" customFormat="1" x14ac:dyDescent="0.2">
      <c r="A57" s="16" t="s">
        <v>129</v>
      </c>
      <c r="B57" s="35" t="s">
        <v>130</v>
      </c>
      <c r="C57" s="120">
        <f>'2. Presupuesto detallado'!Z59</f>
        <v>158140.30163278084</v>
      </c>
      <c r="D57" s="119">
        <f t="shared" si="21"/>
        <v>129675.04733888028</v>
      </c>
      <c r="E57" s="119">
        <f t="shared" si="22"/>
        <v>28465.254293900558</v>
      </c>
      <c r="F57" s="19">
        <v>1</v>
      </c>
      <c r="G57" s="19">
        <v>0.82</v>
      </c>
      <c r="H57" s="19">
        <f t="shared" si="17"/>
        <v>0.18000000000000005</v>
      </c>
      <c r="N57" s="18">
        <v>124179.10447761194</v>
      </c>
      <c r="O57" s="18">
        <v>30498.533724340174</v>
      </c>
      <c r="P57" s="18">
        <v>0</v>
      </c>
      <c r="Q57" s="18">
        <v>0</v>
      </c>
      <c r="R57" s="18">
        <v>0</v>
      </c>
      <c r="S57" s="25">
        <v>154677.6382019521</v>
      </c>
      <c r="T57" s="26"/>
      <c r="U57" s="19">
        <v>0.96765626984077935</v>
      </c>
      <c r="V57" s="19">
        <v>3.2343730159220631E-2</v>
      </c>
      <c r="W57" s="18">
        <v>120162.68903097439</v>
      </c>
      <c r="X57" s="18">
        <v>4016.4154466375471</v>
      </c>
      <c r="Y57" s="18">
        <v>29512.097379308223</v>
      </c>
      <c r="Z57" s="18">
        <v>986.4363450319488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149674.7864102826</v>
      </c>
      <c r="AH57" s="18">
        <v>5002.8517916694955</v>
      </c>
    </row>
    <row r="58" spans="1:34" s="3" customFormat="1" x14ac:dyDescent="0.2">
      <c r="A58" s="16" t="s">
        <v>131</v>
      </c>
      <c r="B58" s="35" t="s">
        <v>132</v>
      </c>
      <c r="C58" s="120">
        <f>'2. Presupuesto detallado'!Z60</f>
        <v>188551.89810062334</v>
      </c>
      <c r="D58" s="119">
        <f t="shared" si="21"/>
        <v>154612.55644251112</v>
      </c>
      <c r="E58" s="119">
        <f t="shared" si="22"/>
        <v>33939.341658112207</v>
      </c>
      <c r="F58" s="19">
        <v>1</v>
      </c>
      <c r="G58" s="19">
        <v>0.82</v>
      </c>
      <c r="H58" s="19">
        <f t="shared" si="17"/>
        <v>0.18000000000000005</v>
      </c>
      <c r="N58" s="18">
        <v>148059.70149253731</v>
      </c>
      <c r="O58" s="18">
        <v>36363.63636363636</v>
      </c>
      <c r="P58" s="18">
        <v>0</v>
      </c>
      <c r="Q58" s="18">
        <v>0</v>
      </c>
      <c r="R58" s="18">
        <v>0</v>
      </c>
      <c r="S58" s="25">
        <v>184423.33785617366</v>
      </c>
      <c r="T58" s="26"/>
      <c r="U58" s="19">
        <v>0.96765626984077935</v>
      </c>
      <c r="V58" s="19">
        <v>3.2343730159220631E-2</v>
      </c>
      <c r="W58" s="18">
        <v>143270.89846000791</v>
      </c>
      <c r="X58" s="18">
        <v>4788.803032529383</v>
      </c>
      <c r="Y58" s="18">
        <v>35187.50072148288</v>
      </c>
      <c r="Z58" s="18">
        <v>1176.1356421534774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178458.39918149079</v>
      </c>
      <c r="AH58" s="18">
        <v>5964.9386746828595</v>
      </c>
    </row>
    <row r="59" spans="1:34" s="3" customFormat="1" x14ac:dyDescent="0.2">
      <c r="A59" s="16" t="s">
        <v>133</v>
      </c>
      <c r="B59" s="35" t="s">
        <v>134</v>
      </c>
      <c r="C59" s="120">
        <f>'2. Presupuesto detallado'!Z61</f>
        <v>36493.915761410972</v>
      </c>
      <c r="D59" s="119">
        <f t="shared" si="21"/>
        <v>29925.010924356997</v>
      </c>
      <c r="E59" s="119">
        <f t="shared" si="22"/>
        <v>6568.9048370539767</v>
      </c>
      <c r="F59" s="19">
        <v>1</v>
      </c>
      <c r="G59" s="19">
        <v>0.82</v>
      </c>
      <c r="H59" s="19">
        <f t="shared" si="17"/>
        <v>0.18000000000000005</v>
      </c>
      <c r="N59" s="18">
        <v>28656.716417910447</v>
      </c>
      <c r="O59" s="18">
        <v>7038.1231671554251</v>
      </c>
      <c r="P59" s="18">
        <v>0</v>
      </c>
      <c r="Q59" s="18">
        <v>0</v>
      </c>
      <c r="R59" s="18">
        <v>0</v>
      </c>
      <c r="S59" s="25">
        <v>35694.839585065871</v>
      </c>
      <c r="T59" s="26"/>
      <c r="U59" s="19">
        <v>0.96765626984077935</v>
      </c>
      <c r="V59" s="19">
        <v>3.2343730159220631E-2</v>
      </c>
      <c r="W59" s="18">
        <v>27729.851314840245</v>
      </c>
      <c r="X59" s="18">
        <v>926.86510307020319</v>
      </c>
      <c r="Y59" s="18">
        <v>6810.4840106095908</v>
      </c>
      <c r="Z59" s="18">
        <v>227.63915654583434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34540.335325449836</v>
      </c>
      <c r="AH59" s="18">
        <v>1154.5042596160374</v>
      </c>
    </row>
    <row r="60" spans="1:34" s="3" customFormat="1" ht="39" customHeight="1" x14ac:dyDescent="0.2">
      <c r="A60" s="9">
        <v>2</v>
      </c>
      <c r="B60" s="10" t="s">
        <v>136</v>
      </c>
      <c r="C60" s="116">
        <f>C61+C65+C70+C75</f>
        <v>12170000</v>
      </c>
      <c r="D60" s="116">
        <f t="shared" ref="D60:E60" si="26">D61+D65+D70+D75</f>
        <v>9979400</v>
      </c>
      <c r="E60" s="116">
        <f t="shared" si="26"/>
        <v>2190600.0000000005</v>
      </c>
      <c r="F60" s="117">
        <v>1</v>
      </c>
      <c r="G60" s="117">
        <f>D60/C60</f>
        <v>0.82</v>
      </c>
      <c r="H60" s="117">
        <f>E60/C60</f>
        <v>0.18000000000000005</v>
      </c>
      <c r="N60" s="12">
        <v>2920843.2835820895</v>
      </c>
      <c r="O60" s="12">
        <v>6344382.2052785922</v>
      </c>
      <c r="P60" s="12">
        <v>2645898.1754385969</v>
      </c>
      <c r="Q60" s="12">
        <v>78441.32163742691</v>
      </c>
      <c r="R60" s="12">
        <v>10403.508771929824</v>
      </c>
      <c r="S60" s="12">
        <v>11999968.494708635</v>
      </c>
      <c r="T60" s="22"/>
      <c r="U60" s="117">
        <v>0.96765626984077935</v>
      </c>
      <c r="V60" s="117">
        <v>3.2343730159220631E-2</v>
      </c>
      <c r="W60" s="12">
        <v>2826372.3165805382</v>
      </c>
      <c r="X60" s="12">
        <v>94470.967001551049</v>
      </c>
      <c r="Y60" s="12">
        <v>6139181.2192040998</v>
      </c>
      <c r="Z60" s="12">
        <v>205200.9860744919</v>
      </c>
      <c r="AA60" s="12">
        <v>2560319.9588234364</v>
      </c>
      <c r="AB60" s="12">
        <v>85578.216615160185</v>
      </c>
      <c r="AC60" s="12">
        <v>75904.236697053333</v>
      </c>
      <c r="AD60" s="12">
        <v>2537.0849403735706</v>
      </c>
      <c r="AE60" s="12">
        <v>10067.020491501442</v>
      </c>
      <c r="AF60" s="12">
        <v>336.48828042838306</v>
      </c>
      <c r="AG60" s="12">
        <v>11611844.751796629</v>
      </c>
      <c r="AH60" s="12">
        <v>388123.74291200505</v>
      </c>
    </row>
    <row r="61" spans="1:34" ht="21.75" customHeight="1" x14ac:dyDescent="0.2">
      <c r="A61" s="224">
        <v>2.1</v>
      </c>
      <c r="B61" s="229" t="s">
        <v>137</v>
      </c>
      <c r="C61" s="235">
        <f>SUM(C62:C64)</f>
        <v>88096.499948874683</v>
      </c>
      <c r="D61" s="235">
        <f t="shared" ref="D61:E61" si="27">SUM(D62:D64)</f>
        <v>72239.129958077232</v>
      </c>
      <c r="E61" s="235">
        <f t="shared" si="27"/>
        <v>15857.369990797446</v>
      </c>
      <c r="F61" s="232">
        <v>1</v>
      </c>
      <c r="G61" s="232">
        <f>D61/C61</f>
        <v>0.82</v>
      </c>
      <c r="H61" s="232">
        <f>E61/C61</f>
        <v>0.18000000000000002</v>
      </c>
      <c r="N61" s="14">
        <v>86865.671641791036</v>
      </c>
      <c r="O61" s="14">
        <v>0</v>
      </c>
      <c r="P61" s="14">
        <v>0</v>
      </c>
      <c r="Q61" s="14">
        <v>0</v>
      </c>
      <c r="R61" s="14">
        <v>0</v>
      </c>
      <c r="S61" s="14">
        <v>86865.671641791036</v>
      </c>
      <c r="U61" s="118">
        <v>0.96765626984077946</v>
      </c>
      <c r="V61" s="118">
        <v>3.2343730159220638E-2</v>
      </c>
      <c r="W61" s="14">
        <v>84056.111798109487</v>
      </c>
      <c r="X61" s="14">
        <v>2809.5598436815535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84056.111798109487</v>
      </c>
      <c r="AH61" s="14">
        <v>2809.5598436815535</v>
      </c>
    </row>
    <row r="62" spans="1:34" ht="30" x14ac:dyDescent="0.2">
      <c r="A62" s="16" t="s">
        <v>138</v>
      </c>
      <c r="B62" s="35" t="s">
        <v>139</v>
      </c>
      <c r="C62" s="120">
        <f>'2. Presupuesto detallado'!Z64</f>
        <v>30273.711322637348</v>
      </c>
      <c r="D62" s="119">
        <f t="shared" ref="D62:D64" si="28">C62*G62</f>
        <v>24824.443284562625</v>
      </c>
      <c r="E62" s="119">
        <f t="shared" ref="E62:E64" si="29">C62*H62</f>
        <v>5449.2680380747242</v>
      </c>
      <c r="F62" s="19">
        <v>1</v>
      </c>
      <c r="G62" s="19">
        <v>0.82</v>
      </c>
      <c r="H62" s="19">
        <f t="shared" ref="H62" si="30">F62-G62</f>
        <v>0.18000000000000005</v>
      </c>
      <c r="N62" s="18">
        <v>29850.746268656716</v>
      </c>
      <c r="O62" s="18">
        <v>0</v>
      </c>
      <c r="P62" s="18">
        <v>0</v>
      </c>
      <c r="Q62" s="18">
        <v>0</v>
      </c>
      <c r="R62" s="18">
        <v>0</v>
      </c>
      <c r="S62" s="25">
        <v>29850.746268656716</v>
      </c>
      <c r="T62" s="3"/>
      <c r="U62" s="19">
        <v>0.96765626984077935</v>
      </c>
      <c r="V62" s="19">
        <v>3.2343730159220631E-2</v>
      </c>
      <c r="W62" s="18">
        <v>28885.261786291921</v>
      </c>
      <c r="X62" s="18">
        <v>965.48448236479499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28885.261786291921</v>
      </c>
      <c r="AH62" s="18">
        <v>965.48448236479499</v>
      </c>
    </row>
    <row r="63" spans="1:34" x14ac:dyDescent="0.2">
      <c r="A63" s="16" t="s">
        <v>140</v>
      </c>
      <c r="B63" s="35" t="s">
        <v>141</v>
      </c>
      <c r="C63" s="120">
        <f>'2. Presupuesto detallado'!Z65</f>
        <v>27549.077303599985</v>
      </c>
      <c r="D63" s="119">
        <f t="shared" si="28"/>
        <v>22590.243388951985</v>
      </c>
      <c r="E63" s="119">
        <f t="shared" si="29"/>
        <v>4958.8339146479984</v>
      </c>
      <c r="F63" s="19">
        <v>1</v>
      </c>
      <c r="G63" s="19">
        <v>0.82</v>
      </c>
      <c r="H63" s="19">
        <f t="shared" ref="H63:H64" si="31">F63-G63</f>
        <v>0.18000000000000005</v>
      </c>
      <c r="N63" s="18">
        <v>27164.179104477611</v>
      </c>
      <c r="O63" s="18">
        <v>0</v>
      </c>
      <c r="P63" s="18">
        <v>0</v>
      </c>
      <c r="Q63" s="18">
        <v>0</v>
      </c>
      <c r="R63" s="18">
        <v>0</v>
      </c>
      <c r="S63" s="25">
        <v>27164.179104477611</v>
      </c>
      <c r="T63" s="3"/>
      <c r="U63" s="19">
        <v>0.96765626984077935</v>
      </c>
      <c r="V63" s="19">
        <v>3.2343730159220631E-2</v>
      </c>
      <c r="W63" s="18">
        <v>26285.588225525647</v>
      </c>
      <c r="X63" s="18">
        <v>878.59087895196342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26285.588225525647</v>
      </c>
      <c r="AH63" s="18">
        <v>878.59087895196342</v>
      </c>
    </row>
    <row r="64" spans="1:34" x14ac:dyDescent="0.2">
      <c r="A64" s="16" t="s">
        <v>142</v>
      </c>
      <c r="B64" s="35" t="s">
        <v>143</v>
      </c>
      <c r="C64" s="120">
        <f>'2. Presupuesto detallado'!Z66</f>
        <v>30273.711322637348</v>
      </c>
      <c r="D64" s="119">
        <f t="shared" si="28"/>
        <v>24824.443284562625</v>
      </c>
      <c r="E64" s="119">
        <f t="shared" si="29"/>
        <v>5449.2680380747242</v>
      </c>
      <c r="F64" s="19">
        <v>1</v>
      </c>
      <c r="G64" s="19">
        <v>0.82</v>
      </c>
      <c r="H64" s="19">
        <f t="shared" si="31"/>
        <v>0.18000000000000005</v>
      </c>
      <c r="N64" s="18">
        <v>29850.746268656716</v>
      </c>
      <c r="O64" s="18">
        <v>0</v>
      </c>
      <c r="P64" s="18">
        <v>0</v>
      </c>
      <c r="Q64" s="18">
        <v>0</v>
      </c>
      <c r="R64" s="18">
        <v>0</v>
      </c>
      <c r="S64" s="25">
        <v>29850.746268656716</v>
      </c>
      <c r="T64" s="3"/>
      <c r="U64" s="19">
        <v>0.96765626984077935</v>
      </c>
      <c r="V64" s="19">
        <v>3.2343730159220631E-2</v>
      </c>
      <c r="W64" s="18">
        <v>28885.261786291921</v>
      </c>
      <c r="X64" s="18">
        <v>965.48448236479499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28885.261786291921</v>
      </c>
      <c r="AH64" s="18">
        <v>965.48448236479499</v>
      </c>
    </row>
    <row r="65" spans="1:34" ht="30" x14ac:dyDescent="0.2">
      <c r="A65" s="224">
        <v>2.2000000000000002</v>
      </c>
      <c r="B65" s="229" t="s">
        <v>144</v>
      </c>
      <c r="C65" s="235">
        <f>SUM(C66:C69)</f>
        <v>2471609.3196074427</v>
      </c>
      <c r="D65" s="235">
        <f t="shared" ref="D65:E65" si="32">SUM(D66:D69)</f>
        <v>2026719.6420781026</v>
      </c>
      <c r="E65" s="235">
        <f t="shared" si="32"/>
        <v>444889.6775293398</v>
      </c>
      <c r="F65" s="232">
        <v>0.99999999999999989</v>
      </c>
      <c r="G65" s="232">
        <f>D65/C65</f>
        <v>0.81999999999999984</v>
      </c>
      <c r="H65" s="232">
        <f>E65/C65</f>
        <v>0.18000000000000005</v>
      </c>
      <c r="N65" s="14">
        <v>352843.28358208953</v>
      </c>
      <c r="O65" s="14">
        <v>1261684.2580645161</v>
      </c>
      <c r="P65" s="14">
        <v>733705.19298245606</v>
      </c>
      <c r="Q65" s="14">
        <v>78441.32163742691</v>
      </c>
      <c r="R65" s="14">
        <v>10403.508771929824</v>
      </c>
      <c r="S65" s="14">
        <v>2437077.5650384189</v>
      </c>
      <c r="U65" s="118">
        <v>0.96765626984077924</v>
      </c>
      <c r="V65" s="118">
        <v>3.2343730159220624E-2</v>
      </c>
      <c r="W65" s="14">
        <v>341431.01562941703</v>
      </c>
      <c r="X65" s="14">
        <v>11412.267952672464</v>
      </c>
      <c r="Y65" s="14">
        <v>1220876.6828755408</v>
      </c>
      <c r="Z65" s="14">
        <v>40807.575188975185</v>
      </c>
      <c r="AA65" s="14">
        <v>709974.43020421255</v>
      </c>
      <c r="AB65" s="14">
        <v>23730.762778243454</v>
      </c>
      <c r="AC65" s="14">
        <v>75904.236697053333</v>
      </c>
      <c r="AD65" s="14">
        <v>2537.0849403735701</v>
      </c>
      <c r="AE65" s="14">
        <v>10067.02049150144</v>
      </c>
      <c r="AF65" s="14">
        <v>336.48828042838295</v>
      </c>
      <c r="AG65" s="14">
        <v>2358253.3858977254</v>
      </c>
      <c r="AH65" s="14">
        <v>78824.179140693072</v>
      </c>
    </row>
    <row r="66" spans="1:34" x14ac:dyDescent="0.2">
      <c r="A66" s="16" t="s">
        <v>145</v>
      </c>
      <c r="B66" s="35" t="s">
        <v>146</v>
      </c>
      <c r="C66" s="120">
        <f>'2. Presupuesto detallado'!Z68</f>
        <v>887828.80588105193</v>
      </c>
      <c r="D66" s="119">
        <f t="shared" ref="D66:D69" si="33">C66*G66</f>
        <v>728019.62082246249</v>
      </c>
      <c r="E66" s="119">
        <f t="shared" ref="E66:E69" si="34">C66*H66</f>
        <v>159809.18505858938</v>
      </c>
      <c r="F66" s="19">
        <v>1</v>
      </c>
      <c r="G66" s="19">
        <v>0.82</v>
      </c>
      <c r="H66" s="19">
        <f t="shared" ref="H66:H69" si="35">F66-G66</f>
        <v>0.18000000000000005</v>
      </c>
      <c r="N66" s="18">
        <v>168531.94029850746</v>
      </c>
      <c r="O66" s="18">
        <v>466298.53372434014</v>
      </c>
      <c r="P66" s="18">
        <v>240594.15204678362</v>
      </c>
      <c r="Q66" s="18">
        <v>0</v>
      </c>
      <c r="R66" s="18">
        <v>0</v>
      </c>
      <c r="S66" s="25">
        <v>875424.62606963119</v>
      </c>
      <c r="T66" s="3"/>
      <c r="U66" s="19">
        <v>0.96765626984077935</v>
      </c>
      <c r="V66" s="19">
        <v>3.2343730159220631E-2</v>
      </c>
      <c r="W66" s="18">
        <v>163080.98869828266</v>
      </c>
      <c r="X66" s="18">
        <v>5450.9516002248065</v>
      </c>
      <c r="Y66" s="18">
        <v>451216.69977591984</v>
      </c>
      <c r="Z66" s="18">
        <v>15081.833948420299</v>
      </c>
      <c r="AA66" s="18">
        <v>232812.43971509594</v>
      </c>
      <c r="AB66" s="18">
        <v>7781.7123316876696</v>
      </c>
      <c r="AC66" s="18">
        <v>0</v>
      </c>
      <c r="AD66" s="18">
        <v>0</v>
      </c>
      <c r="AE66" s="18">
        <v>0</v>
      </c>
      <c r="AF66" s="18">
        <v>0</v>
      </c>
      <c r="AG66" s="18">
        <v>847110.12818929844</v>
      </c>
      <c r="AH66" s="18">
        <v>28314.497880332772</v>
      </c>
    </row>
    <row r="67" spans="1:34" s="3" customFormat="1" x14ac:dyDescent="0.2">
      <c r="A67" s="16" t="s">
        <v>148</v>
      </c>
      <c r="B67" s="35" t="s">
        <v>149</v>
      </c>
      <c r="C67" s="120">
        <f>'2. Presupuesto detallado'!Z69</f>
        <v>867700.85814993479</v>
      </c>
      <c r="D67" s="119">
        <f t="shared" si="33"/>
        <v>711514.70368294651</v>
      </c>
      <c r="E67" s="119">
        <f t="shared" si="34"/>
        <v>156186.15446698832</v>
      </c>
      <c r="F67" s="19">
        <v>1</v>
      </c>
      <c r="G67" s="19">
        <v>0.82</v>
      </c>
      <c r="H67" s="19">
        <f t="shared" si="35"/>
        <v>0.18000000000000005</v>
      </c>
      <c r="I67" s="4"/>
      <c r="N67" s="18">
        <v>155215.8208955224</v>
      </c>
      <c r="O67" s="18">
        <v>452828.73900293256</v>
      </c>
      <c r="P67" s="18">
        <v>247533.33333333334</v>
      </c>
      <c r="Q67" s="18">
        <v>0</v>
      </c>
      <c r="R67" s="18">
        <v>0</v>
      </c>
      <c r="S67" s="25">
        <v>855577.8932317883</v>
      </c>
      <c r="U67" s="19">
        <v>0.96765626984077935</v>
      </c>
      <c r="V67" s="19">
        <v>3.2343730159220631E-2</v>
      </c>
      <c r="W67" s="18">
        <v>150195.56226803569</v>
      </c>
      <c r="X67" s="18">
        <v>5020.2586274866953</v>
      </c>
      <c r="Y67" s="18">
        <v>438182.56846028153</v>
      </c>
      <c r="Z67" s="18">
        <v>14646.170542650998</v>
      </c>
      <c r="AA67" s="18">
        <v>239527.18199458759</v>
      </c>
      <c r="AB67" s="18">
        <v>8006.1513387457471</v>
      </c>
      <c r="AC67" s="18">
        <v>0</v>
      </c>
      <c r="AD67" s="18">
        <v>0</v>
      </c>
      <c r="AE67" s="18">
        <v>0</v>
      </c>
      <c r="AF67" s="18">
        <v>0</v>
      </c>
      <c r="AG67" s="18">
        <v>827905.31272290484</v>
      </c>
      <c r="AH67" s="18">
        <v>27672.580508883439</v>
      </c>
    </row>
    <row r="68" spans="1:34" s="3" customFormat="1" x14ac:dyDescent="0.2">
      <c r="A68" s="16" t="s">
        <v>150</v>
      </c>
      <c r="B68" s="35" t="s">
        <v>151</v>
      </c>
      <c r="C68" s="120">
        <f>'2. Presupuesto detallado'!Z70</f>
        <v>385485.36405939789</v>
      </c>
      <c r="D68" s="119">
        <f t="shared" si="33"/>
        <v>316097.99852870626</v>
      </c>
      <c r="E68" s="119">
        <f t="shared" si="34"/>
        <v>69387.365530691633</v>
      </c>
      <c r="F68" s="19">
        <v>1</v>
      </c>
      <c r="G68" s="19">
        <v>0.82</v>
      </c>
      <c r="H68" s="19">
        <f t="shared" si="35"/>
        <v>0.18000000000000005</v>
      </c>
      <c r="I68" s="4"/>
      <c r="N68" s="18">
        <v>8677.6119402985078</v>
      </c>
      <c r="O68" s="18">
        <v>166882.49853372434</v>
      </c>
      <c r="P68" s="18">
        <v>115694.66666666667</v>
      </c>
      <c r="Q68" s="18">
        <v>78441.32163742691</v>
      </c>
      <c r="R68" s="18">
        <v>10403.508771929824</v>
      </c>
      <c r="S68" s="25">
        <v>380099.60755004629</v>
      </c>
      <c r="U68" s="19">
        <v>0.96765626984077935</v>
      </c>
      <c r="V68" s="19">
        <v>3.2343730159220631E-2</v>
      </c>
      <c r="W68" s="18">
        <v>8396.9456012750616</v>
      </c>
      <c r="X68" s="18">
        <v>280.66633902344591</v>
      </c>
      <c r="Y68" s="18">
        <v>161484.89603285302</v>
      </c>
      <c r="Z68" s="18">
        <v>5397.6025008713123</v>
      </c>
      <c r="AA68" s="18">
        <v>111952.66958713903</v>
      </c>
      <c r="AB68" s="18">
        <v>3741.9970795276445</v>
      </c>
      <c r="AC68" s="18">
        <v>75904.236697053333</v>
      </c>
      <c r="AD68" s="18">
        <v>2537.0849403735706</v>
      </c>
      <c r="AE68" s="18">
        <v>10067.020491501442</v>
      </c>
      <c r="AF68" s="18">
        <v>336.48828042838306</v>
      </c>
      <c r="AG68" s="18">
        <v>367805.7684098219</v>
      </c>
      <c r="AH68" s="18">
        <v>12293.839140224358</v>
      </c>
    </row>
    <row r="69" spans="1:34" s="3" customFormat="1" x14ac:dyDescent="0.2">
      <c r="A69" s="16" t="s">
        <v>152</v>
      </c>
      <c r="B69" s="35" t="s">
        <v>153</v>
      </c>
      <c r="C69" s="120">
        <f>'2. Presupuesto detallado'!Z71</f>
        <v>330594.29151705775</v>
      </c>
      <c r="D69" s="119">
        <f t="shared" si="33"/>
        <v>271087.31904398731</v>
      </c>
      <c r="E69" s="119">
        <f t="shared" si="34"/>
        <v>59506.972473070411</v>
      </c>
      <c r="F69" s="19">
        <v>1</v>
      </c>
      <c r="G69" s="19">
        <v>0.82</v>
      </c>
      <c r="H69" s="19">
        <f t="shared" si="35"/>
        <v>0.18000000000000005</v>
      </c>
      <c r="I69" s="4"/>
      <c r="N69" s="18">
        <v>20417.910447761195</v>
      </c>
      <c r="O69" s="18">
        <v>175674.48680351904</v>
      </c>
      <c r="P69" s="18">
        <v>129883.04093567251</v>
      </c>
      <c r="Q69" s="18">
        <v>0</v>
      </c>
      <c r="R69" s="18">
        <v>0</v>
      </c>
      <c r="S69" s="25">
        <v>325975.43818695273</v>
      </c>
      <c r="U69" s="19">
        <v>0.96765626984077935</v>
      </c>
      <c r="V69" s="19">
        <v>3.2343730159220631E-2</v>
      </c>
      <c r="W69" s="18">
        <v>19757.519061823674</v>
      </c>
      <c r="X69" s="18">
        <v>660.39138593751977</v>
      </c>
      <c r="Y69" s="18">
        <v>169992.51860648647</v>
      </c>
      <c r="Z69" s="18">
        <v>5681.9681970325855</v>
      </c>
      <c r="AA69" s="18">
        <v>125682.13890739011</v>
      </c>
      <c r="AB69" s="18">
        <v>4200.9020282823985</v>
      </c>
      <c r="AC69" s="18">
        <v>0</v>
      </c>
      <c r="AD69" s="18">
        <v>0</v>
      </c>
      <c r="AE69" s="18">
        <v>0</v>
      </c>
      <c r="AF69" s="18">
        <v>0</v>
      </c>
      <c r="AG69" s="18">
        <v>315432.17657570023</v>
      </c>
      <c r="AH69" s="18">
        <v>10543.261611252503</v>
      </c>
    </row>
    <row r="70" spans="1:34" s="3" customFormat="1" ht="30" x14ac:dyDescent="0.2">
      <c r="A70" s="224">
        <v>2.2999999999999998</v>
      </c>
      <c r="B70" s="229" t="s">
        <v>154</v>
      </c>
      <c r="C70" s="235">
        <f>SUM(C71:C74)</f>
        <v>5037339.7948998855</v>
      </c>
      <c r="D70" s="235">
        <f t="shared" ref="D70:E70" si="36">SUM(D71:D74)</f>
        <v>4130618.6318179062</v>
      </c>
      <c r="E70" s="235">
        <f t="shared" si="36"/>
        <v>906721.16308197961</v>
      </c>
      <c r="F70" s="232">
        <v>1</v>
      </c>
      <c r="G70" s="232">
        <f>D70/C70</f>
        <v>0.82</v>
      </c>
      <c r="H70" s="232">
        <f>E70/C70</f>
        <v>0.18000000000000005</v>
      </c>
      <c r="N70" s="14">
        <v>1671641.7910447761</v>
      </c>
      <c r="O70" s="14">
        <v>2499266.8621700876</v>
      </c>
      <c r="P70" s="14">
        <v>796052.63157894742</v>
      </c>
      <c r="Q70" s="14">
        <v>0</v>
      </c>
      <c r="R70" s="14">
        <v>0</v>
      </c>
      <c r="S70" s="14">
        <v>4966961.2847938109</v>
      </c>
      <c r="T70" s="4"/>
      <c r="U70" s="118">
        <v>0.96765626984077946</v>
      </c>
      <c r="V70" s="118">
        <v>3.2343730159220631E-2</v>
      </c>
      <c r="W70" s="14">
        <v>1617574.6600323478</v>
      </c>
      <c r="X70" s="14">
        <v>54067.131012428516</v>
      </c>
      <c r="Y70" s="14">
        <v>2418431.2491841763</v>
      </c>
      <c r="Z70" s="14">
        <v>80835.612985911372</v>
      </c>
      <c r="AA70" s="14">
        <v>770305.32007062051</v>
      </c>
      <c r="AB70" s="14">
        <v>25747.311508326951</v>
      </c>
      <c r="AC70" s="14">
        <v>0</v>
      </c>
      <c r="AD70" s="14">
        <v>0</v>
      </c>
      <c r="AE70" s="14">
        <v>0</v>
      </c>
      <c r="AF70" s="14">
        <v>0</v>
      </c>
      <c r="AG70" s="14">
        <v>4806311.2292871447</v>
      </c>
      <c r="AH70" s="14">
        <v>160650.05550666683</v>
      </c>
    </row>
    <row r="71" spans="1:34" s="3" customFormat="1" x14ac:dyDescent="0.2">
      <c r="A71" s="16" t="s">
        <v>155</v>
      </c>
      <c r="B71" s="35" t="s">
        <v>156</v>
      </c>
      <c r="C71" s="120">
        <f>'2. Presupuesto detallado'!Z73</f>
        <v>1513685.5661318672</v>
      </c>
      <c r="D71" s="119">
        <f t="shared" ref="D71:D74" si="37">C71*G71</f>
        <v>1241222.1642281311</v>
      </c>
      <c r="E71" s="119">
        <f t="shared" ref="E71:E74" si="38">C71*H71</f>
        <v>272463.40190373617</v>
      </c>
      <c r="F71" s="19">
        <v>1</v>
      </c>
      <c r="G71" s="19">
        <v>0.82</v>
      </c>
      <c r="H71" s="19">
        <f t="shared" ref="H71:H74" si="39">F71-G71</f>
        <v>0.18000000000000005</v>
      </c>
      <c r="N71" s="18">
        <v>1492537.3134328357</v>
      </c>
      <c r="O71" s="18">
        <v>0</v>
      </c>
      <c r="P71" s="18">
        <v>0</v>
      </c>
      <c r="Q71" s="18">
        <v>0</v>
      </c>
      <c r="R71" s="18">
        <v>0</v>
      </c>
      <c r="S71" s="25">
        <v>1492537.3134328357</v>
      </c>
      <c r="T71" s="4"/>
      <c r="U71" s="19">
        <v>0.96765626984077935</v>
      </c>
      <c r="V71" s="19">
        <v>3.2343730159220631E-2</v>
      </c>
      <c r="W71" s="18">
        <v>1444263.089314596</v>
      </c>
      <c r="X71" s="18">
        <v>48274.224118239748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1444263.089314596</v>
      </c>
      <c r="AH71" s="18">
        <v>48274.224118239748</v>
      </c>
    </row>
    <row r="72" spans="1:34" x14ac:dyDescent="0.2">
      <c r="A72" s="16" t="s">
        <v>158</v>
      </c>
      <c r="B72" s="35" t="s">
        <v>159</v>
      </c>
      <c r="C72" s="120">
        <f>'2. Presupuesto detallado'!Z74</f>
        <v>360088.48423641373</v>
      </c>
      <c r="D72" s="119">
        <f t="shared" si="37"/>
        <v>295272.55707385927</v>
      </c>
      <c r="E72" s="119">
        <f t="shared" si="38"/>
        <v>64815.927162554486</v>
      </c>
      <c r="F72" s="19">
        <v>1</v>
      </c>
      <c r="G72" s="19">
        <v>0.82</v>
      </c>
      <c r="H72" s="19">
        <f t="shared" si="39"/>
        <v>0.18000000000000005</v>
      </c>
      <c r="N72" s="18">
        <v>179104.4776119403</v>
      </c>
      <c r="O72" s="18">
        <v>175953.07917888561</v>
      </c>
      <c r="P72" s="18">
        <v>0</v>
      </c>
      <c r="Q72" s="18">
        <v>0</v>
      </c>
      <c r="R72" s="18">
        <v>0</v>
      </c>
      <c r="S72" s="25">
        <v>355057.55679082591</v>
      </c>
      <c r="U72" s="19">
        <v>0.96765626984077935</v>
      </c>
      <c r="V72" s="19">
        <v>3.2343730159220631E-2</v>
      </c>
      <c r="W72" s="18">
        <v>173311.57071775151</v>
      </c>
      <c r="X72" s="18">
        <v>5792.9068941887699</v>
      </c>
      <c r="Y72" s="18">
        <v>170262.10026523974</v>
      </c>
      <c r="Z72" s="18">
        <v>5690.9789136458585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343573.67098299129</v>
      </c>
      <c r="AH72" s="18">
        <v>11483.885807834627</v>
      </c>
    </row>
    <row r="73" spans="1:34" x14ac:dyDescent="0.2">
      <c r="A73" s="16" t="s">
        <v>161</v>
      </c>
      <c r="B73" s="35" t="s">
        <v>162</v>
      </c>
      <c r="C73" s="120">
        <f>'2. Presupuesto detallado'!Z75</f>
        <v>1546533.8746051101</v>
      </c>
      <c r="D73" s="119">
        <f t="shared" si="37"/>
        <v>1268157.7771761902</v>
      </c>
      <c r="E73" s="119">
        <f t="shared" si="38"/>
        <v>278376.09742891992</v>
      </c>
      <c r="F73" s="19">
        <v>1</v>
      </c>
      <c r="G73" s="19">
        <v>0.82</v>
      </c>
      <c r="H73" s="19">
        <f t="shared" si="39"/>
        <v>0.18000000000000005</v>
      </c>
      <c r="N73" s="18">
        <v>0</v>
      </c>
      <c r="O73" s="18">
        <v>1524926.6862170086</v>
      </c>
      <c r="P73" s="18">
        <v>0</v>
      </c>
      <c r="Q73" s="18">
        <v>0</v>
      </c>
      <c r="R73" s="18">
        <v>0</v>
      </c>
      <c r="S73" s="25">
        <v>1524926.6862170086</v>
      </c>
      <c r="U73" s="19">
        <v>0.96765626984077935</v>
      </c>
      <c r="V73" s="19">
        <v>3.2343730159220631E-2</v>
      </c>
      <c r="W73" s="18">
        <v>0</v>
      </c>
      <c r="X73" s="18">
        <v>0</v>
      </c>
      <c r="Y73" s="18">
        <v>1475604.8689654111</v>
      </c>
      <c r="Z73" s="18">
        <v>49321.817251597437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1475604.8689654111</v>
      </c>
      <c r="AH73" s="18">
        <v>49321.817251597437</v>
      </c>
    </row>
    <row r="74" spans="1:34" x14ac:dyDescent="0.2">
      <c r="A74" s="16" t="s">
        <v>164</v>
      </c>
      <c r="B74" s="35" t="s">
        <v>165</v>
      </c>
      <c r="C74" s="120">
        <f>'2. Presupuesto detallado'!Z76</f>
        <v>1617031.8699264945</v>
      </c>
      <c r="D74" s="119">
        <f t="shared" si="37"/>
        <v>1325966.1333397254</v>
      </c>
      <c r="E74" s="119">
        <f t="shared" si="38"/>
        <v>291065.73658676911</v>
      </c>
      <c r="F74" s="19">
        <v>1</v>
      </c>
      <c r="G74" s="19">
        <v>0.82</v>
      </c>
      <c r="H74" s="19">
        <f t="shared" si="39"/>
        <v>0.18000000000000005</v>
      </c>
      <c r="N74" s="18">
        <v>0</v>
      </c>
      <c r="O74" s="18">
        <v>798387.09677419346</v>
      </c>
      <c r="P74" s="18">
        <v>796052.63157894742</v>
      </c>
      <c r="Q74" s="18">
        <v>0</v>
      </c>
      <c r="R74" s="18">
        <v>0</v>
      </c>
      <c r="S74" s="25">
        <v>1594439.7283531409</v>
      </c>
      <c r="U74" s="19">
        <v>0.96765626984077935</v>
      </c>
      <c r="V74" s="19">
        <v>3.2343730159220631E-2</v>
      </c>
      <c r="W74" s="18">
        <v>0</v>
      </c>
      <c r="X74" s="18">
        <v>0</v>
      </c>
      <c r="Y74" s="18">
        <v>772564.2799535254</v>
      </c>
      <c r="Z74" s="18">
        <v>25822.816820668082</v>
      </c>
      <c r="AA74" s="18">
        <v>770305.32007062039</v>
      </c>
      <c r="AB74" s="18">
        <v>25747.311508326951</v>
      </c>
      <c r="AC74" s="18">
        <v>0</v>
      </c>
      <c r="AD74" s="18">
        <v>0</v>
      </c>
      <c r="AE74" s="18">
        <v>0</v>
      </c>
      <c r="AF74" s="18">
        <v>0</v>
      </c>
      <c r="AG74" s="18">
        <v>1542869.6000241458</v>
      </c>
      <c r="AH74" s="18">
        <v>51570.12832899503</v>
      </c>
    </row>
    <row r="75" spans="1:34" ht="30" x14ac:dyDescent="0.2">
      <c r="A75" s="224">
        <v>2.4</v>
      </c>
      <c r="B75" s="229" t="s">
        <v>167</v>
      </c>
      <c r="C75" s="235">
        <f>SUM(C76:C80)</f>
        <v>4572954.3855437972</v>
      </c>
      <c r="D75" s="235">
        <f t="shared" ref="D75:E75" si="40">SUM(D76:D80)</f>
        <v>3749822.5961459139</v>
      </c>
      <c r="E75" s="235">
        <f t="shared" si="40"/>
        <v>823131.78939788369</v>
      </c>
      <c r="F75" s="232">
        <v>0.99999999999999989</v>
      </c>
      <c r="G75" s="232">
        <f>D75/C75</f>
        <v>0.82000000000000006</v>
      </c>
      <c r="H75" s="232">
        <f>E75/C75</f>
        <v>0.18000000000000005</v>
      </c>
      <c r="N75" s="14">
        <v>809492.53731343278</v>
      </c>
      <c r="O75" s="14">
        <v>2583431.0850439882</v>
      </c>
      <c r="P75" s="14">
        <v>1116140.350877193</v>
      </c>
      <c r="Q75" s="14">
        <v>0</v>
      </c>
      <c r="R75" s="14">
        <v>0</v>
      </c>
      <c r="S75" s="14">
        <v>4509063.9732346144</v>
      </c>
      <c r="U75" s="118">
        <v>0.96765626984077924</v>
      </c>
      <c r="V75" s="118">
        <v>3.2343730159220631E-2</v>
      </c>
      <c r="W75" s="14">
        <v>783310.52912066411</v>
      </c>
      <c r="X75" s="14">
        <v>26182.008192768506</v>
      </c>
      <c r="Y75" s="14">
        <v>2499873.2871443825</v>
      </c>
      <c r="Z75" s="14">
        <v>83557.797899605313</v>
      </c>
      <c r="AA75" s="14">
        <v>1080040.2085486031</v>
      </c>
      <c r="AB75" s="14">
        <v>36100.142328589769</v>
      </c>
      <c r="AC75" s="14">
        <v>0</v>
      </c>
      <c r="AD75" s="14">
        <v>0</v>
      </c>
      <c r="AE75" s="14">
        <v>0</v>
      </c>
      <c r="AF75" s="14">
        <v>0</v>
      </c>
      <c r="AG75" s="14">
        <v>4363224.0248136502</v>
      </c>
      <c r="AH75" s="14">
        <v>145839.9484209636</v>
      </c>
    </row>
    <row r="76" spans="1:34" x14ac:dyDescent="0.2">
      <c r="A76" s="16" t="s">
        <v>168</v>
      </c>
      <c r="B76" s="35" t="s">
        <v>169</v>
      </c>
      <c r="C76" s="120">
        <f>'2. Presupuesto detallado'!Z78</f>
        <v>87173.018584716105</v>
      </c>
      <c r="D76" s="119">
        <f t="shared" ref="D76:D80" si="41">C76*G76</f>
        <v>71481.875239467205</v>
      </c>
      <c r="E76" s="119">
        <f t="shared" ref="E76:E80" si="42">C76*H76</f>
        <v>15691.143345248904</v>
      </c>
      <c r="F76" s="19">
        <v>1</v>
      </c>
      <c r="G76" s="19">
        <v>0.82</v>
      </c>
      <c r="H76" s="19">
        <f t="shared" ref="H76:H80" si="43">F76-G76</f>
        <v>0.18000000000000005</v>
      </c>
      <c r="N76" s="18">
        <v>38447.761194029852</v>
      </c>
      <c r="O76" s="18">
        <v>47507.331378299117</v>
      </c>
      <c r="P76" s="18">
        <v>0</v>
      </c>
      <c r="Q76" s="18">
        <v>0</v>
      </c>
      <c r="R76" s="18">
        <v>0</v>
      </c>
      <c r="S76" s="25">
        <v>85955.092572328969</v>
      </c>
      <c r="T76" s="3"/>
      <c r="U76" s="19">
        <v>0.96765626984077935</v>
      </c>
      <c r="V76" s="19">
        <v>3.2343730159220631E-2</v>
      </c>
      <c r="W76" s="18">
        <v>37204.217180743995</v>
      </c>
      <c r="X76" s="18">
        <v>1243.544013285856</v>
      </c>
      <c r="Y76" s="18">
        <v>45970.767071614733</v>
      </c>
      <c r="Z76" s="18">
        <v>1536.5643066843818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83174.984252358729</v>
      </c>
      <c r="AH76" s="18">
        <v>2780.1083199702375</v>
      </c>
    </row>
    <row r="77" spans="1:34" x14ac:dyDescent="0.2">
      <c r="A77" s="16" t="s">
        <v>170</v>
      </c>
      <c r="B77" s="35" t="s">
        <v>171</v>
      </c>
      <c r="C77" s="120">
        <f>'2. Presupuesto detallado'!Z79</f>
        <v>857086.054812941</v>
      </c>
      <c r="D77" s="119">
        <f t="shared" si="41"/>
        <v>702810.56494661153</v>
      </c>
      <c r="E77" s="119">
        <f t="shared" si="42"/>
        <v>154275.48986632942</v>
      </c>
      <c r="F77" s="19">
        <v>1</v>
      </c>
      <c r="G77" s="19">
        <v>0.82</v>
      </c>
      <c r="H77" s="19">
        <f t="shared" si="43"/>
        <v>0.18000000000000005</v>
      </c>
      <c r="N77" s="18">
        <v>347164.17910447757</v>
      </c>
      <c r="O77" s="18">
        <v>497947.21407624631</v>
      </c>
      <c r="P77" s="18">
        <v>0</v>
      </c>
      <c r="Q77" s="18">
        <v>0</v>
      </c>
      <c r="R77" s="18">
        <v>0</v>
      </c>
      <c r="S77" s="25">
        <v>845111.39318072388</v>
      </c>
      <c r="T77" s="3"/>
      <c r="U77" s="19">
        <v>0.96765626984077935</v>
      </c>
      <c r="V77" s="19">
        <v>3.2343730159220631E-2</v>
      </c>
      <c r="W77" s="18">
        <v>335935.59457457502</v>
      </c>
      <c r="X77" s="18">
        <v>11228.584529902564</v>
      </c>
      <c r="Y77" s="18">
        <v>481841.74375062849</v>
      </c>
      <c r="Z77" s="18">
        <v>16105.47032561778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817777.33832520351</v>
      </c>
      <c r="AH77" s="18">
        <v>27334.054855520342</v>
      </c>
    </row>
    <row r="78" spans="1:34" x14ac:dyDescent="0.2">
      <c r="A78" s="16" t="s">
        <v>172</v>
      </c>
      <c r="B78" s="35" t="s">
        <v>173</v>
      </c>
      <c r="C78" s="120">
        <f>'2. Presupuesto detallado'!Z80</f>
        <v>1239817.6770928698</v>
      </c>
      <c r="D78" s="119">
        <f t="shared" si="41"/>
        <v>1016650.4952161531</v>
      </c>
      <c r="E78" s="119">
        <f t="shared" si="42"/>
        <v>223167.18187671661</v>
      </c>
      <c r="F78" s="19">
        <v>1</v>
      </c>
      <c r="G78" s="19">
        <v>0.82</v>
      </c>
      <c r="H78" s="19">
        <f t="shared" si="43"/>
        <v>0.18000000000000005</v>
      </c>
      <c r="N78" s="18">
        <v>378507.46268656716</v>
      </c>
      <c r="O78" s="18">
        <v>843988.26979472139</v>
      </c>
      <c r="P78" s="18">
        <v>0</v>
      </c>
      <c r="Q78" s="18">
        <v>0</v>
      </c>
      <c r="R78" s="18">
        <v>0</v>
      </c>
      <c r="S78" s="25">
        <v>1222495.7324812885</v>
      </c>
      <c r="T78" s="3"/>
      <c r="U78" s="19">
        <v>0.96765626984077935</v>
      </c>
      <c r="V78" s="19">
        <v>3.2343730159220631E-2</v>
      </c>
      <c r="W78" s="18">
        <v>366265.11945018155</v>
      </c>
      <c r="X78" s="18">
        <v>12242.343236385599</v>
      </c>
      <c r="Y78" s="18">
        <v>816690.54093893338</v>
      </c>
      <c r="Z78" s="18">
        <v>27297.728855787969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1182955.6603891149</v>
      </c>
      <c r="AH78" s="18">
        <v>39540.07209217357</v>
      </c>
    </row>
    <row r="79" spans="1:34" x14ac:dyDescent="0.2">
      <c r="A79" s="16" t="s">
        <v>174</v>
      </c>
      <c r="B79" s="35" t="s">
        <v>175</v>
      </c>
      <c r="C79" s="120">
        <f>'2. Presupuesto detallado'!Z81</f>
        <v>126019.42818517311</v>
      </c>
      <c r="D79" s="119">
        <f t="shared" si="41"/>
        <v>103335.93111184194</v>
      </c>
      <c r="E79" s="119">
        <f t="shared" si="42"/>
        <v>22683.497073331164</v>
      </c>
      <c r="F79" s="19">
        <v>1</v>
      </c>
      <c r="G79" s="19">
        <v>0.82</v>
      </c>
      <c r="H79" s="19">
        <f t="shared" si="43"/>
        <v>0.18000000000000005</v>
      </c>
      <c r="N79" s="18">
        <v>45373.13432835821</v>
      </c>
      <c r="O79" s="18">
        <v>78885.630498533719</v>
      </c>
      <c r="P79" s="18">
        <v>0</v>
      </c>
      <c r="Q79" s="18">
        <v>0</v>
      </c>
      <c r="R79" s="18">
        <v>0</v>
      </c>
      <c r="S79" s="25">
        <v>124258.76482689193</v>
      </c>
      <c r="T79" s="3"/>
      <c r="U79" s="19">
        <v>0.96765626984077935</v>
      </c>
      <c r="V79" s="19">
        <v>3.2343730159220631E-2</v>
      </c>
      <c r="W79" s="18">
        <v>43905.597915163722</v>
      </c>
      <c r="X79" s="18">
        <v>1467.5364131944884</v>
      </c>
      <c r="Y79" s="18">
        <v>76334.174952249159</v>
      </c>
      <c r="Z79" s="18">
        <v>2551.4555462845597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120239.77286741287</v>
      </c>
      <c r="AH79" s="18">
        <v>4018.9919594790481</v>
      </c>
    </row>
    <row r="80" spans="1:34" x14ac:dyDescent="0.2">
      <c r="A80" s="16" t="s">
        <v>176</v>
      </c>
      <c r="B80" s="35" t="s">
        <v>177</v>
      </c>
      <c r="C80" s="120">
        <f>'2. Presupuesto detallado'!Z82</f>
        <v>2262858.2068680977</v>
      </c>
      <c r="D80" s="119">
        <f t="shared" si="41"/>
        <v>1855543.72963184</v>
      </c>
      <c r="E80" s="119">
        <f t="shared" si="42"/>
        <v>407314.47723625769</v>
      </c>
      <c r="F80" s="19">
        <v>1</v>
      </c>
      <c r="G80" s="19">
        <v>0.82</v>
      </c>
      <c r="H80" s="19">
        <f t="shared" si="43"/>
        <v>0.18000000000000005</v>
      </c>
      <c r="N80" s="18">
        <v>0</v>
      </c>
      <c r="O80" s="18">
        <v>1115102.6392961876</v>
      </c>
      <c r="P80" s="18">
        <v>1116140.350877193</v>
      </c>
      <c r="Q80" s="18">
        <v>0</v>
      </c>
      <c r="R80" s="18">
        <v>0</v>
      </c>
      <c r="S80" s="25">
        <v>2231242.9901733808</v>
      </c>
      <c r="T80" s="3"/>
      <c r="U80" s="19">
        <v>0.96765626984077935</v>
      </c>
      <c r="V80" s="19">
        <v>3.2343730159220631E-2</v>
      </c>
      <c r="W80" s="18">
        <v>0</v>
      </c>
      <c r="X80" s="18">
        <v>0</v>
      </c>
      <c r="Y80" s="18">
        <v>1079036.060430957</v>
      </c>
      <c r="Z80" s="18">
        <v>36066.578865230629</v>
      </c>
      <c r="AA80" s="18">
        <v>1080040.2085486033</v>
      </c>
      <c r="AB80" s="18">
        <v>36100.142328589769</v>
      </c>
      <c r="AC80" s="18">
        <v>0</v>
      </c>
      <c r="AD80" s="18">
        <v>0</v>
      </c>
      <c r="AE80" s="18">
        <v>0</v>
      </c>
      <c r="AF80" s="18">
        <v>0</v>
      </c>
      <c r="AG80" s="18">
        <v>2159076.2689795606</v>
      </c>
      <c r="AH80" s="18">
        <v>72166.721193820398</v>
      </c>
    </row>
    <row r="81" spans="1:34" ht="30.75" customHeight="1" x14ac:dyDescent="0.2">
      <c r="A81" s="9">
        <v>3</v>
      </c>
      <c r="B81" s="10" t="s">
        <v>178</v>
      </c>
      <c r="C81" s="116">
        <f>C82+C85+C95+C102+C110</f>
        <v>21618000</v>
      </c>
      <c r="D81" s="116">
        <f t="shared" ref="D81:E81" si="44">D82+D85+D95+D102+D110</f>
        <v>14514005.199999999</v>
      </c>
      <c r="E81" s="116">
        <f t="shared" si="44"/>
        <v>7103994.8000000007</v>
      </c>
      <c r="F81" s="117">
        <v>1</v>
      </c>
      <c r="G81" s="117">
        <f>D81/C81</f>
        <v>0.67138519752058468</v>
      </c>
      <c r="H81" s="117">
        <f>E81/C81</f>
        <v>0.32861480247941532</v>
      </c>
      <c r="N81" s="12">
        <v>1282718.6932825735</v>
      </c>
      <c r="O81" s="12">
        <v>6797902.1700879764</v>
      </c>
      <c r="P81" s="12">
        <v>4670906.4327485366</v>
      </c>
      <c r="Q81" s="12">
        <v>4209020.4678362571</v>
      </c>
      <c r="R81" s="12">
        <v>4352748.5380116953</v>
      </c>
      <c r="S81" s="12">
        <v>21313296.30196704</v>
      </c>
      <c r="T81" s="22"/>
      <c r="U81" s="117">
        <v>0.96765626984077935</v>
      </c>
      <c r="V81" s="117">
        <v>3.2343730159220631E-2</v>
      </c>
      <c r="W81" s="12">
        <v>1241230.7859968538</v>
      </c>
      <c r="X81" s="12">
        <v>41487.907285719652</v>
      </c>
      <c r="Y81" s="12">
        <v>6578032.6566498708</v>
      </c>
      <c r="Z81" s="12">
        <v>219869.51343810585</v>
      </c>
      <c r="AA81" s="12">
        <v>4519831.8954887502</v>
      </c>
      <c r="AB81" s="12">
        <v>151074.53725978651</v>
      </c>
      <c r="AC81" s="12">
        <v>4072885.0455899243</v>
      </c>
      <c r="AD81" s="12">
        <v>136135.42224633248</v>
      </c>
      <c r="AE81" s="12">
        <v>4211964.413847303</v>
      </c>
      <c r="AF81" s="12">
        <v>140784.12416439239</v>
      </c>
      <c r="AG81" s="12">
        <v>20623944.797572702</v>
      </c>
      <c r="AH81" s="12">
        <v>689351.50439433684</v>
      </c>
    </row>
    <row r="82" spans="1:34" ht="21" customHeight="1" x14ac:dyDescent="0.2">
      <c r="A82" s="224">
        <v>3.1</v>
      </c>
      <c r="B82" s="229" t="s">
        <v>179</v>
      </c>
      <c r="C82" s="235">
        <f>SUM(C83:C84)</f>
        <v>128565.29487900084</v>
      </c>
      <c r="D82" s="235">
        <f t="shared" ref="D82:E82" si="45">SUM(D83:D84)</f>
        <v>86318.738981761155</v>
      </c>
      <c r="E82" s="235">
        <f t="shared" si="45"/>
        <v>42246.555897239668</v>
      </c>
      <c r="F82" s="232">
        <v>1</v>
      </c>
      <c r="G82" s="232">
        <f>D82/C82</f>
        <v>0.67139999999999989</v>
      </c>
      <c r="H82" s="232">
        <f>E82/C82</f>
        <v>0.32859999999999995</v>
      </c>
      <c r="N82" s="14">
        <v>126753.17901313305</v>
      </c>
      <c r="O82" s="14">
        <v>0</v>
      </c>
      <c r="P82" s="14">
        <v>0</v>
      </c>
      <c r="Q82" s="14">
        <v>0</v>
      </c>
      <c r="R82" s="14">
        <v>0</v>
      </c>
      <c r="S82" s="14">
        <v>126753.17901313305</v>
      </c>
      <c r="T82" s="22"/>
      <c r="U82" s="118">
        <v>0.96765626984077935</v>
      </c>
      <c r="V82" s="118">
        <v>3.2343730159220631E-2</v>
      </c>
      <c r="W82" s="14">
        <v>122653.50839430888</v>
      </c>
      <c r="X82" s="14">
        <v>4099.6706188241633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122653.50839430888</v>
      </c>
      <c r="AH82" s="14">
        <v>4099.6706188241633</v>
      </c>
    </row>
    <row r="83" spans="1:34" x14ac:dyDescent="0.2">
      <c r="A83" s="110" t="s">
        <v>180</v>
      </c>
      <c r="B83" s="35" t="s">
        <v>181</v>
      </c>
      <c r="C83" s="120">
        <f>'2. Presupuesto detallado'!Z85</f>
        <v>68292.11529399117</v>
      </c>
      <c r="D83" s="119">
        <f t="shared" ref="D83:D84" si="46">C83*G83</f>
        <v>45851.326208385668</v>
      </c>
      <c r="E83" s="119">
        <f t="shared" ref="E83:E84" si="47">C83*H83</f>
        <v>22440.789085605498</v>
      </c>
      <c r="F83" s="19">
        <v>1</v>
      </c>
      <c r="G83" s="19">
        <v>0.6714</v>
      </c>
      <c r="H83" s="19">
        <f t="shared" ref="H83:H84" si="48">F83-G83</f>
        <v>0.3286</v>
      </c>
      <c r="N83" s="18">
        <v>67329.544284805655</v>
      </c>
      <c r="O83" s="18">
        <v>0</v>
      </c>
      <c r="P83" s="18">
        <v>0</v>
      </c>
      <c r="Q83" s="18">
        <v>0</v>
      </c>
      <c r="R83" s="18">
        <v>0</v>
      </c>
      <c r="S83" s="25">
        <v>67329.544284805655</v>
      </c>
      <c r="U83" s="19">
        <v>0.96765626984077935</v>
      </c>
      <c r="V83" s="19">
        <v>3.2343730159220631E-2</v>
      </c>
      <c r="W83" s="18">
        <v>65151.855672714606</v>
      </c>
      <c r="X83" s="18">
        <v>2177.6886120910499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65151.855672714606</v>
      </c>
      <c r="AH83" s="18">
        <v>2177.6886120910499</v>
      </c>
    </row>
    <row r="84" spans="1:34" x14ac:dyDescent="0.2">
      <c r="A84" s="110" t="s">
        <v>182</v>
      </c>
      <c r="B84" s="35" t="s">
        <v>183</v>
      </c>
      <c r="C84" s="120">
        <f>'2. Presupuesto detallado'!Z86</f>
        <v>60273.179585009661</v>
      </c>
      <c r="D84" s="119">
        <f t="shared" si="46"/>
        <v>40467.412773375487</v>
      </c>
      <c r="E84" s="119">
        <f t="shared" si="47"/>
        <v>19805.766811634174</v>
      </c>
      <c r="F84" s="19">
        <v>1</v>
      </c>
      <c r="G84" s="19">
        <v>0.6714</v>
      </c>
      <c r="H84" s="19">
        <f t="shared" si="48"/>
        <v>0.3286</v>
      </c>
      <c r="N84" s="18">
        <v>59423.634728327394</v>
      </c>
      <c r="O84" s="18">
        <v>0</v>
      </c>
      <c r="P84" s="18">
        <v>0</v>
      </c>
      <c r="Q84" s="18">
        <v>0</v>
      </c>
      <c r="R84" s="18">
        <v>0</v>
      </c>
      <c r="S84" s="25">
        <v>59423.634728327394</v>
      </c>
      <c r="U84" s="19">
        <v>0.96765626984077935</v>
      </c>
      <c r="V84" s="19">
        <v>3.2343730159220631E-2</v>
      </c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</row>
    <row r="85" spans="1:34" ht="30" x14ac:dyDescent="0.2">
      <c r="A85" s="224">
        <v>3.2</v>
      </c>
      <c r="B85" s="229" t="s">
        <v>184</v>
      </c>
      <c r="C85" s="235">
        <f>SUM(C86:C94)</f>
        <v>4745876.9054524982</v>
      </c>
      <c r="D85" s="235">
        <f t="shared" ref="D85:E85" si="49">SUM(D86:D94)</f>
        <v>3186381.7543208068</v>
      </c>
      <c r="E85" s="235">
        <f t="shared" si="49"/>
        <v>1559495.1511316909</v>
      </c>
      <c r="F85" s="232">
        <v>1</v>
      </c>
      <c r="G85" s="232">
        <f>D85/C85</f>
        <v>0.67139999999999989</v>
      </c>
      <c r="H85" s="232">
        <f>E85/C85</f>
        <v>0.3286</v>
      </c>
      <c r="N85" s="14">
        <v>239328.35820895521</v>
      </c>
      <c r="O85" s="14">
        <v>752302.0527859237</v>
      </c>
      <c r="P85" s="14">
        <v>1299561.4035087717</v>
      </c>
      <c r="Q85" s="14">
        <v>1172763.1578947366</v>
      </c>
      <c r="R85" s="14">
        <v>1215029.2397660818</v>
      </c>
      <c r="S85" s="14">
        <v>4678984.2121644691</v>
      </c>
      <c r="T85" s="22"/>
      <c r="U85" s="118">
        <v>0.96765626984077946</v>
      </c>
      <c r="V85" s="118">
        <v>3.2343730159220631E-2</v>
      </c>
      <c r="W85" s="14">
        <v>231587.58637159548</v>
      </c>
      <c r="X85" s="14">
        <v>7740.7718373597427</v>
      </c>
      <c r="Y85" s="14">
        <v>727969.79819238815</v>
      </c>
      <c r="Z85" s="14">
        <v>24332.254593535672</v>
      </c>
      <c r="AA85" s="14">
        <v>1257528.7401483459</v>
      </c>
      <c r="AB85" s="14">
        <v>42032.663360425751</v>
      </c>
      <c r="AC85" s="14">
        <v>1134831.6227751139</v>
      </c>
      <c r="AD85" s="14">
        <v>37931.535119622822</v>
      </c>
      <c r="AE85" s="14">
        <v>1175730.6618995247</v>
      </c>
      <c r="AF85" s="14">
        <v>39298.577866557134</v>
      </c>
      <c r="AG85" s="14">
        <v>4527648.4093869682</v>
      </c>
      <c r="AH85" s="14">
        <v>151335.80277750111</v>
      </c>
    </row>
    <row r="86" spans="1:34" x14ac:dyDescent="0.2">
      <c r="A86" s="16" t="s">
        <v>185</v>
      </c>
      <c r="B86" s="35" t="s">
        <v>186</v>
      </c>
      <c r="C86" s="120">
        <f>'2. Presupuesto detallado'!Z88</f>
        <v>2422.2003905656352</v>
      </c>
      <c r="D86" s="119">
        <f t="shared" ref="D86:D94" si="50">C86*G86</f>
        <v>1626.2653422257674</v>
      </c>
      <c r="E86" s="119">
        <f t="shared" ref="E86:E94" si="51">C86*H86</f>
        <v>795.93504833986776</v>
      </c>
      <c r="F86" s="19">
        <v>1</v>
      </c>
      <c r="G86" s="19">
        <v>0.6714</v>
      </c>
      <c r="H86" s="19">
        <f t="shared" ref="H86:H94" si="52">F86-G86</f>
        <v>0.3286</v>
      </c>
      <c r="N86" s="18">
        <v>2388.0597014925374</v>
      </c>
      <c r="O86" s="18">
        <v>0</v>
      </c>
      <c r="P86" s="18">
        <v>0</v>
      </c>
      <c r="Q86" s="18">
        <v>0</v>
      </c>
      <c r="R86" s="18">
        <v>0</v>
      </c>
      <c r="S86" s="25">
        <v>2388.0597014925374</v>
      </c>
      <c r="U86" s="19">
        <v>0.96765626984077935</v>
      </c>
      <c r="V86" s="19">
        <v>3.2343730159220631E-2</v>
      </c>
      <c r="W86" s="18">
        <v>2310.8209429033536</v>
      </c>
      <c r="X86" s="18">
        <v>77.238758589183604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2310.8209429033536</v>
      </c>
      <c r="AH86" s="18">
        <v>77.238758589183604</v>
      </c>
    </row>
    <row r="87" spans="1:34" x14ac:dyDescent="0.2">
      <c r="A87" s="16" t="s">
        <v>187</v>
      </c>
      <c r="B87" s="35" t="s">
        <v>188</v>
      </c>
      <c r="C87" s="120">
        <f>'2. Presupuesto detallado'!Z89</f>
        <v>2422.2003905656352</v>
      </c>
      <c r="D87" s="119">
        <f t="shared" si="50"/>
        <v>1626.2653422257674</v>
      </c>
      <c r="E87" s="119">
        <f t="shared" si="51"/>
        <v>795.93504833986776</v>
      </c>
      <c r="F87" s="19">
        <v>1</v>
      </c>
      <c r="G87" s="19">
        <v>0.6714</v>
      </c>
      <c r="H87" s="19">
        <f t="shared" si="52"/>
        <v>0.3286</v>
      </c>
      <c r="N87" s="18">
        <v>2388.0597014925374</v>
      </c>
      <c r="O87" s="18">
        <v>0</v>
      </c>
      <c r="P87" s="18">
        <v>0</v>
      </c>
      <c r="Q87" s="18">
        <v>0</v>
      </c>
      <c r="R87" s="18">
        <v>0</v>
      </c>
      <c r="S87" s="25">
        <v>2388.0597014925374</v>
      </c>
      <c r="U87" s="19">
        <v>0.96765626984077935</v>
      </c>
      <c r="V87" s="19">
        <v>3.2343730159220631E-2</v>
      </c>
      <c r="W87" s="18">
        <v>2310.8209429033536</v>
      </c>
      <c r="X87" s="18">
        <v>77.238758589183604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2310.8209429033536</v>
      </c>
      <c r="AH87" s="18">
        <v>77.238758589183604</v>
      </c>
    </row>
    <row r="88" spans="1:34" ht="45.2" customHeight="1" x14ac:dyDescent="0.2">
      <c r="A88" s="16" t="s">
        <v>189</v>
      </c>
      <c r="B88" s="35" t="s">
        <v>190</v>
      </c>
      <c r="C88" s="120">
        <f>'2. Presupuesto detallado'!Z90</f>
        <v>4541.6257323105665</v>
      </c>
      <c r="D88" s="119">
        <f t="shared" si="50"/>
        <v>3049.2475166733143</v>
      </c>
      <c r="E88" s="119">
        <f t="shared" si="51"/>
        <v>1492.3782156372522</v>
      </c>
      <c r="F88" s="19">
        <v>1</v>
      </c>
      <c r="G88" s="19">
        <v>0.6714</v>
      </c>
      <c r="H88" s="19">
        <f t="shared" si="52"/>
        <v>0.3286</v>
      </c>
      <c r="N88" s="18">
        <v>4477.6119402985078</v>
      </c>
      <c r="O88" s="18">
        <v>0</v>
      </c>
      <c r="P88" s="18">
        <v>0</v>
      </c>
      <c r="Q88" s="18">
        <v>0</v>
      </c>
      <c r="R88" s="18">
        <v>0</v>
      </c>
      <c r="S88" s="25">
        <v>4477.6119402985078</v>
      </c>
      <c r="U88" s="19">
        <v>0.96765626984077935</v>
      </c>
      <c r="V88" s="19">
        <v>3.2343730159220631E-2</v>
      </c>
      <c r="W88" s="18">
        <v>4332.7892679437882</v>
      </c>
      <c r="X88" s="18">
        <v>144.82267235471926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4332.7892679437882</v>
      </c>
      <c r="AH88" s="18">
        <v>144.82267235471926</v>
      </c>
    </row>
    <row r="89" spans="1:34" x14ac:dyDescent="0.2">
      <c r="A89" s="16" t="s">
        <v>191</v>
      </c>
      <c r="B89" s="35" t="s">
        <v>192</v>
      </c>
      <c r="C89" s="120">
        <f>'2. Presupuesto detallado'!Z91</f>
        <v>26819.21472342272</v>
      </c>
      <c r="D89" s="119">
        <f t="shared" si="50"/>
        <v>18006.420765306015</v>
      </c>
      <c r="E89" s="119">
        <f t="shared" si="51"/>
        <v>8812.7939581167066</v>
      </c>
      <c r="F89" s="19">
        <v>1</v>
      </c>
      <c r="G89" s="19">
        <v>0.6714</v>
      </c>
      <c r="H89" s="19">
        <f t="shared" si="52"/>
        <v>0.3286</v>
      </c>
      <c r="N89" s="18">
        <v>5373.1343283582091</v>
      </c>
      <c r="O89" s="18">
        <v>5278.5923753665684</v>
      </c>
      <c r="P89" s="18">
        <v>5263.1578947368425</v>
      </c>
      <c r="Q89" s="18">
        <v>5263.1578947368425</v>
      </c>
      <c r="R89" s="18">
        <v>5263.1578947368425</v>
      </c>
      <c r="S89" s="25">
        <v>26441.200387935307</v>
      </c>
      <c r="U89" s="19">
        <v>0.96765626984077935</v>
      </c>
      <c r="V89" s="19">
        <v>3.2343730159220631E-2</v>
      </c>
      <c r="W89" s="18">
        <v>5199.3471215325462</v>
      </c>
      <c r="X89" s="18">
        <v>173.78720682566311</v>
      </c>
      <c r="Y89" s="18">
        <v>5107.8630079571922</v>
      </c>
      <c r="Z89" s="18">
        <v>170.72936740937575</v>
      </c>
      <c r="AA89" s="18">
        <v>5092.9277360041024</v>
      </c>
      <c r="AB89" s="18">
        <v>170.23015873274016</v>
      </c>
      <c r="AC89" s="18">
        <v>5092.9277360041024</v>
      </c>
      <c r="AD89" s="18">
        <v>170.23015873274016</v>
      </c>
      <c r="AE89" s="18">
        <v>5092.9277360041024</v>
      </c>
      <c r="AF89" s="18">
        <v>170.23015873274016</v>
      </c>
      <c r="AG89" s="18">
        <v>25585.993337502048</v>
      </c>
      <c r="AH89" s="18">
        <v>855.20705043325938</v>
      </c>
    </row>
    <row r="90" spans="1:34" ht="30" x14ac:dyDescent="0.2">
      <c r="A90" s="16" t="s">
        <v>193</v>
      </c>
      <c r="B90" s="35" t="s">
        <v>194</v>
      </c>
      <c r="C90" s="120">
        <f>'2. Presupuesto detallado'!Z92</f>
        <v>44698.691205704527</v>
      </c>
      <c r="D90" s="119">
        <f t="shared" si="50"/>
        <v>30010.701275510019</v>
      </c>
      <c r="E90" s="119">
        <f t="shared" si="51"/>
        <v>14687.989930194508</v>
      </c>
      <c r="F90" s="19">
        <v>1</v>
      </c>
      <c r="G90" s="19">
        <v>0.6714</v>
      </c>
      <c r="H90" s="19">
        <f t="shared" si="52"/>
        <v>0.3286</v>
      </c>
      <c r="N90" s="18">
        <v>8955.2238805970155</v>
      </c>
      <c r="O90" s="18">
        <v>8797.6539589442818</v>
      </c>
      <c r="P90" s="18">
        <v>8771.9298245614045</v>
      </c>
      <c r="Q90" s="18">
        <v>8771.9298245614045</v>
      </c>
      <c r="R90" s="18">
        <v>8771.9298245614045</v>
      </c>
      <c r="S90" s="25">
        <v>44068.667313225509</v>
      </c>
      <c r="U90" s="19">
        <v>0.96765626984077935</v>
      </c>
      <c r="V90" s="19">
        <v>3.2343730159220631E-2</v>
      </c>
      <c r="W90" s="18">
        <v>8665.5785358875764</v>
      </c>
      <c r="X90" s="18">
        <v>289.64534470943852</v>
      </c>
      <c r="Y90" s="18">
        <v>8513.1050132619894</v>
      </c>
      <c r="Z90" s="18">
        <v>284.54894568229292</v>
      </c>
      <c r="AA90" s="18">
        <v>8488.2128933401709</v>
      </c>
      <c r="AB90" s="18">
        <v>283.71693122123366</v>
      </c>
      <c r="AC90" s="18">
        <v>8488.2128933401709</v>
      </c>
      <c r="AD90" s="18">
        <v>283.71693122123366</v>
      </c>
      <c r="AE90" s="18">
        <v>8488.2128933401709</v>
      </c>
      <c r="AF90" s="18">
        <v>283.71693122123366</v>
      </c>
      <c r="AG90" s="18">
        <v>42643.322229170073</v>
      </c>
      <c r="AH90" s="18">
        <v>1425.3450840554324</v>
      </c>
    </row>
    <row r="91" spans="1:34" x14ac:dyDescent="0.2">
      <c r="A91" s="16" t="s">
        <v>195</v>
      </c>
      <c r="B91" s="35" t="s">
        <v>196</v>
      </c>
      <c r="C91" s="120">
        <f>'2. Presupuesto detallado'!Z93</f>
        <v>2718745.3206592877</v>
      </c>
      <c r="D91" s="119">
        <f t="shared" si="50"/>
        <v>1825365.6082906458</v>
      </c>
      <c r="E91" s="119">
        <f t="shared" si="51"/>
        <v>893379.71236864198</v>
      </c>
      <c r="F91" s="19">
        <v>1</v>
      </c>
      <c r="G91" s="19">
        <v>0.6714</v>
      </c>
      <c r="H91" s="19">
        <f t="shared" si="52"/>
        <v>0.3286</v>
      </c>
      <c r="N91" s="18">
        <v>127686.5671641791</v>
      </c>
      <c r="O91" s="18">
        <v>426495.60117302049</v>
      </c>
      <c r="P91" s="18">
        <v>750438.59649122809</v>
      </c>
      <c r="Q91" s="18">
        <v>675394.73684210528</v>
      </c>
      <c r="R91" s="18">
        <v>700409.35672514618</v>
      </c>
      <c r="S91" s="25">
        <v>2680424.8583956789</v>
      </c>
      <c r="U91" s="19">
        <v>0.96765626984077935</v>
      </c>
      <c r="V91" s="19">
        <v>3.2343730159220631E-2</v>
      </c>
      <c r="W91" s="18">
        <v>123556.70729086369</v>
      </c>
      <c r="X91" s="18">
        <v>4129.8598733154104</v>
      </c>
      <c r="Y91" s="18">
        <v>412701.14253458573</v>
      </c>
      <c r="Z91" s="18">
        <v>13794.458638434757</v>
      </c>
      <c r="AA91" s="18">
        <v>726166.61302525154</v>
      </c>
      <c r="AB91" s="18">
        <v>24271.983465976537</v>
      </c>
      <c r="AC91" s="18">
        <v>653549.95172272634</v>
      </c>
      <c r="AD91" s="18">
        <v>21844.785119378881</v>
      </c>
      <c r="AE91" s="18">
        <v>677755.5054902347</v>
      </c>
      <c r="AF91" s="18">
        <v>22653.851234911432</v>
      </c>
      <c r="AG91" s="18">
        <v>2593729.9200636619</v>
      </c>
      <c r="AH91" s="18">
        <v>86694.938332017002</v>
      </c>
    </row>
    <row r="92" spans="1:34" x14ac:dyDescent="0.2">
      <c r="A92" s="16" t="s">
        <v>197</v>
      </c>
      <c r="B92" s="35" t="s">
        <v>198</v>
      </c>
      <c r="C92" s="120">
        <f>'2. Presupuesto detallado'!Z94</f>
        <v>1874996.7728684745</v>
      </c>
      <c r="D92" s="119">
        <f t="shared" si="50"/>
        <v>1258872.8333038937</v>
      </c>
      <c r="E92" s="119">
        <f t="shared" si="51"/>
        <v>616123.93956458068</v>
      </c>
      <c r="F92" s="19">
        <v>1</v>
      </c>
      <c r="G92" s="19">
        <v>0.6714</v>
      </c>
      <c r="H92" s="19">
        <f t="shared" si="52"/>
        <v>0.3286</v>
      </c>
      <c r="N92" s="18">
        <v>88059.701492537308</v>
      </c>
      <c r="O92" s="18">
        <v>294134.89736070379</v>
      </c>
      <c r="P92" s="18">
        <v>517543.85964912281</v>
      </c>
      <c r="Q92" s="18">
        <v>465789.47368421056</v>
      </c>
      <c r="R92" s="18">
        <v>483040.93567251461</v>
      </c>
      <c r="S92" s="25">
        <v>1848568.867859089</v>
      </c>
      <c r="U92" s="19">
        <v>0.96765626984077935</v>
      </c>
      <c r="V92" s="19">
        <v>3.2343730159220631E-2</v>
      </c>
      <c r="W92" s="18">
        <v>85211.522269561159</v>
      </c>
      <c r="X92" s="18">
        <v>2848.179222976145</v>
      </c>
      <c r="Y92" s="18">
        <v>284621.47761005914</v>
      </c>
      <c r="Z92" s="18">
        <v>9513.4197506446599</v>
      </c>
      <c r="AA92" s="18">
        <v>500804.56070706999</v>
      </c>
      <c r="AB92" s="18">
        <v>16739.298942052781</v>
      </c>
      <c r="AC92" s="18">
        <v>450724.10463636304</v>
      </c>
      <c r="AD92" s="18">
        <v>15065.369047847505</v>
      </c>
      <c r="AE92" s="18">
        <v>467417.58999326534</v>
      </c>
      <c r="AF92" s="18">
        <v>15623.345679249263</v>
      </c>
      <c r="AG92" s="18">
        <v>1788779.2552163186</v>
      </c>
      <c r="AH92" s="18">
        <v>59789.612642770357</v>
      </c>
    </row>
    <row r="93" spans="1:34" ht="30" x14ac:dyDescent="0.2">
      <c r="A93" s="16" t="s">
        <v>200</v>
      </c>
      <c r="B93" s="35" t="s">
        <v>201</v>
      </c>
      <c r="C93" s="120">
        <f>'2. Presupuesto detallado'!Z95</f>
        <v>35615.439741083399</v>
      </c>
      <c r="D93" s="119">
        <f t="shared" si="50"/>
        <v>23912.206242163393</v>
      </c>
      <c r="E93" s="119">
        <f t="shared" si="51"/>
        <v>11703.233498920004</v>
      </c>
      <c r="F93" s="19">
        <v>1</v>
      </c>
      <c r="G93" s="19">
        <v>0.6714</v>
      </c>
      <c r="H93" s="19">
        <f t="shared" si="52"/>
        <v>0.3286</v>
      </c>
      <c r="N93" s="18">
        <v>0</v>
      </c>
      <c r="O93" s="18">
        <v>8797.6539589442818</v>
      </c>
      <c r="P93" s="18">
        <v>8771.9298245614045</v>
      </c>
      <c r="Q93" s="18">
        <v>8771.9298245614045</v>
      </c>
      <c r="R93" s="18">
        <v>8771.9298245614045</v>
      </c>
      <c r="S93" s="25">
        <v>35113.443432628497</v>
      </c>
      <c r="U93" s="19">
        <v>0.96765626984077935</v>
      </c>
      <c r="V93" s="19">
        <v>3.2343730159220631E-2</v>
      </c>
      <c r="W93" s="18">
        <v>0</v>
      </c>
      <c r="X93" s="18">
        <v>0</v>
      </c>
      <c r="Y93" s="18">
        <v>8513.1050132619894</v>
      </c>
      <c r="Z93" s="18">
        <v>284.54894568229292</v>
      </c>
      <c r="AA93" s="18">
        <v>8488.2128933401709</v>
      </c>
      <c r="AB93" s="18">
        <v>283.71693122123366</v>
      </c>
      <c r="AC93" s="18">
        <v>8488.2128933401709</v>
      </c>
      <c r="AD93" s="18">
        <v>283.71693122123366</v>
      </c>
      <c r="AE93" s="18">
        <v>8488.2128933401709</v>
      </c>
      <c r="AF93" s="18">
        <v>283.71693122123366</v>
      </c>
      <c r="AG93" s="18">
        <v>33977.7436932825</v>
      </c>
      <c r="AH93" s="18">
        <v>1135.699739345994</v>
      </c>
    </row>
    <row r="94" spans="1:34" x14ac:dyDescent="0.2">
      <c r="A94" s="16" t="s">
        <v>203</v>
      </c>
      <c r="B94" s="35" t="s">
        <v>204</v>
      </c>
      <c r="C94" s="120">
        <f>'2. Presupuesto detallado'!Z96</f>
        <v>35615.439741083399</v>
      </c>
      <c r="D94" s="119">
        <f t="shared" si="50"/>
        <v>23912.206242163393</v>
      </c>
      <c r="E94" s="119">
        <f t="shared" si="51"/>
        <v>11703.233498920004</v>
      </c>
      <c r="F94" s="19">
        <v>1</v>
      </c>
      <c r="G94" s="19">
        <v>0.6714</v>
      </c>
      <c r="H94" s="19">
        <f t="shared" si="52"/>
        <v>0.3286</v>
      </c>
      <c r="N94" s="18">
        <v>0</v>
      </c>
      <c r="O94" s="18">
        <v>8797.6539589442818</v>
      </c>
      <c r="P94" s="18">
        <v>8771.9298245614045</v>
      </c>
      <c r="Q94" s="18">
        <v>8771.9298245614045</v>
      </c>
      <c r="R94" s="18">
        <v>8771.9298245614045</v>
      </c>
      <c r="S94" s="25">
        <v>35113.443432628497</v>
      </c>
      <c r="U94" s="19">
        <v>0.96765626984077935</v>
      </c>
      <c r="V94" s="19">
        <v>3.2343730159220631E-2</v>
      </c>
      <c r="W94" s="18">
        <v>0</v>
      </c>
      <c r="X94" s="18">
        <v>0</v>
      </c>
      <c r="Y94" s="18">
        <v>8513.1050132619894</v>
      </c>
      <c r="Z94" s="18">
        <v>284.54894568229292</v>
      </c>
      <c r="AA94" s="18">
        <v>8488.2128933401709</v>
      </c>
      <c r="AB94" s="18">
        <v>283.71693122123366</v>
      </c>
      <c r="AC94" s="18">
        <v>8488.2128933401709</v>
      </c>
      <c r="AD94" s="18">
        <v>283.71693122123366</v>
      </c>
      <c r="AE94" s="18">
        <v>8488.2128933401709</v>
      </c>
      <c r="AF94" s="18">
        <v>283.71693122123366</v>
      </c>
      <c r="AG94" s="18">
        <v>33977.7436932825</v>
      </c>
      <c r="AH94" s="18">
        <v>1135.699739345994</v>
      </c>
    </row>
    <row r="95" spans="1:34" ht="53.25" customHeight="1" x14ac:dyDescent="0.2">
      <c r="A95" s="224">
        <v>3.3</v>
      </c>
      <c r="B95" s="229" t="s">
        <v>205</v>
      </c>
      <c r="C95" s="235">
        <f>SUM(C96:C101)</f>
        <v>12188253.621976687</v>
      </c>
      <c r="D95" s="235">
        <f t="shared" ref="D95:E95" si="53">SUM(D96:D101)</f>
        <v>8183193.4817951471</v>
      </c>
      <c r="E95" s="235">
        <f t="shared" si="53"/>
        <v>4005060.1401815396</v>
      </c>
      <c r="F95" s="232">
        <v>0.99999999999999989</v>
      </c>
      <c r="G95" s="232">
        <f>D95/C95</f>
        <v>0.6714</v>
      </c>
      <c r="H95" s="232">
        <f>E95/C95</f>
        <v>0.3286</v>
      </c>
      <c r="N95" s="14">
        <v>617910.44776119408</v>
      </c>
      <c r="O95" s="14">
        <v>1904398.8269794718</v>
      </c>
      <c r="P95" s="14">
        <v>3350877.1929824557</v>
      </c>
      <c r="Q95" s="14">
        <v>3015789.4736842103</v>
      </c>
      <c r="R95" s="14">
        <v>3127485.3801169586</v>
      </c>
      <c r="S95" s="14">
        <v>12016461.321524292</v>
      </c>
      <c r="T95" s="22"/>
      <c r="U95" s="118">
        <v>0.96765626984077924</v>
      </c>
      <c r="V95" s="118">
        <v>3.2343730159220624E-2</v>
      </c>
      <c r="W95" s="14">
        <v>597924.91897624277</v>
      </c>
      <c r="X95" s="14">
        <v>19985.528784951253</v>
      </c>
      <c r="Y95" s="14">
        <v>1842803.4652041113</v>
      </c>
      <c r="Z95" s="14">
        <v>61595.361775360325</v>
      </c>
      <c r="AA95" s="14">
        <v>3242497.3252559439</v>
      </c>
      <c r="AB95" s="14">
        <v>108379.86772651121</v>
      </c>
      <c r="AC95" s="14">
        <v>2918247.5927303499</v>
      </c>
      <c r="AD95" s="14">
        <v>97541.880953860091</v>
      </c>
      <c r="AE95" s="14">
        <v>3026330.8369055479</v>
      </c>
      <c r="AF95" s="14">
        <v>101154.54321141045</v>
      </c>
      <c r="AG95" s="14">
        <v>11627804.139072197</v>
      </c>
      <c r="AH95" s="14">
        <v>388657.18245209334</v>
      </c>
    </row>
    <row r="96" spans="1:34" ht="30" customHeight="1" x14ac:dyDescent="0.2">
      <c r="A96" s="16" t="s">
        <v>206</v>
      </c>
      <c r="B96" s="35" t="s">
        <v>207</v>
      </c>
      <c r="C96" s="120">
        <f>'2. Presupuesto detallado'!Z98</f>
        <v>24222.003905656351</v>
      </c>
      <c r="D96" s="119">
        <f t="shared" ref="D96:D101" si="54">C96*G96</f>
        <v>16262.653422257674</v>
      </c>
      <c r="E96" s="119">
        <f t="shared" ref="E96:E101" si="55">C96*H96</f>
        <v>7959.3504833986772</v>
      </c>
      <c r="F96" s="19">
        <v>1</v>
      </c>
      <c r="G96" s="19">
        <v>0.6714</v>
      </c>
      <c r="H96" s="19">
        <f t="shared" ref="H96:H101" si="56">F96-G96</f>
        <v>0.3286</v>
      </c>
      <c r="N96" s="18">
        <v>23880.597014925374</v>
      </c>
      <c r="O96" s="18">
        <v>0</v>
      </c>
      <c r="P96" s="18">
        <v>0</v>
      </c>
      <c r="Q96" s="18">
        <v>0</v>
      </c>
      <c r="R96" s="18">
        <v>0</v>
      </c>
      <c r="S96" s="25">
        <v>23880.597014925374</v>
      </c>
      <c r="U96" s="19">
        <v>0.96765626984077935</v>
      </c>
      <c r="V96" s="19">
        <v>3.2343730159220631E-2</v>
      </c>
      <c r="W96" s="18">
        <v>23108.209429033537</v>
      </c>
      <c r="X96" s="18">
        <v>772.38758589183601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23108.209429033537</v>
      </c>
      <c r="AH96" s="18">
        <v>772.38758589183601</v>
      </c>
    </row>
    <row r="97" spans="1:34" ht="34.5" customHeight="1" x14ac:dyDescent="0.2">
      <c r="A97" s="16" t="s">
        <v>208</v>
      </c>
      <c r="B97" s="35" t="s">
        <v>209</v>
      </c>
      <c r="C97" s="120">
        <f>'2. Presupuesto detallado'!Z99</f>
        <v>24222.003905656351</v>
      </c>
      <c r="D97" s="119">
        <f t="shared" si="54"/>
        <v>16262.653422257674</v>
      </c>
      <c r="E97" s="119">
        <f t="shared" si="55"/>
        <v>7959.3504833986772</v>
      </c>
      <c r="F97" s="19">
        <v>1</v>
      </c>
      <c r="G97" s="19">
        <v>0.6714</v>
      </c>
      <c r="H97" s="19">
        <f t="shared" si="56"/>
        <v>0.3286</v>
      </c>
      <c r="N97" s="18">
        <v>23880.597014925374</v>
      </c>
      <c r="O97" s="18">
        <v>0</v>
      </c>
      <c r="P97" s="18">
        <v>0</v>
      </c>
      <c r="Q97" s="18">
        <v>0</v>
      </c>
      <c r="R97" s="18">
        <v>0</v>
      </c>
      <c r="S97" s="25">
        <v>23880.597014925374</v>
      </c>
      <c r="U97" s="19">
        <v>0.96765626984077935</v>
      </c>
      <c r="V97" s="19">
        <v>3.2343730159220631E-2</v>
      </c>
      <c r="W97" s="18">
        <v>23108.209429033537</v>
      </c>
      <c r="X97" s="18">
        <v>772.38758589183601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23108.209429033537</v>
      </c>
      <c r="AH97" s="18">
        <v>772.38758589183601</v>
      </c>
    </row>
    <row r="98" spans="1:34" ht="45" x14ac:dyDescent="0.2">
      <c r="A98" s="16" t="s">
        <v>210</v>
      </c>
      <c r="B98" s="35" t="s">
        <v>211</v>
      </c>
      <c r="C98" s="120">
        <f>'2. Presupuesto detallado'!Z100</f>
        <v>6355921.2639609296</v>
      </c>
      <c r="D98" s="119">
        <f t="shared" si="54"/>
        <v>4267365.536623368</v>
      </c>
      <c r="E98" s="119">
        <f t="shared" si="55"/>
        <v>2088555.7273375615</v>
      </c>
      <c r="F98" s="19">
        <v>1</v>
      </c>
      <c r="G98" s="19">
        <v>0.6714</v>
      </c>
      <c r="H98" s="19">
        <f t="shared" si="56"/>
        <v>0.3286</v>
      </c>
      <c r="N98" s="18">
        <v>298507.46268656716</v>
      </c>
      <c r="O98" s="18">
        <v>997067.44868035184</v>
      </c>
      <c r="P98" s="18">
        <v>1754385.9649122807</v>
      </c>
      <c r="Q98" s="18">
        <v>1578947.3684210526</v>
      </c>
      <c r="R98" s="18">
        <v>1637426.9005847953</v>
      </c>
      <c r="S98" s="25">
        <v>6266335.1452850476</v>
      </c>
      <c r="U98" s="19">
        <v>0.96765626984077935</v>
      </c>
      <c r="V98" s="19">
        <v>3.2343730159220631E-2</v>
      </c>
      <c r="W98" s="18">
        <v>288852.61786291923</v>
      </c>
      <c r="X98" s="18">
        <v>9654.8448236479489</v>
      </c>
      <c r="Y98" s="18">
        <v>964818.56816969195</v>
      </c>
      <c r="Z98" s="18">
        <v>32248.880510659863</v>
      </c>
      <c r="AA98" s="18">
        <v>1697642.5786680339</v>
      </c>
      <c r="AB98" s="18">
        <v>56743.386244246722</v>
      </c>
      <c r="AC98" s="18">
        <v>1527878.3208012306</v>
      </c>
      <c r="AD98" s="18">
        <v>51069.047619822049</v>
      </c>
      <c r="AE98" s="18">
        <v>1584466.4067568316</v>
      </c>
      <c r="AF98" s="18">
        <v>52960.493827963604</v>
      </c>
      <c r="AG98" s="18">
        <v>6063658.4922587071</v>
      </c>
      <c r="AH98" s="18">
        <v>202676.65302634018</v>
      </c>
    </row>
    <row r="99" spans="1:34" ht="45" x14ac:dyDescent="0.2">
      <c r="A99" s="16" t="s">
        <v>212</v>
      </c>
      <c r="B99" s="35" t="s">
        <v>213</v>
      </c>
      <c r="C99" s="120">
        <f>'2. Presupuesto detallado'!Z101</f>
        <v>2605927.7182239806</v>
      </c>
      <c r="D99" s="119">
        <f t="shared" si="54"/>
        <v>1749619.8700155807</v>
      </c>
      <c r="E99" s="119">
        <f t="shared" si="55"/>
        <v>856307.84820840007</v>
      </c>
      <c r="F99" s="19">
        <v>1</v>
      </c>
      <c r="G99" s="19">
        <v>0.6714</v>
      </c>
      <c r="H99" s="19">
        <f t="shared" si="56"/>
        <v>0.3286</v>
      </c>
      <c r="N99" s="18">
        <v>122388.05970149253</v>
      </c>
      <c r="O99" s="18">
        <v>408797.65395894425</v>
      </c>
      <c r="P99" s="18">
        <v>719298.24561403506</v>
      </c>
      <c r="Q99" s="18">
        <v>647368.42105263157</v>
      </c>
      <c r="R99" s="18">
        <v>671345.02923976607</v>
      </c>
      <c r="S99" s="25">
        <v>2569197.409566869</v>
      </c>
      <c r="U99" s="19">
        <v>0.96765626984077935</v>
      </c>
      <c r="V99" s="19">
        <v>3.2343730159220631E-2</v>
      </c>
      <c r="W99" s="18">
        <v>118429.57332379687</v>
      </c>
      <c r="X99" s="18">
        <v>3958.486377695659</v>
      </c>
      <c r="Y99" s="18">
        <v>395575.61294957373</v>
      </c>
      <c r="Z99" s="18">
        <v>13222.041009370545</v>
      </c>
      <c r="AA99" s="18">
        <v>696033.45725389384</v>
      </c>
      <c r="AB99" s="18">
        <v>23264.788360141156</v>
      </c>
      <c r="AC99" s="18">
        <v>626430.11152850452</v>
      </c>
      <c r="AD99" s="18">
        <v>20938.309524127038</v>
      </c>
      <c r="AE99" s="18">
        <v>649631.226770301</v>
      </c>
      <c r="AF99" s="18">
        <v>21713.802469465078</v>
      </c>
      <c r="AG99" s="18">
        <v>2486099.9818260693</v>
      </c>
      <c r="AH99" s="18">
        <v>83097.427740799467</v>
      </c>
    </row>
    <row r="100" spans="1:34" x14ac:dyDescent="0.2">
      <c r="A100" s="16" t="s">
        <v>214</v>
      </c>
      <c r="B100" s="35" t="s">
        <v>215</v>
      </c>
      <c r="C100" s="120">
        <f>'2. Presupuesto detallado'!Z102</f>
        <v>1588980.3159902324</v>
      </c>
      <c r="D100" s="119">
        <f t="shared" si="54"/>
        <v>1066841.384155842</v>
      </c>
      <c r="E100" s="119">
        <f t="shared" si="55"/>
        <v>522138.93183439039</v>
      </c>
      <c r="F100" s="19">
        <v>1</v>
      </c>
      <c r="G100" s="19">
        <v>0.6714</v>
      </c>
      <c r="H100" s="19">
        <f t="shared" si="56"/>
        <v>0.3286</v>
      </c>
      <c r="N100" s="18">
        <v>74626.86567164179</v>
      </c>
      <c r="O100" s="18">
        <v>249266.86217008796</v>
      </c>
      <c r="P100" s="18">
        <v>438596.49122807017</v>
      </c>
      <c r="Q100" s="18">
        <v>394736.84210526315</v>
      </c>
      <c r="R100" s="18">
        <v>409356.72514619882</v>
      </c>
      <c r="S100" s="25">
        <v>1566583.7863212619</v>
      </c>
      <c r="U100" s="19">
        <v>0.96765626984077935</v>
      </c>
      <c r="V100" s="19">
        <v>3.2343730159220631E-2</v>
      </c>
      <c r="W100" s="18">
        <v>72213.154465729807</v>
      </c>
      <c r="X100" s="18">
        <v>2413.7112059119872</v>
      </c>
      <c r="Y100" s="18">
        <v>241204.64204242299</v>
      </c>
      <c r="Z100" s="18">
        <v>8062.2201276649657</v>
      </c>
      <c r="AA100" s="18">
        <v>424410.64466700848</v>
      </c>
      <c r="AB100" s="18">
        <v>14185.84656106168</v>
      </c>
      <c r="AC100" s="18">
        <v>381969.58020030765</v>
      </c>
      <c r="AD100" s="18">
        <v>12767.261904955512</v>
      </c>
      <c r="AE100" s="18">
        <v>396116.60168920789</v>
      </c>
      <c r="AF100" s="18">
        <v>13240.123456990901</v>
      </c>
      <c r="AG100" s="18">
        <v>1515914.6230646768</v>
      </c>
      <c r="AH100" s="18">
        <v>50669.163256585045</v>
      </c>
    </row>
    <row r="101" spans="1:34" x14ac:dyDescent="0.2">
      <c r="A101" s="16" t="s">
        <v>216</v>
      </c>
      <c r="B101" s="35" t="s">
        <v>217</v>
      </c>
      <c r="C101" s="120">
        <f>'2. Presupuesto detallado'!Z103</f>
        <v>1588980.3159902324</v>
      </c>
      <c r="D101" s="119">
        <f t="shared" si="54"/>
        <v>1066841.384155842</v>
      </c>
      <c r="E101" s="119">
        <f t="shared" si="55"/>
        <v>522138.93183439039</v>
      </c>
      <c r="F101" s="19">
        <v>1</v>
      </c>
      <c r="G101" s="19">
        <v>0.6714</v>
      </c>
      <c r="H101" s="19">
        <f t="shared" si="56"/>
        <v>0.3286</v>
      </c>
      <c r="N101" s="18">
        <v>74626.86567164179</v>
      </c>
      <c r="O101" s="18">
        <v>249266.86217008796</v>
      </c>
      <c r="P101" s="18">
        <v>438596.49122807017</v>
      </c>
      <c r="Q101" s="18">
        <v>394736.84210526315</v>
      </c>
      <c r="R101" s="18">
        <v>409356.72514619882</v>
      </c>
      <c r="S101" s="25">
        <v>1566583.7863212619</v>
      </c>
      <c r="U101" s="19">
        <v>0.96765626984077935</v>
      </c>
      <c r="V101" s="19">
        <v>3.2343730159220631E-2</v>
      </c>
      <c r="W101" s="18">
        <v>72213.154465729807</v>
      </c>
      <c r="X101" s="18">
        <v>2413.7112059119872</v>
      </c>
      <c r="Y101" s="18">
        <v>241204.64204242299</v>
      </c>
      <c r="Z101" s="18">
        <v>8062.2201276649657</v>
      </c>
      <c r="AA101" s="18">
        <v>424410.64466700848</v>
      </c>
      <c r="AB101" s="18">
        <v>14185.84656106168</v>
      </c>
      <c r="AC101" s="18">
        <v>381969.58020030765</v>
      </c>
      <c r="AD101" s="18">
        <v>12767.261904955512</v>
      </c>
      <c r="AE101" s="18">
        <v>396116.60168920789</v>
      </c>
      <c r="AF101" s="18">
        <v>13240.123456990901</v>
      </c>
      <c r="AG101" s="18">
        <v>1515914.6230646768</v>
      </c>
      <c r="AH101" s="18">
        <v>50669.163256585045</v>
      </c>
    </row>
    <row r="102" spans="1:34" ht="34.5" customHeight="1" x14ac:dyDescent="0.2">
      <c r="A102" s="224">
        <v>3.4</v>
      </c>
      <c r="B102" s="229" t="s">
        <v>218</v>
      </c>
      <c r="C102" s="235">
        <f>SUM(C103:C109)</f>
        <v>305264.35860947077</v>
      </c>
      <c r="D102" s="235">
        <f t="shared" ref="D102:E102" si="57">SUM(D103:D109)</f>
        <v>204954.49037039868</v>
      </c>
      <c r="E102" s="235">
        <f t="shared" si="57"/>
        <v>100309.86823907209</v>
      </c>
      <c r="F102" s="232">
        <v>1</v>
      </c>
      <c r="G102" s="232">
        <f>D102/C102</f>
        <v>0.6714</v>
      </c>
      <c r="H102" s="232">
        <f>E102/C102</f>
        <v>0.3286</v>
      </c>
      <c r="N102" s="14">
        <v>29850.746268656716</v>
      </c>
      <c r="O102" s="14">
        <v>219941.348973607</v>
      </c>
      <c r="P102" s="14">
        <v>20467.83625730994</v>
      </c>
      <c r="Q102" s="14">
        <v>20467.83625730994</v>
      </c>
      <c r="R102" s="14">
        <v>10233.91812865497</v>
      </c>
      <c r="S102" s="14">
        <v>300961.68588553858</v>
      </c>
      <c r="T102" s="22"/>
      <c r="U102" s="118">
        <v>0.96765626984077935</v>
      </c>
      <c r="V102" s="118">
        <v>3.2343730159220638E-2</v>
      </c>
      <c r="W102" s="14">
        <v>28885.261786291921</v>
      </c>
      <c r="X102" s="14">
        <v>965.4844823647951</v>
      </c>
      <c r="Y102" s="14">
        <v>212827.62533154967</v>
      </c>
      <c r="Z102" s="14">
        <v>7113.7236420573236</v>
      </c>
      <c r="AA102" s="14">
        <v>19805.830084460395</v>
      </c>
      <c r="AB102" s="14">
        <v>662.00617284954512</v>
      </c>
      <c r="AC102" s="14">
        <v>19805.830084460395</v>
      </c>
      <c r="AD102" s="14">
        <v>662.00617284954512</v>
      </c>
      <c r="AE102" s="14">
        <v>9902.9150422301973</v>
      </c>
      <c r="AF102" s="14">
        <v>331.00308642477256</v>
      </c>
      <c r="AG102" s="14">
        <v>291227.46232899261</v>
      </c>
      <c r="AH102" s="14">
        <v>9734.2235565459814</v>
      </c>
    </row>
    <row r="103" spans="1:34" ht="32.25" customHeight="1" x14ac:dyDescent="0.2">
      <c r="A103" s="16" t="s">
        <v>219</v>
      </c>
      <c r="B103" s="35" t="s">
        <v>220</v>
      </c>
      <c r="C103" s="120">
        <f>'2. Presupuesto detallado'!Z105</f>
        <v>15138.75244103522</v>
      </c>
      <c r="D103" s="119">
        <f t="shared" ref="D103:D109" si="58">C103*G103</f>
        <v>10164.158388911046</v>
      </c>
      <c r="E103" s="119">
        <f t="shared" ref="E103:E109" si="59">C103*H103</f>
        <v>4974.5940521241737</v>
      </c>
      <c r="F103" s="19">
        <v>1</v>
      </c>
      <c r="G103" s="19">
        <v>0.6714</v>
      </c>
      <c r="H103" s="19">
        <f t="shared" ref="H103" si="60">F103-G103</f>
        <v>0.3286</v>
      </c>
      <c r="N103" s="18">
        <v>14925.373134328358</v>
      </c>
      <c r="O103" s="18">
        <v>0</v>
      </c>
      <c r="P103" s="18">
        <v>0</v>
      </c>
      <c r="Q103" s="18">
        <v>0</v>
      </c>
      <c r="R103" s="18">
        <v>0</v>
      </c>
      <c r="S103" s="25">
        <v>14925.373134328358</v>
      </c>
      <c r="U103" s="19">
        <v>0.96765626984077935</v>
      </c>
      <c r="V103" s="19">
        <v>3.2343730159220631E-2</v>
      </c>
      <c r="W103" s="18">
        <v>14442.630893145961</v>
      </c>
      <c r="X103" s="18">
        <v>482.74224118239749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14442.630893145961</v>
      </c>
      <c r="AH103" s="18">
        <v>482.74224118239749</v>
      </c>
    </row>
    <row r="104" spans="1:34" x14ac:dyDescent="0.2">
      <c r="A104" s="16" t="s">
        <v>221</v>
      </c>
      <c r="B104" s="35" t="s">
        <v>222</v>
      </c>
      <c r="C104" s="120">
        <f>'2. Presupuesto detallado'!Z106</f>
        <v>15138.75244103522</v>
      </c>
      <c r="D104" s="119">
        <f t="shared" si="58"/>
        <v>10164.158388911046</v>
      </c>
      <c r="E104" s="119">
        <f t="shared" si="59"/>
        <v>4974.5940521241737</v>
      </c>
      <c r="F104" s="19">
        <v>1</v>
      </c>
      <c r="G104" s="19">
        <v>0.6714</v>
      </c>
      <c r="H104" s="19">
        <f t="shared" ref="H104:H109" si="61">F104-G104</f>
        <v>0.3286</v>
      </c>
      <c r="N104" s="18">
        <v>14925.373134328358</v>
      </c>
      <c r="O104" s="18">
        <v>0</v>
      </c>
      <c r="P104" s="18">
        <v>0</v>
      </c>
      <c r="Q104" s="18">
        <v>0</v>
      </c>
      <c r="R104" s="18">
        <v>0</v>
      </c>
      <c r="S104" s="25">
        <v>14925.373134328358</v>
      </c>
      <c r="U104" s="19">
        <v>0.96765626984077935</v>
      </c>
      <c r="V104" s="19">
        <v>3.2343730159220631E-2</v>
      </c>
      <c r="W104" s="18">
        <v>14442.630893145961</v>
      </c>
      <c r="X104" s="18">
        <v>482.74224118239749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14442.630893145961</v>
      </c>
      <c r="AH104" s="18">
        <v>482.74224118239749</v>
      </c>
    </row>
    <row r="105" spans="1:34" x14ac:dyDescent="0.2">
      <c r="A105" s="16" t="s">
        <v>223</v>
      </c>
      <c r="B105" s="35" t="s">
        <v>224</v>
      </c>
      <c r="C105" s="120">
        <f>'2. Presupuesto detallado'!Z107</f>
        <v>38668.191718890543</v>
      </c>
      <c r="D105" s="119">
        <f t="shared" si="58"/>
        <v>25961.823920063111</v>
      </c>
      <c r="E105" s="119">
        <f t="shared" si="59"/>
        <v>12706.367798827432</v>
      </c>
      <c r="F105" s="19">
        <v>1</v>
      </c>
      <c r="G105" s="19">
        <v>0.6714</v>
      </c>
      <c r="H105" s="19">
        <f t="shared" si="61"/>
        <v>0.3286</v>
      </c>
      <c r="N105" s="18">
        <v>0</v>
      </c>
      <c r="O105" s="18">
        <v>38123.167155425217</v>
      </c>
      <c r="P105" s="18">
        <v>0</v>
      </c>
      <c r="Q105" s="18">
        <v>0</v>
      </c>
      <c r="R105" s="18">
        <v>0</v>
      </c>
      <c r="S105" s="25">
        <v>38123.167155425217</v>
      </c>
      <c r="U105" s="19">
        <v>0.96765626984077935</v>
      </c>
      <c r="V105" s="19">
        <v>3.2343730159220631E-2</v>
      </c>
      <c r="W105" s="18">
        <v>0</v>
      </c>
      <c r="X105" s="18">
        <v>0</v>
      </c>
      <c r="Y105" s="18">
        <v>36890.121724135279</v>
      </c>
      <c r="Z105" s="18">
        <v>1233.045431289936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36890.121724135279</v>
      </c>
      <c r="AH105" s="18">
        <v>1233.045431289936</v>
      </c>
    </row>
    <row r="106" spans="1:34" ht="30" x14ac:dyDescent="0.2">
      <c r="A106" s="16" t="s">
        <v>225</v>
      </c>
      <c r="B106" s="35" t="s">
        <v>226</v>
      </c>
      <c r="C106" s="120">
        <f>'2. Presupuesto detallado'!Z108</f>
        <v>65438.478293507076</v>
      </c>
      <c r="D106" s="119">
        <f t="shared" si="58"/>
        <v>43935.394326260648</v>
      </c>
      <c r="E106" s="119">
        <f t="shared" si="59"/>
        <v>21503.083967246424</v>
      </c>
      <c r="F106" s="19">
        <v>1</v>
      </c>
      <c r="G106" s="19">
        <v>0.6714</v>
      </c>
      <c r="H106" s="19">
        <f t="shared" si="61"/>
        <v>0.3286</v>
      </c>
      <c r="N106" s="18">
        <v>0</v>
      </c>
      <c r="O106" s="18">
        <v>64516.129032258061</v>
      </c>
      <c r="P106" s="18">
        <v>0</v>
      </c>
      <c r="Q106" s="18">
        <v>0</v>
      </c>
      <c r="R106" s="18">
        <v>0</v>
      </c>
      <c r="S106" s="25">
        <v>64516.129032258061</v>
      </c>
      <c r="U106" s="19">
        <v>0.96765626984077935</v>
      </c>
      <c r="V106" s="19">
        <v>3.2343730159220631E-2</v>
      </c>
      <c r="W106" s="18">
        <v>0</v>
      </c>
      <c r="X106" s="18">
        <v>0</v>
      </c>
      <c r="Y106" s="18">
        <v>62429.436763921243</v>
      </c>
      <c r="Z106" s="18">
        <v>2086.6922683368148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62429.436763921243</v>
      </c>
      <c r="AH106" s="18">
        <v>2086.6922683368148</v>
      </c>
    </row>
    <row r="107" spans="1:34" x14ac:dyDescent="0.2">
      <c r="A107" s="16" t="s">
        <v>227</v>
      </c>
      <c r="B107" s="35" t="s">
        <v>228</v>
      </c>
      <c r="C107" s="120">
        <f>'2. Presupuesto detallado'!Z109</f>
        <v>11897.905144274013</v>
      </c>
      <c r="D107" s="119">
        <f t="shared" si="58"/>
        <v>7988.2535138655721</v>
      </c>
      <c r="E107" s="119">
        <f t="shared" si="59"/>
        <v>3909.6516304084407</v>
      </c>
      <c r="F107" s="19">
        <v>1</v>
      </c>
      <c r="G107" s="19">
        <v>0.6714</v>
      </c>
      <c r="H107" s="19">
        <f t="shared" si="61"/>
        <v>0.3286</v>
      </c>
      <c r="N107" s="18">
        <v>0</v>
      </c>
      <c r="O107" s="18">
        <v>11730.205278592375</v>
      </c>
      <c r="P107" s="18">
        <v>0</v>
      </c>
      <c r="Q107" s="18">
        <v>0</v>
      </c>
      <c r="R107" s="18">
        <v>0</v>
      </c>
      <c r="S107" s="25">
        <v>11730.205278592375</v>
      </c>
      <c r="U107" s="19">
        <v>0.96765626984077935</v>
      </c>
      <c r="V107" s="19">
        <v>3.2343730159220631E-2</v>
      </c>
      <c r="W107" s="18">
        <v>0</v>
      </c>
      <c r="X107" s="18">
        <v>0</v>
      </c>
      <c r="Y107" s="18">
        <v>11350.806684349318</v>
      </c>
      <c r="Z107" s="18">
        <v>379.39859424305723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11350.806684349318</v>
      </c>
      <c r="AH107" s="18">
        <v>379.39859424305723</v>
      </c>
    </row>
    <row r="108" spans="1:34" x14ac:dyDescent="0.2">
      <c r="A108" s="16" t="s">
        <v>229</v>
      </c>
      <c r="B108" s="35" t="s">
        <v>88</v>
      </c>
      <c r="C108" s="120">
        <f>'2. Presupuesto detallado'!Z110</f>
        <v>51901.132272262555</v>
      </c>
      <c r="D108" s="119">
        <f t="shared" si="58"/>
        <v>34846.420207597082</v>
      </c>
      <c r="E108" s="119">
        <f t="shared" si="59"/>
        <v>17054.712064665477</v>
      </c>
      <c r="F108" s="19">
        <v>1</v>
      </c>
      <c r="G108" s="19">
        <v>0.6714</v>
      </c>
      <c r="H108" s="19">
        <f t="shared" si="61"/>
        <v>0.3286</v>
      </c>
      <c r="N108" s="18">
        <v>0</v>
      </c>
      <c r="O108" s="18">
        <v>0</v>
      </c>
      <c r="P108" s="18">
        <v>20467.83625730994</v>
      </c>
      <c r="Q108" s="18">
        <v>20467.83625730994</v>
      </c>
      <c r="R108" s="18">
        <v>10233.91812865497</v>
      </c>
      <c r="S108" s="25">
        <v>51169.590643274852</v>
      </c>
      <c r="U108" s="19">
        <v>0.96765626984077935</v>
      </c>
      <c r="V108" s="19">
        <v>3.2343730159220631E-2</v>
      </c>
      <c r="W108" s="18">
        <v>0</v>
      </c>
      <c r="X108" s="18">
        <v>0</v>
      </c>
      <c r="Y108" s="18">
        <v>0</v>
      </c>
      <c r="Z108" s="18">
        <v>0</v>
      </c>
      <c r="AA108" s="18">
        <v>19805.830084460395</v>
      </c>
      <c r="AB108" s="18">
        <v>662.00617284954501</v>
      </c>
      <c r="AC108" s="18">
        <v>19805.830084460395</v>
      </c>
      <c r="AD108" s="18">
        <v>662.00617284954501</v>
      </c>
      <c r="AE108" s="18">
        <v>9902.9150422301973</v>
      </c>
      <c r="AF108" s="18">
        <v>331.0030864247725</v>
      </c>
      <c r="AG108" s="18">
        <v>49514.575211150986</v>
      </c>
      <c r="AH108" s="18">
        <v>1655.0154321238626</v>
      </c>
    </row>
    <row r="109" spans="1:34" ht="30" x14ac:dyDescent="0.2">
      <c r="A109" s="16" t="s">
        <v>230</v>
      </c>
      <c r="B109" s="35" t="s">
        <v>231</v>
      </c>
      <c r="C109" s="120">
        <f>'2. Presupuesto detallado'!Z111</f>
        <v>107081.14629846613</v>
      </c>
      <c r="D109" s="119">
        <f t="shared" si="58"/>
        <v>71894.281624790165</v>
      </c>
      <c r="E109" s="119">
        <f t="shared" si="59"/>
        <v>35186.864673675969</v>
      </c>
      <c r="F109" s="19">
        <v>1</v>
      </c>
      <c r="G109" s="19">
        <v>0.6714</v>
      </c>
      <c r="H109" s="19">
        <f t="shared" si="61"/>
        <v>0.3286</v>
      </c>
      <c r="N109" s="18">
        <v>0</v>
      </c>
      <c r="O109" s="18">
        <v>105571.84750733137</v>
      </c>
      <c r="P109" s="18">
        <v>0</v>
      </c>
      <c r="Q109" s="18">
        <v>0</v>
      </c>
      <c r="R109" s="18">
        <v>0</v>
      </c>
      <c r="S109" s="25">
        <v>105571.84750733137</v>
      </c>
      <c r="U109" s="19">
        <v>0.96765626984077935</v>
      </c>
      <c r="V109" s="19">
        <v>3.2343730159220631E-2</v>
      </c>
      <c r="W109" s="18">
        <v>0</v>
      </c>
      <c r="X109" s="18">
        <v>0</v>
      </c>
      <c r="Y109" s="18">
        <v>102157.26015914386</v>
      </c>
      <c r="Z109" s="18">
        <v>3414.5873481875151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102157.26015914386</v>
      </c>
      <c r="AH109" s="18">
        <v>3414.5873481875151</v>
      </c>
    </row>
    <row r="110" spans="1:34" ht="32.25" customHeight="1" x14ac:dyDescent="0.2">
      <c r="A110" s="224">
        <v>3.5</v>
      </c>
      <c r="B110" s="229" t="s">
        <v>232</v>
      </c>
      <c r="C110" s="235">
        <f>SUM(C111:C115)</f>
        <v>4250039.8190823421</v>
      </c>
      <c r="D110" s="235">
        <f t="shared" ref="D110:E110" si="62">SUM(D111:D115)</f>
        <v>2853156.7345318841</v>
      </c>
      <c r="E110" s="235">
        <f t="shared" si="62"/>
        <v>1396883.0845504578</v>
      </c>
      <c r="F110" s="232">
        <v>1</v>
      </c>
      <c r="G110" s="232">
        <f>D110/C110</f>
        <v>0.67132470658779153</v>
      </c>
      <c r="H110" s="232">
        <f>E110/C110</f>
        <v>0.32867529341220836</v>
      </c>
      <c r="N110" s="14">
        <v>268875.96203063399</v>
      </c>
      <c r="O110" s="14">
        <v>3921259.9413489737</v>
      </c>
      <c r="P110" s="14">
        <v>0</v>
      </c>
      <c r="Q110" s="14">
        <v>0</v>
      </c>
      <c r="R110" s="14">
        <v>0</v>
      </c>
      <c r="S110" s="14">
        <v>4190135.9033796079</v>
      </c>
      <c r="T110" s="22"/>
      <c r="U110" s="118">
        <v>0.96765626984077935</v>
      </c>
      <c r="V110" s="118">
        <v>3.2343730159220631E-2</v>
      </c>
      <c r="W110" s="14">
        <v>260179.51046841458</v>
      </c>
      <c r="X110" s="14">
        <v>8696.4515622196868</v>
      </c>
      <c r="Y110" s="14">
        <v>3794431.7679218212</v>
      </c>
      <c r="Z110" s="14">
        <v>126828.17342715252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0</v>
      </c>
      <c r="AG110" s="14">
        <v>4054611.2783902357</v>
      </c>
      <c r="AH110" s="14">
        <v>135524.62498937221</v>
      </c>
    </row>
    <row r="111" spans="1:34" x14ac:dyDescent="0.2">
      <c r="A111" s="16" t="s">
        <v>233</v>
      </c>
      <c r="B111" s="35" t="s">
        <v>234</v>
      </c>
      <c r="C111" s="120">
        <f>'2. Presupuesto detallado'!Z113</f>
        <v>272719.92397730617</v>
      </c>
      <c r="D111" s="119">
        <f t="shared" ref="D111:D114" si="63">C111*G111</f>
        <v>183104.15695836337</v>
      </c>
      <c r="E111" s="119">
        <f t="shared" ref="E111:E114" si="64">C111*H111</f>
        <v>89615.767018942803</v>
      </c>
      <c r="F111" s="19">
        <v>1</v>
      </c>
      <c r="G111" s="19">
        <v>0.6714</v>
      </c>
      <c r="H111" s="19">
        <f t="shared" ref="H111:H115" si="65">F111-G111</f>
        <v>0.3286</v>
      </c>
      <c r="N111" s="18">
        <v>268875.96203063428</v>
      </c>
      <c r="O111" s="18">
        <v>0</v>
      </c>
      <c r="P111" s="18">
        <v>0</v>
      </c>
      <c r="Q111" s="18">
        <v>0</v>
      </c>
      <c r="R111" s="18">
        <v>0</v>
      </c>
      <c r="S111" s="25">
        <v>268875.96203063428</v>
      </c>
      <c r="U111" s="19">
        <v>0.96765626984077935</v>
      </c>
      <c r="V111" s="19">
        <v>3.2343730159220631E-2</v>
      </c>
      <c r="W111" s="18">
        <v>260179.51046841458</v>
      </c>
      <c r="X111" s="18">
        <v>8696.4515622196868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260179.51046841458</v>
      </c>
      <c r="AH111" s="18">
        <v>8696.4515622196868</v>
      </c>
    </row>
    <row r="112" spans="1:34" x14ac:dyDescent="0.2">
      <c r="A112" s="16" t="s">
        <v>235</v>
      </c>
      <c r="B112" s="35" t="s">
        <v>104</v>
      </c>
      <c r="C112" s="120">
        <f>'2. Presupuesto detallado'!Z114</f>
        <v>1799534.357261156</v>
      </c>
      <c r="D112" s="119">
        <f t="shared" si="63"/>
        <v>1208207.3674651401</v>
      </c>
      <c r="E112" s="119">
        <f t="shared" si="64"/>
        <v>591326.9897960159</v>
      </c>
      <c r="F112" s="19">
        <v>1</v>
      </c>
      <c r="G112" s="19">
        <v>0.6714</v>
      </c>
      <c r="H112" s="19">
        <f t="shared" si="65"/>
        <v>0.3286</v>
      </c>
      <c r="N112" s="18">
        <v>0</v>
      </c>
      <c r="O112" s="18">
        <v>1774170.0879765395</v>
      </c>
      <c r="P112" s="18">
        <v>0</v>
      </c>
      <c r="Q112" s="18">
        <v>0</v>
      </c>
      <c r="R112" s="18">
        <v>0</v>
      </c>
      <c r="S112" s="25">
        <v>1774170.0879765395</v>
      </c>
      <c r="T112" s="56"/>
      <c r="U112" s="19">
        <v>0.96765626984077935</v>
      </c>
      <c r="V112" s="19">
        <v>3.2343730159220631E-2</v>
      </c>
      <c r="W112" s="18">
        <v>0</v>
      </c>
      <c r="X112" s="18">
        <v>0</v>
      </c>
      <c r="Y112" s="18">
        <v>1716786.8093944655</v>
      </c>
      <c r="Z112" s="18">
        <v>57383.278582073923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1716786.8093944655</v>
      </c>
      <c r="AH112" s="18">
        <v>57383.278582073923</v>
      </c>
    </row>
    <row r="113" spans="1:34" x14ac:dyDescent="0.2">
      <c r="A113" s="16" t="s">
        <v>236</v>
      </c>
      <c r="B113" s="35" t="s">
        <v>237</v>
      </c>
      <c r="C113" s="120">
        <f>'2. Presupuesto detallado'!Z115</f>
        <v>426755.2515053348</v>
      </c>
      <c r="D113" s="119">
        <f t="shared" si="63"/>
        <v>286523.47586068179</v>
      </c>
      <c r="E113" s="119">
        <f t="shared" si="64"/>
        <v>140231.77564465301</v>
      </c>
      <c r="F113" s="19">
        <v>1</v>
      </c>
      <c r="G113" s="19">
        <v>0.6714</v>
      </c>
      <c r="H113" s="19">
        <f t="shared" si="65"/>
        <v>0.3286</v>
      </c>
      <c r="N113" s="18">
        <v>0</v>
      </c>
      <c r="O113" s="18">
        <v>420740.17595307919</v>
      </c>
      <c r="P113" s="18">
        <v>0</v>
      </c>
      <c r="Q113" s="18">
        <v>0</v>
      </c>
      <c r="R113" s="18">
        <v>0</v>
      </c>
      <c r="S113" s="25">
        <v>420740.17595307919</v>
      </c>
      <c r="T113" s="56"/>
      <c r="U113" s="19">
        <v>0.96765626984077935</v>
      </c>
      <c r="V113" s="19">
        <v>3.2343730159220631E-2</v>
      </c>
      <c r="W113" s="18">
        <v>0</v>
      </c>
      <c r="X113" s="18">
        <v>0</v>
      </c>
      <c r="Y113" s="18">
        <v>407131.86923490977</v>
      </c>
      <c r="Z113" s="18">
        <v>13608.306718169402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407131.86923490977</v>
      </c>
      <c r="AH113" s="18">
        <v>13608.306718169402</v>
      </c>
    </row>
    <row r="114" spans="1:34" x14ac:dyDescent="0.2">
      <c r="A114" s="16" t="s">
        <v>238</v>
      </c>
      <c r="B114" s="35" t="s">
        <v>110</v>
      </c>
      <c r="C114" s="120">
        <f>'2. Presupuesto detallado'!Z116</f>
        <v>1362690.8719839912</v>
      </c>
      <c r="D114" s="119">
        <f t="shared" si="63"/>
        <v>914910.65145005169</v>
      </c>
      <c r="E114" s="119">
        <f t="shared" si="64"/>
        <v>447780.22053393954</v>
      </c>
      <c r="F114" s="19">
        <v>1</v>
      </c>
      <c r="G114" s="19">
        <v>0.6714</v>
      </c>
      <c r="H114" s="19">
        <f t="shared" si="65"/>
        <v>0.3286</v>
      </c>
      <c r="N114" s="18">
        <v>0</v>
      </c>
      <c r="O114" s="18">
        <v>1343483.8709677418</v>
      </c>
      <c r="P114" s="18">
        <v>0</v>
      </c>
      <c r="Q114" s="18">
        <v>0</v>
      </c>
      <c r="R114" s="18">
        <v>0</v>
      </c>
      <c r="S114" s="25">
        <v>1343483.8709677418</v>
      </c>
      <c r="U114" s="19">
        <v>0.96765626984077935</v>
      </c>
      <c r="V114" s="19">
        <v>3.2343730159220631E-2</v>
      </c>
      <c r="W114" s="18">
        <v>0</v>
      </c>
      <c r="X114" s="18">
        <v>0</v>
      </c>
      <c r="Y114" s="18">
        <v>1300030.5911718959</v>
      </c>
      <c r="Z114" s="18">
        <v>43453.279795845832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1300030.5911718959</v>
      </c>
      <c r="AH114" s="18">
        <v>43453.279795845832</v>
      </c>
    </row>
    <row r="115" spans="1:34" x14ac:dyDescent="0.2">
      <c r="A115" s="16" t="s">
        <v>239</v>
      </c>
      <c r="B115" s="35" t="s">
        <v>240</v>
      </c>
      <c r="C115" s="120">
        <f>'2. Presupuesto detallado'!Z117</f>
        <v>388339.4143545542</v>
      </c>
      <c r="D115" s="119">
        <f>C115*G115-320</f>
        <v>260411.08279764769</v>
      </c>
      <c r="E115" s="119">
        <f>C115*H115+320</f>
        <v>127928.33155690652</v>
      </c>
      <c r="F115" s="19">
        <v>1</v>
      </c>
      <c r="G115" s="19">
        <v>0.6714</v>
      </c>
      <c r="H115" s="19">
        <f t="shared" si="65"/>
        <v>0.3286</v>
      </c>
      <c r="N115" s="18">
        <v>0</v>
      </c>
      <c r="O115" s="18">
        <v>382865.80645161285</v>
      </c>
      <c r="P115" s="18">
        <v>0</v>
      </c>
      <c r="Q115" s="18">
        <v>0</v>
      </c>
      <c r="R115" s="18">
        <v>0</v>
      </c>
      <c r="S115" s="25">
        <v>382865.80645161285</v>
      </c>
      <c r="U115" s="19">
        <v>0.96765626984077935</v>
      </c>
      <c r="V115" s="19">
        <v>3.2343730159220631E-2</v>
      </c>
      <c r="W115" s="18">
        <v>0</v>
      </c>
      <c r="X115" s="18">
        <v>0</v>
      </c>
      <c r="Y115" s="18">
        <v>370482.49812054948</v>
      </c>
      <c r="Z115" s="18">
        <v>12383.308331063359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370482.49812054948</v>
      </c>
      <c r="AH115" s="18">
        <v>12383.308331063359</v>
      </c>
    </row>
    <row r="116" spans="1:34" ht="23.25" x14ac:dyDescent="0.2">
      <c r="A116" s="279" t="s">
        <v>248</v>
      </c>
      <c r="B116" s="280"/>
      <c r="C116" s="237">
        <f>C81+C60+C13+C5</f>
        <v>56592999.805992916</v>
      </c>
      <c r="D116" s="237">
        <f>D81+D60+D13+D5</f>
        <v>39999999.900000006</v>
      </c>
      <c r="E116" s="237">
        <f t="shared" ref="E116" si="66">E81+E60+E13+E5</f>
        <v>16592999.905992916</v>
      </c>
      <c r="F116" s="238">
        <v>1</v>
      </c>
      <c r="G116" s="238">
        <v>0.90909090909090917</v>
      </c>
      <c r="H116" s="238">
        <v>9.0909090909090898E-2</v>
      </c>
      <c r="N116" s="123">
        <v>7061231.2638095748</v>
      </c>
      <c r="O116" s="123">
        <v>16731427.7771261</v>
      </c>
      <c r="P116" s="123">
        <v>20439478.584795322</v>
      </c>
      <c r="Q116" s="123">
        <v>5448512.9590643262</v>
      </c>
      <c r="R116" s="123">
        <v>5319349.4152046777</v>
      </c>
      <c r="S116" s="123">
        <v>54999999.999999993</v>
      </c>
      <c r="W116" s="57">
        <v>5550999.0889804456</v>
      </c>
      <c r="X116" s="57">
        <v>1510232.1748291284</v>
      </c>
      <c r="Y116" s="57">
        <v>15701413.45212472</v>
      </c>
      <c r="Z116" s="57">
        <v>1030014.3250013804</v>
      </c>
      <c r="AA116" s="57">
        <v>19306097.649635602</v>
      </c>
      <c r="AB116" s="57">
        <v>1133380.9351597184</v>
      </c>
      <c r="AC116" s="57">
        <v>4799995.7709294045</v>
      </c>
      <c r="AD116" s="57">
        <v>648517.18813492288</v>
      </c>
      <c r="AE116" s="57">
        <v>4641494.0383298276</v>
      </c>
      <c r="AF116" s="57">
        <v>677855.3768748506</v>
      </c>
      <c r="AG116" s="57">
        <v>50000000</v>
      </c>
      <c r="AH116" s="57">
        <v>4999999.9999999991</v>
      </c>
    </row>
    <row r="118" spans="1:34" x14ac:dyDescent="0.2">
      <c r="AG118" s="22"/>
    </row>
    <row r="121" spans="1:34" x14ac:dyDescent="0.2">
      <c r="AG121" s="22"/>
    </row>
    <row r="123" spans="1:34" x14ac:dyDescent="0.2">
      <c r="AG123" s="56"/>
    </row>
  </sheetData>
  <mergeCells count="20">
    <mergeCell ref="A116:B116"/>
    <mergeCell ref="Q3:Q4"/>
    <mergeCell ref="R3:R4"/>
    <mergeCell ref="S3:S4"/>
    <mergeCell ref="W3:X3"/>
    <mergeCell ref="N2:S2"/>
    <mergeCell ref="U2:V3"/>
    <mergeCell ref="W2:AH2"/>
    <mergeCell ref="A3:A4"/>
    <mergeCell ref="B3:B4"/>
    <mergeCell ref="C3:E3"/>
    <mergeCell ref="F3:H3"/>
    <mergeCell ref="N3:N4"/>
    <mergeCell ref="O3:O4"/>
    <mergeCell ref="P3:P4"/>
    <mergeCell ref="AC3:AD3"/>
    <mergeCell ref="AE3:AF3"/>
    <mergeCell ref="AG3:AH3"/>
    <mergeCell ref="Y3:Z3"/>
    <mergeCell ref="AA3:AB3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D9108-A33C-473A-89A2-2FF82895764E}">
  <sheetPr>
    <tabColor theme="8" tint="-0.249977111117893"/>
  </sheetPr>
  <dimension ref="B2:H8"/>
  <sheetViews>
    <sheetView workbookViewId="0">
      <selection activeCell="B18" sqref="B18"/>
    </sheetView>
  </sheetViews>
  <sheetFormatPr defaultRowHeight="15" x14ac:dyDescent="0.25"/>
  <cols>
    <col min="2" max="2" width="65.85546875" customWidth="1"/>
    <col min="3" max="3" width="12.85546875" customWidth="1"/>
    <col min="4" max="4" width="11" customWidth="1"/>
    <col min="6" max="6" width="10.42578125" customWidth="1"/>
  </cols>
  <sheetData>
    <row r="2" spans="2:8" ht="27.75" customHeight="1" x14ac:dyDescent="0.25">
      <c r="B2" s="143" t="s">
        <v>314</v>
      </c>
      <c r="C2" s="143" t="s">
        <v>319</v>
      </c>
      <c r="D2" s="145" t="s">
        <v>320</v>
      </c>
      <c r="E2" s="143" t="s">
        <v>6</v>
      </c>
      <c r="F2" s="143" t="s">
        <v>319</v>
      </c>
      <c r="G2" s="145" t="s">
        <v>320</v>
      </c>
      <c r="H2" s="143" t="s">
        <v>6</v>
      </c>
    </row>
    <row r="3" spans="2:8" x14ac:dyDescent="0.25">
      <c r="B3" t="s">
        <v>315</v>
      </c>
      <c r="C3" s="142">
        <v>14529</v>
      </c>
      <c r="D3" s="142">
        <v>3190</v>
      </c>
      <c r="E3" s="142">
        <f>C3+D3</f>
        <v>17719</v>
      </c>
      <c r="F3" s="152">
        <f>C3/E3</f>
        <v>0.81996726677577736</v>
      </c>
      <c r="G3" s="146">
        <f>D3/$E$3</f>
        <v>0.18003273322422259</v>
      </c>
      <c r="H3" s="146">
        <f>E3/$E$7</f>
        <v>0.31309525913098796</v>
      </c>
    </row>
    <row r="4" spans="2:8" x14ac:dyDescent="0.25">
      <c r="B4" t="s">
        <v>316</v>
      </c>
      <c r="C4" s="142">
        <v>9979</v>
      </c>
      <c r="D4" s="142">
        <v>2191</v>
      </c>
      <c r="E4" s="142">
        <f t="shared" ref="E4:E6" si="0">C4+D4</f>
        <v>12170</v>
      </c>
      <c r="F4" s="152">
        <f>C4/$E$4</f>
        <v>0.8199671322925226</v>
      </c>
      <c r="G4" s="146">
        <f>D4/$E$4</f>
        <v>0.1800328677074774</v>
      </c>
      <c r="H4" s="146">
        <f t="shared" ref="H4:H6" si="1">E4/$E$7</f>
        <v>0.21504426342480518</v>
      </c>
    </row>
    <row r="5" spans="2:8" x14ac:dyDescent="0.25">
      <c r="B5" t="s">
        <v>317</v>
      </c>
      <c r="C5" s="142">
        <v>14515</v>
      </c>
      <c r="D5" s="142">
        <v>7103</v>
      </c>
      <c r="E5" s="142">
        <f t="shared" si="0"/>
        <v>21618</v>
      </c>
      <c r="F5" s="152">
        <f>C5/$E$5</f>
        <v>0.67143121472846701</v>
      </c>
      <c r="G5" s="146">
        <f>D5/$E$5</f>
        <v>0.32856878527153299</v>
      </c>
      <c r="H5" s="146">
        <f t="shared" si="1"/>
        <v>0.38199070556429238</v>
      </c>
    </row>
    <row r="6" spans="2:8" x14ac:dyDescent="0.25">
      <c r="B6" t="s">
        <v>318</v>
      </c>
      <c r="C6">
        <v>977</v>
      </c>
      <c r="D6" s="142">
        <v>4109</v>
      </c>
      <c r="E6" s="142">
        <f t="shared" si="0"/>
        <v>5086</v>
      </c>
      <c r="F6" s="152">
        <f>C6/$E$6</f>
        <v>0.19209594966574911</v>
      </c>
      <c r="G6" s="146">
        <f>D6/$E$6</f>
        <v>0.80790405033425083</v>
      </c>
      <c r="H6" s="146">
        <f t="shared" si="1"/>
        <v>8.9869771879914476E-2</v>
      </c>
    </row>
    <row r="7" spans="2:8" x14ac:dyDescent="0.25">
      <c r="B7" s="143" t="s">
        <v>6</v>
      </c>
      <c r="C7" s="144">
        <f>SUM(C3:C6)</f>
        <v>40000</v>
      </c>
      <c r="D7" s="144">
        <f t="shared" ref="D7:H7" si="2">SUM(D3:D6)</f>
        <v>16593</v>
      </c>
      <c r="E7" s="144">
        <f t="shared" si="2"/>
        <v>56593</v>
      </c>
      <c r="F7" s="240">
        <f>C7/E7</f>
        <v>0.70680119449401868</v>
      </c>
      <c r="G7" s="240">
        <f>D7/E7</f>
        <v>0.29319880550598132</v>
      </c>
      <c r="H7" s="239">
        <f t="shared" si="2"/>
        <v>1</v>
      </c>
    </row>
    <row r="8" spans="2:8" x14ac:dyDescent="0.25">
      <c r="C8" s="152">
        <f>C7/$E$7</f>
        <v>0.70680119449401868</v>
      </c>
      <c r="D8" s="152">
        <f>D7/$E$7</f>
        <v>0.29319880550598132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0EDEB9A06DA74A9055BD27FB034A94" ma:contentTypeVersion="12" ma:contentTypeDescription="Create a new document." ma:contentTypeScope="" ma:versionID="a587792ac379b2f26f066ed1b2a57174">
  <xsd:schema xmlns:xsd="http://www.w3.org/2001/XMLSchema" xmlns:xs="http://www.w3.org/2001/XMLSchema" xmlns:p="http://schemas.microsoft.com/office/2006/metadata/properties" xmlns:ns3="0440d2a1-6646-4199-b35c-1d170b650be6" xmlns:ns4="732190a5-1257-41e6-abab-579a9767b9cf" targetNamespace="http://schemas.microsoft.com/office/2006/metadata/properties" ma:root="true" ma:fieldsID="dc1d166dd13ee987e416026a2a2e8b48" ns3:_="" ns4:_="">
    <xsd:import namespace="0440d2a1-6646-4199-b35c-1d170b650be6"/>
    <xsd:import namespace="732190a5-1257-41e6-abab-579a9767b9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40d2a1-6646-4199-b35c-1d170b650b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190a5-1257-41e6-abab-579a9767b9c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1D1C37-2DDA-4AA5-AB2F-44E66204EA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40d2a1-6646-4199-b35c-1d170b650be6"/>
    <ds:schemaRef ds:uri="732190a5-1257-41e6-abab-579a9767b9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C0A945-9E55-4A03-848F-1899E133DC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C400CA-F184-4CF4-BEEA-70FAE075A5C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732190a5-1257-41e6-abab-579a9767b9cf"/>
    <ds:schemaRef ds:uri="0440d2a1-6646-4199-b35c-1d170b650be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Cuadro Resumen</vt:lpstr>
      <vt:lpstr>1. PEP_POA</vt:lpstr>
      <vt:lpstr>2. Presupuesto detallado</vt:lpstr>
      <vt:lpstr>3. Plan de Adquisiciones</vt:lpstr>
      <vt:lpstr>4. Plan financiero</vt:lpstr>
      <vt:lpstr>CuadroAjustes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JEANT;HMendozaC</dc:creator>
  <cp:keywords/>
  <dc:description/>
  <cp:lastModifiedBy>Mahfouz, Giovanna L.</cp:lastModifiedBy>
  <cp:revision/>
  <dcterms:created xsi:type="dcterms:W3CDTF">2017-10-06T11:10:10Z</dcterms:created>
  <dcterms:modified xsi:type="dcterms:W3CDTF">2019-09-04T15:50:29Z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0x010100830EDEB9A06DA74A9055BD27FB034A94</vt:lpwstr>
  </property>
</Properties>
</file>