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uiz\SkyDrive\CNE\BID-GEOTERMIA\02-Ejecucion del Programa\08-Plan de Adquisiciones y Presupuestos\Finales\"/>
    </mc:Choice>
  </mc:AlternateContent>
  <bookViews>
    <workbookView xWindow="120" yWindow="225" windowWidth="15240" windowHeight="7920" tabRatio="687"/>
  </bookViews>
  <sheets>
    <sheet name="PLAN DE ADQUISICIONES GENERAL" sheetId="8" r:id="rId1"/>
    <sheet name="Presupuesto detallado v4.1" sheetId="4" r:id="rId2"/>
  </sheets>
  <externalReferences>
    <externalReference r:id="rId3"/>
  </externalReferences>
  <definedNames>
    <definedName name="_xlnm._FilterDatabase" localSheetId="0" hidden="1">'PLAN DE ADQUISICIONES GENERAL'!$B$12:$L$24</definedName>
    <definedName name="_xlnm.Print_Titles" localSheetId="0">'PLAN DE ADQUISICIONES GENERAL'!$7:$9</definedName>
  </definedNames>
  <calcPr calcId="152511"/>
</workbook>
</file>

<file path=xl/calcChain.xml><?xml version="1.0" encoding="utf-8"?>
<calcChain xmlns="http://schemas.openxmlformats.org/spreadsheetml/2006/main">
  <c r="M20" i="8" l="1"/>
  <c r="M12" i="8"/>
  <c r="N45" i="4"/>
  <c r="R46" i="4"/>
  <c r="M16" i="8" l="1"/>
  <c r="M15" i="8"/>
  <c r="M14" i="8"/>
  <c r="M13" i="8"/>
  <c r="M24" i="8" l="1"/>
  <c r="L32" i="8"/>
  <c r="L29" i="8"/>
  <c r="L28" i="8"/>
  <c r="M26" i="8"/>
  <c r="N33" i="4" l="1"/>
  <c r="N32" i="4"/>
  <c r="N31" i="4"/>
  <c r="N30" i="4"/>
  <c r="N29" i="4"/>
  <c r="N28" i="4"/>
  <c r="N27" i="4"/>
  <c r="N26" i="4"/>
  <c r="N25" i="4"/>
  <c r="N24" i="4" l="1"/>
  <c r="N36" i="4" s="1"/>
  <c r="D19" i="8"/>
  <c r="M29" i="8"/>
  <c r="R64" i="4"/>
  <c r="M48" i="4"/>
  <c r="M27" i="8" s="1"/>
  <c r="M47" i="4"/>
  <c r="M19" i="8" s="1"/>
  <c r="R73" i="4"/>
  <c r="R75" i="4"/>
  <c r="M36" i="4"/>
  <c r="P36" i="4"/>
  <c r="Q36" i="4"/>
  <c r="N74" i="4"/>
  <c r="N76" i="4" s="1"/>
  <c r="M76" i="4"/>
  <c r="O76" i="4"/>
  <c r="P76" i="4"/>
  <c r="Q76" i="4"/>
  <c r="R63" i="4"/>
  <c r="M22" i="8" s="1"/>
  <c r="N65" i="4"/>
  <c r="O65" i="4"/>
  <c r="P65" i="4"/>
  <c r="Q65" i="4"/>
  <c r="O36" i="4"/>
  <c r="R35" i="4"/>
  <c r="M32" i="8" s="1"/>
  <c r="R34" i="4"/>
  <c r="R33" i="4"/>
  <c r="R32" i="4"/>
  <c r="R31" i="4"/>
  <c r="R30" i="4"/>
  <c r="R29" i="4"/>
  <c r="R28" i="4"/>
  <c r="R27" i="4"/>
  <c r="R26" i="4"/>
  <c r="R25" i="4"/>
  <c r="M65" i="4" l="1"/>
  <c r="R74" i="4"/>
  <c r="R24" i="4"/>
  <c r="M11" i="8" s="1"/>
  <c r="R36" i="4"/>
  <c r="G75" i="4" l="1"/>
  <c r="F75" i="4"/>
  <c r="E75" i="4"/>
  <c r="D75" i="4"/>
  <c r="C75" i="4"/>
  <c r="H74" i="4"/>
  <c r="H73" i="4"/>
  <c r="H72" i="4"/>
  <c r="G64" i="4"/>
  <c r="F64" i="4"/>
  <c r="E64" i="4"/>
  <c r="D64" i="4"/>
  <c r="C64" i="4"/>
  <c r="H63" i="4"/>
  <c r="H62" i="4"/>
  <c r="G54" i="4"/>
  <c r="F54" i="4"/>
  <c r="E54" i="4"/>
  <c r="D54" i="4"/>
  <c r="C54" i="4"/>
  <c r="H53" i="4"/>
  <c r="H52" i="4"/>
  <c r="H51" i="4"/>
  <c r="H50" i="4"/>
  <c r="H49" i="4"/>
  <c r="H48" i="4"/>
  <c r="H47" i="4"/>
  <c r="H46" i="4"/>
  <c r="H45" i="4"/>
  <c r="G31" i="4"/>
  <c r="F31" i="4"/>
  <c r="E31" i="4"/>
  <c r="D31" i="4"/>
  <c r="C31" i="4"/>
  <c r="H30" i="4"/>
  <c r="H29" i="4"/>
  <c r="H28" i="4"/>
  <c r="H27" i="4"/>
  <c r="H26" i="4"/>
  <c r="H25" i="4"/>
  <c r="H24" i="4"/>
  <c r="D16" i="4"/>
  <c r="C16" i="4"/>
  <c r="H15" i="4"/>
  <c r="H14" i="4"/>
  <c r="H13" i="4"/>
  <c r="H12" i="4"/>
  <c r="H11" i="4"/>
  <c r="H10" i="4"/>
  <c r="M23" i="8"/>
  <c r="C83" i="4" l="1"/>
  <c r="H64" i="4"/>
  <c r="C79" i="4"/>
  <c r="H75" i="4"/>
  <c r="C80" i="4"/>
  <c r="H54" i="4"/>
  <c r="C81" i="4"/>
  <c r="H16" i="4"/>
  <c r="H31" i="4"/>
  <c r="C82" i="4"/>
  <c r="M21" i="8"/>
  <c r="C84" i="4" l="1"/>
  <c r="R72" i="4" l="1"/>
  <c r="R76" i="4" s="1"/>
  <c r="R62" i="4"/>
  <c r="R65" i="4" s="1"/>
  <c r="R47" i="4"/>
  <c r="R48" i="4"/>
  <c r="R49" i="4"/>
  <c r="R50" i="4"/>
  <c r="R51" i="4"/>
  <c r="R45" i="4"/>
  <c r="N52" i="4"/>
  <c r="O52" i="4"/>
  <c r="M82" i="4" s="1"/>
  <c r="P52" i="4"/>
  <c r="M83" i="4" s="1"/>
  <c r="Q52" i="4"/>
  <c r="M84" i="4" s="1"/>
  <c r="M52" i="4"/>
  <c r="R11" i="4"/>
  <c r="R12" i="4"/>
  <c r="R13" i="4"/>
  <c r="R14" i="4"/>
  <c r="R15" i="4"/>
  <c r="M16" i="4"/>
  <c r="M30" i="8" l="1"/>
  <c r="M31" i="8" s="1"/>
  <c r="M80" i="4"/>
  <c r="R52" i="4"/>
  <c r="M34" i="8" l="1"/>
  <c r="M37" i="8" s="1"/>
  <c r="R10" i="4"/>
  <c r="R16" i="4" s="1"/>
  <c r="N16" i="4"/>
  <c r="M81" i="4" s="1"/>
  <c r="M85" i="4" s="1"/>
  <c r="D83" i="4" l="1"/>
  <c r="D79" i="4"/>
  <c r="D80" i="4"/>
  <c r="D81" i="4"/>
  <c r="D82" i="4"/>
  <c r="N83" i="4"/>
  <c r="N84" i="4"/>
  <c r="N82" i="4"/>
  <c r="N80" i="4"/>
  <c r="N81" i="4"/>
</calcChain>
</file>

<file path=xl/comments1.xml><?xml version="1.0" encoding="utf-8"?>
<comments xmlns="http://schemas.openxmlformats.org/spreadsheetml/2006/main">
  <authors>
    <author>aruiz</author>
  </authors>
  <commentList>
    <comment ref="N74" authorId="0" shapeId="0">
      <text>
        <r>
          <rPr>
            <b/>
            <sz val="9"/>
            <color indexed="81"/>
            <rFont val="Tahoma"/>
            <family val="2"/>
          </rPr>
          <t xml:space="preserve">Se le resta $15,000 para la auditoria final.
</t>
        </r>
      </text>
    </comment>
  </commentList>
</comments>
</file>

<file path=xl/sharedStrings.xml><?xml version="1.0" encoding="utf-8"?>
<sst xmlns="http://schemas.openxmlformats.org/spreadsheetml/2006/main" count="425" uniqueCount="147">
  <si>
    <t>Presupuesto Detallado</t>
  </si>
  <si>
    <t>Apoyo al Programa Regional de Entrenamiento Geotérmico</t>
  </si>
  <si>
    <t>ES-T1147/ ES-X1004</t>
  </si>
  <si>
    <t>Financiamiento</t>
  </si>
  <si>
    <t>Administración del BID</t>
  </si>
  <si>
    <t>Contrapartida Local</t>
  </si>
  <si>
    <t>Total</t>
  </si>
  <si>
    <t>BID</t>
  </si>
  <si>
    <t>NDF</t>
  </si>
  <si>
    <t>CNE</t>
  </si>
  <si>
    <t>UES</t>
  </si>
  <si>
    <t>LaGeo</t>
  </si>
  <si>
    <t>(US$)</t>
  </si>
  <si>
    <t>en especie</t>
  </si>
  <si>
    <t>Evaluación sobre Efectos y Impactos del Curso</t>
  </si>
  <si>
    <t>Evaluación sobre el Sistema de Control de Calidad Académica</t>
  </si>
  <si>
    <t>Elaboración de Propuesta para la Mejora de la Calidad Académica</t>
  </si>
  <si>
    <t>Preparación de un Guía Administrativo de la UES</t>
  </si>
  <si>
    <t>Conferencia y Taller</t>
  </si>
  <si>
    <t>Sub-Total</t>
  </si>
  <si>
    <t>Estimación sobre Demanda Futura de  Capacitación Sostenible en Geotermia</t>
  </si>
  <si>
    <t>Elaboración de Plan de Desarrollo Académico</t>
  </si>
  <si>
    <t xml:space="preserve">Elaboración de Plan Financiero para Capacitación Sostenible </t>
  </si>
  <si>
    <t>Elaboración de Plan de Desarrollo Administrativo</t>
  </si>
  <si>
    <t>Elaboración de Plan de Capacitación Institucional a la UES</t>
  </si>
  <si>
    <t>Asesoramiento de UNU-GTP al Comité del Programa</t>
  </si>
  <si>
    <t>Aporte Local (CNE)</t>
  </si>
  <si>
    <t>Especialista Técnica en Geotermia</t>
  </si>
  <si>
    <t>Facilitadores Internacionales</t>
  </si>
  <si>
    <t>Facilitadores Regionales</t>
  </si>
  <si>
    <t>Facilitadores Nacionales</t>
  </si>
  <si>
    <t>Becas a los Alumnos Extranjeros</t>
  </si>
  <si>
    <t>Becas a los Alumnos Nacionales</t>
  </si>
  <si>
    <t>Aporte Operativo*</t>
  </si>
  <si>
    <t>Aporte Local (UES)</t>
  </si>
  <si>
    <t>Aporte Local (LaGeo)</t>
  </si>
  <si>
    <t>Apoyo a la Supervisión y Seguimiento</t>
  </si>
  <si>
    <t>Coordinador Local (CNE)</t>
  </si>
  <si>
    <t>Coordinador Local (UES)</t>
  </si>
  <si>
    <t>Sub-total</t>
  </si>
  <si>
    <t>Evaluación Final</t>
  </si>
  <si>
    <t>Tarifa de Administración del BID</t>
  </si>
  <si>
    <t>Contingencia</t>
  </si>
  <si>
    <r>
      <t xml:space="preserve">* </t>
    </r>
    <r>
      <rPr>
        <sz val="10"/>
        <color theme="1"/>
        <rFont val="Times New Roman"/>
        <family val="1"/>
      </rPr>
      <t>Aporte Operativo consistirá en la Realización de conferencias y talleres, Administración de página web y aula virtual, Organización de inauguración y clausura, Publicaciones para la convocatoria del curso, Compra de materiales geotérmicos bibliográficos.</t>
    </r>
  </si>
  <si>
    <t>Actividad</t>
  </si>
  <si>
    <t>Aporte BID</t>
  </si>
  <si>
    <t>Componente I</t>
  </si>
  <si>
    <t>Revisión de Curricula Actual</t>
  </si>
  <si>
    <t xml:space="preserve">Componente II </t>
  </si>
  <si>
    <t>Componente III</t>
  </si>
  <si>
    <t>Aporte NDF</t>
  </si>
  <si>
    <t>Total del Proyecto</t>
  </si>
  <si>
    <t>US$</t>
  </si>
  <si>
    <t>%</t>
  </si>
  <si>
    <t>Resumen de Aportes al Proyecto</t>
  </si>
  <si>
    <t>Contrapartida CNE (en especie)</t>
  </si>
  <si>
    <t>Contrapartida UES (en especie)</t>
  </si>
  <si>
    <t>Contrapartida LaGeo (en especie)</t>
  </si>
  <si>
    <t>Descripcion del Contrato y Costo Estimado de la Adquisicion</t>
  </si>
  <si>
    <t>Método de Adquisicion</t>
  </si>
  <si>
    <t>Fechas Estimadas</t>
  </si>
  <si>
    <t>Comentarios</t>
  </si>
  <si>
    <t>Ex– Ante</t>
  </si>
  <si>
    <t>CCI</t>
  </si>
  <si>
    <t>N° Ref.</t>
  </si>
  <si>
    <t>BID/FND</t>
  </si>
  <si>
    <t>Revision (ex-ante o ex-post)</t>
  </si>
  <si>
    <t>CD</t>
  </si>
  <si>
    <t>SBCC</t>
  </si>
  <si>
    <t>Consejo Nacional de Energía.</t>
  </si>
  <si>
    <t>Cooperación Técnica No Reembolsable No. ATN/OC-13235-ES y ATN/NV-13236-ES.</t>
  </si>
  <si>
    <t>Apoyo al Programa Regional de Entrenamiento Geotérmico.</t>
  </si>
  <si>
    <t>Plan de Adquisiciones y Contrataciones 2012 - 2015</t>
  </si>
  <si>
    <t>Fuente de Financiamiento y Porcentaje</t>
  </si>
  <si>
    <t>Local</t>
  </si>
  <si>
    <t xml:space="preserve">Publicación de Anuncio Específico de Adquisición </t>
  </si>
  <si>
    <t>Finalización del Contrato</t>
  </si>
  <si>
    <t>Estatus</t>
  </si>
  <si>
    <t>(Pendiente / en proceso / Adjudicado)</t>
  </si>
  <si>
    <t>Componente</t>
  </si>
  <si>
    <t>Costos</t>
  </si>
  <si>
    <t xml:space="preserve">No de Ref. </t>
  </si>
  <si>
    <t>IV Trimestre 2012</t>
  </si>
  <si>
    <t>I Trimestre 2013</t>
  </si>
  <si>
    <t>I Trimestre 2014</t>
  </si>
  <si>
    <t>IV Trimestre 2015</t>
  </si>
  <si>
    <t>I Trimestre 2016</t>
  </si>
  <si>
    <t>Pendiente</t>
  </si>
  <si>
    <t>CP</t>
  </si>
  <si>
    <t xml:space="preserve">El CNE realizará la contratación de una Firma Consultora meidante un concurso internacional; esta Firma Consultora realizará todos los estudios del Componente II y gestionará la compra de equipo de laboratorio necesario para los cursos de diplomado.  El proceso de selección iniciará en el IV trimestre del 2012 y el desarrollo de los estudios iniciará en el I Trimestre de 2013 (al finalizar el Componente I) </t>
  </si>
  <si>
    <t>Aporte Operativo</t>
  </si>
  <si>
    <t>Especialista Técnico en Geotermia</t>
  </si>
  <si>
    <t>II Trimestre 2013</t>
  </si>
  <si>
    <t>Coordinador del Proyecto para el CNE, será contratado por 40 meses y el proceso de selección estará a cargo del CNE. La supervisión de su trabajo estará a cargo del CNE</t>
  </si>
  <si>
    <t>N/A</t>
  </si>
  <si>
    <t xml:space="preserve"> CCI</t>
  </si>
  <si>
    <t>TOTAL (APORTE BID / FND)</t>
  </si>
  <si>
    <t>SUB-TOTAL</t>
  </si>
  <si>
    <t>Componente I: Revisión y Análisis del Curso Diplomado de Especialización en Geotermia de la UES</t>
  </si>
  <si>
    <t>El BID realizará la contratación directa de la UNU-GTPEl. Además el CNE apoyará en la logística para la realización del Taller y Conferencia (2 días de duración en febrero 2013) El costo total financiado con fondos de la Cooperación.</t>
  </si>
  <si>
    <t>Componente II: Preparación del Plan de Desarrollo para la Capacitación Regional Sostenible en Geotermia con la UES</t>
  </si>
  <si>
    <t>III</t>
  </si>
  <si>
    <t>I</t>
  </si>
  <si>
    <t>II</t>
  </si>
  <si>
    <t>Apoyo al funcionamiento y asesoramiento del Comité Estratégico por la UNU-GTP</t>
  </si>
  <si>
    <t>Presupuesto Detallado v2</t>
  </si>
  <si>
    <t>CONSULTORIA PARA LA ELABORACIÓN DEL PLAN DE DESARROLLO PARA EL CENTRO REGIONAL DE ENTRENAMIENTO GEOTÉRMICO EN EL SALVADOR.</t>
  </si>
  <si>
    <t>Estimación sobre Demanda Futura de  Capacitación Sostenible en Geotermia.</t>
  </si>
  <si>
    <t>Elaboración de Plan Financiero para Capacitación Sostenible.</t>
  </si>
  <si>
    <t>Elaboración de Modelo de Posicionamiento del CREG y su puesta en marcha.</t>
  </si>
  <si>
    <t>Elaboración de Plan de Desarrollo Académico.</t>
  </si>
  <si>
    <t>Elaboración e implementacion  del Plan de Capacitación Institucional a la UES.</t>
  </si>
  <si>
    <t>Elaboración de Plan de Desarrollo Administrativo.</t>
  </si>
  <si>
    <t>Implementación de mejoras a la infraestructura, mobiliario, material didactico y equipo.</t>
  </si>
  <si>
    <t>Supervisión, Direccion del Proyecto y Backoffice.</t>
  </si>
  <si>
    <t>Implementacion del programa de Becas para curso 2014.</t>
  </si>
  <si>
    <t>Componente IV: Administración y Supervisión del Programa.</t>
  </si>
  <si>
    <t>Auditoria externa</t>
  </si>
  <si>
    <t>Facilitadores Internacionales, Regionales y Nacionales.</t>
  </si>
  <si>
    <t>Becas a los Alumnos (Extranjeros y Nacionales)</t>
  </si>
  <si>
    <t>Aporte Local (UES + LaGeo)</t>
  </si>
  <si>
    <t>TOTAL DE PROYECTO (Con aporte adicional)</t>
  </si>
  <si>
    <t>Coordinador del Componente III, será contratado por 40 meses y el proceso de selección estará a cargo de la UES. La supervisión de su trabajo estará a cargo del CNE.</t>
  </si>
  <si>
    <t>NUEVO</t>
  </si>
  <si>
    <t>Anterior</t>
  </si>
  <si>
    <t>Aporte Operativo y Asesoramiento  Comité.*</t>
  </si>
  <si>
    <t>Becas a estudiantes Nac. y Extranjeros.*</t>
  </si>
  <si>
    <t>Adjudicado</t>
  </si>
  <si>
    <t>CANCELADO</t>
  </si>
  <si>
    <t>Total Plan de adquisiciones</t>
  </si>
  <si>
    <t>Consultoría contratada por el  CNE.</t>
  </si>
  <si>
    <t>Aporte adicional del CNE para supervisión y seguimiento **</t>
  </si>
  <si>
    <t>Aporte adicional de la UES para supervisión y seguimiento**</t>
  </si>
  <si>
    <t>TOTAL DEL PROYECTO (Sin aporte adicional del CNE y UES)</t>
  </si>
  <si>
    <t>Este fondo de Becas será ejecutado mediante un Reglamento de Becas aprobado por el BID.</t>
  </si>
  <si>
    <t>Estos procesos se agruparan en uno solo en el numeral 3.8 de este Plan de Adquisiciones.</t>
  </si>
  <si>
    <t>Nuevo proceso: Consultoría contratada por el  CNE al final del período de duracion del proyecto.</t>
  </si>
  <si>
    <t xml:space="preserve">** Nota: Este Aporte no aparece cuantificado en el Carta Convenio General y corresponde al Aporte para la realización del Componente "Supervisión y Seguimiento" (Coordinador Local CNE  y UES) </t>
  </si>
  <si>
    <r>
      <t xml:space="preserve">Siglas: CD: </t>
    </r>
    <r>
      <rPr>
        <sz val="12"/>
        <color indexed="8"/>
        <rFont val="Garamond"/>
        <family val="1"/>
      </rPr>
      <t xml:space="preserve">Contratación Directa; </t>
    </r>
    <r>
      <rPr>
        <b/>
        <sz val="12"/>
        <color indexed="8"/>
        <rFont val="Garamond"/>
        <family val="1"/>
      </rPr>
      <t xml:space="preserve">SBCC: </t>
    </r>
    <r>
      <rPr>
        <sz val="12"/>
        <color indexed="8"/>
        <rFont val="Garamond"/>
        <family val="1"/>
      </rPr>
      <t xml:space="preserve">Selección Basada en Calidad y Costos; </t>
    </r>
    <r>
      <rPr>
        <b/>
        <sz val="12"/>
        <color indexed="8"/>
        <rFont val="Garamond"/>
        <family val="1"/>
      </rPr>
      <t>CCI</t>
    </r>
    <r>
      <rPr>
        <sz val="12"/>
        <color indexed="8"/>
        <rFont val="Garamond"/>
        <family val="1"/>
      </rPr>
      <t>: Selección Basada en las Calificaciones de Consultores Individuales.</t>
    </r>
  </si>
  <si>
    <t>Este Aporte Operativo se ejecutará por medio de los procedimientos especialies establecidos por el CNE para esta cooperación, solicitando previamente las respectivas no objeciones al BID.</t>
  </si>
  <si>
    <t>Nuevo proceso: La selección de los facilitadores estará a cargo de la UES y contará con la aprobación del Comité del Programa. Se realizaran 3 convocatorias para los facilitadores,  y serán contratados para cada edición del curso.</t>
  </si>
  <si>
    <t>* Nota: El Aporte Operativo y Asesoramiento del Comité; y las Becas para estudiantes, seran ejecutados por medio de los procedimientos internos del CNE; y por medio de un Relgamenteo de Becas, respectivamente. Ambos aprobados previamente por el BID.</t>
  </si>
  <si>
    <t>Asistente Técnico Administrativo para el curso.</t>
  </si>
  <si>
    <t>El Especialista Técnico en Geotermia su selección y supervisión estará a cargo de la UES y contará con la aprobación del Comité del Programa. Este especilista será contratado por un perídodo de 30 meses, cubriendo las 3 ediciones del curso Diplomado.</t>
  </si>
  <si>
    <t>Nuevo proceso: su selección y supervisión estará a cargo de la UES y contará con la aprobación del Comité del Programa. Este técnico será contratado por un perídodo de 30 meses, cubriendo las 3 ediciones del curso Diplomado.</t>
  </si>
  <si>
    <t>Apoyo Técnico Administrativo</t>
  </si>
  <si>
    <t>Actualización 24 mayo/2013.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</si>
</sst>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[$€-2]* #,##0.00_);_([$€-2]* \(#,##0.00\);_([$€-2]* &quot;-&quot;??_)"/>
    <numFmt numFmtId="166" formatCode="0.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Century Gothic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4"/>
      <name val="Garamond"/>
      <family val="1"/>
    </font>
    <font>
      <b/>
      <sz val="10"/>
      <name val="Garamond"/>
      <family val="1"/>
    </font>
    <font>
      <b/>
      <sz val="16"/>
      <name val="Garamond"/>
      <family val="1"/>
    </font>
    <font>
      <b/>
      <u/>
      <sz val="16"/>
      <name val="Garamond"/>
      <family val="1"/>
    </font>
    <font>
      <sz val="11"/>
      <name val="Garamond"/>
      <family val="1"/>
    </font>
    <font>
      <b/>
      <sz val="11"/>
      <name val="Garamond"/>
      <family val="1"/>
    </font>
    <font>
      <sz val="12"/>
      <name val="Garamond"/>
      <family val="1"/>
    </font>
    <font>
      <b/>
      <u/>
      <sz val="11"/>
      <name val="Garamond"/>
      <family val="1"/>
    </font>
    <font>
      <sz val="12"/>
      <color indexed="8"/>
      <name val="Garamond"/>
      <family val="1"/>
    </font>
    <font>
      <b/>
      <sz val="12"/>
      <color indexed="8"/>
      <name val="Garamond"/>
      <family val="1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FF0000"/>
      <name val="Garamond"/>
      <family val="1"/>
    </font>
    <font>
      <sz val="11"/>
      <color theme="0"/>
      <name val="Times New Roman"/>
      <family val="1"/>
    </font>
    <font>
      <b/>
      <sz val="16"/>
      <color theme="1"/>
      <name val="Times New Roman"/>
      <family val="1"/>
    </font>
  </fonts>
  <fills count="31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9" fontId="1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2" borderId="0" applyNumberFormat="0" applyBorder="0" applyAlignment="0" applyProtection="0"/>
    <xf numFmtId="0" fontId="11" fillId="6" borderId="0" applyNumberFormat="0" applyBorder="0" applyAlignment="0" applyProtection="0"/>
    <xf numFmtId="0" fontId="12" fillId="23" borderId="8" applyNumberFormat="0" applyAlignment="0" applyProtection="0"/>
    <xf numFmtId="0" fontId="13" fillId="24" borderId="9" applyNumberFormat="0" applyAlignment="0" applyProtection="0"/>
    <xf numFmtId="165" fontId="8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7" borderId="0" applyNumberFormat="0" applyBorder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19" fillId="10" borderId="8" applyNumberFormat="0" applyAlignment="0" applyProtection="0"/>
    <xf numFmtId="0" fontId="20" fillId="0" borderId="13" applyNumberFormat="0" applyFill="0" applyAlignment="0" applyProtection="0"/>
    <xf numFmtId="43" fontId="8" fillId="0" borderId="0" applyFont="0" applyFill="0" applyBorder="0" applyAlignment="0" applyProtection="0"/>
    <xf numFmtId="0" fontId="8" fillId="25" borderId="14" applyNumberFormat="0" applyFont="0" applyAlignment="0" applyProtection="0"/>
    <xf numFmtId="0" fontId="21" fillId="23" borderId="15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135">
    <xf numFmtId="0" fontId="0" fillId="0" borderId="0" xfId="0"/>
    <xf numFmtId="0" fontId="0" fillId="0" borderId="0" xfId="0" applyFill="1" applyBorder="1"/>
    <xf numFmtId="0" fontId="3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0" fillId="4" borderId="0" xfId="0" applyFill="1" applyBorder="1"/>
    <xf numFmtId="3" fontId="6" fillId="4" borderId="0" xfId="0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0" fillId="0" borderId="0" xfId="0" applyFill="1" applyBorder="1" applyAlignment="1"/>
    <xf numFmtId="0" fontId="0" fillId="4" borderId="0" xfId="0" applyFill="1" applyBorder="1" applyAlignment="1"/>
    <xf numFmtId="0" fontId="0" fillId="0" borderId="0" xfId="0" applyFill="1" applyBorder="1" applyAlignment="1">
      <alignment horizontal="left"/>
    </xf>
    <xf numFmtId="0" fontId="26" fillId="0" borderId="0" xfId="2" applyFont="1" applyFill="1" applyAlignment="1">
      <alignment vertical="center"/>
    </xf>
    <xf numFmtId="0" fontId="27" fillId="0" borderId="0" xfId="2" applyFont="1" applyFill="1" applyAlignment="1">
      <alignment vertical="center"/>
    </xf>
    <xf numFmtId="0" fontId="28" fillId="0" borderId="0" xfId="2" applyFont="1" applyFill="1"/>
    <xf numFmtId="0" fontId="28" fillId="0" borderId="0" xfId="2" applyFont="1" applyFill="1" applyAlignment="1">
      <alignment horizontal="center"/>
    </xf>
    <xf numFmtId="0" fontId="28" fillId="0" borderId="0" xfId="2" applyFont="1" applyFill="1" applyAlignment="1">
      <alignment vertical="center"/>
    </xf>
    <xf numFmtId="0" fontId="29" fillId="0" borderId="0" xfId="2" applyFont="1" applyFill="1" applyAlignment="1">
      <alignment vertical="center"/>
    </xf>
    <xf numFmtId="0" fontId="31" fillId="0" borderId="0" xfId="2" applyFont="1" applyFill="1" applyAlignment="1">
      <alignment vertical="center"/>
    </xf>
    <xf numFmtId="0" fontId="29" fillId="0" borderId="0" xfId="2" applyFont="1" applyFill="1" applyAlignment="1"/>
    <xf numFmtId="0" fontId="30" fillId="0" borderId="4" xfId="2" applyFont="1" applyFill="1" applyBorder="1" applyAlignment="1">
      <alignment horizontal="center" vertical="center" wrapText="1"/>
    </xf>
    <xf numFmtId="0" fontId="30" fillId="0" borderId="4" xfId="2" applyFont="1" applyFill="1" applyBorder="1" applyAlignment="1">
      <alignment horizontal="left" vertical="center" wrapText="1"/>
    </xf>
    <xf numFmtId="44" fontId="30" fillId="0" borderId="4" xfId="3" applyFont="1" applyFill="1" applyBorder="1" applyAlignment="1">
      <alignment horizontal="center" vertical="center"/>
    </xf>
    <xf numFmtId="44" fontId="30" fillId="0" borderId="16" xfId="3" applyFont="1" applyFill="1" applyBorder="1" applyAlignment="1">
      <alignment horizontal="center" vertical="center"/>
    </xf>
    <xf numFmtId="9" fontId="30" fillId="0" borderId="1" xfId="1" applyFont="1" applyFill="1" applyBorder="1" applyAlignment="1">
      <alignment horizontal="center" vertical="center"/>
    </xf>
    <xf numFmtId="0" fontId="30" fillId="0" borderId="1" xfId="2" applyFont="1" applyFill="1" applyBorder="1" applyAlignment="1">
      <alignment horizontal="left" vertical="center" wrapText="1"/>
    </xf>
    <xf numFmtId="0" fontId="30" fillId="0" borderId="0" xfId="2" applyFont="1" applyFill="1" applyBorder="1" applyAlignment="1">
      <alignment horizontal="center" vertical="center" wrapText="1"/>
    </xf>
    <xf numFmtId="0" fontId="30" fillId="0" borderId="0" xfId="2" applyFont="1" applyFill="1" applyBorder="1" applyAlignment="1">
      <alignment horizontal="left" vertical="center" wrapText="1"/>
    </xf>
    <xf numFmtId="9" fontId="30" fillId="0" borderId="0" xfId="1" applyFont="1" applyFill="1" applyBorder="1" applyAlignment="1">
      <alignment horizontal="center" vertical="center"/>
    </xf>
    <xf numFmtId="44" fontId="30" fillId="0" borderId="0" xfId="3" applyFont="1" applyFill="1" applyBorder="1" applyAlignment="1">
      <alignment horizontal="center" vertical="center"/>
    </xf>
    <xf numFmtId="44" fontId="30" fillId="0" borderId="1" xfId="3" applyFont="1" applyFill="1" applyBorder="1" applyAlignment="1">
      <alignment horizontal="center" vertical="center"/>
    </xf>
    <xf numFmtId="0" fontId="33" fillId="0" borderId="0" xfId="0" applyFont="1" applyBorder="1" applyAlignment="1">
      <alignment vertical="center" wrapText="1"/>
    </xf>
    <xf numFmtId="0" fontId="29" fillId="0" borderId="1" xfId="2" applyFont="1" applyFill="1" applyBorder="1" applyAlignment="1">
      <alignment horizontal="left" vertical="center"/>
    </xf>
    <xf numFmtId="44" fontId="30" fillId="0" borderId="1" xfId="2" applyNumberFormat="1" applyFont="1" applyFill="1" applyBorder="1" applyAlignment="1">
      <alignment horizontal="center" vertical="center"/>
    </xf>
    <xf numFmtId="0" fontId="29" fillId="0" borderId="1" xfId="2" applyFont="1" applyFill="1" applyBorder="1" applyAlignment="1">
      <alignment horizontal="left" vertical="center" wrapText="1"/>
    </xf>
    <xf numFmtId="44" fontId="24" fillId="27" borderId="1" xfId="2" applyNumberFormat="1" applyFont="1" applyFill="1" applyBorder="1" applyAlignment="1">
      <alignment horizontal="center" vertical="center"/>
    </xf>
    <xf numFmtId="44" fontId="28" fillId="0" borderId="0" xfId="2" applyNumberFormat="1" applyFont="1" applyFill="1" applyAlignment="1">
      <alignment horizontal="center"/>
    </xf>
    <xf numFmtId="0" fontId="24" fillId="27" borderId="1" xfId="2" applyFont="1" applyFill="1" applyBorder="1" applyAlignment="1">
      <alignment horizontal="left" vertical="center" wrapText="1"/>
    </xf>
    <xf numFmtId="0" fontId="30" fillId="0" borderId="2" xfId="2" applyFont="1" applyFill="1" applyBorder="1" applyAlignment="1">
      <alignment horizontal="left" vertical="center" wrapText="1"/>
    </xf>
    <xf numFmtId="0" fontId="30" fillId="0" borderId="2" xfId="2" applyFont="1" applyFill="1" applyBorder="1" applyAlignment="1">
      <alignment vertical="center" wrapText="1"/>
    </xf>
    <xf numFmtId="9" fontId="30" fillId="0" borderId="2" xfId="1" applyFont="1" applyFill="1" applyBorder="1" applyAlignment="1">
      <alignment horizontal="center" vertical="center"/>
    </xf>
    <xf numFmtId="44" fontId="30" fillId="0" borderId="3" xfId="3" applyFont="1" applyFill="1" applyBorder="1" applyAlignment="1">
      <alignment horizontal="center" vertical="center"/>
    </xf>
    <xf numFmtId="0" fontId="30" fillId="0" borderId="1" xfId="2" applyFont="1" applyFill="1" applyBorder="1" applyAlignment="1">
      <alignment horizontal="center" vertical="center" wrapText="1"/>
    </xf>
    <xf numFmtId="0" fontId="30" fillId="0" borderId="2" xfId="2" applyFont="1" applyFill="1" applyBorder="1" applyAlignment="1">
      <alignment horizontal="center" vertical="center" wrapText="1"/>
    </xf>
    <xf numFmtId="44" fontId="29" fillId="0" borderId="0" xfId="2" applyNumberFormat="1" applyFont="1" applyFill="1" applyAlignment="1"/>
    <xf numFmtId="0" fontId="30" fillId="0" borderId="4" xfId="2" applyFont="1" applyFill="1" applyBorder="1" applyAlignment="1">
      <alignment horizontal="left" vertical="center" wrapText="1"/>
    </xf>
    <xf numFmtId="166" fontId="30" fillId="0" borderId="1" xfId="2" applyNumberFormat="1" applyFont="1" applyFill="1" applyBorder="1" applyAlignment="1">
      <alignment horizontal="center" vertical="center" wrapText="1"/>
    </xf>
    <xf numFmtId="166" fontId="30" fillId="0" borderId="2" xfId="2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34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7" fillId="30" borderId="1" xfId="0" applyFont="1" applyFill="1" applyBorder="1" applyAlignment="1">
      <alignment horizontal="center" vertical="center" wrapText="1"/>
    </xf>
    <xf numFmtId="0" fontId="5" fillId="30" borderId="1" xfId="0" applyFont="1" applyFill="1" applyBorder="1" applyAlignment="1">
      <alignment horizontal="center" vertical="center" wrapText="1"/>
    </xf>
    <xf numFmtId="3" fontId="5" fillId="30" borderId="1" xfId="0" applyNumberFormat="1" applyFont="1" applyFill="1" applyBorder="1" applyAlignment="1">
      <alignment horizontal="center" vertical="center"/>
    </xf>
    <xf numFmtId="3" fontId="5" fillId="3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 indent="4"/>
    </xf>
    <xf numFmtId="0" fontId="5" fillId="3" borderId="1" xfId="0" applyFont="1" applyFill="1" applyBorder="1" applyAlignment="1">
      <alignment vertical="center" wrapText="1"/>
    </xf>
    <xf numFmtId="44" fontId="28" fillId="0" borderId="0" xfId="45" applyFont="1" applyFill="1" applyAlignment="1">
      <alignment horizontal="center" vertical="center"/>
    </xf>
    <xf numFmtId="44" fontId="36" fillId="0" borderId="0" xfId="45" applyFont="1" applyFill="1" applyAlignment="1">
      <alignment horizontal="center" vertical="center"/>
    </xf>
    <xf numFmtId="0" fontId="30" fillId="0" borderId="1" xfId="2" applyFont="1" applyFill="1" applyBorder="1" applyAlignment="1">
      <alignment vertical="center" wrapText="1"/>
    </xf>
    <xf numFmtId="3" fontId="37" fillId="0" borderId="1" xfId="0" applyNumberFormat="1" applyFont="1" applyFill="1" applyBorder="1" applyAlignment="1">
      <alignment horizontal="center" vertical="center" wrapText="1"/>
    </xf>
    <xf numFmtId="3" fontId="29" fillId="0" borderId="1" xfId="2" applyNumberFormat="1" applyFont="1" applyFill="1" applyBorder="1" applyAlignment="1">
      <alignment horizontal="left" vertical="center"/>
    </xf>
    <xf numFmtId="0" fontId="29" fillId="2" borderId="1" xfId="2" applyFont="1" applyFill="1" applyBorder="1" applyAlignment="1">
      <alignment horizontal="left" vertical="center"/>
    </xf>
    <xf numFmtId="44" fontId="30" fillId="2" borderId="1" xfId="2" applyNumberFormat="1" applyFont="1" applyFill="1" applyBorder="1" applyAlignment="1">
      <alignment horizontal="center" vertical="center"/>
    </xf>
    <xf numFmtId="0" fontId="2" fillId="26" borderId="1" xfId="0" applyFont="1" applyFill="1" applyBorder="1" applyAlignment="1">
      <alignment horizontal="center" vertical="center"/>
    </xf>
    <xf numFmtId="0" fontId="29" fillId="26" borderId="4" xfId="2" applyFont="1" applyFill="1" applyBorder="1" applyAlignment="1">
      <alignment horizontal="center" vertical="center" wrapText="1"/>
    </xf>
    <xf numFmtId="0" fontId="29" fillId="26" borderId="1" xfId="2" applyFont="1" applyFill="1" applyBorder="1" applyAlignment="1">
      <alignment horizontal="center" vertical="center" wrapText="1"/>
    </xf>
    <xf numFmtId="0" fontId="29" fillId="26" borderId="7" xfId="2" applyFont="1" applyFill="1" applyBorder="1" applyAlignment="1">
      <alignment horizontal="center" vertical="center" wrapText="1"/>
    </xf>
    <xf numFmtId="3" fontId="6" fillId="29" borderId="1" xfId="0" applyNumberFormat="1" applyFont="1" applyFill="1" applyBorder="1" applyAlignment="1">
      <alignment horizontal="center" vertical="center"/>
    </xf>
    <xf numFmtId="166" fontId="30" fillId="0" borderId="4" xfId="2" applyNumberFormat="1" applyFont="1" applyFill="1" applyBorder="1" applyAlignment="1">
      <alignment horizontal="center" vertical="center" wrapText="1"/>
    </xf>
    <xf numFmtId="9" fontId="30" fillId="0" borderId="4" xfId="1" applyFont="1" applyFill="1" applyBorder="1" applyAlignment="1">
      <alignment horizontal="center" vertical="center"/>
    </xf>
    <xf numFmtId="0" fontId="32" fillId="0" borderId="16" xfId="2" applyFont="1" applyFill="1" applyBorder="1" applyAlignment="1">
      <alignment horizontal="left" vertical="center" wrapText="1"/>
    </xf>
    <xf numFmtId="0" fontId="30" fillId="29" borderId="4" xfId="2" applyFont="1" applyFill="1" applyBorder="1" applyAlignment="1">
      <alignment horizontal="center" vertical="center" wrapText="1"/>
    </xf>
    <xf numFmtId="0" fontId="30" fillId="29" borderId="4" xfId="2" applyFont="1" applyFill="1" applyBorder="1" applyAlignment="1">
      <alignment horizontal="left" vertical="center" wrapText="1"/>
    </xf>
    <xf numFmtId="0" fontId="30" fillId="29" borderId="1" xfId="2" applyFont="1" applyFill="1" applyBorder="1" applyAlignment="1">
      <alignment horizontal="center" vertical="center" wrapText="1"/>
    </xf>
    <xf numFmtId="9" fontId="30" fillId="29" borderId="1" xfId="1" applyFont="1" applyFill="1" applyBorder="1" applyAlignment="1">
      <alignment horizontal="center" vertical="center"/>
    </xf>
    <xf numFmtId="44" fontId="30" fillId="29" borderId="1" xfId="3" applyFont="1" applyFill="1" applyBorder="1" applyAlignment="1">
      <alignment horizontal="center" vertical="center"/>
    </xf>
    <xf numFmtId="0" fontId="30" fillId="29" borderId="1" xfId="2" applyFont="1" applyFill="1" applyBorder="1" applyAlignment="1">
      <alignment horizontal="left" vertical="center" wrapText="1"/>
    </xf>
    <xf numFmtId="0" fontId="30" fillId="0" borderId="2" xfId="2" applyFont="1" applyFill="1" applyBorder="1" applyAlignment="1">
      <alignment horizontal="left" vertical="center" wrapText="1"/>
    </xf>
    <xf numFmtId="0" fontId="30" fillId="0" borderId="4" xfId="2" applyFont="1" applyFill="1" applyBorder="1" applyAlignment="1">
      <alignment horizontal="left" vertical="center" wrapText="1"/>
    </xf>
    <xf numFmtId="0" fontId="30" fillId="0" borderId="1" xfId="2" applyFont="1" applyFill="1" applyBorder="1" applyAlignment="1">
      <alignment horizontal="left" vertical="center" wrapText="1"/>
    </xf>
    <xf numFmtId="0" fontId="29" fillId="26" borderId="2" xfId="2" applyFont="1" applyFill="1" applyBorder="1" applyAlignment="1">
      <alignment horizontal="center" vertical="center" wrapText="1"/>
    </xf>
    <xf numFmtId="0" fontId="29" fillId="26" borderId="4" xfId="2" applyFont="1" applyFill="1" applyBorder="1" applyAlignment="1">
      <alignment horizontal="center" vertical="center" wrapText="1"/>
    </xf>
    <xf numFmtId="0" fontId="25" fillId="26" borderId="2" xfId="2" applyFont="1" applyFill="1" applyBorder="1" applyAlignment="1">
      <alignment horizontal="center" vertical="center" wrapText="1"/>
    </xf>
    <xf numFmtId="0" fontId="25" fillId="26" borderId="4" xfId="2" applyFont="1" applyFill="1" applyBorder="1" applyAlignment="1">
      <alignment horizontal="center" vertical="center" wrapText="1"/>
    </xf>
    <xf numFmtId="0" fontId="29" fillId="26" borderId="1" xfId="2" applyFont="1" applyFill="1" applyBorder="1" applyAlignment="1">
      <alignment horizontal="center" vertical="center" wrapText="1"/>
    </xf>
    <xf numFmtId="0" fontId="33" fillId="0" borderId="17" xfId="0" applyFont="1" applyBorder="1" applyAlignment="1">
      <alignment horizontal="left" vertical="center" wrapText="1"/>
    </xf>
    <xf numFmtId="0" fontId="33" fillId="0" borderId="18" xfId="0" applyFont="1" applyBorder="1" applyAlignment="1">
      <alignment horizontal="left" vertical="center" wrapText="1"/>
    </xf>
    <xf numFmtId="0" fontId="33" fillId="0" borderId="19" xfId="0" applyFont="1" applyBorder="1" applyAlignment="1">
      <alignment horizontal="left" vertical="center" wrapText="1"/>
    </xf>
    <xf numFmtId="0" fontId="33" fillId="0" borderId="20" xfId="0" applyFont="1" applyBorder="1" applyAlignment="1">
      <alignment horizontal="left" vertical="center" wrapText="1"/>
    </xf>
    <xf numFmtId="0" fontId="33" fillId="0" borderId="21" xfId="0" applyFont="1" applyBorder="1" applyAlignment="1">
      <alignment horizontal="left" vertical="center" wrapText="1"/>
    </xf>
    <xf numFmtId="0" fontId="33" fillId="0" borderId="16" xfId="0" applyFont="1" applyBorder="1" applyAlignment="1">
      <alignment horizontal="left" vertical="center" wrapText="1"/>
    </xf>
    <xf numFmtId="0" fontId="29" fillId="26" borderId="3" xfId="2" applyFont="1" applyFill="1" applyBorder="1" applyAlignment="1">
      <alignment horizontal="center" vertical="center" wrapText="1"/>
    </xf>
    <xf numFmtId="0" fontId="29" fillId="26" borderId="5" xfId="2" applyFont="1" applyFill="1" applyBorder="1" applyAlignment="1">
      <alignment horizontal="center" vertical="center" wrapText="1"/>
    </xf>
    <xf numFmtId="0" fontId="29" fillId="26" borderId="7" xfId="2" applyFont="1" applyFill="1" applyBorder="1" applyAlignment="1">
      <alignment horizontal="center" vertical="center" wrapText="1"/>
    </xf>
    <xf numFmtId="0" fontId="30" fillId="0" borderId="3" xfId="2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8" fillId="28" borderId="1" xfId="0" applyFont="1" applyFill="1" applyBorder="1" applyAlignment="1">
      <alignment horizontal="center" vertical="center"/>
    </xf>
  </cellXfs>
  <cellStyles count="46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Euro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Input" xfId="38"/>
    <cellStyle name="Linked Cell" xfId="39"/>
    <cellStyle name="Millares 2" xfId="40"/>
    <cellStyle name="Moneda" xfId="45" builtinId="4"/>
    <cellStyle name="Moneda 2" xfId="3"/>
    <cellStyle name="Normal" xfId="0" builtinId="0"/>
    <cellStyle name="Normal 2" xfId="2"/>
    <cellStyle name="Note" xfId="41"/>
    <cellStyle name="Output" xfId="42"/>
    <cellStyle name="Porcentaje" xfId="1" builtinId="5"/>
    <cellStyle name="Title" xfId="43"/>
    <cellStyle name="Warning Text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uiz/Documents/CNE/BID-GEOTERMIA/02-Ejecucion%20del%20Programa/02-Componente%20II/TDR/Estimacion%20de%20Costos%20y%20Presupuesto%20TDR%20CII%20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 costos y ppto v3"/>
    </sheetNames>
    <sheetDataSet>
      <sheetData sheetId="0">
        <row r="20">
          <cell r="G20">
            <v>80200</v>
          </cell>
        </row>
        <row r="27">
          <cell r="G27">
            <v>15000</v>
          </cell>
        </row>
        <row r="35">
          <cell r="G35">
            <v>104000</v>
          </cell>
        </row>
        <row r="43">
          <cell r="G43">
            <v>72500</v>
          </cell>
        </row>
        <row r="49">
          <cell r="G49">
            <v>20000</v>
          </cell>
        </row>
        <row r="56">
          <cell r="G56">
            <v>105000</v>
          </cell>
        </row>
        <row r="62">
          <cell r="G62">
            <v>45800</v>
          </cell>
        </row>
        <row r="69">
          <cell r="G69">
            <v>34000</v>
          </cell>
        </row>
        <row r="75">
          <cell r="G75">
            <v>72000</v>
          </cell>
        </row>
        <row r="81">
          <cell r="G81">
            <v>30000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9"/>
  <sheetViews>
    <sheetView showGridLines="0" tabSelected="1" zoomScale="60" zoomScaleNormal="60" zoomScaleSheetLayoutView="100" workbookViewId="0">
      <selection activeCell="M12" sqref="M12"/>
    </sheetView>
  </sheetViews>
  <sheetFormatPr baseColWidth="10" defaultColWidth="0" defaultRowHeight="15" x14ac:dyDescent="0.25"/>
  <cols>
    <col min="1" max="1" width="3" style="33" customWidth="1"/>
    <col min="2" max="2" width="8.5703125" style="34" customWidth="1"/>
    <col min="3" max="3" width="13.85546875" style="34" customWidth="1"/>
    <col min="4" max="4" width="30.28515625" style="33" customWidth="1"/>
    <col min="5" max="5" width="13" style="33" customWidth="1"/>
    <col min="6" max="8" width="11.140625" style="33" customWidth="1"/>
    <col min="9" max="11" width="20.42578125" style="33" customWidth="1"/>
    <col min="12" max="12" width="51.5703125" style="34" customWidth="1"/>
    <col min="13" max="13" width="19.42578125" style="34" customWidth="1"/>
    <col min="14" max="14" width="21.28515625" style="33" customWidth="1"/>
    <col min="15" max="23" width="11.42578125" style="33" hidden="1" customWidth="1"/>
    <col min="24" max="34" width="0" style="33" hidden="1" customWidth="1"/>
    <col min="35" max="16384" width="11.42578125" style="33" hidden="1"/>
  </cols>
  <sheetData>
    <row r="1" spans="1:13" ht="19.5" customHeight="1" x14ac:dyDescent="0.25"/>
    <row r="2" spans="1:13" s="35" customFormat="1" ht="21" customHeight="1" x14ac:dyDescent="0.25">
      <c r="B2" s="31" t="s">
        <v>69</v>
      </c>
      <c r="C2" s="36"/>
      <c r="M2" s="35" t="s">
        <v>146</v>
      </c>
    </row>
    <row r="3" spans="1:13" s="35" customFormat="1" ht="21" customHeight="1" x14ac:dyDescent="0.25">
      <c r="B3" s="31" t="s">
        <v>70</v>
      </c>
      <c r="C3" s="36"/>
    </row>
    <row r="4" spans="1:13" s="35" customFormat="1" ht="21" customHeight="1" x14ac:dyDescent="0.25">
      <c r="A4" s="36"/>
      <c r="B4" s="31" t="s">
        <v>71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s="35" customFormat="1" ht="21" customHeight="1" x14ac:dyDescent="0.25">
      <c r="A5" s="36"/>
      <c r="B5" s="32" t="s">
        <v>72</v>
      </c>
      <c r="C5" s="37"/>
      <c r="D5" s="36"/>
      <c r="E5" s="36"/>
      <c r="F5" s="36"/>
      <c r="G5" s="36"/>
      <c r="H5" s="36"/>
      <c r="I5" s="36"/>
      <c r="J5" s="36"/>
      <c r="K5" s="36"/>
      <c r="L5" s="36"/>
      <c r="M5" s="36"/>
    </row>
    <row r="6" spans="1:13" ht="26.25" customHeight="1" x14ac:dyDescent="0.25">
      <c r="A6" s="38"/>
      <c r="D6" s="38"/>
      <c r="E6" s="38"/>
      <c r="F6" s="38"/>
      <c r="G6" s="38"/>
      <c r="H6" s="38"/>
      <c r="I6" s="38"/>
      <c r="J6" s="38"/>
      <c r="K6" s="38"/>
      <c r="L6" s="38"/>
      <c r="M6" s="63"/>
    </row>
    <row r="7" spans="1:13" ht="50.25" customHeight="1" x14ac:dyDescent="0.25">
      <c r="B7" s="107" t="s">
        <v>81</v>
      </c>
      <c r="C7" s="107" t="s">
        <v>79</v>
      </c>
      <c r="D7" s="107" t="s">
        <v>58</v>
      </c>
      <c r="E7" s="107" t="s">
        <v>59</v>
      </c>
      <c r="F7" s="107" t="s">
        <v>66</v>
      </c>
      <c r="G7" s="119" t="s">
        <v>73</v>
      </c>
      <c r="H7" s="120"/>
      <c r="I7" s="119" t="s">
        <v>60</v>
      </c>
      <c r="J7" s="120"/>
      <c r="K7" s="93" t="s">
        <v>77</v>
      </c>
      <c r="L7" s="111" t="s">
        <v>61</v>
      </c>
      <c r="M7" s="92" t="s">
        <v>80</v>
      </c>
    </row>
    <row r="8" spans="1:13" ht="35.25" customHeight="1" x14ac:dyDescent="0.25">
      <c r="B8" s="118"/>
      <c r="C8" s="118"/>
      <c r="D8" s="118"/>
      <c r="E8" s="118"/>
      <c r="F8" s="118"/>
      <c r="G8" s="92" t="s">
        <v>65</v>
      </c>
      <c r="H8" s="92" t="s">
        <v>74</v>
      </c>
      <c r="I8" s="107" t="s">
        <v>75</v>
      </c>
      <c r="J8" s="107" t="s">
        <v>76</v>
      </c>
      <c r="K8" s="107" t="s">
        <v>78</v>
      </c>
      <c r="L8" s="111"/>
      <c r="M8" s="109" t="s">
        <v>96</v>
      </c>
    </row>
    <row r="9" spans="1:13" ht="50.25" customHeight="1" x14ac:dyDescent="0.25">
      <c r="B9" s="108"/>
      <c r="C9" s="108"/>
      <c r="D9" s="108"/>
      <c r="E9" s="108"/>
      <c r="F9" s="108"/>
      <c r="G9" s="91" t="s">
        <v>53</v>
      </c>
      <c r="H9" s="91" t="s">
        <v>53</v>
      </c>
      <c r="I9" s="108"/>
      <c r="J9" s="108"/>
      <c r="K9" s="108"/>
      <c r="L9" s="111"/>
      <c r="M9" s="110"/>
    </row>
    <row r="10" spans="1:13" ht="110.25" customHeight="1" x14ac:dyDescent="0.25">
      <c r="B10" s="66">
        <v>1</v>
      </c>
      <c r="C10" s="62" t="s">
        <v>102</v>
      </c>
      <c r="D10" s="58" t="s">
        <v>98</v>
      </c>
      <c r="E10" s="62" t="s">
        <v>67</v>
      </c>
      <c r="F10" s="58" t="s">
        <v>62</v>
      </c>
      <c r="G10" s="59">
        <v>1</v>
      </c>
      <c r="H10" s="59">
        <v>0</v>
      </c>
      <c r="I10" s="60" t="s">
        <v>82</v>
      </c>
      <c r="J10" s="60" t="s">
        <v>83</v>
      </c>
      <c r="K10" s="60" t="s">
        <v>127</v>
      </c>
      <c r="L10" s="57" t="s">
        <v>99</v>
      </c>
      <c r="M10" s="49">
        <v>135154</v>
      </c>
    </row>
    <row r="11" spans="1:13" ht="165.75" customHeight="1" x14ac:dyDescent="0.25">
      <c r="B11" s="65">
        <v>2</v>
      </c>
      <c r="C11" s="61" t="s">
        <v>103</v>
      </c>
      <c r="D11" s="44" t="s">
        <v>100</v>
      </c>
      <c r="E11" s="61" t="s">
        <v>68</v>
      </c>
      <c r="F11" s="61" t="s">
        <v>62</v>
      </c>
      <c r="G11" s="43">
        <v>1</v>
      </c>
      <c r="H11" s="43">
        <v>0</v>
      </c>
      <c r="I11" s="49" t="s">
        <v>92</v>
      </c>
      <c r="J11" s="49" t="s">
        <v>84</v>
      </c>
      <c r="K11" s="49" t="s">
        <v>87</v>
      </c>
      <c r="L11" s="44" t="s">
        <v>89</v>
      </c>
      <c r="M11" s="49">
        <f>'Presupuesto detallado v4.1'!R24</f>
        <v>578500</v>
      </c>
    </row>
    <row r="12" spans="1:13" ht="119.25" customHeight="1" x14ac:dyDescent="0.25">
      <c r="B12" s="61">
        <v>3.1</v>
      </c>
      <c r="C12" s="61" t="s">
        <v>101</v>
      </c>
      <c r="D12" s="44" t="s">
        <v>91</v>
      </c>
      <c r="E12" s="61" t="s">
        <v>63</v>
      </c>
      <c r="F12" s="61" t="s">
        <v>62</v>
      </c>
      <c r="G12" s="43">
        <v>1</v>
      </c>
      <c r="H12" s="43">
        <v>0</v>
      </c>
      <c r="I12" s="49" t="s">
        <v>92</v>
      </c>
      <c r="J12" s="49" t="s">
        <v>85</v>
      </c>
      <c r="K12" s="49" t="s">
        <v>87</v>
      </c>
      <c r="L12" s="44" t="s">
        <v>143</v>
      </c>
      <c r="M12" s="102">
        <f>'Presupuesto detallado v4.1'!R45</f>
        <v>120000</v>
      </c>
    </row>
    <row r="13" spans="1:13" ht="79.5" customHeight="1" x14ac:dyDescent="0.25">
      <c r="B13" s="39">
        <v>3.2</v>
      </c>
      <c r="C13" s="61" t="s">
        <v>101</v>
      </c>
      <c r="D13" s="64" t="s">
        <v>28</v>
      </c>
      <c r="E13" s="39" t="s">
        <v>63</v>
      </c>
      <c r="F13" s="39" t="s">
        <v>62</v>
      </c>
      <c r="G13" s="96">
        <v>1</v>
      </c>
      <c r="H13" s="96">
        <v>0</v>
      </c>
      <c r="I13" s="41" t="s">
        <v>92</v>
      </c>
      <c r="J13" s="41" t="s">
        <v>85</v>
      </c>
      <c r="K13" s="49" t="s">
        <v>128</v>
      </c>
      <c r="L13" s="121" t="s">
        <v>135</v>
      </c>
      <c r="M13" s="41">
        <f>151850</f>
        <v>151850</v>
      </c>
    </row>
    <row r="14" spans="1:13" ht="79.5" customHeight="1" x14ac:dyDescent="0.25">
      <c r="B14" s="61">
        <v>3.3</v>
      </c>
      <c r="C14" s="61" t="s">
        <v>101</v>
      </c>
      <c r="D14" s="64" t="s">
        <v>29</v>
      </c>
      <c r="E14" s="39" t="s">
        <v>63</v>
      </c>
      <c r="F14" s="39" t="s">
        <v>62</v>
      </c>
      <c r="G14" s="43">
        <v>1</v>
      </c>
      <c r="H14" s="43">
        <v>0</v>
      </c>
      <c r="I14" s="41" t="s">
        <v>92</v>
      </c>
      <c r="J14" s="41" t="s">
        <v>85</v>
      </c>
      <c r="K14" s="49" t="s">
        <v>128</v>
      </c>
      <c r="L14" s="121"/>
      <c r="M14" s="49">
        <f>11500</f>
        <v>11500</v>
      </c>
    </row>
    <row r="15" spans="1:13" ht="79.5" customHeight="1" x14ac:dyDescent="0.25">
      <c r="B15" s="61">
        <v>3.4</v>
      </c>
      <c r="C15" s="61" t="s">
        <v>101</v>
      </c>
      <c r="D15" s="64" t="s">
        <v>30</v>
      </c>
      <c r="E15" s="39" t="s">
        <v>63</v>
      </c>
      <c r="F15" s="39" t="s">
        <v>62</v>
      </c>
      <c r="G15" s="43">
        <v>1</v>
      </c>
      <c r="H15" s="43">
        <v>0</v>
      </c>
      <c r="I15" s="41" t="s">
        <v>92</v>
      </c>
      <c r="J15" s="41" t="s">
        <v>85</v>
      </c>
      <c r="K15" s="49" t="s">
        <v>128</v>
      </c>
      <c r="L15" s="105"/>
      <c r="M15" s="49">
        <f>61440</f>
        <v>61440</v>
      </c>
    </row>
    <row r="16" spans="1:13" ht="50.25" customHeight="1" x14ac:dyDescent="0.25">
      <c r="B16" s="61">
        <v>3.5</v>
      </c>
      <c r="C16" s="61" t="s">
        <v>101</v>
      </c>
      <c r="D16" s="64" t="s">
        <v>31</v>
      </c>
      <c r="E16" s="39" t="s">
        <v>95</v>
      </c>
      <c r="F16" s="39" t="s">
        <v>62</v>
      </c>
      <c r="G16" s="43">
        <v>1</v>
      </c>
      <c r="H16" s="43">
        <v>0</v>
      </c>
      <c r="I16" s="41" t="s">
        <v>83</v>
      </c>
      <c r="J16" s="41" t="s">
        <v>85</v>
      </c>
      <c r="K16" s="49" t="s">
        <v>128</v>
      </c>
      <c r="L16" s="104" t="s">
        <v>134</v>
      </c>
      <c r="M16" s="49">
        <f>364500</f>
        <v>364500</v>
      </c>
    </row>
    <row r="17" spans="2:14" ht="50.25" customHeight="1" x14ac:dyDescent="0.25">
      <c r="B17" s="61">
        <v>3.6</v>
      </c>
      <c r="C17" s="61" t="s">
        <v>101</v>
      </c>
      <c r="D17" s="64" t="s">
        <v>32</v>
      </c>
      <c r="E17" s="39" t="s">
        <v>95</v>
      </c>
      <c r="F17" s="39" t="s">
        <v>62</v>
      </c>
      <c r="G17" s="43">
        <v>1</v>
      </c>
      <c r="H17" s="43">
        <v>0</v>
      </c>
      <c r="I17" s="41" t="s">
        <v>83</v>
      </c>
      <c r="J17" s="41" t="s">
        <v>85</v>
      </c>
      <c r="K17" s="49" t="s">
        <v>128</v>
      </c>
      <c r="L17" s="105"/>
      <c r="M17" s="49">
        <v>30000</v>
      </c>
    </row>
    <row r="18" spans="2:14" ht="102" customHeight="1" x14ac:dyDescent="0.25">
      <c r="B18" s="39">
        <v>3.7</v>
      </c>
      <c r="C18" s="39" t="s">
        <v>101</v>
      </c>
      <c r="D18" s="64" t="s">
        <v>90</v>
      </c>
      <c r="E18" s="39" t="s">
        <v>88</v>
      </c>
      <c r="F18" s="39" t="s">
        <v>62</v>
      </c>
      <c r="G18" s="96">
        <v>1</v>
      </c>
      <c r="H18" s="96">
        <v>0</v>
      </c>
      <c r="I18" s="42" t="s">
        <v>92</v>
      </c>
      <c r="J18" s="41" t="s">
        <v>85</v>
      </c>
      <c r="K18" s="49" t="s">
        <v>128</v>
      </c>
      <c r="L18" s="97" t="s">
        <v>139</v>
      </c>
      <c r="M18" s="41">
        <v>41700</v>
      </c>
    </row>
    <row r="19" spans="2:14" ht="107.25" customHeight="1" x14ac:dyDescent="0.25">
      <c r="B19" s="61">
        <v>3.8</v>
      </c>
      <c r="C19" s="61" t="s">
        <v>101</v>
      </c>
      <c r="D19" s="44" t="str">
        <f>'Presupuesto detallado v4.1'!L47</f>
        <v>Facilitadores Internacionales, Regionales y Nacionales.</v>
      </c>
      <c r="E19" s="61" t="s">
        <v>63</v>
      </c>
      <c r="F19" s="61" t="s">
        <v>62</v>
      </c>
      <c r="G19" s="43">
        <v>1</v>
      </c>
      <c r="H19" s="43">
        <v>0</v>
      </c>
      <c r="I19" s="49" t="s">
        <v>92</v>
      </c>
      <c r="J19" s="49" t="s">
        <v>85</v>
      </c>
      <c r="K19" s="49" t="s">
        <v>87</v>
      </c>
      <c r="L19" s="85" t="s">
        <v>140</v>
      </c>
      <c r="M19" s="49">
        <f>'Presupuesto detallado v4.1'!M47</f>
        <v>224790</v>
      </c>
    </row>
    <row r="20" spans="2:14" ht="107.25" customHeight="1" x14ac:dyDescent="0.25">
      <c r="B20" s="98">
        <v>3.9</v>
      </c>
      <c r="C20" s="98" t="s">
        <v>101</v>
      </c>
      <c r="D20" s="99" t="s">
        <v>142</v>
      </c>
      <c r="E20" s="100" t="s">
        <v>63</v>
      </c>
      <c r="F20" s="100" t="s">
        <v>62</v>
      </c>
      <c r="G20" s="101">
        <v>1</v>
      </c>
      <c r="H20" s="101">
        <v>0</v>
      </c>
      <c r="I20" s="102" t="s">
        <v>92</v>
      </c>
      <c r="J20" s="102" t="s">
        <v>85</v>
      </c>
      <c r="K20" s="102" t="s">
        <v>87</v>
      </c>
      <c r="L20" s="103" t="s">
        <v>144</v>
      </c>
      <c r="M20" s="102">
        <f>'Presupuesto detallado v4.1'!R46</f>
        <v>40051</v>
      </c>
    </row>
    <row r="21" spans="2:14" ht="93" customHeight="1" x14ac:dyDescent="0.25">
      <c r="B21" s="39">
        <v>4.0999999999999996</v>
      </c>
      <c r="C21" s="39" t="s">
        <v>36</v>
      </c>
      <c r="D21" s="40" t="s">
        <v>37</v>
      </c>
      <c r="E21" s="39" t="s">
        <v>63</v>
      </c>
      <c r="F21" s="39" t="s">
        <v>62</v>
      </c>
      <c r="G21" s="43">
        <v>1</v>
      </c>
      <c r="H21" s="43">
        <v>0</v>
      </c>
      <c r="I21" s="42" t="s">
        <v>83</v>
      </c>
      <c r="J21" s="41" t="s">
        <v>86</v>
      </c>
      <c r="K21" s="41" t="s">
        <v>127</v>
      </c>
      <c r="L21" s="44" t="s">
        <v>93</v>
      </c>
      <c r="M21" s="49">
        <f>128041</f>
        <v>128041</v>
      </c>
    </row>
    <row r="22" spans="2:14" ht="96.75" customHeight="1" x14ac:dyDescent="0.25">
      <c r="B22" s="39">
        <v>4.2</v>
      </c>
      <c r="C22" s="39" t="s">
        <v>36</v>
      </c>
      <c r="D22" s="40" t="s">
        <v>38</v>
      </c>
      <c r="E22" s="39" t="s">
        <v>63</v>
      </c>
      <c r="F22" s="39" t="s">
        <v>62</v>
      </c>
      <c r="G22" s="43">
        <v>1</v>
      </c>
      <c r="H22" s="43">
        <v>0</v>
      </c>
      <c r="I22" s="42" t="s">
        <v>83</v>
      </c>
      <c r="J22" s="41" t="s">
        <v>86</v>
      </c>
      <c r="K22" s="41" t="s">
        <v>127</v>
      </c>
      <c r="L22" s="44" t="s">
        <v>122</v>
      </c>
      <c r="M22" s="49">
        <f>'Presupuesto detallado v4.1'!R63</f>
        <v>144000</v>
      </c>
    </row>
    <row r="23" spans="2:14" ht="37.5" customHeight="1" x14ac:dyDescent="0.25">
      <c r="B23" s="39">
        <v>5.0999999999999996</v>
      </c>
      <c r="C23" s="39" t="s">
        <v>94</v>
      </c>
      <c r="D23" s="64" t="s">
        <v>40</v>
      </c>
      <c r="E23" s="39" t="s">
        <v>63</v>
      </c>
      <c r="F23" s="39" t="s">
        <v>62</v>
      </c>
      <c r="G23" s="43">
        <v>1</v>
      </c>
      <c r="H23" s="43">
        <v>0</v>
      </c>
      <c r="I23" s="41" t="s">
        <v>86</v>
      </c>
      <c r="J23" s="41" t="s">
        <v>86</v>
      </c>
      <c r="K23" s="41" t="s">
        <v>87</v>
      </c>
      <c r="L23" s="44" t="s">
        <v>130</v>
      </c>
      <c r="M23" s="49">
        <f>6000</f>
        <v>6000</v>
      </c>
    </row>
    <row r="24" spans="2:14" ht="46.5" customHeight="1" x14ac:dyDescent="0.25">
      <c r="B24" s="95">
        <v>5.2</v>
      </c>
      <c r="C24" s="39" t="s">
        <v>94</v>
      </c>
      <c r="D24" s="64" t="s">
        <v>117</v>
      </c>
      <c r="E24" s="39" t="s">
        <v>68</v>
      </c>
      <c r="F24" s="39" t="s">
        <v>62</v>
      </c>
      <c r="G24" s="43">
        <v>1</v>
      </c>
      <c r="H24" s="43">
        <v>0</v>
      </c>
      <c r="I24" s="41" t="s">
        <v>86</v>
      </c>
      <c r="J24" s="41" t="s">
        <v>86</v>
      </c>
      <c r="K24" s="41" t="s">
        <v>87</v>
      </c>
      <c r="L24" s="44" t="s">
        <v>136</v>
      </c>
      <c r="M24" s="49">
        <f>'Presupuesto detallado v4.1'!N75</f>
        <v>20000</v>
      </c>
    </row>
    <row r="25" spans="2:14" ht="36.75" customHeight="1" x14ac:dyDescent="0.25">
      <c r="B25" s="45"/>
      <c r="C25" s="45"/>
      <c r="D25" s="46"/>
      <c r="E25" s="45"/>
      <c r="F25" s="45"/>
      <c r="G25" s="47"/>
      <c r="H25" s="47"/>
      <c r="I25" s="48"/>
      <c r="J25" s="48"/>
      <c r="K25" s="48"/>
      <c r="L25" s="46"/>
      <c r="M25" s="48"/>
    </row>
    <row r="26" spans="2:14" ht="21" customHeight="1" x14ac:dyDescent="0.25">
      <c r="B26" s="112" t="s">
        <v>138</v>
      </c>
      <c r="C26" s="113"/>
      <c r="D26" s="113"/>
      <c r="E26" s="113"/>
      <c r="F26" s="113"/>
      <c r="G26" s="113"/>
      <c r="H26" s="113"/>
      <c r="I26" s="113"/>
      <c r="J26" s="114"/>
      <c r="L26" s="51" t="s">
        <v>125</v>
      </c>
      <c r="M26" s="52">
        <f>+'Presupuesto detallado v4.1'!N34+'Presupuesto detallado v4.1'!M49</f>
        <v>87052</v>
      </c>
    </row>
    <row r="27" spans="2:14" ht="21" customHeight="1" x14ac:dyDescent="0.25">
      <c r="B27" s="115"/>
      <c r="C27" s="116"/>
      <c r="D27" s="116"/>
      <c r="E27" s="116"/>
      <c r="F27" s="116"/>
      <c r="G27" s="116"/>
      <c r="H27" s="116"/>
      <c r="I27" s="116"/>
      <c r="J27" s="117"/>
      <c r="K27" s="50"/>
      <c r="L27" s="51" t="s">
        <v>126</v>
      </c>
      <c r="M27" s="52">
        <f>'Presupuesto detallado v4.1'!M48</f>
        <v>394500</v>
      </c>
    </row>
    <row r="28" spans="2:14" ht="21" customHeight="1" x14ac:dyDescent="0.25">
      <c r="L28" s="51" t="str">
        <f>'Presupuesto detallado v4.1'!L73</f>
        <v>Tarifa de Administración del BID</v>
      </c>
      <c r="M28" s="52">
        <v>62411</v>
      </c>
      <c r="N28" s="83"/>
    </row>
    <row r="29" spans="2:14" ht="21" customHeight="1" x14ac:dyDescent="0.25">
      <c r="B29" s="106" t="s">
        <v>141</v>
      </c>
      <c r="C29" s="106"/>
      <c r="D29" s="106"/>
      <c r="E29" s="106"/>
      <c r="F29" s="106"/>
      <c r="G29" s="106"/>
      <c r="H29" s="106"/>
      <c r="I29" s="106"/>
      <c r="J29" s="106"/>
      <c r="L29" s="51" t="str">
        <f>'Presupuesto detallado v4.1'!L74</f>
        <v>Contingencia</v>
      </c>
      <c r="M29" s="52">
        <f>151721-M24</f>
        <v>131721</v>
      </c>
      <c r="N29" s="84"/>
    </row>
    <row r="30" spans="2:14" ht="26.25" customHeight="1" x14ac:dyDescent="0.25">
      <c r="B30" s="106"/>
      <c r="C30" s="106"/>
      <c r="D30" s="106"/>
      <c r="E30" s="106"/>
      <c r="F30" s="106"/>
      <c r="G30" s="106"/>
      <c r="H30" s="106"/>
      <c r="I30" s="106"/>
      <c r="J30" s="106"/>
      <c r="L30" s="51" t="s">
        <v>129</v>
      </c>
      <c r="M30" s="52">
        <f>M10+M11+M12+M19+M21+M22+M23+M24+M20</f>
        <v>1396536</v>
      </c>
      <c r="N30" s="84"/>
    </row>
    <row r="31" spans="2:14" ht="21" customHeight="1" x14ac:dyDescent="0.25">
      <c r="L31" s="88" t="s">
        <v>97</v>
      </c>
      <c r="M31" s="89">
        <f>SUM(M26:M30)</f>
        <v>2072220</v>
      </c>
      <c r="N31" s="83"/>
    </row>
    <row r="32" spans="2:14" ht="21" customHeight="1" x14ac:dyDescent="0.25">
      <c r="B32" s="106" t="s">
        <v>137</v>
      </c>
      <c r="C32" s="106"/>
      <c r="D32" s="106"/>
      <c r="E32" s="106"/>
      <c r="F32" s="106"/>
      <c r="G32" s="106"/>
      <c r="H32" s="106"/>
      <c r="I32" s="106"/>
      <c r="J32" s="106"/>
      <c r="L32" s="51" t="str">
        <f>'Presupuesto detallado v4.1'!L35</f>
        <v>Aporte Local (CNE)</v>
      </c>
      <c r="M32" s="52">
        <f>'Presupuesto detallado v4.1'!R35</f>
        <v>27600</v>
      </c>
      <c r="N32" s="83"/>
    </row>
    <row r="33" spans="2:14" ht="21" customHeight="1" x14ac:dyDescent="0.25">
      <c r="B33" s="106"/>
      <c r="C33" s="106"/>
      <c r="D33" s="106"/>
      <c r="E33" s="106"/>
      <c r="F33" s="106"/>
      <c r="G33" s="106"/>
      <c r="H33" s="106"/>
      <c r="I33" s="106"/>
      <c r="J33" s="106"/>
      <c r="L33" s="87" t="s">
        <v>120</v>
      </c>
      <c r="M33" s="52">
        <v>744399</v>
      </c>
      <c r="N33" s="83"/>
    </row>
    <row r="34" spans="2:14" ht="37.5" x14ac:dyDescent="0.25">
      <c r="L34" s="56" t="s">
        <v>133</v>
      </c>
      <c r="M34" s="54">
        <f>SUM(M31:M33)</f>
        <v>2844219</v>
      </c>
      <c r="N34" s="83"/>
    </row>
    <row r="35" spans="2:14" ht="30" x14ac:dyDescent="0.25">
      <c r="L35" s="53" t="s">
        <v>131</v>
      </c>
      <c r="M35" s="52">
        <v>83118</v>
      </c>
      <c r="N35" s="83"/>
    </row>
    <row r="36" spans="2:14" ht="30" x14ac:dyDescent="0.25">
      <c r="L36" s="53" t="s">
        <v>132</v>
      </c>
      <c r="M36" s="52">
        <v>84930.466666666674</v>
      </c>
      <c r="N36" s="83"/>
    </row>
    <row r="37" spans="2:14" ht="37.5" x14ac:dyDescent="0.25">
      <c r="L37" s="56" t="s">
        <v>121</v>
      </c>
      <c r="M37" s="54">
        <f>M34+M35+M36</f>
        <v>3012267.4666666668</v>
      </c>
      <c r="N37" s="83"/>
    </row>
    <row r="38" spans="2:14" x14ac:dyDescent="0.25">
      <c r="M38" s="55"/>
    </row>
    <row r="39" spans="2:14" x14ac:dyDescent="0.25">
      <c r="L39" s="33"/>
      <c r="M39" s="33"/>
    </row>
  </sheetData>
  <mergeCells count="17">
    <mergeCell ref="L13:L15"/>
    <mergeCell ref="L16:L17"/>
    <mergeCell ref="B32:J33"/>
    <mergeCell ref="B29:J30"/>
    <mergeCell ref="K8:K9"/>
    <mergeCell ref="M8:M9"/>
    <mergeCell ref="L7:L9"/>
    <mergeCell ref="B26:J27"/>
    <mergeCell ref="B7:B9"/>
    <mergeCell ref="D7:D9"/>
    <mergeCell ref="E7:E9"/>
    <mergeCell ref="F7:F9"/>
    <mergeCell ref="G7:H7"/>
    <mergeCell ref="J8:J9"/>
    <mergeCell ref="I7:J7"/>
    <mergeCell ref="I8:I9"/>
    <mergeCell ref="C7:C9"/>
  </mergeCells>
  <printOptions horizontalCentered="1" verticalCentered="1"/>
  <pageMargins left="0.39370078740157483" right="0.59055118110236227" top="0.43307086614173229" bottom="0.51181102362204722" header="0" footer="0"/>
  <pageSetup scale="49" fitToHeight="0" orientation="landscape" r:id="rId1"/>
  <headerFooter alignWithMargins="0"/>
  <rowBreaks count="1" manualBreakCount="1">
    <brk id="17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zoomScale="65" zoomScaleNormal="65" workbookViewId="0">
      <selection activeCell="R2" sqref="R2"/>
    </sheetView>
  </sheetViews>
  <sheetFormatPr baseColWidth="10" defaultColWidth="0" defaultRowHeight="15" x14ac:dyDescent="0.25"/>
  <cols>
    <col min="1" max="1" width="5.42578125" style="28" customWidth="1"/>
    <col min="2" max="2" width="59.85546875" style="28" customWidth="1"/>
    <col min="3" max="8" width="11.42578125" style="5" customWidth="1"/>
    <col min="9" max="9" width="6.28515625" style="28" customWidth="1"/>
    <col min="10" max="10" width="1.28515625" style="29" customWidth="1"/>
    <col min="11" max="11" width="5.42578125" style="28" customWidth="1"/>
    <col min="12" max="12" width="61.5703125" style="28" customWidth="1"/>
    <col min="13" max="18" width="11.42578125" style="5" customWidth="1"/>
    <col min="19" max="19" width="6.28515625" style="28" customWidth="1"/>
    <col min="20" max="20" width="1.28515625" style="29" customWidth="1"/>
    <col min="21" max="16384" width="11.42578125" style="1" hidden="1"/>
  </cols>
  <sheetData>
    <row r="1" spans="1:20" ht="15.75" x14ac:dyDescent="0.25">
      <c r="A1" s="122" t="s">
        <v>0</v>
      </c>
      <c r="B1" s="122"/>
      <c r="C1" s="122"/>
      <c r="D1" s="122"/>
      <c r="E1" s="122"/>
      <c r="F1" s="122"/>
      <c r="G1" s="122"/>
      <c r="H1" s="4"/>
      <c r="I1" s="1"/>
      <c r="J1" s="22"/>
      <c r="K1" s="122" t="s">
        <v>105</v>
      </c>
      <c r="L1" s="122"/>
      <c r="M1" s="122"/>
      <c r="N1" s="122"/>
      <c r="O1" s="122"/>
      <c r="P1" s="122"/>
      <c r="Q1" s="122"/>
      <c r="R1" s="4"/>
      <c r="S1" s="1"/>
      <c r="T1" s="22"/>
    </row>
    <row r="2" spans="1:20" ht="20.25" x14ac:dyDescent="0.25">
      <c r="A2" s="122" t="s">
        <v>1</v>
      </c>
      <c r="B2" s="122"/>
      <c r="C2" s="122"/>
      <c r="D2" s="122"/>
      <c r="E2" s="122"/>
      <c r="F2" s="122"/>
      <c r="G2" s="122"/>
      <c r="H2" s="90" t="s">
        <v>124</v>
      </c>
      <c r="I2" s="1"/>
      <c r="J2" s="22"/>
      <c r="K2" s="122" t="s">
        <v>1</v>
      </c>
      <c r="L2" s="122"/>
      <c r="M2" s="122"/>
      <c r="N2" s="122"/>
      <c r="O2" s="122"/>
      <c r="P2" s="122"/>
      <c r="Q2" s="122"/>
      <c r="R2" s="134" t="s">
        <v>123</v>
      </c>
      <c r="S2" s="1"/>
      <c r="T2" s="22"/>
    </row>
    <row r="3" spans="1:20" ht="15.75" x14ac:dyDescent="0.25">
      <c r="A3" s="122" t="s">
        <v>2</v>
      </c>
      <c r="B3" s="122"/>
      <c r="C3" s="122"/>
      <c r="D3" s="122"/>
      <c r="E3" s="122"/>
      <c r="F3" s="122"/>
      <c r="G3" s="122"/>
      <c r="H3" s="4"/>
      <c r="I3" s="1"/>
      <c r="J3" s="22"/>
      <c r="K3" s="122" t="s">
        <v>2</v>
      </c>
      <c r="L3" s="122"/>
      <c r="M3" s="122"/>
      <c r="N3" s="122"/>
      <c r="O3" s="122"/>
      <c r="P3" s="122"/>
      <c r="Q3" s="122"/>
      <c r="R3" s="4"/>
      <c r="S3" s="1"/>
      <c r="T3" s="22"/>
    </row>
    <row r="4" spans="1:20" ht="15.75" x14ac:dyDescent="0.25">
      <c r="A4" s="25"/>
      <c r="B4" s="2"/>
      <c r="I4" s="1"/>
      <c r="J4" s="22"/>
      <c r="K4" s="25"/>
      <c r="L4" s="2"/>
      <c r="S4" s="1"/>
      <c r="T4" s="22"/>
    </row>
    <row r="5" spans="1:20" x14ac:dyDescent="0.25">
      <c r="A5" s="127" t="s">
        <v>64</v>
      </c>
      <c r="B5" s="124" t="s">
        <v>44</v>
      </c>
      <c r="C5" s="123" t="s">
        <v>3</v>
      </c>
      <c r="D5" s="123"/>
      <c r="E5" s="123"/>
      <c r="F5" s="123"/>
      <c r="G5" s="123"/>
      <c r="H5" s="123"/>
      <c r="I5" s="1"/>
      <c r="J5" s="22"/>
      <c r="K5" s="127" t="s">
        <v>64</v>
      </c>
      <c r="L5" s="124" t="s">
        <v>44</v>
      </c>
      <c r="M5" s="123" t="s">
        <v>3</v>
      </c>
      <c r="N5" s="123"/>
      <c r="O5" s="123"/>
      <c r="P5" s="123"/>
      <c r="Q5" s="123"/>
      <c r="R5" s="123"/>
      <c r="S5" s="1"/>
      <c r="T5" s="22"/>
    </row>
    <row r="6" spans="1:20" x14ac:dyDescent="0.25">
      <c r="A6" s="128"/>
      <c r="B6" s="125"/>
      <c r="C6" s="123" t="s">
        <v>4</v>
      </c>
      <c r="D6" s="123"/>
      <c r="E6" s="123" t="s">
        <v>5</v>
      </c>
      <c r="F6" s="123"/>
      <c r="G6" s="123"/>
      <c r="H6" s="123" t="s">
        <v>6</v>
      </c>
      <c r="I6" s="1"/>
      <c r="J6" s="22"/>
      <c r="K6" s="128"/>
      <c r="L6" s="125"/>
      <c r="M6" s="123" t="s">
        <v>4</v>
      </c>
      <c r="N6" s="123"/>
      <c r="O6" s="123" t="s">
        <v>5</v>
      </c>
      <c r="P6" s="123"/>
      <c r="Q6" s="123"/>
      <c r="R6" s="123" t="s">
        <v>6</v>
      </c>
      <c r="S6" s="1"/>
      <c r="T6" s="22"/>
    </row>
    <row r="7" spans="1:20" x14ac:dyDescent="0.25">
      <c r="A7" s="128"/>
      <c r="B7" s="125"/>
      <c r="C7" s="68" t="s">
        <v>7</v>
      </c>
      <c r="D7" s="68" t="s">
        <v>8</v>
      </c>
      <c r="E7" s="68" t="s">
        <v>9</v>
      </c>
      <c r="F7" s="68" t="s">
        <v>10</v>
      </c>
      <c r="G7" s="68" t="s">
        <v>11</v>
      </c>
      <c r="H7" s="123"/>
      <c r="I7" s="1"/>
      <c r="J7" s="22"/>
      <c r="K7" s="128"/>
      <c r="L7" s="125"/>
      <c r="M7" s="17" t="s">
        <v>7</v>
      </c>
      <c r="N7" s="17" t="s">
        <v>8</v>
      </c>
      <c r="O7" s="17" t="s">
        <v>9</v>
      </c>
      <c r="P7" s="17" t="s">
        <v>10</v>
      </c>
      <c r="Q7" s="17" t="s">
        <v>11</v>
      </c>
      <c r="R7" s="123"/>
      <c r="S7" s="1"/>
      <c r="T7" s="22"/>
    </row>
    <row r="8" spans="1:20" ht="33" customHeight="1" x14ac:dyDescent="0.25">
      <c r="A8" s="128"/>
      <c r="B8" s="126"/>
      <c r="C8" s="68" t="s">
        <v>12</v>
      </c>
      <c r="D8" s="68" t="s">
        <v>12</v>
      </c>
      <c r="E8" s="68" t="s">
        <v>13</v>
      </c>
      <c r="F8" s="68" t="s">
        <v>13</v>
      </c>
      <c r="G8" s="68" t="s">
        <v>13</v>
      </c>
      <c r="H8" s="68" t="s">
        <v>12</v>
      </c>
      <c r="I8" s="1"/>
      <c r="J8" s="22"/>
      <c r="K8" s="128"/>
      <c r="L8" s="126"/>
      <c r="M8" s="17" t="s">
        <v>12</v>
      </c>
      <c r="N8" s="17" t="s">
        <v>12</v>
      </c>
      <c r="O8" s="17" t="s">
        <v>13</v>
      </c>
      <c r="P8" s="17" t="s">
        <v>13</v>
      </c>
      <c r="Q8" s="17" t="s">
        <v>13</v>
      </c>
      <c r="R8" s="17" t="s">
        <v>12</v>
      </c>
      <c r="S8" s="1"/>
      <c r="T8" s="22"/>
    </row>
    <row r="9" spans="1:20" ht="24" customHeight="1" x14ac:dyDescent="0.25">
      <c r="A9" s="14"/>
      <c r="B9" s="14" t="s">
        <v>46</v>
      </c>
      <c r="C9" s="15"/>
      <c r="D9" s="15"/>
      <c r="E9" s="15"/>
      <c r="F9" s="15"/>
      <c r="G9" s="15"/>
      <c r="H9" s="16"/>
      <c r="I9" s="1"/>
      <c r="J9" s="22"/>
      <c r="K9" s="14">
        <v>1</v>
      </c>
      <c r="L9" s="14" t="s">
        <v>46</v>
      </c>
      <c r="M9" s="15"/>
      <c r="N9" s="15"/>
      <c r="O9" s="15"/>
      <c r="P9" s="15"/>
      <c r="Q9" s="15"/>
      <c r="R9" s="16"/>
      <c r="S9" s="1"/>
      <c r="T9" s="22"/>
    </row>
    <row r="10" spans="1:20" ht="25.5" customHeight="1" x14ac:dyDescent="0.25">
      <c r="A10" s="26">
        <v>1.1000000000000001</v>
      </c>
      <c r="B10" s="12" t="s">
        <v>47</v>
      </c>
      <c r="C10" s="10">
        <v>0</v>
      </c>
      <c r="D10" s="11">
        <v>23750</v>
      </c>
      <c r="E10" s="10">
        <v>0</v>
      </c>
      <c r="F10" s="10">
        <v>0</v>
      </c>
      <c r="G10" s="10">
        <v>0</v>
      </c>
      <c r="H10" s="11">
        <f>SUM(C10:G10)</f>
        <v>23750</v>
      </c>
      <c r="I10" s="1"/>
      <c r="J10" s="22"/>
      <c r="K10" s="26">
        <v>1.1000000000000001</v>
      </c>
      <c r="L10" s="12" t="s">
        <v>47</v>
      </c>
      <c r="M10" s="10">
        <v>0</v>
      </c>
      <c r="N10" s="11">
        <v>23750</v>
      </c>
      <c r="O10" s="10">
        <v>0</v>
      </c>
      <c r="P10" s="10">
        <v>0</v>
      </c>
      <c r="Q10" s="10">
        <v>0</v>
      </c>
      <c r="R10" s="11">
        <f>SUM(M10:Q10)</f>
        <v>23750</v>
      </c>
      <c r="S10" s="1"/>
      <c r="T10" s="22"/>
    </row>
    <row r="11" spans="1:20" ht="26.25" customHeight="1" x14ac:dyDescent="0.25">
      <c r="A11" s="26">
        <v>1.2</v>
      </c>
      <c r="B11" s="12" t="s">
        <v>14</v>
      </c>
      <c r="C11" s="10">
        <v>0</v>
      </c>
      <c r="D11" s="11">
        <v>23750</v>
      </c>
      <c r="E11" s="10">
        <v>0</v>
      </c>
      <c r="F11" s="10">
        <v>0</v>
      </c>
      <c r="G11" s="10">
        <v>0</v>
      </c>
      <c r="H11" s="11">
        <f t="shared" ref="H11:H15" si="0">SUM(C11:G11)</f>
        <v>23750</v>
      </c>
      <c r="I11" s="1"/>
      <c r="J11" s="22"/>
      <c r="K11" s="26">
        <v>1.2</v>
      </c>
      <c r="L11" s="12" t="s">
        <v>14</v>
      </c>
      <c r="M11" s="10">
        <v>0</v>
      </c>
      <c r="N11" s="11">
        <v>23750</v>
      </c>
      <c r="O11" s="10">
        <v>0</v>
      </c>
      <c r="P11" s="10">
        <v>0</v>
      </c>
      <c r="Q11" s="10">
        <v>0</v>
      </c>
      <c r="R11" s="11">
        <f t="shared" ref="R11:R15" si="1">SUM(M11:Q11)</f>
        <v>23750</v>
      </c>
      <c r="S11" s="1"/>
      <c r="T11" s="22"/>
    </row>
    <row r="12" spans="1:20" ht="33.75" customHeight="1" x14ac:dyDescent="0.25">
      <c r="A12" s="26">
        <v>1.3</v>
      </c>
      <c r="B12" s="12" t="s">
        <v>15</v>
      </c>
      <c r="C12" s="10">
        <v>0</v>
      </c>
      <c r="D12" s="11">
        <v>23750</v>
      </c>
      <c r="E12" s="10">
        <v>0</v>
      </c>
      <c r="F12" s="10">
        <v>0</v>
      </c>
      <c r="G12" s="10">
        <v>0</v>
      </c>
      <c r="H12" s="11">
        <f t="shared" si="0"/>
        <v>23750</v>
      </c>
      <c r="I12" s="1"/>
      <c r="J12" s="22"/>
      <c r="K12" s="26">
        <v>1.3</v>
      </c>
      <c r="L12" s="12" t="s">
        <v>15</v>
      </c>
      <c r="M12" s="10">
        <v>0</v>
      </c>
      <c r="N12" s="11">
        <v>23750</v>
      </c>
      <c r="O12" s="10">
        <v>0</v>
      </c>
      <c r="P12" s="10">
        <v>0</v>
      </c>
      <c r="Q12" s="10">
        <v>0</v>
      </c>
      <c r="R12" s="11">
        <f t="shared" si="1"/>
        <v>23750</v>
      </c>
      <c r="S12" s="1"/>
      <c r="T12" s="22"/>
    </row>
    <row r="13" spans="1:20" ht="31.5" customHeight="1" x14ac:dyDescent="0.25">
      <c r="A13" s="26">
        <v>1.4</v>
      </c>
      <c r="B13" s="12" t="s">
        <v>16</v>
      </c>
      <c r="C13" s="10">
        <v>0</v>
      </c>
      <c r="D13" s="11">
        <v>23750</v>
      </c>
      <c r="E13" s="10">
        <v>0</v>
      </c>
      <c r="F13" s="10">
        <v>0</v>
      </c>
      <c r="G13" s="10">
        <v>0</v>
      </c>
      <c r="H13" s="11">
        <f t="shared" si="0"/>
        <v>23750</v>
      </c>
      <c r="I13" s="1"/>
      <c r="J13" s="22"/>
      <c r="K13" s="26">
        <v>1.4</v>
      </c>
      <c r="L13" s="12" t="s">
        <v>16</v>
      </c>
      <c r="M13" s="10">
        <v>0</v>
      </c>
      <c r="N13" s="11">
        <v>23750</v>
      </c>
      <c r="O13" s="10">
        <v>0</v>
      </c>
      <c r="P13" s="10">
        <v>0</v>
      </c>
      <c r="Q13" s="10">
        <v>0</v>
      </c>
      <c r="R13" s="11">
        <f t="shared" si="1"/>
        <v>23750</v>
      </c>
      <c r="S13" s="1"/>
      <c r="T13" s="22"/>
    </row>
    <row r="14" spans="1:20" ht="26.25" customHeight="1" x14ac:dyDescent="0.25">
      <c r="A14" s="26">
        <v>1.5</v>
      </c>
      <c r="B14" s="12" t="s">
        <v>17</v>
      </c>
      <c r="C14" s="10">
        <v>0</v>
      </c>
      <c r="D14" s="11">
        <v>38154</v>
      </c>
      <c r="E14" s="10">
        <v>0</v>
      </c>
      <c r="F14" s="10">
        <v>0</v>
      </c>
      <c r="G14" s="10">
        <v>0</v>
      </c>
      <c r="H14" s="11">
        <f t="shared" si="0"/>
        <v>38154</v>
      </c>
      <c r="I14" s="1"/>
      <c r="J14" s="22"/>
      <c r="K14" s="26">
        <v>1.5</v>
      </c>
      <c r="L14" s="12" t="s">
        <v>17</v>
      </c>
      <c r="M14" s="10">
        <v>0</v>
      </c>
      <c r="N14" s="11">
        <v>38154</v>
      </c>
      <c r="O14" s="10">
        <v>0</v>
      </c>
      <c r="P14" s="10">
        <v>0</v>
      </c>
      <c r="Q14" s="10">
        <v>0</v>
      </c>
      <c r="R14" s="11">
        <f t="shared" si="1"/>
        <v>38154</v>
      </c>
      <c r="S14" s="1"/>
      <c r="T14" s="22"/>
    </row>
    <row r="15" spans="1:20" ht="22.5" customHeight="1" x14ac:dyDescent="0.25">
      <c r="A15" s="26">
        <v>1.6</v>
      </c>
      <c r="B15" s="12" t="s">
        <v>18</v>
      </c>
      <c r="C15" s="10">
        <v>0</v>
      </c>
      <c r="D15" s="11">
        <v>2000</v>
      </c>
      <c r="E15" s="10">
        <v>0</v>
      </c>
      <c r="F15" s="10">
        <v>0</v>
      </c>
      <c r="G15" s="10">
        <v>0</v>
      </c>
      <c r="H15" s="11">
        <f t="shared" si="0"/>
        <v>2000</v>
      </c>
      <c r="I15" s="1"/>
      <c r="J15" s="22"/>
      <c r="K15" s="26">
        <v>1.6</v>
      </c>
      <c r="L15" s="12" t="s">
        <v>18</v>
      </c>
      <c r="M15" s="10">
        <v>0</v>
      </c>
      <c r="N15" s="11">
        <v>2000</v>
      </c>
      <c r="O15" s="10">
        <v>0</v>
      </c>
      <c r="P15" s="10">
        <v>0</v>
      </c>
      <c r="Q15" s="10">
        <v>0</v>
      </c>
      <c r="R15" s="11">
        <f t="shared" si="1"/>
        <v>2000</v>
      </c>
      <c r="S15" s="1"/>
      <c r="T15" s="22"/>
    </row>
    <row r="16" spans="1:20" ht="22.5" customHeight="1" x14ac:dyDescent="0.25">
      <c r="A16" s="26"/>
      <c r="B16" s="13" t="s">
        <v>19</v>
      </c>
      <c r="C16" s="10">
        <f>SUM(C10:C15)</f>
        <v>0</v>
      </c>
      <c r="D16" s="11">
        <f>SUM(D10:D15)</f>
        <v>135154</v>
      </c>
      <c r="E16" s="10">
        <v>0</v>
      </c>
      <c r="F16" s="10">
        <v>0</v>
      </c>
      <c r="G16" s="10">
        <v>0</v>
      </c>
      <c r="H16" s="11">
        <f>SUM(H10:H15)</f>
        <v>135154</v>
      </c>
      <c r="I16" s="1"/>
      <c r="J16" s="22"/>
      <c r="K16" s="26"/>
      <c r="L16" s="13" t="s">
        <v>19</v>
      </c>
      <c r="M16" s="10">
        <f>SUM(M10:M15)</f>
        <v>0</v>
      </c>
      <c r="N16" s="11">
        <f>SUM(N10:N15)</f>
        <v>135154</v>
      </c>
      <c r="O16" s="10">
        <v>0</v>
      </c>
      <c r="P16" s="10">
        <v>0</v>
      </c>
      <c r="Q16" s="10">
        <v>0</v>
      </c>
      <c r="R16" s="11">
        <f>SUM(R10:R15)</f>
        <v>135154</v>
      </c>
      <c r="S16" s="1"/>
      <c r="T16" s="22"/>
    </row>
    <row r="17" spans="1:20" ht="22.5" customHeight="1" x14ac:dyDescent="0.25">
      <c r="A17" s="25"/>
      <c r="B17" s="3"/>
      <c r="C17" s="8"/>
      <c r="D17" s="7"/>
      <c r="E17" s="7"/>
      <c r="F17" s="6"/>
      <c r="G17" s="6"/>
      <c r="H17" s="8"/>
      <c r="I17" s="1"/>
      <c r="J17" s="22"/>
      <c r="K17" s="80"/>
      <c r="L17" s="3"/>
      <c r="M17" s="6"/>
      <c r="N17" s="7"/>
      <c r="O17" s="6"/>
      <c r="P17" s="6"/>
      <c r="Q17" s="6"/>
      <c r="R17" s="7"/>
      <c r="S17" s="1"/>
      <c r="T17" s="22"/>
    </row>
    <row r="18" spans="1:20" ht="22.5" customHeight="1" x14ac:dyDescent="0.25">
      <c r="A18" s="25"/>
      <c r="B18" s="3"/>
      <c r="C18" s="8"/>
      <c r="D18" s="7"/>
      <c r="E18" s="6"/>
      <c r="F18" s="6"/>
      <c r="G18" s="6"/>
      <c r="H18" s="8"/>
      <c r="I18" s="1"/>
      <c r="J18" s="22"/>
      <c r="K18" s="25"/>
      <c r="L18" s="3"/>
      <c r="M18" s="8"/>
      <c r="N18" s="7"/>
      <c r="O18" s="7"/>
      <c r="P18" s="6"/>
      <c r="Q18" s="6"/>
      <c r="R18" s="8"/>
      <c r="S18" s="1"/>
      <c r="T18" s="22"/>
    </row>
    <row r="19" spans="1:20" x14ac:dyDescent="0.25">
      <c r="A19" s="127" t="s">
        <v>64</v>
      </c>
      <c r="B19" s="124" t="s">
        <v>44</v>
      </c>
      <c r="C19" s="123" t="s">
        <v>3</v>
      </c>
      <c r="D19" s="123"/>
      <c r="E19" s="123"/>
      <c r="F19" s="123"/>
      <c r="G19" s="123"/>
      <c r="H19" s="123"/>
      <c r="I19" s="1"/>
      <c r="J19" s="22"/>
      <c r="K19" s="127" t="s">
        <v>64</v>
      </c>
      <c r="L19" s="124" t="s">
        <v>44</v>
      </c>
      <c r="M19" s="123" t="s">
        <v>3</v>
      </c>
      <c r="N19" s="123"/>
      <c r="O19" s="123"/>
      <c r="P19" s="123"/>
      <c r="Q19" s="123"/>
      <c r="R19" s="123"/>
      <c r="S19" s="1"/>
      <c r="T19" s="22"/>
    </row>
    <row r="20" spans="1:20" x14ac:dyDescent="0.25">
      <c r="A20" s="128"/>
      <c r="B20" s="125"/>
      <c r="C20" s="123" t="s">
        <v>4</v>
      </c>
      <c r="D20" s="123"/>
      <c r="E20" s="123" t="s">
        <v>5</v>
      </c>
      <c r="F20" s="123"/>
      <c r="G20" s="123"/>
      <c r="H20" s="123" t="s">
        <v>6</v>
      </c>
      <c r="I20" s="1"/>
      <c r="J20" s="22"/>
      <c r="K20" s="128"/>
      <c r="L20" s="125"/>
      <c r="M20" s="123" t="s">
        <v>4</v>
      </c>
      <c r="N20" s="123"/>
      <c r="O20" s="123" t="s">
        <v>5</v>
      </c>
      <c r="P20" s="123"/>
      <c r="Q20" s="123"/>
      <c r="R20" s="123" t="s">
        <v>6</v>
      </c>
      <c r="S20" s="1"/>
      <c r="T20" s="22"/>
    </row>
    <row r="21" spans="1:20" x14ac:dyDescent="0.25">
      <c r="A21" s="128"/>
      <c r="B21" s="125"/>
      <c r="C21" s="68" t="s">
        <v>7</v>
      </c>
      <c r="D21" s="68" t="s">
        <v>8</v>
      </c>
      <c r="E21" s="68" t="s">
        <v>9</v>
      </c>
      <c r="F21" s="68" t="s">
        <v>10</v>
      </c>
      <c r="G21" s="68" t="s">
        <v>11</v>
      </c>
      <c r="H21" s="123"/>
      <c r="I21" s="1"/>
      <c r="J21" s="22"/>
      <c r="K21" s="128"/>
      <c r="L21" s="125"/>
      <c r="M21" s="68" t="s">
        <v>7</v>
      </c>
      <c r="N21" s="68" t="s">
        <v>8</v>
      </c>
      <c r="O21" s="68" t="s">
        <v>9</v>
      </c>
      <c r="P21" s="68" t="s">
        <v>10</v>
      </c>
      <c r="Q21" s="68" t="s">
        <v>11</v>
      </c>
      <c r="R21" s="123"/>
      <c r="S21" s="1"/>
      <c r="T21" s="22"/>
    </row>
    <row r="22" spans="1:20" ht="33" customHeight="1" x14ac:dyDescent="0.25">
      <c r="A22" s="128"/>
      <c r="B22" s="126"/>
      <c r="C22" s="68" t="s">
        <v>12</v>
      </c>
      <c r="D22" s="68" t="s">
        <v>12</v>
      </c>
      <c r="E22" s="68" t="s">
        <v>13</v>
      </c>
      <c r="F22" s="68" t="s">
        <v>13</v>
      </c>
      <c r="G22" s="68" t="s">
        <v>13</v>
      </c>
      <c r="H22" s="68" t="s">
        <v>12</v>
      </c>
      <c r="I22" s="1"/>
      <c r="J22" s="22"/>
      <c r="K22" s="128"/>
      <c r="L22" s="126"/>
      <c r="M22" s="68" t="s">
        <v>12</v>
      </c>
      <c r="N22" s="68" t="s">
        <v>12</v>
      </c>
      <c r="O22" s="68" t="s">
        <v>13</v>
      </c>
      <c r="P22" s="68" t="s">
        <v>13</v>
      </c>
      <c r="Q22" s="68" t="s">
        <v>13</v>
      </c>
      <c r="R22" s="68" t="s">
        <v>12</v>
      </c>
      <c r="S22" s="1"/>
      <c r="T22" s="22"/>
    </row>
    <row r="23" spans="1:20" ht="17.25" customHeight="1" x14ac:dyDescent="0.25">
      <c r="A23" s="14"/>
      <c r="B23" s="14" t="s">
        <v>48</v>
      </c>
      <c r="C23" s="15"/>
      <c r="D23" s="15"/>
      <c r="E23" s="15"/>
      <c r="F23" s="15"/>
      <c r="G23" s="15"/>
      <c r="H23" s="16"/>
      <c r="I23" s="1"/>
      <c r="J23" s="22"/>
      <c r="K23" s="14">
        <v>2</v>
      </c>
      <c r="L23" s="14" t="s">
        <v>48</v>
      </c>
      <c r="M23" s="15"/>
      <c r="N23" s="15"/>
      <c r="O23" s="15"/>
      <c r="P23" s="15"/>
      <c r="Q23" s="15"/>
      <c r="R23" s="16"/>
      <c r="S23" s="1"/>
      <c r="T23" s="22"/>
    </row>
    <row r="24" spans="1:20" ht="58.5" customHeight="1" x14ac:dyDescent="0.25">
      <c r="A24" s="26">
        <v>2.1</v>
      </c>
      <c r="B24" s="12" t="s">
        <v>20</v>
      </c>
      <c r="C24" s="10">
        <v>0</v>
      </c>
      <c r="D24" s="11">
        <v>25000</v>
      </c>
      <c r="E24" s="10">
        <v>0</v>
      </c>
      <c r="F24" s="10">
        <v>0</v>
      </c>
      <c r="G24" s="10">
        <v>0</v>
      </c>
      <c r="H24" s="11">
        <f>SUM(C24:G24)</f>
        <v>25000</v>
      </c>
      <c r="I24" s="1"/>
      <c r="J24" s="22"/>
      <c r="K24" s="69">
        <v>2.1</v>
      </c>
      <c r="L24" s="70" t="s">
        <v>106</v>
      </c>
      <c r="M24" s="71">
        <v>0</v>
      </c>
      <c r="N24" s="72">
        <f>SUM(N25:N33)</f>
        <v>578500</v>
      </c>
      <c r="O24" s="71">
        <v>0</v>
      </c>
      <c r="P24" s="71">
        <v>0</v>
      </c>
      <c r="Q24" s="71">
        <v>0</v>
      </c>
      <c r="R24" s="72">
        <f>SUM(R25:R33)</f>
        <v>578500</v>
      </c>
      <c r="S24" s="1"/>
      <c r="T24" s="22"/>
    </row>
    <row r="25" spans="1:20" ht="37.5" customHeight="1" x14ac:dyDescent="0.25">
      <c r="A25" s="26">
        <v>2.2000000000000002</v>
      </c>
      <c r="B25" s="12" t="s">
        <v>21</v>
      </c>
      <c r="C25" s="10">
        <v>0</v>
      </c>
      <c r="D25" s="11">
        <v>193500</v>
      </c>
      <c r="E25" s="10">
        <v>0</v>
      </c>
      <c r="F25" s="10">
        <v>0</v>
      </c>
      <c r="G25" s="10">
        <v>0</v>
      </c>
      <c r="H25" s="11">
        <f t="shared" ref="H25:H30" si="2">SUM(C25:G25)</f>
        <v>193500</v>
      </c>
      <c r="I25" s="1"/>
      <c r="J25" s="22"/>
      <c r="K25" s="26"/>
      <c r="L25" s="81" t="s">
        <v>107</v>
      </c>
      <c r="M25" s="10">
        <v>0</v>
      </c>
      <c r="N25" s="11">
        <f>'[1]Estim costos y ppto v3'!$G$20</f>
        <v>80200</v>
      </c>
      <c r="O25" s="10">
        <v>0</v>
      </c>
      <c r="P25" s="10">
        <v>0</v>
      </c>
      <c r="Q25" s="10">
        <v>0</v>
      </c>
      <c r="R25" s="11">
        <f>SUM(M25:Q25)</f>
        <v>80200</v>
      </c>
      <c r="S25" s="1"/>
      <c r="T25" s="22"/>
    </row>
    <row r="26" spans="1:20" ht="37.5" customHeight="1" x14ac:dyDescent="0.25">
      <c r="A26" s="26">
        <v>2.2999999999999998</v>
      </c>
      <c r="B26" s="12" t="s">
        <v>22</v>
      </c>
      <c r="C26" s="10">
        <v>0</v>
      </c>
      <c r="D26" s="11">
        <v>90000</v>
      </c>
      <c r="E26" s="10">
        <v>0</v>
      </c>
      <c r="F26" s="10">
        <v>0</v>
      </c>
      <c r="G26" s="10">
        <v>0</v>
      </c>
      <c r="H26" s="11">
        <f t="shared" si="2"/>
        <v>90000</v>
      </c>
      <c r="I26" s="1"/>
      <c r="J26" s="22"/>
      <c r="K26" s="26"/>
      <c r="L26" s="81" t="s">
        <v>108</v>
      </c>
      <c r="M26" s="10">
        <v>0</v>
      </c>
      <c r="N26" s="11">
        <f>'[1]Estim costos y ppto v3'!$G$27</f>
        <v>15000</v>
      </c>
      <c r="O26" s="10">
        <v>0</v>
      </c>
      <c r="P26" s="10">
        <v>0</v>
      </c>
      <c r="Q26" s="10">
        <v>0</v>
      </c>
      <c r="R26" s="11">
        <f t="shared" ref="R26:R33" si="3">SUM(M26:Q26)</f>
        <v>15000</v>
      </c>
      <c r="S26" s="1"/>
      <c r="T26" s="22"/>
    </row>
    <row r="27" spans="1:20" ht="33.75" customHeight="1" x14ac:dyDescent="0.25">
      <c r="A27" s="26">
        <v>2.4</v>
      </c>
      <c r="B27" s="12" t="s">
        <v>23</v>
      </c>
      <c r="C27" s="10">
        <v>0</v>
      </c>
      <c r="D27" s="11">
        <v>90000</v>
      </c>
      <c r="E27" s="10">
        <v>0</v>
      </c>
      <c r="F27" s="10">
        <v>0</v>
      </c>
      <c r="G27" s="10">
        <v>0</v>
      </c>
      <c r="H27" s="11">
        <f t="shared" si="2"/>
        <v>90000</v>
      </c>
      <c r="I27" s="1"/>
      <c r="J27" s="22"/>
      <c r="K27" s="26"/>
      <c r="L27" s="81" t="s">
        <v>109</v>
      </c>
      <c r="M27" s="10">
        <v>0</v>
      </c>
      <c r="N27" s="11">
        <f>'[1]Estim costos y ppto v3'!$G$62</f>
        <v>45800</v>
      </c>
      <c r="O27" s="10">
        <v>0</v>
      </c>
      <c r="P27" s="10">
        <v>0</v>
      </c>
      <c r="Q27" s="10">
        <v>0</v>
      </c>
      <c r="R27" s="11">
        <f t="shared" si="3"/>
        <v>45800</v>
      </c>
      <c r="S27" s="1"/>
      <c r="T27" s="22"/>
    </row>
    <row r="28" spans="1:20" ht="28.5" customHeight="1" x14ac:dyDescent="0.25">
      <c r="A28" s="26">
        <v>2.5</v>
      </c>
      <c r="B28" s="12" t="s">
        <v>24</v>
      </c>
      <c r="C28" s="10">
        <v>0</v>
      </c>
      <c r="D28" s="11">
        <v>180000</v>
      </c>
      <c r="E28" s="10">
        <v>0</v>
      </c>
      <c r="F28" s="10">
        <v>0</v>
      </c>
      <c r="G28" s="10">
        <v>0</v>
      </c>
      <c r="H28" s="11">
        <f t="shared" si="2"/>
        <v>180000</v>
      </c>
      <c r="I28" s="1"/>
      <c r="J28" s="22"/>
      <c r="K28" s="26"/>
      <c r="L28" s="81" t="s">
        <v>110</v>
      </c>
      <c r="M28" s="10">
        <v>0</v>
      </c>
      <c r="N28" s="11">
        <f>'[1]Estim costos y ppto v3'!$G$35</f>
        <v>104000</v>
      </c>
      <c r="O28" s="10">
        <v>0</v>
      </c>
      <c r="P28" s="10">
        <v>0</v>
      </c>
      <c r="Q28" s="10">
        <v>0</v>
      </c>
      <c r="R28" s="11">
        <f t="shared" si="3"/>
        <v>104000</v>
      </c>
      <c r="S28" s="1"/>
      <c r="T28" s="22"/>
    </row>
    <row r="29" spans="1:20" ht="37.5" customHeight="1" x14ac:dyDescent="0.25">
      <c r="A29" s="26">
        <v>2.6</v>
      </c>
      <c r="B29" s="12" t="s">
        <v>25</v>
      </c>
      <c r="C29" s="10">
        <v>0</v>
      </c>
      <c r="D29" s="11">
        <v>45352</v>
      </c>
      <c r="E29" s="10">
        <v>0</v>
      </c>
      <c r="F29" s="10">
        <v>0</v>
      </c>
      <c r="G29" s="10">
        <v>0</v>
      </c>
      <c r="H29" s="11">
        <f t="shared" si="2"/>
        <v>45352</v>
      </c>
      <c r="I29" s="1"/>
      <c r="J29" s="22"/>
      <c r="K29" s="26"/>
      <c r="L29" s="81" t="s">
        <v>111</v>
      </c>
      <c r="M29" s="10">
        <v>0</v>
      </c>
      <c r="N29" s="11">
        <f>'[1]Estim costos y ppto v3'!$G$43</f>
        <v>72500</v>
      </c>
      <c r="O29" s="10">
        <v>0</v>
      </c>
      <c r="P29" s="10">
        <v>0</v>
      </c>
      <c r="Q29" s="10">
        <v>0</v>
      </c>
      <c r="R29" s="11">
        <f t="shared" si="3"/>
        <v>72500</v>
      </c>
      <c r="S29" s="1"/>
      <c r="T29" s="22"/>
    </row>
    <row r="30" spans="1:20" ht="28.5" customHeight="1" x14ac:dyDescent="0.25">
      <c r="A30" s="26">
        <v>2.7</v>
      </c>
      <c r="B30" s="12" t="s">
        <v>26</v>
      </c>
      <c r="C30" s="10">
        <v>0</v>
      </c>
      <c r="D30" s="10">
        <v>0</v>
      </c>
      <c r="E30" s="11">
        <v>27600</v>
      </c>
      <c r="F30" s="10">
        <v>0</v>
      </c>
      <c r="G30" s="10">
        <v>0</v>
      </c>
      <c r="H30" s="11">
        <f t="shared" si="2"/>
        <v>27600</v>
      </c>
      <c r="I30" s="1"/>
      <c r="J30" s="22"/>
      <c r="K30" s="26"/>
      <c r="L30" s="81" t="s">
        <v>112</v>
      </c>
      <c r="M30" s="10">
        <v>0</v>
      </c>
      <c r="N30" s="11">
        <f>'[1]Estim costos y ppto v3'!$G$49</f>
        <v>20000</v>
      </c>
      <c r="O30" s="10">
        <v>0</v>
      </c>
      <c r="P30" s="10">
        <v>0</v>
      </c>
      <c r="Q30" s="10">
        <v>0</v>
      </c>
      <c r="R30" s="11">
        <f t="shared" si="3"/>
        <v>20000</v>
      </c>
      <c r="S30" s="1"/>
      <c r="T30" s="22"/>
    </row>
    <row r="31" spans="1:20" ht="31.5" customHeight="1" x14ac:dyDescent="0.25">
      <c r="A31" s="27"/>
      <c r="B31" s="13" t="s">
        <v>19</v>
      </c>
      <c r="C31" s="10">
        <f>SUM(C24:C30)</f>
        <v>0</v>
      </c>
      <c r="D31" s="11">
        <f>SUM(D24:D30)</f>
        <v>623852</v>
      </c>
      <c r="E31" s="11">
        <f>SUM(E24:E30)</f>
        <v>27600</v>
      </c>
      <c r="F31" s="11">
        <f t="shared" ref="F31:G31" si="4">SUM(F24:F30)</f>
        <v>0</v>
      </c>
      <c r="G31" s="11">
        <f t="shared" si="4"/>
        <v>0</v>
      </c>
      <c r="H31" s="18">
        <f>SUM(H24:H30)</f>
        <v>651452</v>
      </c>
      <c r="I31" s="1"/>
      <c r="J31" s="23"/>
      <c r="K31" s="26"/>
      <c r="L31" s="81" t="s">
        <v>115</v>
      </c>
      <c r="M31" s="10">
        <v>0</v>
      </c>
      <c r="N31" s="11">
        <f>'[1]Estim costos y ppto v3'!$G$69</f>
        <v>34000</v>
      </c>
      <c r="O31" s="10">
        <v>0</v>
      </c>
      <c r="P31" s="10">
        <v>0</v>
      </c>
      <c r="Q31" s="10">
        <v>0</v>
      </c>
      <c r="R31" s="11">
        <f t="shared" si="3"/>
        <v>34000</v>
      </c>
      <c r="S31" s="1"/>
      <c r="T31" s="23"/>
    </row>
    <row r="32" spans="1:20" ht="34.5" customHeight="1" x14ac:dyDescent="0.25">
      <c r="A32" s="25"/>
      <c r="B32" s="3"/>
      <c r="C32" s="6"/>
      <c r="D32" s="7"/>
      <c r="E32" s="7"/>
      <c r="F32" s="7"/>
      <c r="G32" s="7"/>
      <c r="H32" s="8"/>
      <c r="I32" s="1"/>
      <c r="J32" s="22"/>
      <c r="K32" s="26"/>
      <c r="L32" s="81" t="s">
        <v>113</v>
      </c>
      <c r="M32" s="10">
        <v>0</v>
      </c>
      <c r="N32" s="11">
        <f>'[1]Estim costos y ppto v3'!$G$56</f>
        <v>105000</v>
      </c>
      <c r="O32" s="10">
        <v>0</v>
      </c>
      <c r="P32" s="10">
        <v>0</v>
      </c>
      <c r="Q32" s="10">
        <v>0</v>
      </c>
      <c r="R32" s="11">
        <f t="shared" si="3"/>
        <v>105000</v>
      </c>
      <c r="S32" s="1"/>
      <c r="T32" s="22"/>
    </row>
    <row r="33" spans="1:20" ht="22.5" customHeight="1" x14ac:dyDescent="0.25">
      <c r="A33" s="25"/>
      <c r="B33" s="3"/>
      <c r="C33" s="6"/>
      <c r="D33" s="7"/>
      <c r="E33" s="7"/>
      <c r="F33" s="7"/>
      <c r="G33" s="7"/>
      <c r="H33" s="8"/>
      <c r="I33" s="1"/>
      <c r="J33" s="22"/>
      <c r="K33" s="26"/>
      <c r="L33" s="81" t="s">
        <v>114</v>
      </c>
      <c r="M33" s="10">
        <v>0</v>
      </c>
      <c r="N33" s="11">
        <f>'[1]Estim costos y ppto v3'!$G$75+'[1]Estim costos y ppto v3'!$G$81</f>
        <v>102000</v>
      </c>
      <c r="O33" s="10">
        <v>0</v>
      </c>
      <c r="P33" s="10">
        <v>0</v>
      </c>
      <c r="Q33" s="10">
        <v>0</v>
      </c>
      <c r="R33" s="11">
        <f t="shared" si="3"/>
        <v>102000</v>
      </c>
      <c r="S33" s="1"/>
      <c r="T33" s="22"/>
    </row>
    <row r="34" spans="1:20" ht="30" x14ac:dyDescent="0.25">
      <c r="A34" s="25"/>
      <c r="B34" s="3"/>
      <c r="C34" s="6"/>
      <c r="D34" s="7"/>
      <c r="E34" s="7"/>
      <c r="F34" s="7"/>
      <c r="G34" s="7"/>
      <c r="H34" s="8"/>
      <c r="I34" s="1"/>
      <c r="J34" s="22"/>
      <c r="K34" s="26">
        <v>2.2000000000000002</v>
      </c>
      <c r="L34" s="73" t="s">
        <v>104</v>
      </c>
      <c r="M34" s="74">
        <v>0</v>
      </c>
      <c r="N34" s="75">
        <v>45352</v>
      </c>
      <c r="O34" s="74">
        <v>0</v>
      </c>
      <c r="P34" s="74">
        <v>0</v>
      </c>
      <c r="Q34" s="74">
        <v>0</v>
      </c>
      <c r="R34" s="75">
        <f>SUM(M34:Q34)</f>
        <v>45352</v>
      </c>
      <c r="S34" s="1"/>
      <c r="T34" s="22"/>
    </row>
    <row r="35" spans="1:20" ht="21.75" customHeight="1" x14ac:dyDescent="0.25">
      <c r="A35" s="25"/>
      <c r="B35" s="3"/>
      <c r="C35" s="6"/>
      <c r="D35" s="7"/>
      <c r="E35" s="7"/>
      <c r="F35" s="7"/>
      <c r="G35" s="7"/>
      <c r="H35" s="8"/>
      <c r="I35" s="1"/>
      <c r="J35" s="22"/>
      <c r="K35" s="26">
        <v>2.2999999999999998</v>
      </c>
      <c r="L35" s="73" t="s">
        <v>26</v>
      </c>
      <c r="M35" s="74">
        <v>0</v>
      </c>
      <c r="N35" s="74">
        <v>0</v>
      </c>
      <c r="O35" s="75">
        <v>27600</v>
      </c>
      <c r="P35" s="74">
        <v>0</v>
      </c>
      <c r="Q35" s="74">
        <v>0</v>
      </c>
      <c r="R35" s="75">
        <f>SUM(M35:Q35)</f>
        <v>27600</v>
      </c>
      <c r="S35" s="1"/>
      <c r="T35" s="22"/>
    </row>
    <row r="36" spans="1:20" ht="26.25" customHeight="1" x14ac:dyDescent="0.25">
      <c r="A36" s="25"/>
      <c r="B36" s="3"/>
      <c r="C36" s="6"/>
      <c r="D36" s="7"/>
      <c r="E36" s="7"/>
      <c r="F36" s="7"/>
      <c r="G36" s="7"/>
      <c r="H36" s="8"/>
      <c r="I36" s="1"/>
      <c r="J36" s="22"/>
      <c r="K36" s="76"/>
      <c r="L36" s="77" t="s">
        <v>19</v>
      </c>
      <c r="M36" s="78">
        <f>M24+M34</f>
        <v>0</v>
      </c>
      <c r="N36" s="78">
        <f>N24+N34</f>
        <v>623852</v>
      </c>
      <c r="O36" s="78">
        <f>O24+O35</f>
        <v>27600</v>
      </c>
      <c r="P36" s="79">
        <f t="shared" ref="P36:Q36" si="5">SUM(P25:P35)</f>
        <v>0</v>
      </c>
      <c r="Q36" s="79">
        <f t="shared" si="5"/>
        <v>0</v>
      </c>
      <c r="R36" s="79">
        <f>SUM(R25:R35)</f>
        <v>651452</v>
      </c>
      <c r="S36" s="1"/>
      <c r="T36" s="22"/>
    </row>
    <row r="37" spans="1:20" ht="15" customHeight="1" x14ac:dyDescent="0.25">
      <c r="A37" s="25"/>
      <c r="B37" s="3"/>
      <c r="C37" s="6"/>
      <c r="D37" s="7"/>
      <c r="E37" s="7"/>
      <c r="F37" s="7"/>
      <c r="G37" s="7"/>
      <c r="H37" s="8"/>
      <c r="I37" s="1"/>
      <c r="J37" s="22"/>
      <c r="K37" s="25"/>
      <c r="L37" s="3"/>
      <c r="M37" s="8"/>
      <c r="N37" s="7"/>
      <c r="O37" s="6"/>
      <c r="P37" s="6"/>
      <c r="Q37" s="6"/>
      <c r="R37" s="8"/>
      <c r="S37" s="1"/>
      <c r="T37" s="22"/>
    </row>
    <row r="38" spans="1:20" ht="15" customHeight="1" x14ac:dyDescent="0.25">
      <c r="A38" s="25"/>
      <c r="B38" s="3"/>
      <c r="C38" s="8"/>
      <c r="D38" s="7"/>
      <c r="E38" s="7"/>
      <c r="F38" s="6"/>
      <c r="G38" s="6"/>
      <c r="H38" s="8"/>
      <c r="I38" s="1"/>
      <c r="J38" s="22"/>
      <c r="K38" s="25"/>
      <c r="L38" s="3"/>
      <c r="M38" s="8"/>
      <c r="N38" s="7"/>
      <c r="O38" s="7"/>
      <c r="P38" s="6"/>
      <c r="Q38" s="6"/>
      <c r="R38" s="8"/>
      <c r="S38" s="1"/>
      <c r="T38" s="22"/>
    </row>
    <row r="39" spans="1:20" ht="21.75" customHeight="1" x14ac:dyDescent="0.25">
      <c r="A39" s="25"/>
      <c r="B39" s="3"/>
      <c r="C39" s="8"/>
      <c r="D39" s="7"/>
      <c r="E39" s="6"/>
      <c r="F39" s="6"/>
      <c r="G39" s="6"/>
      <c r="H39" s="8"/>
      <c r="I39" s="1"/>
      <c r="J39" s="22"/>
      <c r="K39" s="25"/>
      <c r="L39" s="3"/>
      <c r="M39" s="8"/>
      <c r="N39" s="7"/>
      <c r="O39" s="6"/>
      <c r="P39" s="6"/>
      <c r="Q39" s="6"/>
      <c r="R39" s="8"/>
      <c r="S39" s="1"/>
      <c r="T39" s="22"/>
    </row>
    <row r="40" spans="1:20" ht="21.75" customHeight="1" x14ac:dyDescent="0.25">
      <c r="A40" s="127" t="s">
        <v>64</v>
      </c>
      <c r="B40" s="124" t="s">
        <v>44</v>
      </c>
      <c r="C40" s="123" t="s">
        <v>3</v>
      </c>
      <c r="D40" s="123"/>
      <c r="E40" s="123"/>
      <c r="F40" s="123"/>
      <c r="G40" s="123"/>
      <c r="H40" s="123"/>
      <c r="I40" s="1"/>
      <c r="J40" s="22"/>
      <c r="K40" s="127" t="s">
        <v>64</v>
      </c>
      <c r="L40" s="124" t="s">
        <v>44</v>
      </c>
      <c r="M40" s="123" t="s">
        <v>3</v>
      </c>
      <c r="N40" s="123"/>
      <c r="O40" s="123"/>
      <c r="P40" s="123"/>
      <c r="Q40" s="123"/>
      <c r="R40" s="123"/>
      <c r="S40" s="1"/>
      <c r="T40" s="22"/>
    </row>
    <row r="41" spans="1:20" ht="21.75" customHeight="1" x14ac:dyDescent="0.25">
      <c r="A41" s="128"/>
      <c r="B41" s="125"/>
      <c r="C41" s="123" t="s">
        <v>4</v>
      </c>
      <c r="D41" s="123"/>
      <c r="E41" s="123" t="s">
        <v>5</v>
      </c>
      <c r="F41" s="123"/>
      <c r="G41" s="123"/>
      <c r="H41" s="123" t="s">
        <v>6</v>
      </c>
      <c r="I41" s="1"/>
      <c r="J41" s="22"/>
      <c r="K41" s="128"/>
      <c r="L41" s="125"/>
      <c r="M41" s="123" t="s">
        <v>4</v>
      </c>
      <c r="N41" s="123"/>
      <c r="O41" s="123" t="s">
        <v>5</v>
      </c>
      <c r="P41" s="123"/>
      <c r="Q41" s="123"/>
      <c r="R41" s="123" t="s">
        <v>6</v>
      </c>
      <c r="S41" s="1"/>
      <c r="T41" s="22"/>
    </row>
    <row r="42" spans="1:20" ht="21.75" customHeight="1" x14ac:dyDescent="0.25">
      <c r="A42" s="128"/>
      <c r="B42" s="125"/>
      <c r="C42" s="68" t="s">
        <v>7</v>
      </c>
      <c r="D42" s="68" t="s">
        <v>8</v>
      </c>
      <c r="E42" s="68" t="s">
        <v>9</v>
      </c>
      <c r="F42" s="68" t="s">
        <v>10</v>
      </c>
      <c r="G42" s="68" t="s">
        <v>11</v>
      </c>
      <c r="H42" s="123"/>
      <c r="I42" s="1"/>
      <c r="J42" s="22"/>
      <c r="K42" s="128"/>
      <c r="L42" s="125"/>
      <c r="M42" s="17" t="s">
        <v>7</v>
      </c>
      <c r="N42" s="17" t="s">
        <v>8</v>
      </c>
      <c r="O42" s="17" t="s">
        <v>9</v>
      </c>
      <c r="P42" s="17" t="s">
        <v>10</v>
      </c>
      <c r="Q42" s="17" t="s">
        <v>11</v>
      </c>
      <c r="R42" s="123"/>
      <c r="S42" s="1"/>
      <c r="T42" s="22"/>
    </row>
    <row r="43" spans="1:20" ht="37.5" customHeight="1" x14ac:dyDescent="0.25">
      <c r="A43" s="128"/>
      <c r="B43" s="125"/>
      <c r="C43" s="67" t="s">
        <v>12</v>
      </c>
      <c r="D43" s="67" t="s">
        <v>12</v>
      </c>
      <c r="E43" s="67" t="s">
        <v>13</v>
      </c>
      <c r="F43" s="67" t="s">
        <v>13</v>
      </c>
      <c r="G43" s="67" t="s">
        <v>13</v>
      </c>
      <c r="H43" s="67" t="s">
        <v>12</v>
      </c>
      <c r="I43" s="1"/>
      <c r="J43" s="22"/>
      <c r="K43" s="128"/>
      <c r="L43" s="125"/>
      <c r="M43" s="19" t="s">
        <v>12</v>
      </c>
      <c r="N43" s="19" t="s">
        <v>12</v>
      </c>
      <c r="O43" s="19" t="s">
        <v>13</v>
      </c>
      <c r="P43" s="19" t="s">
        <v>13</v>
      </c>
      <c r="Q43" s="19" t="s">
        <v>13</v>
      </c>
      <c r="R43" s="19" t="s">
        <v>12</v>
      </c>
      <c r="S43" s="1"/>
      <c r="T43" s="22"/>
    </row>
    <row r="44" spans="1:20" ht="21.75" customHeight="1" x14ac:dyDescent="0.25">
      <c r="A44" s="14"/>
      <c r="B44" s="14" t="s">
        <v>49</v>
      </c>
      <c r="C44" s="15"/>
      <c r="D44" s="15"/>
      <c r="E44" s="15"/>
      <c r="F44" s="15"/>
      <c r="G44" s="15"/>
      <c r="H44" s="16"/>
      <c r="I44" s="1"/>
      <c r="J44" s="22"/>
      <c r="K44" s="14">
        <v>3</v>
      </c>
      <c r="L44" s="14" t="s">
        <v>49</v>
      </c>
      <c r="M44" s="15"/>
      <c r="N44" s="15"/>
      <c r="O44" s="15"/>
      <c r="P44" s="15"/>
      <c r="Q44" s="15"/>
      <c r="R44" s="16"/>
      <c r="S44" s="1"/>
      <c r="T44" s="22"/>
    </row>
    <row r="45" spans="1:20" ht="24" customHeight="1" x14ac:dyDescent="0.25">
      <c r="A45" s="26">
        <v>3.1</v>
      </c>
      <c r="B45" s="12" t="s">
        <v>27</v>
      </c>
      <c r="C45" s="13">
        <v>0</v>
      </c>
      <c r="D45" s="11">
        <v>160051</v>
      </c>
      <c r="E45" s="10">
        <v>0</v>
      </c>
      <c r="F45" s="10">
        <v>0</v>
      </c>
      <c r="G45" s="10">
        <v>0</v>
      </c>
      <c r="H45" s="18">
        <f>SUM(C45:G45)</f>
        <v>160051</v>
      </c>
      <c r="I45" s="1"/>
      <c r="J45" s="22"/>
      <c r="K45" s="26">
        <v>3.1</v>
      </c>
      <c r="L45" s="12" t="s">
        <v>27</v>
      </c>
      <c r="M45" s="13">
        <v>0</v>
      </c>
      <c r="N45" s="94">
        <f>D45-N46</f>
        <v>120000</v>
      </c>
      <c r="O45" s="10">
        <v>0</v>
      </c>
      <c r="P45" s="10">
        <v>0</v>
      </c>
      <c r="Q45" s="10">
        <v>0</v>
      </c>
      <c r="R45" s="18">
        <f>SUM(M45:Q45)</f>
        <v>120000</v>
      </c>
      <c r="S45" s="1"/>
      <c r="T45" s="22"/>
    </row>
    <row r="46" spans="1:20" ht="24" customHeight="1" x14ac:dyDescent="0.25">
      <c r="A46" s="26">
        <v>3.2</v>
      </c>
      <c r="B46" s="12" t="s">
        <v>28</v>
      </c>
      <c r="C46" s="18">
        <v>151850</v>
      </c>
      <c r="D46" s="10">
        <v>0</v>
      </c>
      <c r="E46" s="10">
        <v>0</v>
      </c>
      <c r="F46" s="10">
        <v>0</v>
      </c>
      <c r="G46" s="10">
        <v>0</v>
      </c>
      <c r="H46" s="18">
        <f t="shared" ref="H46:H53" si="6">SUM(C46:G46)</f>
        <v>151850</v>
      </c>
      <c r="I46" s="1"/>
      <c r="J46" s="22"/>
      <c r="K46" s="26">
        <v>3.8</v>
      </c>
      <c r="L46" s="12" t="s">
        <v>145</v>
      </c>
      <c r="M46" s="13">
        <v>0</v>
      </c>
      <c r="N46" s="94">
        <v>40051</v>
      </c>
      <c r="O46" s="10">
        <v>0</v>
      </c>
      <c r="P46" s="10">
        <v>0</v>
      </c>
      <c r="Q46" s="10">
        <v>0</v>
      </c>
      <c r="R46" s="18">
        <f>SUM(M46:Q46)</f>
        <v>40051</v>
      </c>
      <c r="S46" s="1"/>
      <c r="T46" s="22"/>
    </row>
    <row r="47" spans="1:20" ht="24" customHeight="1" x14ac:dyDescent="0.25">
      <c r="A47" s="26">
        <v>3.3</v>
      </c>
      <c r="B47" s="12" t="s">
        <v>29</v>
      </c>
      <c r="C47" s="18">
        <v>11500</v>
      </c>
      <c r="D47" s="10">
        <v>0</v>
      </c>
      <c r="E47" s="10">
        <v>0</v>
      </c>
      <c r="F47" s="10">
        <v>0</v>
      </c>
      <c r="G47" s="10">
        <v>0</v>
      </c>
      <c r="H47" s="18">
        <f t="shared" si="6"/>
        <v>11500</v>
      </c>
      <c r="I47" s="1"/>
      <c r="J47" s="22"/>
      <c r="K47" s="26">
        <v>3.3</v>
      </c>
      <c r="L47" s="12" t="s">
        <v>118</v>
      </c>
      <c r="M47" s="18">
        <f>C46+C47+C48</f>
        <v>224790</v>
      </c>
      <c r="N47" s="10">
        <v>0</v>
      </c>
      <c r="O47" s="10">
        <v>0</v>
      </c>
      <c r="P47" s="10">
        <v>0</v>
      </c>
      <c r="Q47" s="10">
        <v>0</v>
      </c>
      <c r="R47" s="18">
        <f t="shared" ref="R47:R51" si="7">SUM(M47:Q47)</f>
        <v>224790</v>
      </c>
      <c r="S47" s="1"/>
      <c r="T47" s="22"/>
    </row>
    <row r="48" spans="1:20" ht="24" customHeight="1" x14ac:dyDescent="0.25">
      <c r="A48" s="26">
        <v>3.4</v>
      </c>
      <c r="B48" s="12" t="s">
        <v>30</v>
      </c>
      <c r="C48" s="18">
        <v>61440</v>
      </c>
      <c r="D48" s="10">
        <v>0</v>
      </c>
      <c r="E48" s="10">
        <v>0</v>
      </c>
      <c r="F48" s="10">
        <v>0</v>
      </c>
      <c r="G48" s="10">
        <v>0</v>
      </c>
      <c r="H48" s="18">
        <f t="shared" si="6"/>
        <v>61440</v>
      </c>
      <c r="I48" s="1"/>
      <c r="J48" s="22"/>
      <c r="K48" s="26">
        <v>3.4</v>
      </c>
      <c r="L48" s="12" t="s">
        <v>119</v>
      </c>
      <c r="M48" s="18">
        <f>C49+C50</f>
        <v>394500</v>
      </c>
      <c r="N48" s="10">
        <v>0</v>
      </c>
      <c r="O48" s="10">
        <v>0</v>
      </c>
      <c r="P48" s="10">
        <v>0</v>
      </c>
      <c r="Q48" s="10">
        <v>0</v>
      </c>
      <c r="R48" s="18">
        <f t="shared" si="7"/>
        <v>394500</v>
      </c>
      <c r="S48" s="1"/>
      <c r="T48" s="22"/>
    </row>
    <row r="49" spans="1:20" ht="24" customHeight="1" x14ac:dyDescent="0.25">
      <c r="A49" s="26">
        <v>3.5</v>
      </c>
      <c r="B49" s="12" t="s">
        <v>31</v>
      </c>
      <c r="C49" s="18">
        <v>364500</v>
      </c>
      <c r="D49" s="10">
        <v>0</v>
      </c>
      <c r="E49" s="10">
        <v>0</v>
      </c>
      <c r="F49" s="10">
        <v>0</v>
      </c>
      <c r="G49" s="10">
        <v>0</v>
      </c>
      <c r="H49" s="18">
        <f t="shared" si="6"/>
        <v>364500</v>
      </c>
      <c r="I49" s="1"/>
      <c r="J49" s="22"/>
      <c r="K49" s="26">
        <v>3.5</v>
      </c>
      <c r="L49" s="12" t="s">
        <v>33</v>
      </c>
      <c r="M49" s="18">
        <v>41700</v>
      </c>
      <c r="N49" s="10">
        <v>0</v>
      </c>
      <c r="O49" s="10">
        <v>0</v>
      </c>
      <c r="P49" s="10">
        <v>0</v>
      </c>
      <c r="Q49" s="10">
        <v>0</v>
      </c>
      <c r="R49" s="18">
        <f t="shared" si="7"/>
        <v>41700</v>
      </c>
      <c r="S49" s="1"/>
      <c r="T49" s="22"/>
    </row>
    <row r="50" spans="1:20" ht="24" customHeight="1" x14ac:dyDescent="0.25">
      <c r="A50" s="26">
        <v>3.6</v>
      </c>
      <c r="B50" s="12" t="s">
        <v>32</v>
      </c>
      <c r="C50" s="18">
        <v>30000</v>
      </c>
      <c r="D50" s="10">
        <v>0</v>
      </c>
      <c r="E50" s="10">
        <v>0</v>
      </c>
      <c r="F50" s="10">
        <v>0</v>
      </c>
      <c r="G50" s="10">
        <v>0</v>
      </c>
      <c r="H50" s="18">
        <f t="shared" si="6"/>
        <v>30000</v>
      </c>
      <c r="I50" s="1"/>
      <c r="J50" s="22"/>
      <c r="K50" s="26">
        <v>3.6</v>
      </c>
      <c r="L50" s="12" t="s">
        <v>34</v>
      </c>
      <c r="M50" s="10">
        <v>0</v>
      </c>
      <c r="N50" s="10">
        <v>0</v>
      </c>
      <c r="O50" s="10">
        <v>0</v>
      </c>
      <c r="P50" s="11">
        <v>404400</v>
      </c>
      <c r="Q50" s="10">
        <v>0</v>
      </c>
      <c r="R50" s="18">
        <f t="shared" si="7"/>
        <v>404400</v>
      </c>
      <c r="S50" s="1"/>
      <c r="T50" s="22"/>
    </row>
    <row r="51" spans="1:20" ht="24" customHeight="1" x14ac:dyDescent="0.25">
      <c r="A51" s="26">
        <v>3.7</v>
      </c>
      <c r="B51" s="12" t="s">
        <v>33</v>
      </c>
      <c r="C51" s="18">
        <v>41700</v>
      </c>
      <c r="D51" s="10">
        <v>0</v>
      </c>
      <c r="E51" s="10">
        <v>0</v>
      </c>
      <c r="F51" s="10">
        <v>0</v>
      </c>
      <c r="G51" s="10">
        <v>0</v>
      </c>
      <c r="H51" s="18">
        <f t="shared" si="6"/>
        <v>41700</v>
      </c>
      <c r="I51" s="1"/>
      <c r="J51" s="22"/>
      <c r="K51" s="26">
        <v>3.7</v>
      </c>
      <c r="L51" s="12" t="s">
        <v>35</v>
      </c>
      <c r="M51" s="10">
        <v>0</v>
      </c>
      <c r="N51" s="10">
        <v>0</v>
      </c>
      <c r="O51" s="10">
        <v>0</v>
      </c>
      <c r="P51" s="10">
        <v>0</v>
      </c>
      <c r="Q51" s="11">
        <v>339999</v>
      </c>
      <c r="R51" s="18">
        <f t="shared" si="7"/>
        <v>339999</v>
      </c>
      <c r="S51" s="1"/>
      <c r="T51" s="22"/>
    </row>
    <row r="52" spans="1:20" ht="24" customHeight="1" x14ac:dyDescent="0.25">
      <c r="A52" s="26">
        <v>3.8</v>
      </c>
      <c r="B52" s="12" t="s">
        <v>34</v>
      </c>
      <c r="C52" s="10">
        <v>0</v>
      </c>
      <c r="D52" s="10">
        <v>0</v>
      </c>
      <c r="E52" s="10">
        <v>0</v>
      </c>
      <c r="F52" s="11">
        <v>404400</v>
      </c>
      <c r="G52" s="10">
        <v>0</v>
      </c>
      <c r="H52" s="18">
        <f t="shared" si="6"/>
        <v>404400</v>
      </c>
      <c r="I52" s="1"/>
      <c r="J52" s="22"/>
      <c r="K52" s="27"/>
      <c r="L52" s="13" t="s">
        <v>19</v>
      </c>
      <c r="M52" s="11">
        <f t="shared" ref="M52:R52" si="8">SUM(M45:M51)</f>
        <v>660990</v>
      </c>
      <c r="N52" s="11">
        <f t="shared" si="8"/>
        <v>160051</v>
      </c>
      <c r="O52" s="11">
        <f t="shared" si="8"/>
        <v>0</v>
      </c>
      <c r="P52" s="11">
        <f t="shared" si="8"/>
        <v>404400</v>
      </c>
      <c r="Q52" s="11">
        <f t="shared" si="8"/>
        <v>339999</v>
      </c>
      <c r="R52" s="18">
        <f t="shared" si="8"/>
        <v>1565440</v>
      </c>
      <c r="S52" s="1"/>
      <c r="T52" s="22"/>
    </row>
    <row r="53" spans="1:20" ht="24" customHeight="1" x14ac:dyDescent="0.25">
      <c r="A53" s="26">
        <v>3.9</v>
      </c>
      <c r="B53" s="12" t="s">
        <v>35</v>
      </c>
      <c r="C53" s="10">
        <v>0</v>
      </c>
      <c r="D53" s="10">
        <v>0</v>
      </c>
      <c r="E53" s="10">
        <v>0</v>
      </c>
      <c r="F53" s="10">
        <v>0</v>
      </c>
      <c r="G53" s="11">
        <v>339999</v>
      </c>
      <c r="H53" s="18">
        <f t="shared" si="6"/>
        <v>339999</v>
      </c>
      <c r="I53" s="1"/>
      <c r="J53" s="22"/>
      <c r="K53" s="25"/>
      <c r="L53" s="3"/>
      <c r="M53" s="7"/>
      <c r="N53" s="7"/>
      <c r="O53" s="7"/>
      <c r="P53" s="7"/>
      <c r="Q53" s="7"/>
      <c r="R53" s="8"/>
      <c r="S53" s="1"/>
      <c r="T53" s="22"/>
    </row>
    <row r="54" spans="1:20" ht="24" customHeight="1" x14ac:dyDescent="0.25">
      <c r="A54" s="27"/>
      <c r="B54" s="13" t="s">
        <v>19</v>
      </c>
      <c r="C54" s="11">
        <f>SUM(C45:C53)</f>
        <v>660990</v>
      </c>
      <c r="D54" s="11">
        <f t="shared" ref="D54:G54" si="9">SUM(D45:D53)</f>
        <v>160051</v>
      </c>
      <c r="E54" s="11">
        <f t="shared" si="9"/>
        <v>0</v>
      </c>
      <c r="F54" s="11">
        <f t="shared" si="9"/>
        <v>404400</v>
      </c>
      <c r="G54" s="11">
        <f t="shared" si="9"/>
        <v>339999</v>
      </c>
      <c r="H54" s="18">
        <f>SUM(H45:H53)</f>
        <v>1565440</v>
      </c>
      <c r="I54" s="1"/>
      <c r="J54" s="22"/>
      <c r="K54" s="25"/>
      <c r="L54" s="3"/>
      <c r="M54" s="7"/>
      <c r="N54" s="7"/>
      <c r="O54" s="7"/>
      <c r="P54" s="7"/>
      <c r="Q54" s="7"/>
      <c r="R54" s="8"/>
      <c r="S54" s="1"/>
      <c r="T54" s="22"/>
    </row>
    <row r="55" spans="1:20" ht="15.75" customHeight="1" x14ac:dyDescent="0.25">
      <c r="A55" s="25"/>
      <c r="B55" s="3"/>
      <c r="C55" s="8"/>
      <c r="D55" s="7"/>
      <c r="E55" s="7"/>
      <c r="F55" s="6"/>
      <c r="G55" s="6"/>
      <c r="H55" s="8"/>
      <c r="I55" s="1"/>
      <c r="J55" s="22"/>
      <c r="K55" s="25"/>
      <c r="L55" s="3"/>
      <c r="M55" s="8"/>
      <c r="N55" s="7"/>
      <c r="O55" s="7"/>
      <c r="P55" s="6"/>
      <c r="Q55" s="6"/>
      <c r="R55" s="8"/>
      <c r="S55" s="1"/>
      <c r="T55" s="22"/>
    </row>
    <row r="56" spans="1:20" ht="22.5" customHeight="1" x14ac:dyDescent="0.25">
      <c r="A56" s="25"/>
      <c r="B56" s="3"/>
      <c r="C56" s="8"/>
      <c r="D56" s="7"/>
      <c r="E56" s="6"/>
      <c r="F56" s="6"/>
      <c r="G56" s="6"/>
      <c r="H56" s="8"/>
      <c r="I56" s="1"/>
      <c r="J56" s="22"/>
      <c r="K56" s="25"/>
      <c r="L56" s="3"/>
      <c r="M56" s="8"/>
      <c r="N56" s="7"/>
      <c r="O56" s="6"/>
      <c r="P56" s="6"/>
      <c r="Q56" s="6"/>
      <c r="R56" s="8"/>
      <c r="S56" s="1"/>
      <c r="T56" s="22"/>
    </row>
    <row r="57" spans="1:20" ht="22.5" customHeight="1" x14ac:dyDescent="0.25">
      <c r="A57" s="127" t="s">
        <v>64</v>
      </c>
      <c r="B57" s="124" t="s">
        <v>44</v>
      </c>
      <c r="C57" s="123" t="s">
        <v>3</v>
      </c>
      <c r="D57" s="123"/>
      <c r="E57" s="123"/>
      <c r="F57" s="123"/>
      <c r="G57" s="123"/>
      <c r="H57" s="123"/>
      <c r="I57" s="1"/>
      <c r="J57" s="22"/>
      <c r="K57" s="127" t="s">
        <v>64</v>
      </c>
      <c r="L57" s="124" t="s">
        <v>44</v>
      </c>
      <c r="M57" s="123" t="s">
        <v>3</v>
      </c>
      <c r="N57" s="123"/>
      <c r="O57" s="123"/>
      <c r="P57" s="123"/>
      <c r="Q57" s="123"/>
      <c r="R57" s="123"/>
      <c r="S57" s="1"/>
      <c r="T57" s="22"/>
    </row>
    <row r="58" spans="1:20" ht="22.5" customHeight="1" x14ac:dyDescent="0.25">
      <c r="A58" s="128"/>
      <c r="B58" s="125"/>
      <c r="C58" s="123" t="s">
        <v>4</v>
      </c>
      <c r="D58" s="123"/>
      <c r="E58" s="123" t="s">
        <v>5</v>
      </c>
      <c r="F58" s="123"/>
      <c r="G58" s="123"/>
      <c r="H58" s="123" t="s">
        <v>6</v>
      </c>
      <c r="I58" s="1"/>
      <c r="J58" s="22"/>
      <c r="K58" s="128"/>
      <c r="L58" s="125"/>
      <c r="M58" s="123" t="s">
        <v>4</v>
      </c>
      <c r="N58" s="123"/>
      <c r="O58" s="123" t="s">
        <v>5</v>
      </c>
      <c r="P58" s="123"/>
      <c r="Q58" s="123"/>
      <c r="R58" s="123" t="s">
        <v>6</v>
      </c>
      <c r="S58" s="1"/>
      <c r="T58" s="22"/>
    </row>
    <row r="59" spans="1:20" ht="22.5" customHeight="1" x14ac:dyDescent="0.25">
      <c r="A59" s="128"/>
      <c r="B59" s="125"/>
      <c r="C59" s="68" t="s">
        <v>7</v>
      </c>
      <c r="D59" s="68" t="s">
        <v>8</v>
      </c>
      <c r="E59" s="68" t="s">
        <v>9</v>
      </c>
      <c r="F59" s="68" t="s">
        <v>10</v>
      </c>
      <c r="G59" s="68" t="s">
        <v>11</v>
      </c>
      <c r="H59" s="123"/>
      <c r="I59" s="1"/>
      <c r="J59" s="22"/>
      <c r="K59" s="128"/>
      <c r="L59" s="125"/>
      <c r="M59" s="17" t="s">
        <v>7</v>
      </c>
      <c r="N59" s="17" t="s">
        <v>8</v>
      </c>
      <c r="O59" s="17" t="s">
        <v>9</v>
      </c>
      <c r="P59" s="17" t="s">
        <v>10</v>
      </c>
      <c r="Q59" s="17" t="s">
        <v>11</v>
      </c>
      <c r="R59" s="123"/>
      <c r="S59" s="21"/>
      <c r="T59" s="22"/>
    </row>
    <row r="60" spans="1:20" ht="32.25" customHeight="1" x14ac:dyDescent="0.25">
      <c r="A60" s="128"/>
      <c r="B60" s="125"/>
      <c r="C60" s="67" t="s">
        <v>12</v>
      </c>
      <c r="D60" s="67" t="s">
        <v>12</v>
      </c>
      <c r="E60" s="67" t="s">
        <v>13</v>
      </c>
      <c r="F60" s="67" t="s">
        <v>13</v>
      </c>
      <c r="G60" s="67" t="s">
        <v>13</v>
      </c>
      <c r="H60" s="67" t="s">
        <v>12</v>
      </c>
      <c r="I60" s="1"/>
      <c r="J60" s="22"/>
      <c r="K60" s="128"/>
      <c r="L60" s="125"/>
      <c r="M60" s="19" t="s">
        <v>12</v>
      </c>
      <c r="N60" s="19" t="s">
        <v>12</v>
      </c>
      <c r="O60" s="19" t="s">
        <v>13</v>
      </c>
      <c r="P60" s="19" t="s">
        <v>13</v>
      </c>
      <c r="Q60" s="19" t="s">
        <v>13</v>
      </c>
      <c r="R60" s="19" t="s">
        <v>12</v>
      </c>
      <c r="S60" s="21"/>
      <c r="T60" s="22"/>
    </row>
    <row r="61" spans="1:20" ht="36" customHeight="1" x14ac:dyDescent="0.25">
      <c r="A61" s="14"/>
      <c r="B61" s="14" t="s">
        <v>36</v>
      </c>
      <c r="C61" s="15"/>
      <c r="D61" s="15"/>
      <c r="E61" s="15"/>
      <c r="F61" s="15"/>
      <c r="G61" s="15"/>
      <c r="H61" s="16"/>
      <c r="I61" s="1"/>
      <c r="J61" s="22"/>
      <c r="K61" s="14">
        <v>4</v>
      </c>
      <c r="L61" s="82" t="s">
        <v>116</v>
      </c>
      <c r="M61" s="15"/>
      <c r="N61" s="15"/>
      <c r="O61" s="15"/>
      <c r="P61" s="15"/>
      <c r="Q61" s="15"/>
      <c r="R61" s="16"/>
      <c r="S61" s="21"/>
      <c r="T61" s="22"/>
    </row>
    <row r="62" spans="1:20" ht="22.5" customHeight="1" x14ac:dyDescent="0.25">
      <c r="A62" s="26">
        <v>4.0999999999999996</v>
      </c>
      <c r="B62" s="12" t="s">
        <v>37</v>
      </c>
      <c r="C62" s="10">
        <v>0</v>
      </c>
      <c r="D62" s="18">
        <v>128041</v>
      </c>
      <c r="E62" s="10">
        <v>0</v>
      </c>
      <c r="F62" s="10">
        <v>0</v>
      </c>
      <c r="G62" s="10">
        <v>0</v>
      </c>
      <c r="H62" s="18">
        <f>SUM(C62:G62)</f>
        <v>128041</v>
      </c>
      <c r="I62" s="1"/>
      <c r="J62" s="22"/>
      <c r="K62" s="26">
        <v>4.0999999999999996</v>
      </c>
      <c r="L62" s="12" t="s">
        <v>37</v>
      </c>
      <c r="M62" s="10">
        <v>0</v>
      </c>
      <c r="N62" s="18">
        <v>128041</v>
      </c>
      <c r="O62" s="10">
        <v>0</v>
      </c>
      <c r="P62" s="10">
        <v>0</v>
      </c>
      <c r="Q62" s="10">
        <v>0</v>
      </c>
      <c r="R62" s="18">
        <f>SUM(M62:Q62)</f>
        <v>128041</v>
      </c>
      <c r="S62" s="1"/>
      <c r="T62" s="22"/>
    </row>
    <row r="63" spans="1:20" ht="22.5" customHeight="1" x14ac:dyDescent="0.25">
      <c r="A63" s="26">
        <v>4.2</v>
      </c>
      <c r="B63" s="12" t="s">
        <v>38</v>
      </c>
      <c r="C63" s="18">
        <v>144000</v>
      </c>
      <c r="D63" s="10">
        <v>0</v>
      </c>
      <c r="E63" s="10">
        <v>0</v>
      </c>
      <c r="F63" s="10">
        <v>0</v>
      </c>
      <c r="G63" s="10">
        <v>0</v>
      </c>
      <c r="H63" s="18">
        <f>SUM(C63:G63)</f>
        <v>144000</v>
      </c>
      <c r="I63" s="1"/>
      <c r="J63" s="22"/>
      <c r="K63" s="26">
        <v>4.2</v>
      </c>
      <c r="L63" s="12" t="s">
        <v>38</v>
      </c>
      <c r="M63" s="18">
        <v>144000</v>
      </c>
      <c r="N63" s="10">
        <v>0</v>
      </c>
      <c r="O63" s="10">
        <v>0</v>
      </c>
      <c r="P63" s="10">
        <v>0</v>
      </c>
      <c r="Q63" s="10">
        <v>0</v>
      </c>
      <c r="R63" s="18">
        <f t="shared" ref="R63:R64" si="10">SUM(M63:Q63)</f>
        <v>144000</v>
      </c>
      <c r="S63" s="1"/>
      <c r="T63" s="22"/>
    </row>
    <row r="64" spans="1:20" ht="22.5" customHeight="1" x14ac:dyDescent="0.25">
      <c r="A64" s="26"/>
      <c r="B64" s="13" t="s">
        <v>39</v>
      </c>
      <c r="C64" s="18">
        <f>SUM(C62:C63)</f>
        <v>144000</v>
      </c>
      <c r="D64" s="18">
        <f t="shared" ref="D64:G64" si="11">SUM(D62:D63)</f>
        <v>128041</v>
      </c>
      <c r="E64" s="18">
        <f t="shared" si="11"/>
        <v>0</v>
      </c>
      <c r="F64" s="18">
        <f t="shared" si="11"/>
        <v>0</v>
      </c>
      <c r="G64" s="18">
        <f t="shared" si="11"/>
        <v>0</v>
      </c>
      <c r="H64" s="18">
        <f>SUM(H62:H63)</f>
        <v>272041</v>
      </c>
      <c r="I64" s="1"/>
      <c r="J64" s="22"/>
      <c r="K64" s="26">
        <v>4.3</v>
      </c>
      <c r="L64" s="12"/>
      <c r="M64" s="86"/>
      <c r="N64" s="10">
        <v>0</v>
      </c>
      <c r="O64" s="10">
        <v>0</v>
      </c>
      <c r="P64" s="10">
        <v>0</v>
      </c>
      <c r="Q64" s="10">
        <v>0</v>
      </c>
      <c r="R64" s="18">
        <f t="shared" si="10"/>
        <v>0</v>
      </c>
      <c r="S64" s="1"/>
      <c r="T64" s="22"/>
    </row>
    <row r="65" spans="1:22" ht="24.75" customHeight="1" x14ac:dyDescent="0.25">
      <c r="A65" s="80"/>
      <c r="B65" s="3"/>
      <c r="C65" s="8"/>
      <c r="D65" s="8"/>
      <c r="E65" s="8"/>
      <c r="F65" s="8"/>
      <c r="G65" s="8"/>
      <c r="H65" s="8"/>
      <c r="I65" s="1"/>
      <c r="J65" s="22"/>
      <c r="K65" s="26"/>
      <c r="L65" s="13" t="s">
        <v>39</v>
      </c>
      <c r="M65" s="18">
        <f t="shared" ref="M65:Q65" si="12">SUM(M62:M64)</f>
        <v>144000</v>
      </c>
      <c r="N65" s="18">
        <f t="shared" si="12"/>
        <v>128041</v>
      </c>
      <c r="O65" s="18">
        <f t="shared" si="12"/>
        <v>0</v>
      </c>
      <c r="P65" s="18">
        <f t="shared" si="12"/>
        <v>0</v>
      </c>
      <c r="Q65" s="18">
        <f t="shared" si="12"/>
        <v>0</v>
      </c>
      <c r="R65" s="18">
        <f>SUM(R62:R64)</f>
        <v>272041</v>
      </c>
      <c r="S65" s="1"/>
      <c r="T65" s="22"/>
    </row>
    <row r="66" spans="1:22" ht="24.75" customHeight="1" x14ac:dyDescent="0.25">
      <c r="A66" s="25"/>
      <c r="B66" s="3"/>
      <c r="C66" s="8"/>
      <c r="D66" s="7"/>
      <c r="E66" s="6"/>
      <c r="F66" s="6"/>
      <c r="G66" s="6"/>
      <c r="H66" s="8"/>
      <c r="I66" s="1"/>
      <c r="J66" s="22"/>
      <c r="K66" s="25"/>
      <c r="L66" s="3"/>
      <c r="M66" s="8"/>
      <c r="N66" s="7"/>
      <c r="O66" s="6"/>
      <c r="P66" s="6"/>
      <c r="Q66" s="6"/>
      <c r="R66" s="8"/>
      <c r="S66" s="1"/>
      <c r="T66" s="22"/>
    </row>
    <row r="67" spans="1:22" x14ac:dyDescent="0.25">
      <c r="A67" s="25"/>
      <c r="B67" s="3"/>
      <c r="C67" s="8"/>
      <c r="D67" s="7"/>
      <c r="E67" s="6"/>
      <c r="F67" s="6"/>
      <c r="G67" s="6"/>
      <c r="H67" s="8"/>
      <c r="I67" s="1"/>
      <c r="J67" s="22"/>
      <c r="K67" s="25"/>
      <c r="L67" s="3"/>
      <c r="M67" s="8"/>
      <c r="N67" s="7"/>
      <c r="O67" s="6"/>
      <c r="P67" s="6"/>
      <c r="Q67" s="6"/>
      <c r="R67" s="8"/>
      <c r="S67" s="1"/>
      <c r="T67" s="22"/>
    </row>
    <row r="68" spans="1:22" x14ac:dyDescent="0.25">
      <c r="A68" s="127" t="s">
        <v>64</v>
      </c>
      <c r="B68" s="124" t="s">
        <v>44</v>
      </c>
      <c r="C68" s="123" t="s">
        <v>3</v>
      </c>
      <c r="D68" s="123"/>
      <c r="E68" s="123"/>
      <c r="F68" s="123"/>
      <c r="G68" s="123"/>
      <c r="H68" s="123"/>
      <c r="I68" s="1"/>
      <c r="J68" s="22"/>
      <c r="K68" s="127" t="s">
        <v>64</v>
      </c>
      <c r="L68" s="124" t="s">
        <v>44</v>
      </c>
      <c r="M68" s="129" t="s">
        <v>3</v>
      </c>
      <c r="N68" s="130"/>
      <c r="O68" s="130"/>
      <c r="P68" s="130"/>
      <c r="Q68" s="130"/>
      <c r="R68" s="131"/>
      <c r="S68" s="1"/>
      <c r="T68" s="22"/>
    </row>
    <row r="69" spans="1:22" x14ac:dyDescent="0.25">
      <c r="A69" s="128"/>
      <c r="B69" s="125"/>
      <c r="C69" s="123" t="s">
        <v>4</v>
      </c>
      <c r="D69" s="123"/>
      <c r="E69" s="123" t="s">
        <v>5</v>
      </c>
      <c r="F69" s="123"/>
      <c r="G69" s="123"/>
      <c r="H69" s="123" t="s">
        <v>6</v>
      </c>
      <c r="I69" s="1"/>
      <c r="J69" s="22"/>
      <c r="K69" s="128"/>
      <c r="L69" s="125"/>
      <c r="M69" s="129" t="s">
        <v>4</v>
      </c>
      <c r="N69" s="131"/>
      <c r="O69" s="129" t="s">
        <v>5</v>
      </c>
      <c r="P69" s="130"/>
      <c r="Q69" s="131"/>
      <c r="R69" s="124" t="s">
        <v>6</v>
      </c>
      <c r="S69" s="1"/>
      <c r="T69" s="22"/>
    </row>
    <row r="70" spans="1:22" ht="40.5" customHeight="1" x14ac:dyDescent="0.25">
      <c r="A70" s="128"/>
      <c r="B70" s="125"/>
      <c r="C70" s="68" t="s">
        <v>7</v>
      </c>
      <c r="D70" s="68" t="s">
        <v>8</v>
      </c>
      <c r="E70" s="68" t="s">
        <v>9</v>
      </c>
      <c r="F70" s="68" t="s">
        <v>10</v>
      </c>
      <c r="G70" s="68" t="s">
        <v>11</v>
      </c>
      <c r="H70" s="123"/>
      <c r="I70" s="1"/>
      <c r="J70" s="22"/>
      <c r="K70" s="128"/>
      <c r="L70" s="125"/>
      <c r="M70" s="68" t="s">
        <v>7</v>
      </c>
      <c r="N70" s="68" t="s">
        <v>8</v>
      </c>
      <c r="O70" s="68" t="s">
        <v>9</v>
      </c>
      <c r="P70" s="68" t="s">
        <v>10</v>
      </c>
      <c r="Q70" s="68" t="s">
        <v>11</v>
      </c>
      <c r="R70" s="126"/>
      <c r="S70" s="1"/>
      <c r="T70" s="22"/>
    </row>
    <row r="71" spans="1:22" ht="39" customHeight="1" x14ac:dyDescent="0.25">
      <c r="A71" s="128"/>
      <c r="B71" s="125"/>
      <c r="C71" s="67" t="s">
        <v>12</v>
      </c>
      <c r="D71" s="67" t="s">
        <v>12</v>
      </c>
      <c r="E71" s="67" t="s">
        <v>13</v>
      </c>
      <c r="F71" s="67" t="s">
        <v>13</v>
      </c>
      <c r="G71" s="67" t="s">
        <v>13</v>
      </c>
      <c r="H71" s="67" t="s">
        <v>12</v>
      </c>
      <c r="I71" s="1"/>
      <c r="J71" s="24"/>
      <c r="K71" s="133"/>
      <c r="L71" s="126"/>
      <c r="M71" s="67" t="s">
        <v>12</v>
      </c>
      <c r="N71" s="67" t="s">
        <v>12</v>
      </c>
      <c r="O71" s="67" t="s">
        <v>13</v>
      </c>
      <c r="P71" s="67" t="s">
        <v>13</v>
      </c>
      <c r="Q71" s="67" t="s">
        <v>13</v>
      </c>
      <c r="R71" s="67" t="s">
        <v>12</v>
      </c>
      <c r="T71" s="24"/>
      <c r="U71" s="21"/>
      <c r="V71" s="21"/>
    </row>
    <row r="72" spans="1:22" ht="22.5" customHeight="1" x14ac:dyDescent="0.25">
      <c r="A72" s="26">
        <v>5.0999999999999996</v>
      </c>
      <c r="B72" s="12" t="s">
        <v>40</v>
      </c>
      <c r="C72" s="18">
        <v>6000</v>
      </c>
      <c r="D72" s="10">
        <v>0</v>
      </c>
      <c r="E72" s="10">
        <v>0</v>
      </c>
      <c r="F72" s="10">
        <v>0</v>
      </c>
      <c r="G72" s="10">
        <v>0</v>
      </c>
      <c r="H72" s="18">
        <f>SUM(C72:G72)</f>
        <v>6000</v>
      </c>
      <c r="I72" s="1"/>
      <c r="J72" s="24"/>
      <c r="K72" s="26">
        <v>5.0999999999999996</v>
      </c>
      <c r="L72" s="12" t="s">
        <v>40</v>
      </c>
      <c r="M72" s="18">
        <v>6000</v>
      </c>
      <c r="N72" s="10">
        <v>0</v>
      </c>
      <c r="O72" s="10">
        <v>0</v>
      </c>
      <c r="P72" s="10">
        <v>0</v>
      </c>
      <c r="Q72" s="10">
        <v>0</v>
      </c>
      <c r="R72" s="18">
        <f>SUM(M72:Q72)</f>
        <v>6000</v>
      </c>
      <c r="T72" s="24"/>
      <c r="U72" s="21"/>
      <c r="V72" s="21"/>
    </row>
    <row r="73" spans="1:22" ht="22.5" customHeight="1" x14ac:dyDescent="0.25">
      <c r="A73" s="26">
        <v>5.2</v>
      </c>
      <c r="B73" s="12" t="s">
        <v>41</v>
      </c>
      <c r="C73" s="10">
        <v>0</v>
      </c>
      <c r="D73" s="11">
        <v>62411</v>
      </c>
      <c r="E73" s="10">
        <v>0</v>
      </c>
      <c r="F73" s="10">
        <v>0</v>
      </c>
      <c r="G73" s="10">
        <v>0</v>
      </c>
      <c r="H73" s="18">
        <f t="shared" ref="H73:H74" si="13">SUM(C73:G73)</f>
        <v>62411</v>
      </c>
      <c r="I73" s="1"/>
      <c r="J73" s="24"/>
      <c r="K73" s="26">
        <v>5.2</v>
      </c>
      <c r="L73" s="12" t="s">
        <v>41</v>
      </c>
      <c r="M73" s="10">
        <v>0</v>
      </c>
      <c r="N73" s="11">
        <v>62411</v>
      </c>
      <c r="O73" s="10">
        <v>0</v>
      </c>
      <c r="P73" s="10">
        <v>0</v>
      </c>
      <c r="Q73" s="10">
        <v>0</v>
      </c>
      <c r="R73" s="18">
        <f t="shared" ref="R73:R75" si="14">SUM(M73:Q73)</f>
        <v>62411</v>
      </c>
      <c r="T73" s="24"/>
      <c r="U73" s="21"/>
      <c r="V73" s="21"/>
    </row>
    <row r="74" spans="1:22" ht="22.5" customHeight="1" x14ac:dyDescent="0.25">
      <c r="A74" s="26">
        <v>5.3</v>
      </c>
      <c r="B74" s="12" t="s">
        <v>42</v>
      </c>
      <c r="C74" s="18">
        <v>13009</v>
      </c>
      <c r="D74" s="11">
        <v>138712</v>
      </c>
      <c r="E74" s="10">
        <v>0</v>
      </c>
      <c r="F74" s="10">
        <v>0</v>
      </c>
      <c r="G74" s="10">
        <v>0</v>
      </c>
      <c r="H74" s="18">
        <f t="shared" si="13"/>
        <v>151721</v>
      </c>
      <c r="I74" s="21"/>
      <c r="J74" s="22"/>
      <c r="K74" s="26">
        <v>5.3</v>
      </c>
      <c r="L74" s="12" t="s">
        <v>42</v>
      </c>
      <c r="M74" s="18">
        <v>13009</v>
      </c>
      <c r="N74" s="11">
        <f>138712-N75</f>
        <v>118712</v>
      </c>
      <c r="O74" s="10">
        <v>0</v>
      </c>
      <c r="P74" s="10">
        <v>0</v>
      </c>
      <c r="Q74" s="10">
        <v>0</v>
      </c>
      <c r="R74" s="18">
        <f t="shared" si="14"/>
        <v>131721</v>
      </c>
      <c r="T74" s="22"/>
    </row>
    <row r="75" spans="1:22" ht="22.5" customHeight="1" x14ac:dyDescent="0.25">
      <c r="A75" s="26"/>
      <c r="B75" s="13" t="s">
        <v>39</v>
      </c>
      <c r="C75" s="18">
        <f>SUM(C72:C74)</f>
        <v>19009</v>
      </c>
      <c r="D75" s="18">
        <f t="shared" ref="D75:G75" si="15">SUM(D72:D74)</f>
        <v>201123</v>
      </c>
      <c r="E75" s="18">
        <f t="shared" si="15"/>
        <v>0</v>
      </c>
      <c r="F75" s="18">
        <f t="shared" si="15"/>
        <v>0</v>
      </c>
      <c r="G75" s="18">
        <f t="shared" si="15"/>
        <v>0</v>
      </c>
      <c r="H75" s="18">
        <f>SUM(H72:H74)</f>
        <v>220132</v>
      </c>
      <c r="I75" s="21"/>
      <c r="J75" s="22"/>
      <c r="K75" s="26">
        <v>5.4</v>
      </c>
      <c r="L75" s="12" t="s">
        <v>117</v>
      </c>
      <c r="M75" s="18">
        <v>0</v>
      </c>
      <c r="N75" s="11">
        <v>20000</v>
      </c>
      <c r="O75" s="10">
        <v>0</v>
      </c>
      <c r="P75" s="10">
        <v>0</v>
      </c>
      <c r="Q75" s="10">
        <v>0</v>
      </c>
      <c r="R75" s="18">
        <f t="shared" si="14"/>
        <v>20000</v>
      </c>
      <c r="T75" s="22"/>
    </row>
    <row r="76" spans="1:22" ht="22.5" customHeight="1" x14ac:dyDescent="0.25">
      <c r="A76" s="25"/>
      <c r="B76" s="3"/>
      <c r="C76" s="8"/>
      <c r="D76" s="7"/>
      <c r="E76" s="6"/>
      <c r="F76" s="6"/>
      <c r="G76" s="6"/>
      <c r="H76" s="8"/>
      <c r="I76" s="21"/>
      <c r="J76" s="22"/>
      <c r="K76" s="26"/>
      <c r="L76" s="13" t="s">
        <v>39</v>
      </c>
      <c r="M76" s="18">
        <f t="shared" ref="M76:Q76" si="16">SUM(M72:M75)</f>
        <v>19009</v>
      </c>
      <c r="N76" s="18">
        <f t="shared" si="16"/>
        <v>201123</v>
      </c>
      <c r="O76" s="18">
        <f t="shared" si="16"/>
        <v>0</v>
      </c>
      <c r="P76" s="18">
        <f t="shared" si="16"/>
        <v>0</v>
      </c>
      <c r="Q76" s="18">
        <f t="shared" si="16"/>
        <v>0</v>
      </c>
      <c r="R76" s="18">
        <f>SUM(R72:R75)</f>
        <v>220132</v>
      </c>
      <c r="T76" s="22"/>
    </row>
    <row r="77" spans="1:22" ht="22.5" customHeight="1" x14ac:dyDescent="0.25">
      <c r="A77" s="25"/>
      <c r="B77" s="3"/>
      <c r="C77" s="8"/>
      <c r="D77" s="7"/>
      <c r="E77" s="6"/>
      <c r="F77" s="6"/>
      <c r="G77" s="6"/>
      <c r="H77" s="8"/>
      <c r="I77" s="1"/>
      <c r="J77" s="22"/>
      <c r="K77" s="25"/>
      <c r="L77" s="3"/>
      <c r="M77" s="8"/>
      <c r="N77" s="7"/>
      <c r="O77" s="6"/>
      <c r="P77" s="6"/>
      <c r="Q77" s="6"/>
      <c r="R77" s="8"/>
      <c r="T77" s="22"/>
    </row>
    <row r="78" spans="1:22" x14ac:dyDescent="0.25">
      <c r="A78" s="26"/>
      <c r="B78" s="9" t="s">
        <v>54</v>
      </c>
      <c r="C78" s="18" t="s">
        <v>52</v>
      </c>
      <c r="D78" s="11" t="s">
        <v>53</v>
      </c>
      <c r="E78" s="6"/>
      <c r="F78" s="132" t="s">
        <v>43</v>
      </c>
      <c r="G78" s="132"/>
      <c r="H78" s="132"/>
      <c r="I78" s="1"/>
      <c r="J78" s="22"/>
      <c r="K78" s="25"/>
      <c r="L78" s="3"/>
      <c r="M78" s="8"/>
      <c r="N78" s="7"/>
      <c r="O78" s="6"/>
      <c r="P78" s="6"/>
      <c r="Q78" s="6"/>
      <c r="R78" s="8"/>
      <c r="T78" s="22"/>
    </row>
    <row r="79" spans="1:22" ht="15.75" customHeight="1" x14ac:dyDescent="0.25">
      <c r="A79" s="26"/>
      <c r="B79" s="13" t="s">
        <v>45</v>
      </c>
      <c r="C79" s="18">
        <f>SUM(C75,C64,C54,C31,C16)</f>
        <v>823999</v>
      </c>
      <c r="D79" s="20">
        <f>+C79/$M$85</f>
        <v>0.28971011022709575</v>
      </c>
      <c r="E79" s="6"/>
      <c r="F79" s="132"/>
      <c r="G79" s="132"/>
      <c r="H79" s="132"/>
      <c r="I79" s="1"/>
      <c r="J79" s="22"/>
      <c r="K79" s="26"/>
      <c r="L79" s="9" t="s">
        <v>54</v>
      </c>
      <c r="M79" s="18" t="s">
        <v>52</v>
      </c>
      <c r="N79" s="11" t="s">
        <v>53</v>
      </c>
      <c r="O79" s="6"/>
      <c r="P79" s="132" t="s">
        <v>43</v>
      </c>
      <c r="Q79" s="132"/>
      <c r="R79" s="132"/>
      <c r="T79" s="22"/>
    </row>
    <row r="80" spans="1:22" x14ac:dyDescent="0.25">
      <c r="A80" s="26"/>
      <c r="B80" s="13" t="s">
        <v>50</v>
      </c>
      <c r="C80" s="18">
        <f>SUM(D75,D64,D54,D31,D16)</f>
        <v>1248221</v>
      </c>
      <c r="D80" s="20">
        <f>+C80/$M$85</f>
        <v>0.43886247859254157</v>
      </c>
      <c r="E80" s="6"/>
      <c r="F80" s="132"/>
      <c r="G80" s="132"/>
      <c r="H80" s="132"/>
      <c r="I80" s="1"/>
      <c r="J80" s="22"/>
      <c r="K80" s="26"/>
      <c r="L80" s="13" t="s">
        <v>45</v>
      </c>
      <c r="M80" s="18">
        <f>SUM(M76,M65,M52,M16,M36)</f>
        <v>823999</v>
      </c>
      <c r="N80" s="20">
        <f>+M80/$M$85</f>
        <v>0.28971011022709575</v>
      </c>
      <c r="O80" s="6"/>
      <c r="P80" s="132"/>
      <c r="Q80" s="132"/>
      <c r="R80" s="132"/>
      <c r="T80" s="22"/>
    </row>
    <row r="81" spans="1:20" x14ac:dyDescent="0.25">
      <c r="A81" s="27"/>
      <c r="B81" s="13" t="s">
        <v>55</v>
      </c>
      <c r="C81" s="18">
        <f>SUM(E75,E64,E54,E31,E16)</f>
        <v>27600</v>
      </c>
      <c r="D81" s="20">
        <f>+C81/$M$85</f>
        <v>9.7038941094198441E-3</v>
      </c>
      <c r="E81" s="6"/>
      <c r="F81" s="132"/>
      <c r="G81" s="132"/>
      <c r="H81" s="132"/>
      <c r="I81" s="1"/>
      <c r="J81" s="22"/>
      <c r="K81" s="26"/>
      <c r="L81" s="13" t="s">
        <v>50</v>
      </c>
      <c r="M81" s="18">
        <f>SUM(N76,N65,N52,N36,N16)</f>
        <v>1248221</v>
      </c>
      <c r="N81" s="20">
        <f>+M81/$M$85</f>
        <v>0.43886247859254157</v>
      </c>
      <c r="O81" s="6"/>
      <c r="P81" s="132"/>
      <c r="Q81" s="132"/>
      <c r="R81" s="132"/>
      <c r="T81" s="22"/>
    </row>
    <row r="82" spans="1:20" x14ac:dyDescent="0.25">
      <c r="A82" s="27"/>
      <c r="B82" s="13" t="s">
        <v>56</v>
      </c>
      <c r="C82" s="18">
        <f>SUM(F75,F64,F54,F31,F16)</f>
        <v>404400</v>
      </c>
      <c r="D82" s="20">
        <f>+C82/$M$85</f>
        <v>0.14218314412497771</v>
      </c>
      <c r="E82" s="6"/>
      <c r="F82" s="132"/>
      <c r="G82" s="132"/>
      <c r="H82" s="132"/>
      <c r="I82" s="1"/>
      <c r="K82" s="27"/>
      <c r="L82" s="13" t="s">
        <v>55</v>
      </c>
      <c r="M82" s="18">
        <f>SUM(O76,O65,O52,O36,O16)</f>
        <v>27600</v>
      </c>
      <c r="N82" s="20">
        <f>+M82/$M$85</f>
        <v>9.7038941094198441E-3</v>
      </c>
      <c r="O82" s="6"/>
      <c r="P82" s="132"/>
      <c r="Q82" s="132"/>
      <c r="R82" s="132"/>
    </row>
    <row r="83" spans="1:20" x14ac:dyDescent="0.25">
      <c r="A83" s="27"/>
      <c r="B83" s="13" t="s">
        <v>57</v>
      </c>
      <c r="C83" s="18">
        <f>SUM(G75,G64,G54,G31,G16)</f>
        <v>339999</v>
      </c>
      <c r="D83" s="20">
        <f>+C83/$M$85</f>
        <v>0.11954037294596513</v>
      </c>
      <c r="E83" s="6"/>
      <c r="F83" s="132"/>
      <c r="G83" s="132"/>
      <c r="H83" s="132"/>
      <c r="I83" s="1"/>
      <c r="K83" s="27"/>
      <c r="L83" s="13" t="s">
        <v>56</v>
      </c>
      <c r="M83" s="18">
        <f>SUM(P76,P65,P52,P36,P16)</f>
        <v>404400</v>
      </c>
      <c r="N83" s="20">
        <f>+M83/$M$85</f>
        <v>0.14218314412497771</v>
      </c>
      <c r="O83" s="6"/>
      <c r="P83" s="132"/>
      <c r="Q83" s="132"/>
      <c r="R83" s="132"/>
    </row>
    <row r="84" spans="1:20" x14ac:dyDescent="0.25">
      <c r="A84" s="27"/>
      <c r="B84" s="13" t="s">
        <v>51</v>
      </c>
      <c r="C84" s="18">
        <f>SUM(C79:C83)</f>
        <v>2844219</v>
      </c>
      <c r="D84" s="20"/>
      <c r="E84" s="6"/>
      <c r="F84" s="132"/>
      <c r="G84" s="132"/>
      <c r="H84" s="132"/>
      <c r="I84" s="1"/>
      <c r="K84" s="27"/>
      <c r="L84" s="13" t="s">
        <v>57</v>
      </c>
      <c r="M84" s="18">
        <f>SUM(Q76,Q65,Q52,Q36,Q16)</f>
        <v>339999</v>
      </c>
      <c r="N84" s="20">
        <f>+M84/$M$85</f>
        <v>0.11954037294596513</v>
      </c>
      <c r="O84" s="6"/>
      <c r="P84" s="132"/>
      <c r="Q84" s="132"/>
      <c r="R84" s="132"/>
    </row>
    <row r="85" spans="1:20" ht="15.75" x14ac:dyDescent="0.25">
      <c r="A85" s="25"/>
      <c r="B85" s="2"/>
      <c r="K85" s="27"/>
      <c r="L85" s="13" t="s">
        <v>51</v>
      </c>
      <c r="M85" s="18">
        <f>SUM(M80:M84)</f>
        <v>2844219</v>
      </c>
      <c r="N85" s="20"/>
      <c r="O85" s="6"/>
      <c r="P85" s="132"/>
      <c r="Q85" s="132"/>
      <c r="R85" s="132"/>
    </row>
    <row r="86" spans="1:20" ht="15.75" x14ac:dyDescent="0.25">
      <c r="A86" s="25"/>
      <c r="B86" s="1"/>
      <c r="K86" s="25"/>
      <c r="L86" s="2"/>
    </row>
    <row r="87" spans="1:20" x14ac:dyDescent="0.25">
      <c r="A87" s="25"/>
      <c r="B87" s="1"/>
      <c r="K87" s="25"/>
      <c r="L87" s="1"/>
    </row>
    <row r="88" spans="1:20" x14ac:dyDescent="0.25">
      <c r="B88" s="1"/>
      <c r="K88" s="25"/>
      <c r="L88" s="1"/>
    </row>
    <row r="89" spans="1:20" x14ac:dyDescent="0.25">
      <c r="L89" s="1"/>
    </row>
    <row r="90" spans="1:20" x14ac:dyDescent="0.25">
      <c r="B90" s="30"/>
    </row>
    <row r="91" spans="1:20" x14ac:dyDescent="0.25">
      <c r="B91" s="30"/>
      <c r="L91" s="30"/>
    </row>
    <row r="92" spans="1:20" x14ac:dyDescent="0.25">
      <c r="L92" s="30"/>
    </row>
  </sheetData>
  <mergeCells count="68">
    <mergeCell ref="F78:H84"/>
    <mergeCell ref="K19:K22"/>
    <mergeCell ref="L19:L22"/>
    <mergeCell ref="M19:R19"/>
    <mergeCell ref="M20:N20"/>
    <mergeCell ref="O20:Q20"/>
    <mergeCell ref="R20:R21"/>
    <mergeCell ref="K68:K71"/>
    <mergeCell ref="K57:K60"/>
    <mergeCell ref="K40:K43"/>
    <mergeCell ref="P79:R85"/>
    <mergeCell ref="L40:L43"/>
    <mergeCell ref="M40:R40"/>
    <mergeCell ref="M41:N41"/>
    <mergeCell ref="O41:Q41"/>
    <mergeCell ref="R41:R42"/>
    <mergeCell ref="A68:A71"/>
    <mergeCell ref="B68:B71"/>
    <mergeCell ref="C68:H68"/>
    <mergeCell ref="C69:D69"/>
    <mergeCell ref="E69:G69"/>
    <mergeCell ref="H69:H70"/>
    <mergeCell ref="A57:A60"/>
    <mergeCell ref="B57:B60"/>
    <mergeCell ref="C57:H57"/>
    <mergeCell ref="C58:D58"/>
    <mergeCell ref="E58:G58"/>
    <mergeCell ref="H58:H59"/>
    <mergeCell ref="A40:A43"/>
    <mergeCell ref="B40:B43"/>
    <mergeCell ref="C40:H40"/>
    <mergeCell ref="C41:D41"/>
    <mergeCell ref="E41:G41"/>
    <mergeCell ref="H41:H42"/>
    <mergeCell ref="A19:A22"/>
    <mergeCell ref="B19:B22"/>
    <mergeCell ref="C19:H19"/>
    <mergeCell ref="C20:D20"/>
    <mergeCell ref="E20:G20"/>
    <mergeCell ref="H20:H21"/>
    <mergeCell ref="A1:G1"/>
    <mergeCell ref="A2:G2"/>
    <mergeCell ref="A3:G3"/>
    <mergeCell ref="A5:A8"/>
    <mergeCell ref="B5:B8"/>
    <mergeCell ref="C5:H5"/>
    <mergeCell ref="C6:D6"/>
    <mergeCell ref="E6:G6"/>
    <mergeCell ref="H6:H7"/>
    <mergeCell ref="L57:L60"/>
    <mergeCell ref="M57:R57"/>
    <mergeCell ref="M58:N58"/>
    <mergeCell ref="O58:Q58"/>
    <mergeCell ref="R58:R59"/>
    <mergeCell ref="L68:L71"/>
    <mergeCell ref="M68:R68"/>
    <mergeCell ref="M69:N69"/>
    <mergeCell ref="O69:Q69"/>
    <mergeCell ref="R69:R70"/>
    <mergeCell ref="K1:Q1"/>
    <mergeCell ref="K2:Q2"/>
    <mergeCell ref="K3:Q3"/>
    <mergeCell ref="M5:R5"/>
    <mergeCell ref="M6:N6"/>
    <mergeCell ref="O6:Q6"/>
    <mergeCell ref="R6:R7"/>
    <mergeCell ref="L5:L8"/>
    <mergeCell ref="K5:K8"/>
  </mergeCells>
  <pageMargins left="0.70866141732283472" right="0.70866141732283472" top="0.45" bottom="0.36" header="0.31496062992125984" footer="0.31496062992125984"/>
  <pageSetup scale="42" fitToHeight="2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37792314</IDBDocs_x0020_Number>
    <TaxCatchAll xmlns="9c571b2f-e523-4ab2-ba2e-09e151a03ef4">
      <Value>5</Value>
      <Value>6</Value>
    </TaxCatchAll>
    <Phase xmlns="9c571b2f-e523-4ab2-ba2e-09e151a03ef4" xsi:nil="true"/>
    <SISCOR_x0020_Number xmlns="9c571b2f-e523-4ab2-ba2e-09e151a03ef4" xsi:nil="true"/>
    <Division_x0020_or_x0020_Unit xmlns="9c571b2f-e523-4ab2-ba2e-09e151a03ef4">CID/CES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ATN/OC-13235-ES</Approval_x0020_Number>
    <Document_x0020_Author xmlns="9c571b2f-e523-4ab2-ba2e-09e151a03ef4">COF/CES IDBDocs SISCOR Administrator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2013</Fiscal_x0020_Year_x0020_IDB>
    <Other_x0020_Author xmlns="9c571b2f-e523-4ab2-ba2e-09e151a03ef4">Armando Ruíz</Other_x0020_Author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ES-T1147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Plan&lt;/USER_STAGE&gt;&lt;PD_OBJ_TYPE&gt;1&lt;/PD_OBJ_TYPE&gt;&lt;MAKERECORD&gt;Y&lt;/MAKERECORD&gt;&lt;PD_FILEPT_NO&gt;PO-ES-T1147-GS&lt;/PD_FILEPT_NO&gt;&lt;/Data&gt;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Documento digital. PA V8 ANNEX</Identifier>
    <Disclosure_x0020_Activity xmlns="9c571b2f-e523-4ab2-ba2e-09e151a03ef4">Procurement Plan</Disclosure_x0020_Activity>
    <Webtopic xmlns="9c571b2f-e523-4ab2-ba2e-09e151a03ef4">EN-ALT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87F3153914B8C47B5845A7B9DC9017C" ma:contentTypeVersion="0" ma:contentTypeDescription="A content type to manage public (operations) IDB documents" ma:contentTypeScope="" ma:versionID="2a9db4a4160882f97e91dd45696bbda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797291c00545b21aefff55aaa062cef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af604f8-8625-4834-b8e1-60a91cac53f3}" ma:internalName="TaxCatchAll" ma:showField="CatchAllData" ma:web="34365fba-c142-4198-ba9d-d07430d95c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af604f8-8625-4834-b8e1-60a91cac53f3}" ma:internalName="TaxCatchAllLabel" ma:readOnly="true" ma:showField="CatchAllDataLabel" ma:web="34365fba-c142-4198-ba9d-d07430d95c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880DB5DF-2EF3-47C7-901E-52BC12073D0F}"/>
</file>

<file path=customXml/itemProps2.xml><?xml version="1.0" encoding="utf-8"?>
<ds:datastoreItem xmlns:ds="http://schemas.openxmlformats.org/officeDocument/2006/customXml" ds:itemID="{A7E55FD1-84CA-4218-9C52-7EB9E7203F1B}"/>
</file>

<file path=customXml/itemProps3.xml><?xml version="1.0" encoding="utf-8"?>
<ds:datastoreItem xmlns:ds="http://schemas.openxmlformats.org/officeDocument/2006/customXml" ds:itemID="{4727C357-6D0A-4D85-8330-DF51E5B7D851}"/>
</file>

<file path=customXml/itemProps4.xml><?xml version="1.0" encoding="utf-8"?>
<ds:datastoreItem xmlns:ds="http://schemas.openxmlformats.org/officeDocument/2006/customXml" ds:itemID="{4790370F-1947-45A5-A856-453CDC4C0BB5}"/>
</file>

<file path=customXml/itemProps5.xml><?xml version="1.0" encoding="utf-8"?>
<ds:datastoreItem xmlns:ds="http://schemas.openxmlformats.org/officeDocument/2006/customXml" ds:itemID="{30A1CB55-A74C-426B-91B4-DD6A57EBCC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PLAN DE ADQUISICIONES GENERAL</vt:lpstr>
      <vt:lpstr>Presupuesto detallado v4.1</vt:lpstr>
      <vt:lpstr>'PLAN DE ADQUISICIONES GENERAL'!Títulos_a_imprimir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V8</dc:title>
  <dc:creator>Juan Jose Garcia Mendez</dc:creator>
  <cp:lastModifiedBy>Hugo Armando Ruiz</cp:lastModifiedBy>
  <cp:lastPrinted>2013-05-24T19:53:16Z</cp:lastPrinted>
  <dcterms:created xsi:type="dcterms:W3CDTF">2012-07-24T19:21:04Z</dcterms:created>
  <dcterms:modified xsi:type="dcterms:W3CDTF">2013-05-24T19:56:39Z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0x01010046CF21643EE8D14686A648AA6DAD089200187F3153914B8C47B5845A7B9DC9017C</vt:lpwstr>
  </property>
  <property fmtid="{D5CDD505-2E9C-101B-9397-08002B2CF9AE}" pid="3" name="TaxKeyword">
    <vt:lpwstr/>
  </property>
  <property fmtid="{D5CDD505-2E9C-101B-9397-08002B2CF9AE}" pid="4" name="Function Operations IDB">
    <vt:lpwstr>6;#Goods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5;#Procurement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5;#Procurement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>Armando Ruíz</vt:lpwstr>
  </property>
  <property fmtid="{D5CDD505-2E9C-101B-9397-08002B2CF9AE}" pid="14" name="Sector IDB">
    <vt:lpwstr/>
  </property>
  <property fmtid="{D5CDD505-2E9C-101B-9397-08002B2CF9AE}" pid="15" name="Sub-Sector">
    <vt:lpwstr/>
  </property>
</Properties>
</file>