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pilar.madrazo\Documents\PILAR\DRA. LAURA\CROWDFUNDING\ARRANQUE PROYECTO 2015\OPERACION DEL PROYECTO\PLAN DE ADQUISICIONES\VERSION FINAL\"/>
    </mc:Choice>
  </mc:AlternateContent>
  <bookViews>
    <workbookView xWindow="0" yWindow="0" windowWidth="21600" windowHeight="9600" activeTab="1"/>
  </bookViews>
  <sheets>
    <sheet name="2015" sheetId="1" r:id="rId1"/>
    <sheet name="2015_2016" sheetId="4" r:id="rId2"/>
  </sheets>
  <definedNames>
    <definedName name="_xlnm._FilterDatabase" localSheetId="1" hidden="1">'2015_2016'!$A$11:$P$11</definedName>
    <definedName name="_xlnm.Print_Area" localSheetId="0">'2015'!$A$4:$L$44</definedName>
    <definedName name="_xlnm.Print_Area" localSheetId="1">'2015_2016'!$B$4:$N$151</definedName>
    <definedName name="_xlnm.Print_Titles" localSheetId="0">'2015'!$10:$11</definedName>
    <definedName name="_xlnm.Print_Titles" localSheetId="1">'2015_2016'!$10:$11</definedName>
  </definedNames>
  <calcPr calcId="162913"/>
</workbook>
</file>

<file path=xl/calcChain.xml><?xml version="1.0" encoding="utf-8"?>
<calcChain xmlns="http://schemas.openxmlformats.org/spreadsheetml/2006/main">
  <c r="K42" i="4" l="1"/>
  <c r="I32" i="4"/>
  <c r="J147" i="4" l="1"/>
  <c r="J145" i="4"/>
  <c r="J140" i="4"/>
  <c r="I142" i="4" l="1"/>
  <c r="I141" i="4" s="1"/>
  <c r="I140" i="4" s="1"/>
  <c r="H142" i="4"/>
  <c r="H141" i="4" s="1"/>
  <c r="H140" i="4" s="1"/>
  <c r="K122" i="4"/>
  <c r="J122" i="4"/>
  <c r="R130" i="4"/>
  <c r="R129" i="4"/>
  <c r="I137" i="4"/>
  <c r="H137" i="4"/>
  <c r="I135" i="4"/>
  <c r="H135" i="4"/>
  <c r="I134" i="4"/>
  <c r="H134" i="4"/>
  <c r="I133" i="4"/>
  <c r="I132" i="4" s="1"/>
  <c r="H133" i="4"/>
  <c r="I129" i="4"/>
  <c r="H129" i="4"/>
  <c r="I127" i="4"/>
  <c r="H127" i="4"/>
  <c r="I125" i="4"/>
  <c r="H125" i="4"/>
  <c r="K93" i="4"/>
  <c r="J93" i="4"/>
  <c r="H105" i="4"/>
  <c r="I105" i="4"/>
  <c r="H115" i="4"/>
  <c r="I115" i="4"/>
  <c r="H118" i="4"/>
  <c r="I118" i="4"/>
  <c r="H119" i="4"/>
  <c r="I119" i="4"/>
  <c r="H96" i="4"/>
  <c r="I96" i="4"/>
  <c r="H97" i="4"/>
  <c r="I97" i="4"/>
  <c r="H120" i="4"/>
  <c r="I120" i="4"/>
  <c r="H106" i="4"/>
  <c r="I106" i="4"/>
  <c r="H107" i="4"/>
  <c r="I107" i="4"/>
  <c r="H108" i="4"/>
  <c r="I108" i="4"/>
  <c r="H109" i="4"/>
  <c r="I109" i="4"/>
  <c r="H98" i="4"/>
  <c r="I98" i="4"/>
  <c r="H99" i="4"/>
  <c r="I99" i="4"/>
  <c r="H100" i="4"/>
  <c r="I100" i="4"/>
  <c r="H110" i="4"/>
  <c r="I110" i="4"/>
  <c r="H111" i="4"/>
  <c r="I111" i="4"/>
  <c r="H112" i="4"/>
  <c r="I112" i="4"/>
  <c r="H104" i="4"/>
  <c r="I104" i="4"/>
  <c r="I103" i="4"/>
  <c r="H103" i="4"/>
  <c r="K67" i="4"/>
  <c r="J67" i="4"/>
  <c r="R81" i="4"/>
  <c r="H132" i="4" l="1"/>
  <c r="H102" i="4"/>
  <c r="I124" i="4"/>
  <c r="I122" i="4" s="1"/>
  <c r="H124" i="4"/>
  <c r="H122" i="4" s="1"/>
  <c r="I95" i="4"/>
  <c r="H95" i="4"/>
  <c r="H114" i="4"/>
  <c r="I102" i="4"/>
  <c r="I114" i="4"/>
  <c r="I75" i="4"/>
  <c r="H75" i="4"/>
  <c r="I74" i="4"/>
  <c r="H74" i="4"/>
  <c r="I72" i="4"/>
  <c r="H72" i="4"/>
  <c r="I91" i="4"/>
  <c r="H91" i="4"/>
  <c r="I90" i="4"/>
  <c r="H90" i="4"/>
  <c r="I89" i="4"/>
  <c r="H89" i="4"/>
  <c r="I88" i="4"/>
  <c r="H88" i="4"/>
  <c r="I87" i="4"/>
  <c r="H87" i="4"/>
  <c r="I86" i="4"/>
  <c r="H86" i="4"/>
  <c r="I85" i="4"/>
  <c r="H85" i="4"/>
  <c r="I84" i="4"/>
  <c r="H84" i="4"/>
  <c r="I83" i="4"/>
  <c r="H83" i="4"/>
  <c r="I82" i="4"/>
  <c r="H82" i="4"/>
  <c r="I81" i="4"/>
  <c r="H81" i="4"/>
  <c r="I80" i="4"/>
  <c r="H80" i="4"/>
  <c r="I79" i="4"/>
  <c r="H79" i="4"/>
  <c r="I78" i="4"/>
  <c r="H78" i="4"/>
  <c r="I71" i="4"/>
  <c r="H71" i="4"/>
  <c r="I70" i="4"/>
  <c r="I69" i="4" s="1"/>
  <c r="H70" i="4"/>
  <c r="I62" i="4"/>
  <c r="I61" i="4"/>
  <c r="I65" i="4"/>
  <c r="I64" i="4" s="1"/>
  <c r="I60" i="4"/>
  <c r="I59" i="4"/>
  <c r="I55" i="4"/>
  <c r="I54" i="4"/>
  <c r="I46" i="4"/>
  <c r="I47" i="4"/>
  <c r="I48" i="4"/>
  <c r="I49" i="4"/>
  <c r="I50" i="4"/>
  <c r="I51" i="4"/>
  <c r="I52" i="4"/>
  <c r="I53" i="4"/>
  <c r="I45" i="4"/>
  <c r="H62" i="4"/>
  <c r="H61" i="4"/>
  <c r="H65" i="4"/>
  <c r="H64" i="4" s="1"/>
  <c r="H60" i="4"/>
  <c r="H59" i="4"/>
  <c r="H54" i="4"/>
  <c r="H55" i="4"/>
  <c r="H46" i="4"/>
  <c r="H47" i="4"/>
  <c r="H48" i="4"/>
  <c r="H49" i="4"/>
  <c r="H50" i="4"/>
  <c r="H51" i="4"/>
  <c r="H52" i="4"/>
  <c r="H53" i="4"/>
  <c r="H45" i="4"/>
  <c r="J42" i="4"/>
  <c r="H77" i="4" l="1"/>
  <c r="I77" i="4"/>
  <c r="I67" i="4" s="1"/>
  <c r="H93" i="4"/>
  <c r="I93" i="4"/>
  <c r="H44" i="4"/>
  <c r="H42" i="4" s="1"/>
  <c r="H69" i="4"/>
  <c r="H67" i="4" s="1"/>
  <c r="I44" i="4"/>
  <c r="I42" i="4" s="1"/>
  <c r="R17" i="4"/>
  <c r="I30" i="4"/>
  <c r="I31" i="4"/>
  <c r="I28" i="4"/>
  <c r="H26" i="4"/>
  <c r="H33" i="4"/>
  <c r="H32" i="4" s="1"/>
  <c r="I18" i="4"/>
  <c r="I19" i="4"/>
  <c r="I20" i="4"/>
  <c r="I22" i="4"/>
  <c r="I23" i="4"/>
  <c r="I24" i="4"/>
  <c r="I25" i="4"/>
  <c r="I17" i="4"/>
  <c r="K13" i="4"/>
  <c r="K151" i="4" s="1"/>
  <c r="J13" i="4"/>
  <c r="J151" i="4" s="1"/>
  <c r="H16" i="4"/>
  <c r="H15" i="4" l="1"/>
  <c r="H13" i="4"/>
  <c r="I15" i="4"/>
  <c r="I13" i="4" s="1"/>
  <c r="I147" i="4"/>
  <c r="H147" i="4"/>
  <c r="I145" i="4"/>
  <c r="H145" i="4"/>
  <c r="I151" i="4" l="1"/>
  <c r="H151" i="4"/>
  <c r="E35" i="1"/>
  <c r="E17" i="1" l="1"/>
  <c r="E87" i="1" l="1"/>
  <c r="E85" i="1" s="1"/>
  <c r="E82" i="1"/>
  <c r="E81" i="1"/>
  <c r="E80" i="1"/>
  <c r="E79" i="1"/>
  <c r="E76" i="1"/>
  <c r="E67" i="1"/>
  <c r="E63" i="1"/>
  <c r="E61" i="1" s="1"/>
  <c r="E49" i="1"/>
  <c r="E44" i="1" s="1"/>
  <c r="E16" i="1"/>
  <c r="E18" i="1"/>
  <c r="E19" i="1"/>
  <c r="E31" i="1"/>
  <c r="E32" i="1"/>
  <c r="E74" i="1" l="1"/>
  <c r="E12" i="1"/>
  <c r="E94" i="1" s="1"/>
  <c r="K8" i="1"/>
  <c r="G8" i="1"/>
  <c r="E102" i="1" l="1"/>
</calcChain>
</file>

<file path=xl/comments1.xml><?xml version="1.0" encoding="utf-8"?>
<comments xmlns="http://schemas.openxmlformats.org/spreadsheetml/2006/main">
  <authors>
    <author>Madrazo Lemarroy Pilar</author>
  </authors>
  <commentList>
    <comment ref="K67" authorId="0" shapeId="0">
      <text>
        <r>
          <rPr>
            <b/>
            <sz val="9"/>
            <color indexed="81"/>
            <rFont val="Tahoma"/>
            <family val="2"/>
          </rPr>
          <t>Madrazo Lemarroy Pilar:</t>
        </r>
        <r>
          <rPr>
            <sz val="9"/>
            <color indexed="81"/>
            <rFont val="Tahoma"/>
            <family val="2"/>
          </rPr>
          <t xml:space="preserve">
10 MIL dólares se sumaron a este componente del componente 4.
</t>
        </r>
      </text>
    </comment>
    <comment ref="K93" authorId="0" shapeId="0">
      <text>
        <r>
          <rPr>
            <b/>
            <sz val="9"/>
            <color indexed="81"/>
            <rFont val="Tahoma"/>
            <family val="2"/>
          </rPr>
          <t>Madrazo Lemarroy Pilar:</t>
        </r>
        <r>
          <rPr>
            <sz val="9"/>
            <color indexed="81"/>
            <rFont val="Tahoma"/>
            <family val="2"/>
          </rPr>
          <t xml:space="preserve">
10 mil dólares se reclasificaron al componenete 3 por instrucciones de FOMIN</t>
        </r>
      </text>
    </comment>
  </commentList>
</comments>
</file>

<file path=xl/sharedStrings.xml><?xml version="1.0" encoding="utf-8"?>
<sst xmlns="http://schemas.openxmlformats.org/spreadsheetml/2006/main" count="771" uniqueCount="325">
  <si>
    <t>Fuente de Financiamiento y porcentaje</t>
  </si>
  <si>
    <t>Local / Otro %</t>
  </si>
  <si>
    <t>Comentarios</t>
  </si>
  <si>
    <t xml:space="preserve"> </t>
  </si>
  <si>
    <t>Monto límite para revisión ex post de adquisiciones:</t>
  </si>
  <si>
    <t>Costo estimado de la Adquisición         (US$)</t>
  </si>
  <si>
    <t>Período del Plan:</t>
  </si>
  <si>
    <t xml:space="preserve">Fecha estimada del Anuncio de Adquisición o del Inicio de la contratación </t>
  </si>
  <si>
    <t>Bienes y servicios (monto en U$S):_______</t>
  </si>
  <si>
    <t>Consultorias (monto en U$S):_________</t>
  </si>
  <si>
    <t>Total</t>
  </si>
  <si>
    <t>Preparado por:</t>
  </si>
  <si>
    <t>Fecha:</t>
  </si>
  <si>
    <t>BID/MIF %</t>
  </si>
  <si>
    <t>Ref. POA</t>
  </si>
  <si>
    <t xml:space="preserve">Servicios diferentes a consultoría  </t>
  </si>
  <si>
    <t xml:space="preserve">Banco Interamericano de Desarrollo </t>
  </si>
  <si>
    <t>VPC/FMP</t>
  </si>
  <si>
    <t>PLAN DE ADQUISICIONES  DE COOPERACIONES TECNICAS NO REEMBOLSABLES</t>
  </si>
  <si>
    <t>Nº Item</t>
  </si>
  <si>
    <t>Descripción de las adquisiciones 
(1)</t>
  </si>
  <si>
    <t>Método de Adquisición 
(2)</t>
  </si>
  <si>
    <t>Revisión técnica del JEP
(4)</t>
  </si>
  <si>
    <t>Revisión  de adquisiciones 
(Ex-ante o 
Ex-Post) 
(3)</t>
  </si>
  <si>
    <t>País: MÉXICO</t>
  </si>
  <si>
    <t>Bienes</t>
  </si>
  <si>
    <t>Consultorias individuales</t>
  </si>
  <si>
    <t>Servicios diferentes de consultoría</t>
  </si>
  <si>
    <t>Firmas Consultoras</t>
  </si>
  <si>
    <t>Firmas consultoras</t>
  </si>
  <si>
    <t>COMPONENTE 1</t>
  </si>
  <si>
    <t>COMPONENTE 2</t>
  </si>
  <si>
    <t>COMPONENTE 3</t>
  </si>
  <si>
    <t>COMPONENTE 4</t>
  </si>
  <si>
    <t>COMPONENTE 5</t>
  </si>
  <si>
    <t>COMPONENTE 6</t>
  </si>
  <si>
    <t>Número del Proyecto: ATN/ME-14700-ME</t>
  </si>
  <si>
    <t>Agencia Ejecutora (AE):  Centro IDEARSE de la Universidad Anáhuac México Norte</t>
  </si>
  <si>
    <t>Nombre del Proyecto: Aceleración del ecosistema de financiamiento colectivo en México para promover la iniciativa empresarial, la innovación y la inclusión económica.</t>
  </si>
  <si>
    <t>CP</t>
  </si>
  <si>
    <t>Ex -post</t>
  </si>
  <si>
    <t>CD</t>
  </si>
  <si>
    <t>1.5.1</t>
  </si>
  <si>
    <t>Pago mensual durante los 36 meses del proyecto.</t>
  </si>
  <si>
    <t>1.6.3</t>
  </si>
  <si>
    <t>Contratación del Asistente Administrativo del Proyecto</t>
  </si>
  <si>
    <t xml:space="preserve"> Cobertura Videográfica de eventos.</t>
  </si>
  <si>
    <t xml:space="preserve"> Servicios de mensajería (UPS)</t>
  </si>
  <si>
    <t>Impresión de Flyers.</t>
  </si>
  <si>
    <t>Pago de consultor para el diseño de conepto creativo, desarrollo de imagen y página Web.</t>
  </si>
  <si>
    <r>
      <rPr>
        <b/>
        <vertAlign val="superscript"/>
        <sz val="11"/>
        <rFont val="Calibri"/>
        <family val="2"/>
        <scheme val="minor"/>
      </rPr>
      <t>(1)</t>
    </r>
    <r>
      <rPr>
        <sz val="11"/>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</si>
  <si>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1"/>
        <rFont val="Calibri"/>
        <family val="2"/>
        <scheme val="minor"/>
      </rPr>
      <t>(2)</t>
    </r>
    <r>
      <rPr>
        <sz val="11"/>
        <rFont val="Calibri"/>
        <family val="2"/>
        <scheme val="minor"/>
      </rPr>
      <t xml:space="preserve"> </t>
    </r>
    <r>
      <rPr>
        <b/>
        <u/>
        <sz val="11"/>
        <rFont val="Calibri"/>
        <family val="2"/>
        <scheme val="minor"/>
      </rPr>
      <t>Bienes y Obras</t>
    </r>
    <r>
      <rPr>
        <sz val="11"/>
        <rFont val="Calibri"/>
        <family val="2"/>
        <scheme val="minor"/>
      </rPr>
      <t xml:space="preserve">:  </t>
    </r>
    <r>
      <rPr>
        <b/>
        <sz val="11"/>
        <rFont val="Calibri"/>
        <family val="2"/>
        <scheme val="minor"/>
      </rPr>
      <t>LP</t>
    </r>
    <r>
      <rPr>
        <sz val="11"/>
        <rFont val="Calibri"/>
        <family val="2"/>
        <scheme val="minor"/>
      </rPr>
      <t xml:space="preserve">: Licitación Pública;  </t>
    </r>
    <r>
      <rPr>
        <b/>
        <sz val="11"/>
        <rFont val="Calibri"/>
        <family val="2"/>
        <scheme val="minor"/>
      </rPr>
      <t>CP</t>
    </r>
    <r>
      <rPr>
        <sz val="11"/>
        <rFont val="Calibri"/>
        <family val="2"/>
        <scheme val="minor"/>
      </rPr>
      <t xml:space="preserve">: Comparación de Precios;  </t>
    </r>
    <r>
      <rPr>
        <b/>
        <sz val="11"/>
        <rFont val="Calibri"/>
        <family val="2"/>
        <scheme val="minor"/>
      </rPr>
      <t>CD</t>
    </r>
    <r>
      <rPr>
        <sz val="11"/>
        <rFont val="Calibri"/>
        <family val="2"/>
        <scheme val="minor"/>
      </rPr>
      <t xml:space="preserve">: Contratación Directa.    </t>
    </r>
  </si>
  <si>
    <r>
      <t>(2)</t>
    </r>
    <r>
      <rPr>
        <sz val="11"/>
        <rFont val="Calibri"/>
        <family val="2"/>
        <scheme val="minor"/>
      </rPr>
      <t xml:space="preserve"> </t>
    </r>
    <r>
      <rPr>
        <b/>
        <u/>
        <sz val="11"/>
        <rFont val="Calibri"/>
        <family val="2"/>
        <scheme val="minor"/>
      </rPr>
      <t>Firmas de consultoria</t>
    </r>
    <r>
      <rPr>
        <sz val="11"/>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</si>
  <si>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1"/>
        <rFont val="Calibri"/>
        <family val="2"/>
        <scheme val="minor"/>
      </rPr>
      <t xml:space="preserve">(2) </t>
    </r>
    <r>
      <rPr>
        <b/>
        <u/>
        <sz val="11"/>
        <rFont val="Calibri"/>
        <family val="2"/>
        <scheme val="minor"/>
      </rPr>
      <t>Consultores Individuales</t>
    </r>
    <r>
      <rPr>
        <sz val="11"/>
        <rFont val="Calibri"/>
        <family val="2"/>
        <scheme val="minor"/>
      </rPr>
      <t xml:space="preserve">: </t>
    </r>
    <r>
      <rPr>
        <b/>
        <sz val="11"/>
        <rFont val="Calibri"/>
        <family val="2"/>
        <scheme val="minor"/>
      </rPr>
      <t>CCIN</t>
    </r>
    <r>
      <rPr>
        <sz val="11"/>
        <rFont val="Calibri"/>
        <family val="2"/>
        <scheme val="minor"/>
      </rPr>
      <t xml:space="preserve">: Selección basada en la Comparación de Calificaciones Consultor Individual ; SD: Selección Directa. </t>
    </r>
  </si>
  <si>
    <r>
      <t>(3)</t>
    </r>
    <r>
      <rPr>
        <sz val="11"/>
        <rFont val="Calibri"/>
        <family val="2"/>
        <scheme val="minor"/>
      </rPr>
      <t xml:space="preserve"> </t>
    </r>
    <r>
      <rPr>
        <b/>
        <u/>
        <sz val="11"/>
        <rFont val="Calibri"/>
        <family val="2"/>
        <scheme val="minor"/>
      </rPr>
      <t xml:space="preserve"> Revisión ex-ante/ ex-post</t>
    </r>
    <r>
      <rPr>
        <sz val="11"/>
        <rFont val="Calibri"/>
        <family val="2"/>
        <scheme val="minor"/>
      </rPr>
      <t>. En general, dependiendo de la capacidad institucional y el nivel de riesgo asociados a las adquisiciones la modalidad estándar es revisión ex-post. Para procesos críticos o complejos podrá establecerse la revisión ex-ante.</t>
    </r>
  </si>
  <si>
    <r>
      <t>(4)</t>
    </r>
    <r>
      <rPr>
        <sz val="11"/>
        <rFont val="Calibri"/>
        <family val="2"/>
        <scheme val="minor"/>
      </rPr>
      <t xml:space="preserve">  </t>
    </r>
    <r>
      <rPr>
        <b/>
        <u/>
        <sz val="11"/>
        <rFont val="Calibri"/>
        <family val="2"/>
        <scheme val="minor"/>
      </rPr>
      <t>Revisión técnica</t>
    </r>
    <r>
      <rPr>
        <sz val="11"/>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</si>
  <si>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Crowdfunding Capital Advisors (CCA)</t>
  </si>
  <si>
    <t>3.6.1 / 3.6.2 / 3.6.3</t>
  </si>
  <si>
    <t>1.5.2</t>
  </si>
  <si>
    <t>Asistente de apoyo y vinculación AFICO</t>
  </si>
  <si>
    <t>3.7.1</t>
  </si>
  <si>
    <t>4.2.2 / 4.2.3 / 4.2.4</t>
  </si>
  <si>
    <t>Richard Swart (Berkeley CA)</t>
  </si>
  <si>
    <t>4.7.2</t>
  </si>
  <si>
    <t>Desarrollo de una APP para la Semana Nacional del Emprendedor.</t>
  </si>
  <si>
    <t>5.1.1</t>
  </si>
  <si>
    <t>Coordinador del Proyecto</t>
  </si>
  <si>
    <t>Time contribution from IDEA's Director to the program</t>
  </si>
  <si>
    <t>Time contribution from IDEARSE's Director to the program</t>
  </si>
  <si>
    <t>Arrendamiento (oficinas)</t>
  </si>
  <si>
    <t>Servicios (oficinas)</t>
  </si>
  <si>
    <t>5.1.2</t>
  </si>
  <si>
    <t>5.1.3</t>
  </si>
  <si>
    <t>5.4.2</t>
  </si>
  <si>
    <t>5.4.3</t>
  </si>
  <si>
    <t>Evaluación de la línea de base.</t>
  </si>
  <si>
    <t>1.1.3</t>
  </si>
  <si>
    <t>2.4.1</t>
  </si>
  <si>
    <t>Contribución en tiempo del Coordinador de la Aceleradora IDEARSE.</t>
  </si>
  <si>
    <t>1.1.1</t>
  </si>
  <si>
    <t>1.2.2</t>
  </si>
  <si>
    <t>4.3.1</t>
  </si>
  <si>
    <t>4.4.1</t>
  </si>
  <si>
    <t>3.4.1</t>
  </si>
  <si>
    <t>1.4.2</t>
  </si>
  <si>
    <t>TOTAL 2015</t>
  </si>
  <si>
    <t>2.4.2</t>
  </si>
  <si>
    <t>2.1.3</t>
  </si>
  <si>
    <t>2.5.6</t>
  </si>
  <si>
    <t>3.4.5</t>
  </si>
  <si>
    <t>4.7.1</t>
  </si>
  <si>
    <t>Arrendamiento de salones y auditorios para conferencias en la Universidad Anáhuac.</t>
  </si>
  <si>
    <t>Nombre de la firma consultora/ consultor indiv/proveedor</t>
  </si>
  <si>
    <t>Fecha firma del contrato</t>
  </si>
  <si>
    <t>Fecha terminación del contrato</t>
  </si>
  <si>
    <t>Número de registro
BID</t>
  </si>
  <si>
    <t>Valor Final de la adquisición</t>
  </si>
  <si>
    <t>Status 
(pendiente, en proceso, adjudicado, cancelado)</t>
  </si>
  <si>
    <t>Número del Proyecto: ATN/ME-14700-ME   ME-M1095</t>
  </si>
  <si>
    <t>LOCALES</t>
  </si>
  <si>
    <t>Imprevistos</t>
  </si>
  <si>
    <t xml:space="preserve">Cuenta de agenda </t>
  </si>
  <si>
    <r>
      <rPr>
        <b/>
        <vertAlign val="superscript"/>
        <sz val="11"/>
        <rFont val="Euphemia"/>
        <family val="2"/>
      </rPr>
      <t>(1)</t>
    </r>
    <r>
      <rPr>
        <sz val="11"/>
        <rFont val="Euphemia"/>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</si>
  <si>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1"/>
        <rFont val="Euphemia"/>
        <family val="2"/>
      </rPr>
      <t>(2)</t>
    </r>
    <r>
      <rPr>
        <sz val="11"/>
        <rFont val="Euphemia"/>
        <family val="2"/>
      </rPr>
      <t xml:space="preserve"> </t>
    </r>
    <r>
      <rPr>
        <b/>
        <u/>
        <sz val="11"/>
        <rFont val="Euphemia"/>
        <family val="2"/>
      </rPr>
      <t>Bienes y Obras</t>
    </r>
    <r>
      <rPr>
        <sz val="11"/>
        <rFont val="Euphemia"/>
        <family val="2"/>
      </rPr>
      <t xml:space="preserve">:  </t>
    </r>
    <r>
      <rPr>
        <b/>
        <sz val="11"/>
        <rFont val="Euphemia"/>
        <family val="2"/>
      </rPr>
      <t>LP</t>
    </r>
    <r>
      <rPr>
        <sz val="11"/>
        <rFont val="Euphemia"/>
        <family val="2"/>
      </rPr>
      <t xml:space="preserve">: Licitación Pública;  </t>
    </r>
    <r>
      <rPr>
        <b/>
        <sz val="11"/>
        <rFont val="Euphemia"/>
        <family val="2"/>
      </rPr>
      <t>CP</t>
    </r>
    <r>
      <rPr>
        <sz val="11"/>
        <rFont val="Euphemia"/>
        <family val="2"/>
      </rPr>
      <t xml:space="preserve">: Comparación de Precios;  </t>
    </r>
    <r>
      <rPr>
        <b/>
        <sz val="11"/>
        <rFont val="Euphemia"/>
        <family val="2"/>
      </rPr>
      <t>CD</t>
    </r>
    <r>
      <rPr>
        <sz val="11"/>
        <rFont val="Euphemia"/>
        <family val="2"/>
      </rPr>
      <t xml:space="preserve">: Contratación Directa.    </t>
    </r>
  </si>
  <si>
    <r>
      <t>(2)</t>
    </r>
    <r>
      <rPr>
        <sz val="11"/>
        <rFont val="Euphemia"/>
        <family val="2"/>
      </rPr>
      <t xml:space="preserve"> </t>
    </r>
    <r>
      <rPr>
        <b/>
        <u/>
        <sz val="11"/>
        <rFont val="Euphemia"/>
        <family val="2"/>
      </rPr>
      <t>Firmas de consultoria</t>
    </r>
    <r>
      <rPr>
        <sz val="11"/>
        <rFont val="Euphemia"/>
        <family val="2"/>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</si>
  <si>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1"/>
        <rFont val="Euphemia"/>
        <family val="2"/>
      </rPr>
      <t xml:space="preserve">(2) </t>
    </r>
    <r>
      <rPr>
        <b/>
        <u/>
        <sz val="11"/>
        <rFont val="Euphemia"/>
        <family val="2"/>
      </rPr>
      <t>Consultores Individuales</t>
    </r>
    <r>
      <rPr>
        <sz val="11"/>
        <rFont val="Euphemia"/>
        <family val="2"/>
      </rPr>
      <t xml:space="preserve">: </t>
    </r>
    <r>
      <rPr>
        <b/>
        <sz val="11"/>
        <rFont val="Euphemia"/>
        <family val="2"/>
      </rPr>
      <t>CCIN</t>
    </r>
    <r>
      <rPr>
        <sz val="11"/>
        <rFont val="Euphemia"/>
        <family val="2"/>
      </rPr>
      <t xml:space="preserve">: Selección basada en la Comparación de Calificaciones Consultor Individual ; SD: Selección Directa. </t>
    </r>
  </si>
  <si>
    <r>
      <t>(3)</t>
    </r>
    <r>
      <rPr>
        <sz val="11"/>
        <rFont val="Euphemia"/>
        <family val="2"/>
      </rPr>
      <t xml:space="preserve"> </t>
    </r>
    <r>
      <rPr>
        <b/>
        <u/>
        <sz val="11"/>
        <rFont val="Euphemia"/>
        <family val="2"/>
      </rPr>
      <t xml:space="preserve"> Revisión ex-ante/ ex-post</t>
    </r>
    <r>
      <rPr>
        <sz val="11"/>
        <rFont val="Euphemia"/>
        <family val="2"/>
      </rPr>
      <t>. En general, dependiendo de la capacidad institucional y el nivel de riesgo asociados a las adquisiciones la modalidad estándar es revisión ex-post. Para procesos críticos o complejos podrá establecerse la revisión ex-ante.</t>
    </r>
  </si>
  <si>
    <r>
      <t>(4)</t>
    </r>
    <r>
      <rPr>
        <sz val="11"/>
        <rFont val="Euphemia"/>
        <family val="2"/>
      </rPr>
      <t xml:space="preserve">  </t>
    </r>
    <r>
      <rPr>
        <b/>
        <u/>
        <sz val="11"/>
        <rFont val="Euphemia"/>
        <family val="2"/>
      </rPr>
      <t>Revisión técnica</t>
    </r>
    <r>
      <rPr>
        <sz val="11"/>
        <rFont val="Euphemia"/>
        <family val="2"/>
      </rPr>
      <t>: Esta columna será utilizada por el JEP para definir aquellas adquisiciones que considere "críticas" o "complejas" que requieran la revisión ex ante de los términos de referencia, especificaciones técnicas, informes, productos, u otros.</t>
    </r>
  </si>
  <si>
    <t>Período del Plan: De Abril 2015 al 10 de Enero 2018 fecha final de ejecución del Proyecto.</t>
  </si>
  <si>
    <t>SI</t>
  </si>
  <si>
    <t>N/A</t>
  </si>
  <si>
    <t>Ex - ante</t>
  </si>
  <si>
    <t>NO</t>
  </si>
  <si>
    <t>SD</t>
  </si>
  <si>
    <t>Pilar Madrazo Lemarroy</t>
  </si>
  <si>
    <t>Adjudicado</t>
  </si>
  <si>
    <t>Itzel López Castro</t>
  </si>
  <si>
    <t>NA</t>
  </si>
  <si>
    <t>Adolfo Díaz</t>
  </si>
  <si>
    <t>Edgar Faugier</t>
  </si>
  <si>
    <t>Francisco José Laguardia Pulido</t>
  </si>
  <si>
    <t>UPS</t>
  </si>
  <si>
    <t>Fermín Fernández</t>
  </si>
  <si>
    <t>Gonzalo Sánchez</t>
  </si>
  <si>
    <t>MEA4771</t>
  </si>
  <si>
    <t>MEA4711</t>
  </si>
  <si>
    <t>Alicia Robb</t>
  </si>
  <si>
    <t>Richard Swart</t>
  </si>
  <si>
    <t>MEA4710</t>
  </si>
  <si>
    <t>Optimización Administrativa S.A. DE C.V.</t>
  </si>
  <si>
    <t>Rogelio Castillo</t>
  </si>
  <si>
    <t>MEA4755</t>
  </si>
  <si>
    <t>Laura Iturbide</t>
  </si>
  <si>
    <t>Jorge Reyes</t>
  </si>
  <si>
    <t>Pendiente</t>
  </si>
  <si>
    <t>MEA-4682</t>
  </si>
  <si>
    <t>MEA-4843</t>
  </si>
  <si>
    <t>4.3.2</t>
  </si>
  <si>
    <t>pendiente</t>
  </si>
  <si>
    <t>4.1.1</t>
  </si>
  <si>
    <t>4.1.2</t>
  </si>
  <si>
    <t>na</t>
  </si>
  <si>
    <t>Create content for training tools/materials</t>
  </si>
  <si>
    <t>1.1.2</t>
  </si>
  <si>
    <t>Social media strategist</t>
  </si>
  <si>
    <t>1.2.1.</t>
  </si>
  <si>
    <t>Organize  workshops through partner organizations</t>
  </si>
  <si>
    <t>Organize webinars through partner organizations.</t>
  </si>
  <si>
    <t>1.3.1</t>
  </si>
  <si>
    <t>Train the trainers workshop on business plan evaluation and consulting support</t>
  </si>
  <si>
    <t>1.3.2</t>
  </si>
  <si>
    <t>1.4.1</t>
  </si>
  <si>
    <t xml:space="preserve">Identify appropriate programs and define training parameters and methodologies </t>
  </si>
  <si>
    <t xml:space="preserve">Design and execute program implementation strategy with relevant institutions </t>
  </si>
  <si>
    <t xml:space="preserve">Consultant for entreprenurial training </t>
  </si>
  <si>
    <t>Time contribution from IDEARSE's Acceleration Coordinator to the program</t>
  </si>
  <si>
    <t>1.6.1</t>
  </si>
  <si>
    <t>Distribute success stories  of entrepreneurs funded through Crowdfunding campaigns</t>
  </si>
  <si>
    <t>1.6.2</t>
  </si>
  <si>
    <t>Entrepreneurs' present at Crowdfunding workshops and events</t>
  </si>
  <si>
    <t xml:space="preserve">Fortalecimiento de empresarios </t>
  </si>
  <si>
    <t>Stephanie Canfield</t>
  </si>
  <si>
    <t>MEA4841</t>
  </si>
  <si>
    <t xml:space="preserve">Este contrato se está pagando con dinero del BID, ya que en su momento no se tenía  el dinero de la contrapartida. </t>
  </si>
  <si>
    <t>Pendientes por contratar</t>
  </si>
  <si>
    <t>Este es el valor del tiempo con el que contribuye una persona le la Universidad Anáhuac al proyecto. Y forma parte de la contrapartida en especie de la misma.</t>
  </si>
  <si>
    <t>Pendiente por contratar con dinero de la contrapartida.</t>
  </si>
  <si>
    <t>Se contrató para llevar a cabo la imagen, logo y construcción de página Web del proyecto.</t>
  </si>
  <si>
    <t>Se pagó servicio de mensajería para enviar un contrato a consultores del extranjero.</t>
  </si>
  <si>
    <t>Se contrató el servicio de impresión de flyers a repartir durante la semana nacional del emprendedor. Aunque el TDR se envió para no objeción, el contrato ya no se envió por eso no tiene registro.</t>
  </si>
  <si>
    <t>Se contrató el servicio de grabaión de conferencias en la Universidad y durante la  semana nacional del emprendedor. Aunque el TDR se envió para no objeción, el contrato ya no se envió por eso no tiene registro.</t>
  </si>
  <si>
    <t>Se contrataron los servicios de traducción de materiales de capacitación. SE obtuvo la no objeción del FOMIN, sin embargo no se envió registro del convenio.</t>
  </si>
  <si>
    <t>Se está considerarndo este gasto para posibles usos de servicios de impresión en el 2016</t>
  </si>
  <si>
    <t>Se está considerarndo este gasto para posibles usos de servicios de mensajeria en el 2016</t>
  </si>
  <si>
    <t xml:space="preserve">Fortalecimiento de inversionstas </t>
  </si>
  <si>
    <t>2.1.1</t>
  </si>
  <si>
    <t>Create content for training tools</t>
  </si>
  <si>
    <t>2.1.2</t>
  </si>
  <si>
    <t>Drafting and design of printed and digital educational resources</t>
  </si>
  <si>
    <t>2.1.4</t>
  </si>
  <si>
    <t>2.2.1</t>
  </si>
  <si>
    <t>Coordinate interviews with local media outlets</t>
  </si>
  <si>
    <t>2.2.2</t>
  </si>
  <si>
    <t>2.2.3</t>
  </si>
  <si>
    <t>Create and design promotional materials</t>
  </si>
  <si>
    <t>2.2.4</t>
  </si>
  <si>
    <t>2.3.1</t>
  </si>
  <si>
    <t>Escritura de artículos de divulgación para diversos medios impresos</t>
  </si>
  <si>
    <t>Organize and execute live training workshops</t>
  </si>
  <si>
    <t>2.5.1</t>
  </si>
  <si>
    <t>Define parameters and format for proposal submissions</t>
  </si>
  <si>
    <t>2.5.2</t>
  </si>
  <si>
    <t>Design promotional materials and solicit proposals from target-beneficiary campaigns via Crowdfunding platforms</t>
  </si>
  <si>
    <t>2.5.3</t>
  </si>
  <si>
    <t>Establish selection and disbursement criteria</t>
  </si>
  <si>
    <t>2.5.4</t>
  </si>
  <si>
    <t>Select campaigns elegible to receive matching funds contingent on reaching external funding goal</t>
  </si>
  <si>
    <t>2.5.5</t>
  </si>
  <si>
    <t>Advertising/promotion</t>
  </si>
  <si>
    <t>Funding</t>
  </si>
  <si>
    <t>2.6.1</t>
  </si>
  <si>
    <t>Connection events</t>
  </si>
  <si>
    <t>2.6.2</t>
  </si>
  <si>
    <t>Estudio de factibilidad para inversores</t>
  </si>
  <si>
    <t>LOCAL</t>
  </si>
  <si>
    <t>Se planea utilizar el dinero LOCAL para desarrollo de programas y eventos. Este monto abarcaría  subactividades 2.1.2, 2.1.3 y 2.1.4. A lo largo del año 2016</t>
  </si>
  <si>
    <t>Recursos de LOCAL que se utilizarán para el desarrollo de un DIPLOMADO de Crowdfunding</t>
  </si>
  <si>
    <t>Recursos de LOCAL para la elaboración de Webinars.</t>
  </si>
  <si>
    <t>En proces</t>
  </si>
  <si>
    <t>Se recibieron 2 millones de pesos del LOCAL para usar como matching funds en campañas de proyectos sociales.</t>
  </si>
  <si>
    <t>Estos recursos se utilizarán para abrir talleres y curso s en distintas instituciones aliadas.</t>
  </si>
  <si>
    <t>Se utilizarán estos recursos para materiales de capacitación.</t>
  </si>
  <si>
    <t>Esto es lo que se le pagó al asistente administrativo del proyecto durante 2015</t>
  </si>
  <si>
    <t>Esto es lo que el total en dólares estimado a pagar al asistente administrativo del proyecto durante 2016</t>
  </si>
  <si>
    <t>Ex - post</t>
  </si>
  <si>
    <t>3.1.1</t>
  </si>
  <si>
    <t>Workshops with key public and private actors to review international best practices, existing legal and regulatory frameworks,  etc.</t>
  </si>
  <si>
    <t>3.2.1</t>
  </si>
  <si>
    <t>Organize meeting(s) for local platforms to discuss and define initial norms for self-regulation</t>
  </si>
  <si>
    <t>3.2.2</t>
  </si>
  <si>
    <t>Draft initial norms for self-regulation</t>
  </si>
  <si>
    <t>3.3.1</t>
  </si>
  <si>
    <t xml:space="preserve">Draft regulatory proposal to support long term development of domestic Crowdfunding </t>
  </si>
  <si>
    <t>3.3.2</t>
  </si>
  <si>
    <t>Design and implement legislative communications and lobbing strategy</t>
  </si>
  <si>
    <t>Baseline diagnosis for Crowdfunding platforms</t>
  </si>
  <si>
    <t>3.4.2</t>
  </si>
  <si>
    <t>Action plan for Crowdfunding platforms</t>
  </si>
  <si>
    <t>3.4.3</t>
  </si>
  <si>
    <t>Define selection criteria and select platforms in accordance for technical assiatance</t>
  </si>
  <si>
    <t>3.4.4</t>
  </si>
  <si>
    <t>Technical assistance for MCA platforms</t>
  </si>
  <si>
    <t>Workshop execution</t>
  </si>
  <si>
    <t>3.4.6</t>
  </si>
  <si>
    <t>Supervision and audit</t>
  </si>
  <si>
    <t>3.5.1</t>
  </si>
  <si>
    <t>Elaboration of informational materials presenting key indicators, reporting processes, and reporting frequency - as well as relevant incentives for platforms, Crowdfunders and campaign owners to provide this information</t>
  </si>
  <si>
    <t>3.5.2</t>
  </si>
  <si>
    <t>Design survey tools to collect data from businesses/campaign owners via Crowdfunding platforms</t>
  </si>
  <si>
    <t>3.6.1</t>
  </si>
  <si>
    <t>Crowdfunding Education &amp; Training</t>
  </si>
  <si>
    <t>3.6.2</t>
  </si>
  <si>
    <t>Advisory services to MCA, Government and Platforms.</t>
  </si>
  <si>
    <t>3.6.3</t>
  </si>
  <si>
    <t>Mobilization</t>
  </si>
  <si>
    <t>MCA Support Staff</t>
  </si>
  <si>
    <t>3.7.2</t>
  </si>
  <si>
    <t>Mobilization for exchange of best practices</t>
  </si>
  <si>
    <t>3.7.3</t>
  </si>
  <si>
    <t>Design application criteria for the mobilization fund and selection of beneficiaries</t>
  </si>
  <si>
    <t xml:space="preserve">Desarrollo de Ecosistemas </t>
  </si>
  <si>
    <t>Analítica Consultores</t>
  </si>
  <si>
    <t>adjudicado</t>
  </si>
  <si>
    <t>Esta consultoría será pagada por NAFIN como parte de su aportación y colaboración en este proyecto</t>
  </si>
  <si>
    <t>Se prevee que NAFIN nos pague también esta parte de la consultoría.</t>
  </si>
  <si>
    <t>Se planea utilizar recursos de LOCAL para ejecución de talleres de Crowdfunding en la Universidad.</t>
  </si>
  <si>
    <t>Elaboration of How-to-Guide</t>
  </si>
  <si>
    <t>Editing &amp; printing</t>
  </si>
  <si>
    <t>4.2.1</t>
  </si>
  <si>
    <t>Sytems development and implementation</t>
  </si>
  <si>
    <t>4.2.2</t>
  </si>
  <si>
    <t>Technical support for systems design</t>
  </si>
  <si>
    <t>4.2.3</t>
  </si>
  <si>
    <t>Ongoing technical support and advisory service</t>
  </si>
  <si>
    <t>4.2.4</t>
  </si>
  <si>
    <t>Mobilization for international coordination</t>
  </si>
  <si>
    <t>Knowledg Creation</t>
  </si>
  <si>
    <t>Mobilization for Knowledge Creation.</t>
  </si>
  <si>
    <t xml:space="preserve">Research and writing of case-studies </t>
  </si>
  <si>
    <t>4.5.1</t>
  </si>
  <si>
    <t>Editing &amp; translation services</t>
  </si>
  <si>
    <t>4.5.2</t>
  </si>
  <si>
    <t>Printing</t>
  </si>
  <si>
    <t>4.6.1</t>
  </si>
  <si>
    <t xml:space="preserve">Creation of promotional videos </t>
  </si>
  <si>
    <t>4.6.2</t>
  </si>
  <si>
    <t>Video Tutorial (Story-telling).</t>
  </si>
  <si>
    <t>4.6.3</t>
  </si>
  <si>
    <t>Mexican Crowdfunding industry website</t>
  </si>
  <si>
    <t>4.6.4</t>
  </si>
  <si>
    <t>4.6.5</t>
  </si>
  <si>
    <t>Creation of a virtual Crowdfunding course</t>
  </si>
  <si>
    <t xml:space="preserve">Local conferences in Mexico including  promotional event highlighting successes of entrepreneurs and MSMEs and Crowdfunders </t>
  </si>
  <si>
    <t>Regional conferences to share lessons learned and best practices</t>
  </si>
  <si>
    <t>4.7.3</t>
  </si>
  <si>
    <t>Travel and Mobilization Fund for knowledge sharing events</t>
  </si>
  <si>
    <t>CCA es una firma que fue seleccionada desde FOMIN Washington para realizar las actividades 3.6.1 / 3.6.2 / 3.6.3. Estas tres actividades integran el total de un mismo contrato por 137 mil dólares con la firma consultora CCA. Y hasta dic 2015 se les han pagado  $82 200 dólares y restan dos pagos de 27,400 dólares cada uno. Uno se piensa pagar en junio y el otro en julio del 2016. Además, desde el inicio de este proyecto 10 mil dóleres se reclasificaron de la actividad 4.3.1 y 4.3.2 a la acitividad 3.6.3</t>
  </si>
  <si>
    <t>Gestión del Conocimiento</t>
  </si>
  <si>
    <t>Se planea utilizar estos recurso para elaborar una guía sobre el proyecto y su ejecución.</t>
  </si>
  <si>
    <t>Gastos de edición y publicación de la guía.</t>
  </si>
  <si>
    <t>Estos recursos los puso en especie la Coordinación de Estrategia Digital de la Presidencia de la República en la construcción de un sistema de monitoreo de datos. Es aportación en especia.</t>
  </si>
  <si>
    <t>Se contrató a Richard Swart con un contrato de 70 mil dólares de los cuales sólo se le realizó el primer pago de 27,794 ya que el consultor de Berkeley tuvo problemas en migración para poder llevar a cabo esta consultoría.</t>
  </si>
  <si>
    <t>Alicia Robb vino en lugar de Richard Swart y por el trabajo que realizó , una vez cancelado el contrato con Richard, se le compensó con 5000 dólares de honorarios.</t>
  </si>
  <si>
    <t>Dr. José Sámano</t>
  </si>
  <si>
    <t>pendiente de entregar por el BID</t>
  </si>
  <si>
    <t>Se contrató al Dr. Sámano para que realizara la tarea que dejaron pendientes Richard y Alicia.</t>
  </si>
  <si>
    <t>FOMIN Washington solicitó un trabajo de investigación a CCA sobre el Crowdfunding en LAC y para esto , la cooperación los contratará de nuevo una vez que nos envíen los TDRs desde Washington. De estos dos montos 10 mil dólares se reclasificaron a la actividad 3.6.3.</t>
  </si>
  <si>
    <t>Se pagarán de recursos LOCALES a Doctores para la realización de papers académicos y casos de estudio.</t>
  </si>
  <si>
    <t>Se pagó a un proveedor para el desarrollo de una APP que se utilizaón en el stand de la Semana Nacional del Emprendedor.</t>
  </si>
  <si>
    <t>Gastos de movilización para acudir a conferencias fuera de la Ciudad de México</t>
  </si>
  <si>
    <t xml:space="preserve">Agencia Ejecutora/Administrativos </t>
  </si>
  <si>
    <t>Program Coordinator</t>
  </si>
  <si>
    <t>5.2.1</t>
  </si>
  <si>
    <t>5.2.2</t>
  </si>
  <si>
    <t>5.3.1</t>
  </si>
  <si>
    <t>Travel and Mobilization of EA</t>
  </si>
  <si>
    <t>5.4.1</t>
  </si>
  <si>
    <t>Papelería y material de oficina</t>
  </si>
  <si>
    <t>Se trata del coordinador actual del proyecto</t>
  </si>
  <si>
    <t>Se trata del trabajo aportado por la Directora del IDEA al proyecto. Es LOCAL y en especie.</t>
  </si>
  <si>
    <t>Se trata del trabajo aportado por el Director del IDEARSE al proyecto. Es LOCAL y en especie.</t>
  </si>
  <si>
    <t>Se utilizarán recursos para que el equipo ejecutor viajea a conferencias nacionales e internacionals en 2016</t>
  </si>
  <si>
    <t>Se utilizarán recursos de papelería  .</t>
  </si>
  <si>
    <t>Es la contribución en especie de la Universidad Anáhuac por el uso de oficinas y servicios de uso para la agencia ejecutora del proyecto.</t>
  </si>
  <si>
    <t>Evaluation and base line</t>
  </si>
  <si>
    <t>Carolina Ruesga</t>
  </si>
  <si>
    <t>MEA4842</t>
  </si>
  <si>
    <t>Ex post reviews and auditing</t>
  </si>
  <si>
    <t>Impact Evaluation Account (5% of MIF's contribution)</t>
  </si>
  <si>
    <t>Preparado por: PILAR MADRAZO</t>
  </si>
  <si>
    <t>Fecha: 20 mayo 2016</t>
  </si>
  <si>
    <t>Recursos traspasasdos por el FOMIN para el pago de Auditorias bajo procedimientos convenidos</t>
  </si>
  <si>
    <t>CCIN</t>
  </si>
  <si>
    <t>SCC</t>
  </si>
  <si>
    <t>Recursos traspasasdos por el FOMIN , en Enero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</si>
</sst>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0.00_);_(&quot;$&quot;* \(#,##0.00\);_(&quot;$&quot;* &quot;-&quot;??_);_(@_)"/>
    <numFmt numFmtId="165" formatCode="_-* #,##0_-;\-* #,##0_-;_-* &quot;-&quot;??_-;_-@_-"/>
    <numFmt numFmtId="166" formatCode="_(&quot;$&quot;* #,##0_);_(&quot;$&quot;* \(#,##0\);_(&quot;$&quot;* &quot;-&quot;??_);_(@_)"/>
    <numFmt numFmtId="167" formatCode="_(* #,##0_);_(* \(#,##0\);_(* &quot;-&quot;??_);_(@_)"/>
  </numFmts>
  <fonts count="23" x14ac:knownFonts="1">
    <font>
      <sz val="10"/>
      <name val="Arial"/>
    </font>
    <font>
      <b/>
      <sz val="11"/>
      <name val="Calibri"/>
      <family val="2"/>
      <scheme val="minor"/>
    </font>
    <font>
      <sz val="11"/>
      <name val="Calibri"/>
      <family val="2"/>
      <scheme val="minor"/>
    </font>
    <font>
      <b/>
      <sz val="11"/>
      <color theme="3" tint="0.59999389629810485"/>
      <name val="Calibri"/>
      <family val="2"/>
      <scheme val="minor"/>
    </font>
    <font>
      <sz val="11"/>
      <color theme="3" tint="0.59999389629810485"/>
      <name val="Calibri"/>
      <family val="2"/>
      <scheme val="minor"/>
    </font>
    <font>
      <sz val="10"/>
      <name val="Arial"/>
      <family val="2"/>
    </font>
    <font>
      <sz val="11"/>
      <color theme="1"/>
      <name val="Arial"/>
      <family val="2"/>
    </font>
    <font>
      <sz val="12"/>
      <name val="Arial"/>
      <family val="2"/>
    </font>
    <font>
      <vertAlign val="superscript"/>
      <sz val="11"/>
      <name val="Calibri"/>
      <family val="2"/>
      <scheme val="minor"/>
    </font>
    <font>
      <b/>
      <vertAlign val="superscript"/>
      <sz val="11"/>
      <name val="Calibri"/>
      <family val="2"/>
      <scheme val="minor"/>
    </font>
    <font>
      <b/>
      <u/>
      <sz val="11"/>
      <name val="Calibri"/>
      <family val="2"/>
      <scheme val="minor"/>
    </font>
    <font>
      <sz val="11"/>
      <name val="Euphemia"/>
      <family val="2"/>
    </font>
    <font>
      <b/>
      <sz val="11"/>
      <name val="Euphemia"/>
      <family val="2"/>
    </font>
    <font>
      <b/>
      <sz val="10"/>
      <name val="Euphemia"/>
      <family val="2"/>
    </font>
    <font>
      <vertAlign val="superscript"/>
      <sz val="11"/>
      <name val="Euphemia"/>
      <family val="2"/>
    </font>
    <font>
      <b/>
      <vertAlign val="superscript"/>
      <sz val="11"/>
      <name val="Euphemia"/>
      <family val="2"/>
    </font>
    <font>
      <b/>
      <u/>
      <sz val="11"/>
      <name val="Euphemia"/>
      <family val="2"/>
    </font>
    <font>
      <sz val="10"/>
      <name val="Euphemia"/>
      <family val="2"/>
    </font>
    <font>
      <sz val="12"/>
      <name val="Euphemia"/>
      <family val="2"/>
    </font>
    <font>
      <b/>
      <sz val="12"/>
      <name val="Euphemia"/>
      <family val="2"/>
    </font>
    <font>
      <sz val="11"/>
      <name val="Arial"/>
      <family val="2"/>
    </font>
    <font>
      <sz val="9"/>
      <color indexed="81"/>
      <name val="Tahoma"/>
      <family val="2"/>
    </font>
    <font>
      <b/>
      <sz val="9"/>
      <color indexed="81"/>
      <name val="Tahoma"/>
      <family val="2"/>
    </font>
  </fonts>
  <fills count="13">
    <fill>
      <patternFill patternType="none"/>
    </fill>
    <fill>
      <patternFill patternType="gray125"/>
    </fill>
    <fill>
      <patternFill patternType="solid">
        <fgColor theme="3" tint="0.59999389629810485"/>
        <bgColor indexed="64"/>
      </patternFill>
    </fill>
    <fill>
      <patternFill patternType="solid">
        <fgColor rgb="FF92D050"/>
        <bgColor indexed="64"/>
      </patternFill>
    </fill>
    <fill>
      <patternFill patternType="solid">
        <fgColor theme="8" tint="0.59999389629810485"/>
        <bgColor indexed="64"/>
      </patternFill>
    </fill>
    <fill>
      <patternFill patternType="solid">
        <fgColor indexed="9"/>
      </patternFill>
    </fill>
    <fill>
      <patternFill patternType="lightGray">
        <bgColor rgb="FF92D050"/>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lightGray">
        <bgColor theme="0"/>
      </patternFill>
    </fill>
    <fill>
      <patternFill patternType="solid">
        <fgColor theme="6" tint="0.39997558519241921"/>
        <bgColor indexed="64"/>
      </patternFill>
    </fill>
    <fill>
      <patternFill patternType="gray125">
        <bgColor theme="6" tint="0.39991454817346722"/>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5">
    <xf numFmtId="0" fontId="0" fillId="0" borderId="0"/>
    <xf numFmtId="43" fontId="5" fillId="0" borderId="0" applyFont="0" applyFill="0" applyBorder="0" applyAlignment="0" applyProtection="0"/>
    <xf numFmtId="9" fontId="5" fillId="0" borderId="0" applyFont="0" applyFill="0" applyBorder="0" applyAlignment="0" applyProtection="0"/>
    <xf numFmtId="0" fontId="7" fillId="5" borderId="0"/>
    <xf numFmtId="164" fontId="5" fillId="0" borderId="0" applyFont="0" applyFill="0" applyBorder="0" applyAlignment="0" applyProtection="0"/>
  </cellStyleXfs>
  <cellXfs count="465">
    <xf numFmtId="0" fontId="0" fillId="0" borderId="0" xfId="0"/>
    <xf numFmtId="0" fontId="1" fillId="0" borderId="20" xfId="0" applyFont="1" applyFill="1" applyBorder="1" applyAlignment="1">
      <alignment horizontal="left" vertical="center"/>
    </xf>
    <xf numFmtId="0" fontId="1" fillId="0" borderId="0" xfId="0" applyFont="1" applyFill="1" applyBorder="1" applyAlignment="1">
      <alignment horizontal="left" vertical="center"/>
    </xf>
    <xf numFmtId="0" fontId="1" fillId="0" borderId="0" xfId="0" applyFont="1" applyBorder="1" applyAlignment="1">
      <alignment vertical="center" wrapText="1"/>
    </xf>
    <xf numFmtId="0" fontId="1" fillId="0" borderId="0" xfId="0" applyFont="1" applyBorder="1" applyAlignment="1">
      <alignment vertical="center"/>
    </xf>
    <xf numFmtId="0" fontId="2" fillId="0" borderId="0" xfId="0" applyFont="1" applyBorder="1" applyAlignment="1">
      <alignment vertical="center" wrapText="1"/>
    </xf>
    <xf numFmtId="3" fontId="2" fillId="0" borderId="0" xfId="0" applyNumberFormat="1" applyFont="1" applyBorder="1" applyAlignment="1">
      <alignment vertical="center"/>
    </xf>
    <xf numFmtId="0" fontId="2" fillId="0" borderId="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vertical="center" wrapText="1"/>
    </xf>
    <xf numFmtId="0" fontId="2" fillId="0" borderId="23" xfId="0" applyFont="1" applyBorder="1" applyAlignment="1">
      <alignment vertical="center"/>
    </xf>
    <xf numFmtId="0" fontId="1" fillId="3" borderId="14" xfId="0" applyFont="1" applyFill="1" applyBorder="1" applyAlignment="1">
      <alignment vertical="center"/>
    </xf>
    <xf numFmtId="0" fontId="1" fillId="3" borderId="28" xfId="0" applyFont="1" applyFill="1" applyBorder="1" applyAlignment="1">
      <alignment vertical="center"/>
    </xf>
    <xf numFmtId="0" fontId="1" fillId="3" borderId="3" xfId="0" applyFont="1" applyFill="1" applyBorder="1" applyAlignment="1">
      <alignment vertical="center" wrapText="1"/>
    </xf>
    <xf numFmtId="0" fontId="2" fillId="3" borderId="3" xfId="0" applyFont="1" applyFill="1" applyBorder="1" applyAlignment="1">
      <alignment vertical="center"/>
    </xf>
    <xf numFmtId="0" fontId="2" fillId="3" borderId="3" xfId="0" applyFont="1" applyFill="1" applyBorder="1" applyAlignment="1">
      <alignment vertical="center" wrapText="1"/>
    </xf>
    <xf numFmtId="0" fontId="2" fillId="3" borderId="15" xfId="0" applyFont="1" applyFill="1" applyBorder="1" applyAlignment="1">
      <alignment vertical="center"/>
    </xf>
    <xf numFmtId="0" fontId="2" fillId="0" borderId="1" xfId="0" applyFont="1" applyBorder="1" applyAlignment="1">
      <alignment vertical="center"/>
    </xf>
    <xf numFmtId="0" fontId="1" fillId="4" borderId="1" xfId="0" applyFont="1" applyFill="1" applyBorder="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3" borderId="16" xfId="0" applyFont="1" applyFill="1" applyBorder="1" applyAlignment="1">
      <alignment vertical="center"/>
    </xf>
    <xf numFmtId="0" fontId="1" fillId="3" borderId="29" xfId="0" applyFont="1" applyFill="1" applyBorder="1" applyAlignment="1">
      <alignment vertical="center"/>
    </xf>
    <xf numFmtId="0" fontId="1" fillId="3" borderId="2" xfId="0" applyFont="1" applyFill="1" applyBorder="1" applyAlignment="1">
      <alignment vertical="center" wrapText="1"/>
    </xf>
    <xf numFmtId="0" fontId="2" fillId="3" borderId="2" xfId="0" applyFont="1" applyFill="1" applyBorder="1" applyAlignment="1">
      <alignment vertical="center"/>
    </xf>
    <xf numFmtId="0" fontId="2" fillId="3" borderId="2" xfId="0" applyFont="1" applyFill="1" applyBorder="1" applyAlignment="1">
      <alignment vertical="center" wrapText="1"/>
    </xf>
    <xf numFmtId="0" fontId="2" fillId="3" borderId="17" xfId="0" applyFont="1" applyFill="1" applyBorder="1" applyAlignment="1">
      <alignment vertical="center"/>
    </xf>
    <xf numFmtId="0" fontId="1" fillId="3" borderId="25" xfId="0" applyFont="1" applyFill="1" applyBorder="1" applyAlignment="1">
      <alignment vertical="center"/>
    </xf>
    <xf numFmtId="0" fontId="1" fillId="3" borderId="30" xfId="0" applyFont="1" applyFill="1" applyBorder="1" applyAlignment="1">
      <alignment vertical="center"/>
    </xf>
    <xf numFmtId="0" fontId="1" fillId="3" borderId="1" xfId="0" applyFont="1" applyFill="1" applyBorder="1" applyAlignment="1">
      <alignment vertical="center" wrapText="1"/>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2" fillId="3" borderId="24" xfId="0" applyFont="1" applyFill="1" applyBorder="1" applyAlignment="1">
      <alignment vertical="center"/>
    </xf>
    <xf numFmtId="0" fontId="1" fillId="0" borderId="25" xfId="0" applyFont="1" applyFill="1" applyBorder="1" applyAlignment="1">
      <alignment vertical="center"/>
    </xf>
    <xf numFmtId="0" fontId="1" fillId="0" borderId="30" xfId="0" applyFont="1" applyFill="1" applyBorder="1" applyAlignment="1">
      <alignment vertical="center"/>
    </xf>
    <xf numFmtId="0" fontId="2" fillId="0" borderId="1" xfId="0" applyFont="1" applyFill="1" applyBorder="1" applyAlignment="1">
      <alignment vertical="center"/>
    </xf>
    <xf numFmtId="0" fontId="2" fillId="0" borderId="1" xfId="0" applyFont="1" applyFill="1" applyBorder="1" applyAlignment="1">
      <alignment vertical="center" wrapText="1"/>
    </xf>
    <xf numFmtId="0" fontId="2" fillId="0" borderId="24" xfId="0" applyFont="1" applyFill="1" applyBorder="1" applyAlignment="1">
      <alignment vertical="center"/>
    </xf>
    <xf numFmtId="0" fontId="2" fillId="0" borderId="25" xfId="0" applyFont="1" applyBorder="1" applyAlignment="1">
      <alignment vertical="center"/>
    </xf>
    <xf numFmtId="0" fontId="2" fillId="0" borderId="30" xfId="0" applyFont="1" applyBorder="1" applyAlignment="1">
      <alignment vertical="center"/>
    </xf>
    <xf numFmtId="0" fontId="2" fillId="0" borderId="24" xfId="0" applyFont="1" applyBorder="1" applyAlignment="1">
      <alignment vertical="center"/>
    </xf>
    <xf numFmtId="0" fontId="2" fillId="0" borderId="36" xfId="0" applyFont="1" applyBorder="1" applyAlignment="1">
      <alignment vertical="center"/>
    </xf>
    <xf numFmtId="0" fontId="1" fillId="0" borderId="25" xfId="0" applyFont="1" applyBorder="1" applyAlignment="1">
      <alignment vertical="center"/>
    </xf>
    <xf numFmtId="0" fontId="1" fillId="0" borderId="30" xfId="0" applyFont="1" applyBorder="1" applyAlignment="1">
      <alignment vertical="center"/>
    </xf>
    <xf numFmtId="0" fontId="2" fillId="0" borderId="15" xfId="0" applyFont="1" applyBorder="1" applyAlignment="1">
      <alignment vertical="center"/>
    </xf>
    <xf numFmtId="0" fontId="2" fillId="0" borderId="14" xfId="0" applyFont="1" applyBorder="1" applyAlignment="1">
      <alignment horizontal="center" vertical="center"/>
    </xf>
    <xf numFmtId="0" fontId="2" fillId="0" borderId="27" xfId="0" applyFont="1" applyBorder="1" applyAlignment="1">
      <alignment vertical="center"/>
    </xf>
    <xf numFmtId="165" fontId="1" fillId="0" borderId="0" xfId="1" applyNumberFormat="1" applyFont="1" applyBorder="1" applyAlignment="1">
      <alignment vertical="center"/>
    </xf>
    <xf numFmtId="165" fontId="2" fillId="0" borderId="5" xfId="1" applyNumberFormat="1" applyFont="1" applyBorder="1" applyAlignment="1">
      <alignment vertical="center"/>
    </xf>
    <xf numFmtId="165" fontId="2" fillId="3" borderId="3" xfId="1" applyNumberFormat="1" applyFont="1" applyFill="1" applyBorder="1" applyAlignment="1">
      <alignment vertical="center"/>
    </xf>
    <xf numFmtId="165" fontId="2" fillId="0" borderId="1" xfId="1" applyNumberFormat="1" applyFont="1" applyBorder="1" applyAlignment="1">
      <alignment horizontal="center" vertical="center"/>
    </xf>
    <xf numFmtId="165" fontId="2" fillId="3" borderId="2" xfId="1" applyNumberFormat="1" applyFont="1" applyFill="1" applyBorder="1" applyAlignment="1">
      <alignment vertical="center"/>
    </xf>
    <xf numFmtId="165" fontId="2" fillId="3" borderId="1" xfId="1" applyNumberFormat="1" applyFont="1" applyFill="1" applyBorder="1" applyAlignment="1">
      <alignment vertical="center"/>
    </xf>
    <xf numFmtId="165" fontId="2" fillId="0" borderId="1" xfId="1" applyNumberFormat="1" applyFont="1" applyFill="1" applyBorder="1" applyAlignment="1">
      <alignment vertical="center"/>
    </xf>
    <xf numFmtId="165" fontId="2" fillId="0" borderId="7" xfId="1" applyNumberFormat="1" applyFont="1" applyBorder="1" applyAlignment="1">
      <alignment vertical="center"/>
    </xf>
    <xf numFmtId="9" fontId="2" fillId="0" borderId="1" xfId="2" applyFont="1" applyBorder="1" applyAlignment="1">
      <alignment horizontal="center" vertical="center"/>
    </xf>
    <xf numFmtId="9" fontId="2" fillId="0" borderId="1" xfId="0" applyNumberFormat="1" applyFont="1" applyBorder="1" applyAlignment="1">
      <alignment horizontal="center" vertical="center"/>
    </xf>
    <xf numFmtId="15" fontId="2" fillId="0" borderId="1" xfId="0" applyNumberFormat="1"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6" fillId="0" borderId="1" xfId="0" applyFont="1" applyFill="1" applyBorder="1" applyAlignment="1">
      <alignment horizontal="center" vertical="center"/>
    </xf>
    <xf numFmtId="0" fontId="2" fillId="0" borderId="0" xfId="0" applyFont="1"/>
    <xf numFmtId="0" fontId="2" fillId="5" borderId="1" xfId="3" applyNumberFormat="1" applyFont="1" applyBorder="1" applyAlignment="1">
      <alignment vertical="center"/>
    </xf>
    <xf numFmtId="0" fontId="2" fillId="5" borderId="1" xfId="3" applyNumberFormat="1" applyFont="1" applyBorder="1" applyAlignment="1">
      <alignment vertical="center" wrapText="1"/>
    </xf>
    <xf numFmtId="165" fontId="2" fillId="0" borderId="1" xfId="1"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3" applyNumberFormat="1" applyFont="1" applyFill="1" applyBorder="1" applyAlignment="1">
      <alignment vertical="center" wrapText="1"/>
    </xf>
    <xf numFmtId="0" fontId="2" fillId="0" borderId="0" xfId="0" applyFont="1" applyAlignment="1">
      <alignment vertical="center"/>
    </xf>
    <xf numFmtId="0" fontId="2" fillId="0" borderId="0" xfId="0" applyFont="1" applyAlignment="1">
      <alignment vertical="center" wrapText="1"/>
    </xf>
    <xf numFmtId="165" fontId="2" fillId="0" borderId="0" xfId="1" applyNumberFormat="1" applyFont="1" applyAlignment="1">
      <alignment vertical="center"/>
    </xf>
    <xf numFmtId="3" fontId="2" fillId="0" borderId="0" xfId="0" applyNumberFormat="1" applyFont="1" applyAlignment="1">
      <alignment vertical="center"/>
    </xf>
    <xf numFmtId="0" fontId="2" fillId="0" borderId="0" xfId="0" applyFont="1" applyAlignment="1">
      <alignment horizontal="center" vertical="center" wrapText="1"/>
    </xf>
    <xf numFmtId="165" fontId="2" fillId="0" borderId="0" xfId="1" applyNumberFormat="1"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vertical="top" wrapText="1"/>
    </xf>
    <xf numFmtId="0" fontId="1" fillId="2" borderId="3" xfId="0" applyFont="1" applyFill="1" applyBorder="1" applyAlignment="1">
      <alignment horizontal="center" vertical="center" wrapText="1"/>
    </xf>
    <xf numFmtId="0" fontId="2" fillId="0" borderId="0" xfId="0" applyFont="1" applyAlignment="1">
      <alignment vertical="top" wrapText="1"/>
    </xf>
    <xf numFmtId="15" fontId="2" fillId="0" borderId="1" xfId="0" applyNumberFormat="1" applyFont="1" applyFill="1" applyBorder="1" applyAlignment="1">
      <alignment horizontal="center" vertical="center"/>
    </xf>
    <xf numFmtId="0" fontId="2" fillId="0" borderId="29" xfId="0" applyFont="1" applyBorder="1" applyAlignment="1">
      <alignment vertical="center"/>
    </xf>
    <xf numFmtId="165" fontId="2" fillId="0" borderId="2" xfId="1" applyNumberFormat="1"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5" xfId="0" applyFont="1" applyBorder="1" applyAlignment="1">
      <alignment vertical="center"/>
    </xf>
    <xf numFmtId="17" fontId="2"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Border="1" applyAlignment="1">
      <alignment vertical="center"/>
    </xf>
    <xf numFmtId="0" fontId="2" fillId="0" borderId="14" xfId="0" applyFont="1" applyBorder="1" applyAlignment="1">
      <alignment vertical="center"/>
    </xf>
    <xf numFmtId="0" fontId="2" fillId="0" borderId="28" xfId="0" applyFont="1" applyBorder="1" applyAlignment="1">
      <alignment vertical="center"/>
    </xf>
    <xf numFmtId="0" fontId="2" fillId="0" borderId="3" xfId="0" applyFont="1" applyFill="1" applyBorder="1" applyAlignment="1">
      <alignment vertical="center" wrapText="1"/>
    </xf>
    <xf numFmtId="165" fontId="2" fillId="0" borderId="3" xfId="1" applyNumberFormat="1"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28" xfId="0" applyFont="1" applyBorder="1" applyAlignment="1">
      <alignment horizontal="center" vertical="center"/>
    </xf>
    <xf numFmtId="0" fontId="2" fillId="0" borderId="0" xfId="0" applyFont="1" applyFill="1"/>
    <xf numFmtId="9" fontId="2" fillId="0" borderId="1" xfId="0" applyNumberFormat="1" applyFont="1" applyFill="1" applyBorder="1" applyAlignment="1">
      <alignment horizontal="center" vertical="center"/>
    </xf>
    <xf numFmtId="0" fontId="2" fillId="0" borderId="30" xfId="0" applyFont="1" applyBorder="1" applyAlignment="1">
      <alignment vertical="center" wrapText="1"/>
    </xf>
    <xf numFmtId="165" fontId="2" fillId="0" borderId="3" xfId="1"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14" xfId="0" applyFont="1" applyFill="1" applyBorder="1" applyAlignment="1">
      <alignment vertical="center"/>
    </xf>
    <xf numFmtId="0" fontId="2" fillId="0" borderId="28" xfId="0" applyFont="1" applyFill="1" applyBorder="1" applyAlignment="1">
      <alignment vertical="center"/>
    </xf>
    <xf numFmtId="0" fontId="2" fillId="0" borderId="15" xfId="0" applyFont="1" applyFill="1" applyBorder="1" applyAlignment="1">
      <alignment vertical="center"/>
    </xf>
    <xf numFmtId="0" fontId="11" fillId="0" borderId="0" xfId="0" applyFont="1"/>
    <xf numFmtId="0" fontId="11" fillId="0" borderId="0" xfId="0" applyFont="1" applyAlignment="1">
      <alignment vertical="center"/>
    </xf>
    <xf numFmtId="0" fontId="11" fillId="0" borderId="0" xfId="0" applyFont="1" applyAlignment="1">
      <alignment vertical="center" wrapText="1"/>
    </xf>
    <xf numFmtId="165" fontId="11" fillId="0" borderId="0" xfId="1" applyNumberFormat="1" applyFont="1" applyAlignment="1">
      <alignment vertical="center"/>
    </xf>
    <xf numFmtId="3" fontId="11" fillId="0" borderId="0" xfId="0" applyNumberFormat="1" applyFont="1" applyAlignment="1">
      <alignment vertical="center"/>
    </xf>
    <xf numFmtId="0" fontId="12" fillId="0" borderId="36" xfId="0" applyFont="1" applyBorder="1" applyAlignment="1">
      <alignment vertical="center"/>
    </xf>
    <xf numFmtId="0" fontId="11" fillId="0" borderId="45" xfId="0" applyFont="1" applyBorder="1" applyAlignment="1">
      <alignment vertical="center"/>
    </xf>
    <xf numFmtId="0" fontId="11" fillId="0" borderId="46" xfId="0" applyFont="1" applyBorder="1" applyAlignment="1">
      <alignment vertical="center"/>
    </xf>
    <xf numFmtId="0" fontId="11" fillId="0" borderId="0" xfId="0" applyFont="1" applyBorder="1"/>
    <xf numFmtId="0" fontId="12" fillId="2" borderId="45" xfId="0" applyFont="1" applyFill="1" applyBorder="1" applyAlignment="1">
      <alignment vertical="center"/>
    </xf>
    <xf numFmtId="0" fontId="11" fillId="2" borderId="45" xfId="0" applyFont="1" applyFill="1" applyBorder="1" applyAlignment="1">
      <alignment vertical="center"/>
    </xf>
    <xf numFmtId="0" fontId="12" fillId="0" borderId="1" xfId="0" applyFont="1" applyFill="1" applyBorder="1" applyAlignment="1">
      <alignment horizontal="left" vertical="center"/>
    </xf>
    <xf numFmtId="0" fontId="12" fillId="0" borderId="1" xfId="0" applyFont="1" applyBorder="1" applyAlignment="1">
      <alignment vertical="center" wrapText="1"/>
    </xf>
    <xf numFmtId="165" fontId="12" fillId="0" borderId="1" xfId="1" applyNumberFormat="1" applyFont="1" applyBorder="1" applyAlignment="1">
      <alignment vertical="center"/>
    </xf>
    <xf numFmtId="0" fontId="11" fillId="0" borderId="1" xfId="0" applyFont="1" applyBorder="1" applyAlignment="1">
      <alignment vertical="center" wrapText="1"/>
    </xf>
    <xf numFmtId="3" fontId="11" fillId="0" borderId="1" xfId="0" applyNumberFormat="1" applyFont="1" applyBorder="1" applyAlignment="1">
      <alignment vertical="center"/>
    </xf>
    <xf numFmtId="0" fontId="12" fillId="0" borderId="1" xfId="0" applyFont="1" applyBorder="1" applyAlignment="1">
      <alignment vertical="center"/>
    </xf>
    <xf numFmtId="0" fontId="11" fillId="0" borderId="1" xfId="0" applyFont="1" applyBorder="1" applyAlignment="1">
      <alignment vertical="center"/>
    </xf>
    <xf numFmtId="0" fontId="11" fillId="0" borderId="43" xfId="0" applyFont="1" applyBorder="1" applyAlignment="1">
      <alignment vertical="center"/>
    </xf>
    <xf numFmtId="0" fontId="11" fillId="0" borderId="43" xfId="0" applyFont="1" applyBorder="1" applyAlignment="1">
      <alignment vertical="center" wrapText="1"/>
    </xf>
    <xf numFmtId="165" fontId="11" fillId="0" borderId="43" xfId="1" applyNumberFormat="1" applyFont="1" applyBorder="1" applyAlignment="1">
      <alignment vertical="center"/>
    </xf>
    <xf numFmtId="0" fontId="11" fillId="0" borderId="44" xfId="0" applyFont="1" applyBorder="1" applyAlignment="1">
      <alignment vertical="center" wrapText="1"/>
    </xf>
    <xf numFmtId="0" fontId="11" fillId="0" borderId="38" xfId="0" applyFont="1" applyBorder="1"/>
    <xf numFmtId="0" fontId="11" fillId="0" borderId="0" xfId="0" applyFont="1" applyAlignment="1">
      <alignment horizontal="center"/>
    </xf>
    <xf numFmtId="0" fontId="12" fillId="3" borderId="1" xfId="0" applyFont="1" applyFill="1" applyBorder="1" applyAlignment="1">
      <alignment vertical="center"/>
    </xf>
    <xf numFmtId="0" fontId="12" fillId="3" borderId="1" xfId="0" applyFont="1" applyFill="1" applyBorder="1" applyAlignment="1">
      <alignment vertical="center" wrapText="1"/>
    </xf>
    <xf numFmtId="165" fontId="11" fillId="3" borderId="1" xfId="1" applyNumberFormat="1" applyFont="1" applyFill="1" applyBorder="1" applyAlignment="1">
      <alignment vertical="center"/>
    </xf>
    <xf numFmtId="0" fontId="11" fillId="3" borderId="1" xfId="0" applyFont="1" applyFill="1" applyBorder="1" applyAlignment="1">
      <alignment vertical="center" wrapText="1"/>
    </xf>
    <xf numFmtId="0" fontId="11" fillId="6" borderId="1" xfId="0" applyFont="1" applyFill="1" applyBorder="1" applyAlignment="1">
      <alignment vertical="center"/>
    </xf>
    <xf numFmtId="0" fontId="11" fillId="6" borderId="24" xfId="0" applyFont="1" applyFill="1" applyBorder="1" applyAlignment="1">
      <alignment vertical="center" wrapText="1"/>
    </xf>
    <xf numFmtId="0" fontId="11" fillId="6" borderId="0" xfId="0" applyFont="1" applyFill="1"/>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Fill="1" applyBorder="1" applyAlignment="1">
      <alignment vertical="center" wrapText="1"/>
    </xf>
    <xf numFmtId="165" fontId="11" fillId="0" borderId="1" xfId="1" applyNumberFormat="1"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9" fontId="11" fillId="0" borderId="1" xfId="2" applyFont="1" applyBorder="1" applyAlignment="1">
      <alignment horizontal="center" vertical="center"/>
    </xf>
    <xf numFmtId="15" fontId="11" fillId="0" borderId="1" xfId="0" applyNumberFormat="1" applyFont="1" applyBorder="1" applyAlignment="1">
      <alignment horizontal="center" vertical="center"/>
    </xf>
    <xf numFmtId="0" fontId="11" fillId="0" borderId="1" xfId="0" applyFont="1" applyFill="1" applyBorder="1" applyAlignment="1">
      <alignment vertical="center"/>
    </xf>
    <xf numFmtId="15" fontId="11" fillId="0" borderId="1" xfId="0" applyNumberFormat="1" applyFont="1" applyFill="1" applyBorder="1" applyAlignment="1">
      <alignment horizontal="center" vertical="center"/>
    </xf>
    <xf numFmtId="17" fontId="11" fillId="0" borderId="1" xfId="0" applyNumberFormat="1" applyFont="1" applyFill="1" applyBorder="1" applyAlignment="1">
      <alignment horizontal="center" vertical="center"/>
    </xf>
    <xf numFmtId="0" fontId="11" fillId="0" borderId="0" xfId="0" applyFont="1" applyFill="1"/>
    <xf numFmtId="0" fontId="12" fillId="0" borderId="1" xfId="0" applyFont="1" applyFill="1" applyBorder="1" applyAlignment="1">
      <alignment vertical="center" wrapText="1"/>
    </xf>
    <xf numFmtId="9" fontId="11" fillId="0" borderId="1" xfId="0" applyNumberFormat="1" applyFont="1" applyFill="1" applyBorder="1" applyAlignment="1">
      <alignment horizontal="center" vertical="center"/>
    </xf>
    <xf numFmtId="0" fontId="12" fillId="0" borderId="1" xfId="0" applyFont="1" applyFill="1" applyBorder="1" applyAlignment="1">
      <alignment vertical="center"/>
    </xf>
    <xf numFmtId="165" fontId="11" fillId="0" borderId="1" xfId="1" applyNumberFormat="1" applyFont="1" applyFill="1" applyBorder="1" applyAlignment="1">
      <alignment vertical="center"/>
    </xf>
    <xf numFmtId="14" fontId="11" fillId="0" borderId="1" xfId="0" applyNumberFormat="1" applyFont="1" applyFill="1" applyBorder="1" applyAlignment="1">
      <alignment horizontal="center" vertical="center"/>
    </xf>
    <xf numFmtId="0" fontId="11" fillId="3" borderId="1" xfId="0" applyFont="1" applyFill="1" applyBorder="1" applyAlignment="1">
      <alignment horizontal="center" vertical="center" wrapText="1"/>
    </xf>
    <xf numFmtId="0" fontId="11" fillId="0" borderId="14" xfId="0" applyFont="1" applyBorder="1" applyAlignment="1">
      <alignment horizontal="center" vertical="center"/>
    </xf>
    <xf numFmtId="0" fontId="11" fillId="0" borderId="3" xfId="0" applyFont="1" applyBorder="1" applyAlignment="1">
      <alignment horizontal="center" vertical="center"/>
    </xf>
    <xf numFmtId="0" fontId="11" fillId="0" borderId="3" xfId="0" applyFont="1" applyFill="1" applyBorder="1" applyAlignment="1">
      <alignment vertical="center" wrapText="1"/>
    </xf>
    <xf numFmtId="165" fontId="11" fillId="0" borderId="3" xfId="1" applyNumberFormat="1"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3" xfId="0" applyFont="1" applyBorder="1" applyAlignment="1">
      <alignment vertical="center"/>
    </xf>
    <xf numFmtId="0" fontId="11" fillId="0" borderId="0" xfId="0" applyFont="1" applyAlignment="1">
      <alignment horizontal="center" vertical="center" wrapText="1"/>
    </xf>
    <xf numFmtId="165" fontId="11" fillId="0" borderId="0" xfId="1" applyNumberFormat="1" applyFont="1" applyAlignment="1">
      <alignment horizontal="center" vertical="center"/>
    </xf>
    <xf numFmtId="0" fontId="11" fillId="0" borderId="0" xfId="0" applyFont="1" applyAlignment="1">
      <alignment horizontal="center" vertical="center"/>
    </xf>
    <xf numFmtId="0" fontId="18" fillId="7" borderId="0" xfId="0" applyFont="1" applyFill="1" applyAlignment="1">
      <alignment vertical="center"/>
    </xf>
    <xf numFmtId="0" fontId="18" fillId="7" borderId="45" xfId="0" applyFont="1" applyFill="1" applyBorder="1" applyAlignment="1">
      <alignment vertical="center"/>
    </xf>
    <xf numFmtId="0" fontId="18" fillId="7" borderId="1" xfId="0" applyFont="1" applyFill="1" applyBorder="1" applyAlignment="1">
      <alignment vertical="center"/>
    </xf>
    <xf numFmtId="0" fontId="18" fillId="7" borderId="43" xfId="0" applyFont="1" applyFill="1" applyBorder="1" applyAlignment="1">
      <alignment vertical="center"/>
    </xf>
    <xf numFmtId="0" fontId="18" fillId="7" borderId="1" xfId="0" applyFont="1" applyFill="1" applyBorder="1" applyAlignment="1">
      <alignment horizontal="center" vertical="center"/>
    </xf>
    <xf numFmtId="9" fontId="18" fillId="7" borderId="1" xfId="0" applyNumberFormat="1" applyFont="1" applyFill="1" applyBorder="1" applyAlignment="1">
      <alignment horizontal="center" vertical="center"/>
    </xf>
    <xf numFmtId="0" fontId="18" fillId="7" borderId="3" xfId="0" applyFont="1" applyFill="1" applyBorder="1" applyAlignment="1">
      <alignment horizontal="center" vertical="center"/>
    </xf>
    <xf numFmtId="0" fontId="12" fillId="0" borderId="25" xfId="0" applyFont="1" applyFill="1" applyBorder="1" applyAlignment="1">
      <alignment horizontal="center" vertical="center"/>
    </xf>
    <xf numFmtId="0" fontId="11" fillId="0" borderId="42" xfId="0" applyFont="1" applyBorder="1" applyAlignment="1">
      <alignment horizontal="center" vertical="center"/>
    </xf>
    <xf numFmtId="0" fontId="12" fillId="3" borderId="25" xfId="0" applyFont="1" applyFill="1" applyBorder="1" applyAlignment="1">
      <alignment horizontal="center" vertical="center"/>
    </xf>
    <xf numFmtId="0" fontId="11" fillId="0" borderId="25" xfId="0" applyFont="1" applyBorder="1" applyAlignment="1">
      <alignment horizontal="center" vertical="center"/>
    </xf>
    <xf numFmtId="0" fontId="11" fillId="0" borderId="25" xfId="0" applyFont="1" applyFill="1" applyBorder="1" applyAlignment="1">
      <alignment horizontal="center" vertical="center"/>
    </xf>
    <xf numFmtId="0" fontId="11" fillId="9" borderId="0" xfId="0" applyFont="1" applyFill="1"/>
    <xf numFmtId="0" fontId="12" fillId="9" borderId="25" xfId="0" applyFont="1" applyFill="1" applyBorder="1" applyAlignment="1">
      <alignment horizontal="center" vertical="center" wrapText="1"/>
    </xf>
    <xf numFmtId="0" fontId="12" fillId="9" borderId="1" xfId="0" applyFont="1" applyFill="1" applyBorder="1" applyAlignment="1">
      <alignment horizontal="center" vertical="center" wrapText="1"/>
    </xf>
    <xf numFmtId="165" fontId="12" fillId="9" borderId="1" xfId="1" applyNumberFormat="1" applyFont="1" applyFill="1" applyBorder="1" applyAlignment="1">
      <alignment horizontal="center" vertical="center" wrapText="1"/>
    </xf>
    <xf numFmtId="0" fontId="19" fillId="9" borderId="1" xfId="0" applyFont="1" applyFill="1" applyBorder="1" applyAlignment="1">
      <alignment horizontal="center" vertical="center" wrapText="1"/>
    </xf>
    <xf numFmtId="0" fontId="13" fillId="9" borderId="35" xfId="0" applyFont="1" applyFill="1" applyBorder="1" applyAlignment="1">
      <alignment horizontal="center" vertical="center" wrapText="1"/>
    </xf>
    <xf numFmtId="0" fontId="13" fillId="9" borderId="0" xfId="0" applyFont="1" applyFill="1" applyBorder="1" applyAlignment="1">
      <alignment horizontal="center" vertical="center" wrapText="1"/>
    </xf>
    <xf numFmtId="0" fontId="12" fillId="2" borderId="48" xfId="0" applyFont="1" applyFill="1" applyBorder="1" applyAlignment="1">
      <alignment horizontal="left" vertical="center"/>
    </xf>
    <xf numFmtId="165" fontId="11" fillId="0" borderId="1" xfId="0" applyNumberFormat="1" applyFont="1" applyBorder="1" applyAlignment="1">
      <alignment vertical="center"/>
    </xf>
    <xf numFmtId="0" fontId="11" fillId="0" borderId="1" xfId="0" applyFont="1" applyBorder="1" applyAlignment="1">
      <alignment vertical="center"/>
    </xf>
    <xf numFmtId="0" fontId="7" fillId="5" borderId="1" xfId="3" applyNumberFormat="1" applyFont="1" applyBorder="1" applyAlignment="1">
      <alignment vertical="center" wrapText="1"/>
    </xf>
    <xf numFmtId="0" fontId="11" fillId="0" borderId="0" xfId="0" applyFont="1" applyBorder="1" applyAlignment="1">
      <alignment horizontal="center"/>
    </xf>
    <xf numFmtId="0" fontId="11" fillId="0" borderId="38" xfId="0" applyFont="1" applyBorder="1" applyAlignment="1">
      <alignment horizontal="center"/>
    </xf>
    <xf numFmtId="0" fontId="11" fillId="6" borderId="0" xfId="0" applyFont="1" applyFill="1" applyAlignment="1">
      <alignment horizontal="center"/>
    </xf>
    <xf numFmtId="14" fontId="11" fillId="0" borderId="1" xfId="0" applyNumberFormat="1" applyFont="1" applyBorder="1" applyAlignment="1">
      <alignment horizontal="center" vertical="center"/>
    </xf>
    <xf numFmtId="0" fontId="11" fillId="6" borderId="1" xfId="0" applyFont="1" applyFill="1" applyBorder="1" applyAlignment="1">
      <alignment horizontal="center" vertical="center"/>
    </xf>
    <xf numFmtId="0" fontId="12" fillId="0" borderId="0" xfId="0" applyFont="1" applyAlignment="1">
      <alignment horizontal="center"/>
    </xf>
    <xf numFmtId="0" fontId="12" fillId="0" borderId="0" xfId="0" applyFont="1" applyBorder="1" applyAlignment="1">
      <alignment horizontal="center"/>
    </xf>
    <xf numFmtId="0" fontId="12" fillId="0" borderId="38" xfId="0" applyFont="1" applyBorder="1" applyAlignment="1">
      <alignment horizontal="center"/>
    </xf>
    <xf numFmtId="0" fontId="12" fillId="6" borderId="0" xfId="0" applyFont="1" applyFill="1" applyAlignment="1">
      <alignment horizontal="center"/>
    </xf>
    <xf numFmtId="0" fontId="12" fillId="0" borderId="1" xfId="0" applyFont="1" applyBorder="1" applyAlignment="1">
      <alignment horizontal="center" vertical="center"/>
    </xf>
    <xf numFmtId="0" fontId="12" fillId="6" borderId="1" xfId="0" applyFont="1" applyFill="1" applyBorder="1" applyAlignment="1">
      <alignment horizontal="center" vertical="center"/>
    </xf>
    <xf numFmtId="0" fontId="12" fillId="0" borderId="3" xfId="0" applyFont="1" applyBorder="1" applyAlignment="1">
      <alignment horizontal="center" vertical="center"/>
    </xf>
    <xf numFmtId="166" fontId="11" fillId="0" borderId="0" xfId="4" applyNumberFormat="1" applyFont="1" applyAlignment="1">
      <alignment vertical="center"/>
    </xf>
    <xf numFmtId="166" fontId="12" fillId="0" borderId="45" xfId="4" applyNumberFormat="1" applyFont="1" applyBorder="1" applyAlignment="1">
      <alignment vertical="center"/>
    </xf>
    <xf numFmtId="166" fontId="11" fillId="2" borderId="45" xfId="4" applyNumberFormat="1" applyFont="1" applyFill="1" applyBorder="1" applyAlignment="1">
      <alignment vertical="center"/>
    </xf>
    <xf numFmtId="166" fontId="11" fillId="0" borderId="1" xfId="4" applyNumberFormat="1" applyFont="1" applyBorder="1" applyAlignment="1">
      <alignment vertical="center"/>
    </xf>
    <xf numFmtId="166" fontId="11" fillId="0" borderId="43" xfId="4" applyNumberFormat="1" applyFont="1" applyBorder="1" applyAlignment="1">
      <alignment vertical="center"/>
    </xf>
    <xf numFmtId="166" fontId="11" fillId="0" borderId="1" xfId="4" applyNumberFormat="1" applyFont="1" applyFill="1" applyBorder="1" applyAlignment="1">
      <alignment horizontal="center" vertical="center"/>
    </xf>
    <xf numFmtId="166" fontId="11" fillId="0" borderId="1" xfId="4" applyNumberFormat="1" applyFont="1" applyBorder="1" applyAlignment="1">
      <alignment horizontal="center" vertical="center"/>
    </xf>
    <xf numFmtId="166" fontId="11" fillId="0" borderId="3" xfId="4" applyNumberFormat="1" applyFont="1" applyFill="1" applyBorder="1" applyAlignment="1">
      <alignment horizontal="center" vertical="center"/>
    </xf>
    <xf numFmtId="166" fontId="11" fillId="0" borderId="0" xfId="4" applyNumberFormat="1" applyFont="1" applyAlignment="1">
      <alignment horizontal="center" vertical="center"/>
    </xf>
    <xf numFmtId="0" fontId="11" fillId="3" borderId="36" xfId="0" applyFont="1" applyFill="1" applyBorder="1" applyAlignment="1">
      <alignment vertical="center"/>
    </xf>
    <xf numFmtId="166" fontId="12" fillId="9" borderId="3" xfId="4" applyNumberFormat="1" applyFont="1" applyFill="1" applyBorder="1" applyAlignment="1">
      <alignment horizontal="center" vertical="center" wrapText="1"/>
    </xf>
    <xf numFmtId="166" fontId="11" fillId="0" borderId="3" xfId="4" applyNumberFormat="1" applyFont="1" applyBorder="1" applyAlignment="1">
      <alignment horizontal="center" vertical="center"/>
    </xf>
    <xf numFmtId="0" fontId="11" fillId="3" borderId="36" xfId="0" applyFont="1" applyFill="1" applyBorder="1" applyAlignment="1">
      <alignment horizontal="center" vertical="center"/>
    </xf>
    <xf numFmtId="166" fontId="12" fillId="3" borderId="58" xfId="4" applyNumberFormat="1" applyFont="1" applyFill="1" applyBorder="1" applyAlignment="1">
      <alignment horizontal="center" vertical="center"/>
    </xf>
    <xf numFmtId="166" fontId="11" fillId="0" borderId="4" xfId="4" applyNumberFormat="1" applyFont="1" applyBorder="1" applyAlignment="1">
      <alignment horizontal="center" vertical="center"/>
    </xf>
    <xf numFmtId="166" fontId="11" fillId="0" borderId="4" xfId="4" applyNumberFormat="1" applyFont="1" applyFill="1" applyBorder="1" applyAlignment="1">
      <alignment horizontal="center" vertical="center"/>
    </xf>
    <xf numFmtId="0" fontId="11" fillId="0" borderId="1" xfId="0" applyFont="1" applyBorder="1" applyAlignment="1">
      <alignment vertical="center"/>
    </xf>
    <xf numFmtId="9" fontId="11" fillId="7" borderId="1" xfId="2" applyFont="1" applyFill="1" applyBorder="1" applyAlignment="1">
      <alignment horizontal="center" vertical="center"/>
    </xf>
    <xf numFmtId="165" fontId="12" fillId="3" borderId="1" xfId="1" applyNumberFormat="1" applyFont="1" applyFill="1" applyBorder="1" applyAlignment="1">
      <alignment horizontal="center" vertical="center"/>
    </xf>
    <xf numFmtId="166" fontId="12" fillId="3" borderId="2" xfId="4" applyNumberFormat="1" applyFont="1" applyFill="1" applyBorder="1" applyAlignment="1">
      <alignment vertical="center"/>
    </xf>
    <xf numFmtId="0" fontId="11" fillId="0" borderId="1" xfId="0" applyFont="1" applyBorder="1" applyAlignment="1">
      <alignment vertical="center"/>
    </xf>
    <xf numFmtId="0" fontId="6" fillId="0" borderId="1" xfId="0" applyFont="1" applyFill="1" applyBorder="1" applyAlignment="1">
      <alignment vertical="center" wrapText="1"/>
    </xf>
    <xf numFmtId="167" fontId="6" fillId="0" borderId="1" xfId="1" applyNumberFormat="1" applyFont="1" applyFill="1" applyBorder="1" applyAlignment="1">
      <alignment horizontal="center" vertical="center" wrapText="1"/>
    </xf>
    <xf numFmtId="0" fontId="11" fillId="0" borderId="0" xfId="0" applyFont="1" applyAlignment="1">
      <alignment wrapText="1"/>
    </xf>
    <xf numFmtId="0" fontId="11" fillId="0" borderId="21" xfId="0" applyFont="1" applyBorder="1" applyAlignment="1">
      <alignment wrapText="1"/>
    </xf>
    <xf numFmtId="0" fontId="11" fillId="0" borderId="52" xfId="0" applyFont="1" applyBorder="1" applyAlignment="1">
      <alignment wrapText="1"/>
    </xf>
    <xf numFmtId="0" fontId="11" fillId="6" borderId="0" xfId="0" applyFont="1" applyFill="1" applyAlignment="1">
      <alignment wrapText="1"/>
    </xf>
    <xf numFmtId="0" fontId="11" fillId="6" borderId="1" xfId="0" applyFont="1" applyFill="1" applyBorder="1" applyAlignment="1">
      <alignment vertical="center" wrapText="1"/>
    </xf>
    <xf numFmtId="0" fontId="11" fillId="0" borderId="3" xfId="0" applyFont="1" applyBorder="1" applyAlignment="1">
      <alignment vertical="center" wrapText="1"/>
    </xf>
    <xf numFmtId="0" fontId="12" fillId="0" borderId="1" xfId="0" applyFont="1" applyFill="1" applyBorder="1" applyAlignment="1">
      <alignment horizontal="center" vertical="center"/>
    </xf>
    <xf numFmtId="165" fontId="11" fillId="0" borderId="1" xfId="0" applyNumberFormat="1" applyFont="1" applyFill="1" applyBorder="1" applyAlignment="1">
      <alignment vertical="center"/>
    </xf>
    <xf numFmtId="0" fontId="11" fillId="0" borderId="1" xfId="0" applyFont="1" applyBorder="1" applyAlignment="1">
      <alignment vertical="center"/>
    </xf>
    <xf numFmtId="0" fontId="6" fillId="0" borderId="1" xfId="0" applyFont="1" applyFill="1" applyBorder="1" applyAlignment="1">
      <alignment vertical="top" wrapText="1"/>
    </xf>
    <xf numFmtId="165" fontId="11" fillId="0" borderId="3" xfId="1" applyNumberFormat="1" applyFont="1" applyFill="1" applyBorder="1" applyAlignment="1">
      <alignment horizontal="center" vertical="center"/>
    </xf>
    <xf numFmtId="0" fontId="11" fillId="0" borderId="3" xfId="0" applyFont="1" applyBorder="1" applyAlignment="1">
      <alignment horizontal="center" vertical="center"/>
    </xf>
    <xf numFmtId="166" fontId="12" fillId="3" borderId="1" xfId="4" applyNumberFormat="1" applyFont="1" applyFill="1" applyBorder="1" applyAlignment="1">
      <alignment vertical="center"/>
    </xf>
    <xf numFmtId="0" fontId="6" fillId="0" borderId="1" xfId="0" applyFont="1" applyFill="1" applyBorder="1" applyAlignment="1">
      <alignment horizontal="left" vertical="center" wrapText="1"/>
    </xf>
    <xf numFmtId="3" fontId="20" fillId="0" borderId="1" xfId="0" applyNumberFormat="1" applyFont="1" applyFill="1" applyBorder="1" applyAlignment="1">
      <alignment horizontal="left" vertical="center" wrapText="1"/>
    </xf>
    <xf numFmtId="165" fontId="11" fillId="0" borderId="2" xfId="1" applyNumberFormat="1" applyFont="1" applyFill="1" applyBorder="1" applyAlignment="1">
      <alignment horizontal="center" vertical="center"/>
    </xf>
    <xf numFmtId="9" fontId="18" fillId="7" borderId="2" xfId="0" applyNumberFormat="1" applyFont="1" applyFill="1" applyBorder="1" applyAlignment="1">
      <alignment horizontal="center" vertical="center"/>
    </xf>
    <xf numFmtId="9" fontId="11" fillId="0" borderId="2" xfId="2" applyFont="1" applyBorder="1" applyAlignment="1">
      <alignment horizontal="center" vertical="center"/>
    </xf>
    <xf numFmtId="0" fontId="11" fillId="0" borderId="1" xfId="0" applyFont="1" applyBorder="1" applyAlignment="1">
      <alignment vertical="center"/>
    </xf>
    <xf numFmtId="0" fontId="11" fillId="0" borderId="2" xfId="0" applyFont="1" applyBorder="1" applyAlignment="1">
      <alignment horizontal="center" vertical="center" wrapText="1"/>
    </xf>
    <xf numFmtId="0" fontId="11" fillId="0" borderId="2" xfId="0" applyFont="1" applyBorder="1" applyAlignment="1">
      <alignment horizontal="center" vertical="center"/>
    </xf>
    <xf numFmtId="165" fontId="12" fillId="3" borderId="36" xfId="0" applyNumberFormat="1" applyFont="1" applyFill="1" applyBorder="1" applyAlignment="1">
      <alignment vertical="center"/>
    </xf>
    <xf numFmtId="0" fontId="12" fillId="3" borderId="36" xfId="0" applyFont="1" applyFill="1" applyBorder="1" applyAlignment="1">
      <alignment vertical="center"/>
    </xf>
    <xf numFmtId="0" fontId="20" fillId="0" borderId="1" xfId="0" applyFont="1" applyFill="1" applyBorder="1" applyAlignment="1">
      <alignment vertical="center" wrapText="1"/>
    </xf>
    <xf numFmtId="0" fontId="12" fillId="0" borderId="1" xfId="0" applyFont="1" applyBorder="1" applyAlignment="1">
      <alignment horizontal="center" vertical="center" wrapText="1"/>
    </xf>
    <xf numFmtId="9" fontId="11" fillId="0" borderId="1" xfId="2" applyFont="1" applyFill="1" applyBorder="1" applyAlignment="1">
      <alignment horizontal="center" vertical="center"/>
    </xf>
    <xf numFmtId="0" fontId="12" fillId="3" borderId="14" xfId="0" applyFont="1" applyFill="1" applyBorder="1" applyAlignment="1">
      <alignment horizontal="center" vertical="center"/>
    </xf>
    <xf numFmtId="0" fontId="12" fillId="3" borderId="3" xfId="0" applyFont="1" applyFill="1" applyBorder="1" applyAlignment="1">
      <alignment vertical="center"/>
    </xf>
    <xf numFmtId="0" fontId="12" fillId="3" borderId="3" xfId="0" applyFont="1" applyFill="1" applyBorder="1" applyAlignment="1">
      <alignment vertical="center" wrapText="1"/>
    </xf>
    <xf numFmtId="165" fontId="12" fillId="3" borderId="3" xfId="1" applyNumberFormat="1" applyFont="1" applyFill="1" applyBorder="1" applyAlignment="1">
      <alignment horizontal="center" vertical="center"/>
    </xf>
    <xf numFmtId="0" fontId="11" fillId="3" borderId="3" xfId="0" applyFont="1" applyFill="1" applyBorder="1" applyAlignment="1">
      <alignment horizontal="center" vertical="center" wrapText="1"/>
    </xf>
    <xf numFmtId="0" fontId="11" fillId="3" borderId="32" xfId="0" applyFont="1" applyFill="1" applyBorder="1" applyAlignment="1">
      <alignment horizontal="center" vertical="center"/>
    </xf>
    <xf numFmtId="0" fontId="12" fillId="3" borderId="32" xfId="0" applyFont="1" applyFill="1" applyBorder="1" applyAlignment="1">
      <alignment vertical="center"/>
    </xf>
    <xf numFmtId="0" fontId="11" fillId="6" borderId="3" xfId="0" applyFont="1" applyFill="1" applyBorder="1" applyAlignment="1">
      <alignment vertical="center"/>
    </xf>
    <xf numFmtId="0" fontId="11" fillId="6" borderId="3" xfId="0" applyFont="1" applyFill="1" applyBorder="1" applyAlignment="1">
      <alignment horizontal="center" vertical="center"/>
    </xf>
    <xf numFmtId="0" fontId="12" fillId="6" borderId="3" xfId="0" applyFont="1" applyFill="1" applyBorder="1" applyAlignment="1">
      <alignment horizontal="center" vertical="center"/>
    </xf>
    <xf numFmtId="43" fontId="11" fillId="0" borderId="0" xfId="1" applyFont="1"/>
    <xf numFmtId="43" fontId="12" fillId="8" borderId="50" xfId="1" applyFont="1" applyFill="1" applyBorder="1" applyAlignment="1">
      <alignment vertical="center"/>
    </xf>
    <xf numFmtId="43" fontId="12" fillId="8" borderId="53" xfId="1" applyFont="1" applyFill="1" applyBorder="1" applyAlignment="1">
      <alignment vertical="center"/>
    </xf>
    <xf numFmtId="43" fontId="12" fillId="8" borderId="50" xfId="1" applyFont="1" applyFill="1" applyBorder="1" applyAlignment="1">
      <alignment horizontal="center"/>
    </xf>
    <xf numFmtId="43" fontId="12" fillId="8" borderId="50" xfId="1" applyFont="1" applyFill="1" applyBorder="1"/>
    <xf numFmtId="43" fontId="12" fillId="8" borderId="51" xfId="1" applyFont="1" applyFill="1" applyBorder="1" applyAlignment="1">
      <alignment wrapText="1"/>
    </xf>
    <xf numFmtId="43" fontId="12" fillId="8" borderId="38" xfId="1" applyFont="1" applyFill="1" applyBorder="1" applyAlignment="1">
      <alignment vertical="center"/>
    </xf>
    <xf numFmtId="43" fontId="12" fillId="8" borderId="39" xfId="1" applyFont="1" applyFill="1" applyBorder="1" applyAlignment="1">
      <alignment vertical="center"/>
    </xf>
    <xf numFmtId="43" fontId="12" fillId="8" borderId="38" xfId="1" applyFont="1" applyFill="1" applyBorder="1" applyAlignment="1">
      <alignment horizontal="center"/>
    </xf>
    <xf numFmtId="43" fontId="12" fillId="8" borderId="38" xfId="1" applyFont="1" applyFill="1" applyBorder="1"/>
    <xf numFmtId="43" fontId="12" fillId="8" borderId="52" xfId="1" applyFont="1" applyFill="1" applyBorder="1" applyAlignment="1">
      <alignment wrapText="1"/>
    </xf>
    <xf numFmtId="0" fontId="18" fillId="0" borderId="0" xfId="0" applyFont="1" applyFill="1" applyAlignment="1">
      <alignment horizontal="center" vertical="center"/>
    </xf>
    <xf numFmtId="4" fontId="18" fillId="0" borderId="0" xfId="0" applyNumberFormat="1" applyFont="1" applyFill="1" applyAlignment="1">
      <alignment vertical="center"/>
    </xf>
    <xf numFmtId="0" fontId="18" fillId="0" borderId="0" xfId="0" applyFont="1" applyFill="1" applyAlignment="1">
      <alignment vertical="center"/>
    </xf>
    <xf numFmtId="0" fontId="12" fillId="9" borderId="25" xfId="0" applyFont="1" applyFill="1" applyBorder="1" applyAlignment="1">
      <alignment horizontal="center" vertical="center"/>
    </xf>
    <xf numFmtId="0" fontId="12" fillId="9" borderId="1" xfId="0" applyFont="1" applyFill="1" applyBorder="1" applyAlignment="1">
      <alignment vertical="center"/>
    </xf>
    <xf numFmtId="0" fontId="12" fillId="9" borderId="1" xfId="0" applyFont="1" applyFill="1" applyBorder="1" applyAlignment="1">
      <alignment vertical="center" wrapText="1"/>
    </xf>
    <xf numFmtId="165" fontId="11" fillId="9" borderId="1" xfId="1" applyNumberFormat="1" applyFont="1" applyFill="1" applyBorder="1" applyAlignment="1">
      <alignment vertical="center"/>
    </xf>
    <xf numFmtId="0" fontId="11" fillId="9" borderId="1" xfId="0" applyFont="1" applyFill="1" applyBorder="1" applyAlignment="1">
      <alignment vertical="center" wrapText="1"/>
    </xf>
    <xf numFmtId="0" fontId="11" fillId="9" borderId="36" xfId="0" applyFont="1" applyFill="1" applyBorder="1" applyAlignment="1">
      <alignment vertical="center"/>
    </xf>
    <xf numFmtId="165" fontId="12" fillId="9" borderId="36" xfId="0" applyNumberFormat="1" applyFont="1" applyFill="1" applyBorder="1" applyAlignment="1">
      <alignment vertical="center"/>
    </xf>
    <xf numFmtId="0" fontId="11" fillId="10" borderId="1" xfId="0" applyFont="1" applyFill="1" applyBorder="1" applyAlignment="1">
      <alignment vertical="center"/>
    </xf>
    <xf numFmtId="0" fontId="11" fillId="10" borderId="1" xfId="0" applyFont="1" applyFill="1" applyBorder="1" applyAlignment="1">
      <alignment horizontal="center" vertical="center"/>
    </xf>
    <xf numFmtId="0" fontId="12" fillId="10" borderId="1" xfId="0" applyFont="1" applyFill="1" applyBorder="1" applyAlignment="1">
      <alignment horizontal="center" vertical="center"/>
    </xf>
    <xf numFmtId="0" fontId="11" fillId="9" borderId="1" xfId="0" applyFont="1" applyFill="1" applyBorder="1" applyAlignment="1">
      <alignment vertical="center"/>
    </xf>
    <xf numFmtId="0" fontId="11" fillId="9" borderId="1" xfId="0" applyFont="1" applyFill="1" applyBorder="1" applyAlignment="1">
      <alignment horizontal="center" vertical="center"/>
    </xf>
    <xf numFmtId="0" fontId="12" fillId="9" borderId="1" xfId="0" applyFont="1" applyFill="1" applyBorder="1" applyAlignment="1">
      <alignment horizontal="center" vertical="center"/>
    </xf>
    <xf numFmtId="0" fontId="11" fillId="0" borderId="36" xfId="0" applyFont="1" applyBorder="1" applyAlignment="1">
      <alignment horizontal="center" vertical="center"/>
    </xf>
    <xf numFmtId="9" fontId="18" fillId="7" borderId="36" xfId="0" applyNumberFormat="1" applyFont="1" applyFill="1" applyBorder="1" applyAlignment="1">
      <alignment horizontal="center" vertical="center"/>
    </xf>
    <xf numFmtId="9" fontId="11" fillId="0" borderId="36" xfId="2" applyFont="1" applyBorder="1" applyAlignment="1">
      <alignment horizontal="center" vertical="center"/>
    </xf>
    <xf numFmtId="166" fontId="12" fillId="3" borderId="59" xfId="4" applyNumberFormat="1" applyFont="1" applyFill="1" applyBorder="1" applyAlignment="1">
      <alignment horizontal="center" vertical="center"/>
    </xf>
    <xf numFmtId="0" fontId="12" fillId="11" borderId="1" xfId="0" applyFont="1" applyFill="1" applyBorder="1" applyAlignment="1">
      <alignment vertical="center" wrapText="1"/>
    </xf>
    <xf numFmtId="166" fontId="12" fillId="11" borderId="1" xfId="4" applyNumberFormat="1" applyFont="1" applyFill="1" applyBorder="1" applyAlignment="1">
      <alignment vertical="center" wrapText="1"/>
    </xf>
    <xf numFmtId="0" fontId="12" fillId="12" borderId="1" xfId="0" applyFont="1" applyFill="1" applyBorder="1" applyAlignment="1">
      <alignment vertical="center" wrapText="1"/>
    </xf>
    <xf numFmtId="0" fontId="11" fillId="11" borderId="25" xfId="0" applyFont="1" applyFill="1" applyBorder="1" applyAlignment="1">
      <alignment horizontal="center" vertical="center"/>
    </xf>
    <xf numFmtId="0" fontId="11" fillId="11" borderId="1" xfId="0" applyFont="1" applyFill="1" applyBorder="1" applyAlignment="1">
      <alignment vertical="center"/>
    </xf>
    <xf numFmtId="166" fontId="12" fillId="11" borderId="1" xfId="0" applyNumberFormat="1" applyFont="1" applyFill="1" applyBorder="1" applyAlignment="1">
      <alignment vertical="center" wrapText="1"/>
    </xf>
    <xf numFmtId="0" fontId="12" fillId="11" borderId="25" xfId="0" applyFont="1" applyFill="1" applyBorder="1" applyAlignment="1">
      <alignment horizontal="center" vertical="center"/>
    </xf>
    <xf numFmtId="0" fontId="12" fillId="11" borderId="1" xfId="0" applyFont="1" applyFill="1" applyBorder="1" applyAlignment="1">
      <alignment vertical="center"/>
    </xf>
    <xf numFmtId="166" fontId="19" fillId="11" borderId="1" xfId="4" applyNumberFormat="1" applyFont="1" applyFill="1" applyBorder="1" applyAlignment="1">
      <alignment horizontal="center" vertical="center" wrapText="1"/>
    </xf>
    <xf numFmtId="166" fontId="12" fillId="11" borderId="1" xfId="4" applyNumberFormat="1" applyFont="1" applyFill="1" applyBorder="1" applyAlignment="1">
      <alignment horizontal="center" vertical="center" wrapText="1"/>
    </xf>
    <xf numFmtId="0" fontId="19" fillId="11" borderId="1" xfId="0" applyFont="1" applyFill="1" applyBorder="1" applyAlignment="1">
      <alignment horizontal="center" vertical="center" wrapText="1"/>
    </xf>
    <xf numFmtId="0" fontId="12" fillId="11" borderId="1" xfId="0" applyFont="1" applyFill="1" applyBorder="1" applyAlignment="1">
      <alignment horizontal="center" vertical="center" wrapText="1"/>
    </xf>
    <xf numFmtId="166" fontId="12" fillId="11" borderId="2" xfId="0" applyNumberFormat="1" applyFont="1" applyFill="1" applyBorder="1" applyAlignment="1">
      <alignment vertical="center" wrapText="1"/>
    </xf>
    <xf numFmtId="166" fontId="12" fillId="3" borderId="58" xfId="0" applyNumberFormat="1" applyFont="1" applyFill="1" applyBorder="1" applyAlignment="1">
      <alignment vertical="center"/>
    </xf>
    <xf numFmtId="165" fontId="11" fillId="0" borderId="1" xfId="1" applyNumberFormat="1" applyFont="1" applyBorder="1" applyAlignment="1">
      <alignment vertical="center"/>
    </xf>
    <xf numFmtId="0" fontId="11" fillId="0" borderId="1" xfId="0" applyFont="1" applyBorder="1" applyAlignment="1">
      <alignment horizontal="center"/>
    </xf>
    <xf numFmtId="0" fontId="12" fillId="0" borderId="1" xfId="0" applyFont="1" applyBorder="1" applyAlignment="1">
      <alignment horizontal="center"/>
    </xf>
    <xf numFmtId="0" fontId="11" fillId="0" borderId="1" xfId="0" applyFont="1" applyBorder="1"/>
    <xf numFmtId="0" fontId="11" fillId="0" borderId="1" xfId="0" applyFont="1" applyBorder="1" applyAlignment="1">
      <alignment wrapText="1"/>
    </xf>
    <xf numFmtId="164" fontId="11" fillId="0" borderId="0" xfId="4" applyNumberFormat="1" applyFont="1" applyAlignment="1">
      <alignment vertical="center"/>
    </xf>
    <xf numFmtId="166" fontId="12" fillId="3" borderId="29" xfId="4" applyNumberFormat="1" applyFont="1" applyFill="1" applyBorder="1" applyAlignment="1">
      <alignment vertical="center"/>
    </xf>
    <xf numFmtId="166" fontId="11" fillId="0" borderId="2" xfId="4" applyNumberFormat="1" applyFont="1" applyFill="1" applyBorder="1" applyAlignment="1">
      <alignment horizontal="center" vertical="center"/>
    </xf>
    <xf numFmtId="166" fontId="12" fillId="3" borderId="58" xfId="4" applyNumberFormat="1" applyFont="1" applyFill="1" applyBorder="1" applyAlignment="1">
      <alignment vertical="center"/>
    </xf>
    <xf numFmtId="166" fontId="12" fillId="3" borderId="30" xfId="4" applyNumberFormat="1" applyFont="1" applyFill="1" applyBorder="1" applyAlignment="1">
      <alignment vertical="center"/>
    </xf>
    <xf numFmtId="166" fontId="11" fillId="0" borderId="2" xfId="4" applyNumberFormat="1" applyFont="1" applyFill="1" applyBorder="1" applyAlignment="1">
      <alignment vertical="center"/>
    </xf>
    <xf numFmtId="165" fontId="12" fillId="3" borderId="45" xfId="0" applyNumberFormat="1" applyFont="1" applyFill="1" applyBorder="1" applyAlignment="1">
      <alignment vertical="center"/>
    </xf>
    <xf numFmtId="166" fontId="11" fillId="0" borderId="2" xfId="4" applyNumberFormat="1" applyFont="1" applyBorder="1" applyAlignment="1">
      <alignment horizontal="center" vertical="center"/>
    </xf>
    <xf numFmtId="43" fontId="12" fillId="3" borderId="45" xfId="0" applyNumberFormat="1" applyFont="1" applyFill="1" applyBorder="1" applyAlignment="1">
      <alignment vertical="center"/>
    </xf>
    <xf numFmtId="166" fontId="11" fillId="0" borderId="32" xfId="4" applyNumberFormat="1" applyFont="1" applyBorder="1" applyAlignment="1">
      <alignment horizontal="center" vertical="center"/>
    </xf>
    <xf numFmtId="0" fontId="11" fillId="9" borderId="35" xfId="0" applyFont="1" applyFill="1" applyBorder="1" applyAlignment="1">
      <alignment vertical="center"/>
    </xf>
    <xf numFmtId="167" fontId="12" fillId="3" borderId="45" xfId="0" applyNumberFormat="1" applyFont="1" applyFill="1" applyBorder="1" applyAlignment="1">
      <alignment vertical="center"/>
    </xf>
    <xf numFmtId="166" fontId="11" fillId="3" borderId="58" xfId="0" applyNumberFormat="1" applyFont="1" applyFill="1" applyBorder="1" applyAlignment="1">
      <alignment vertical="center"/>
    </xf>
    <xf numFmtId="166" fontId="11" fillId="3" borderId="58" xfId="4" applyNumberFormat="1" applyFont="1" applyFill="1" applyBorder="1" applyAlignment="1">
      <alignment horizontal="center" vertical="center"/>
    </xf>
    <xf numFmtId="167" fontId="12" fillId="3" borderId="6" xfId="0" applyNumberFormat="1" applyFont="1" applyFill="1" applyBorder="1" applyAlignment="1">
      <alignment vertical="center"/>
    </xf>
    <xf numFmtId="166" fontId="12" fillId="9" borderId="58" xfId="0" applyNumberFormat="1" applyFont="1" applyFill="1" applyBorder="1" applyAlignment="1">
      <alignment vertical="center"/>
    </xf>
    <xf numFmtId="166" fontId="11" fillId="9" borderId="58" xfId="0" applyNumberFormat="1" applyFont="1" applyFill="1" applyBorder="1" applyAlignment="1">
      <alignment vertical="center"/>
    </xf>
    <xf numFmtId="167" fontId="12" fillId="9" borderId="45" xfId="0" applyNumberFormat="1" applyFont="1" applyFill="1" applyBorder="1" applyAlignment="1">
      <alignment vertical="center"/>
    </xf>
    <xf numFmtId="0" fontId="12" fillId="9" borderId="36" xfId="0" applyFont="1" applyFill="1" applyBorder="1" applyAlignment="1">
      <alignment vertical="center"/>
    </xf>
    <xf numFmtId="0" fontId="11" fillId="0" borderId="2" xfId="0" applyFont="1" applyFill="1" applyBorder="1" applyAlignment="1">
      <alignment horizontal="center" vertical="center" wrapText="1"/>
    </xf>
    <xf numFmtId="0" fontId="8" fillId="0" borderId="26" xfId="0" applyFont="1" applyBorder="1" applyAlignment="1">
      <alignment horizontal="left" vertical="center" wrapText="1"/>
    </xf>
    <xf numFmtId="0" fontId="8" fillId="0" borderId="10" xfId="0" applyFont="1" applyBorder="1" applyAlignment="1">
      <alignment horizontal="left" vertical="center" wrapText="1"/>
    </xf>
    <xf numFmtId="0" fontId="2" fillId="0" borderId="10" xfId="0" applyFont="1" applyBorder="1" applyAlignment="1">
      <alignment horizontal="left" vertical="center" wrapText="1"/>
    </xf>
    <xf numFmtId="0" fontId="2" fillId="0" borderId="31" xfId="0" applyFont="1" applyBorder="1" applyAlignment="1">
      <alignment horizontal="left" vertical="center" wrapText="1"/>
    </xf>
    <xf numFmtId="0" fontId="8" fillId="0" borderId="31" xfId="0" applyFont="1" applyBorder="1" applyAlignment="1">
      <alignment horizontal="left" vertical="center" wrapText="1"/>
    </xf>
    <xf numFmtId="0" fontId="10" fillId="0" borderId="26" xfId="0" applyFont="1" applyBorder="1" applyAlignment="1">
      <alignment horizontal="left" vertical="center" wrapText="1"/>
    </xf>
    <xf numFmtId="0" fontId="10" fillId="0" borderId="10" xfId="0" applyFont="1" applyBorder="1" applyAlignment="1">
      <alignment horizontal="left"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8" fillId="0" borderId="20" xfId="0" applyFont="1" applyBorder="1" applyAlignment="1">
      <alignment horizontal="left" vertical="center" wrapText="1"/>
    </xf>
    <xf numFmtId="0" fontId="8" fillId="0" borderId="0" xfId="0" applyFont="1" applyBorder="1" applyAlignment="1">
      <alignment horizontal="left" vertical="center" wrapText="1"/>
    </xf>
    <xf numFmtId="0" fontId="2" fillId="0" borderId="0" xfId="0" applyFont="1" applyBorder="1" applyAlignment="1">
      <alignment horizontal="left" vertical="center" wrapText="1"/>
    </xf>
    <xf numFmtId="0" fontId="2" fillId="0" borderId="21" xfId="0" applyFont="1" applyBorder="1" applyAlignment="1">
      <alignment horizontal="left" vertical="center" wrapText="1"/>
    </xf>
    <xf numFmtId="0" fontId="1" fillId="2" borderId="14"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0" borderId="32" xfId="0" applyFont="1" applyBorder="1" applyAlignment="1">
      <alignment horizontal="left" vertical="center" wrapText="1"/>
    </xf>
    <xf numFmtId="0" fontId="2" fillId="0" borderId="6" xfId="0" applyFont="1" applyBorder="1" applyAlignment="1">
      <alignment vertical="center" wrapText="1"/>
    </xf>
    <xf numFmtId="0" fontId="2" fillId="0" borderId="19" xfId="0" applyFont="1" applyBorder="1" applyAlignment="1">
      <alignment vertical="center" wrapText="1"/>
    </xf>
    <xf numFmtId="0" fontId="1" fillId="0" borderId="2" xfId="0" applyFont="1" applyBorder="1" applyAlignment="1">
      <alignment horizontal="left" vertical="center"/>
    </xf>
    <xf numFmtId="0" fontId="2" fillId="0" borderId="2" xfId="0" applyFont="1" applyBorder="1" applyAlignment="1">
      <alignment horizontal="left" vertical="center"/>
    </xf>
    <xf numFmtId="0" fontId="2" fillId="0" borderId="17" xfId="0" applyFont="1" applyBorder="1" applyAlignment="1">
      <alignment horizontal="left"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8" fillId="0" borderId="21" xfId="0" applyFont="1" applyBorder="1" applyAlignment="1">
      <alignment horizontal="left" vertical="center" wrapText="1"/>
    </xf>
    <xf numFmtId="0" fontId="1" fillId="0" borderId="26"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vertical="center"/>
    </xf>
    <xf numFmtId="0" fontId="1" fillId="0" borderId="10" xfId="0" applyFont="1" applyBorder="1" applyAlignment="1">
      <alignment vertical="center"/>
    </xf>
    <xf numFmtId="0" fontId="1" fillId="0" borderId="9" xfId="0" applyFont="1" applyBorder="1" applyAlignment="1">
      <alignment vertical="center"/>
    </xf>
    <xf numFmtId="0" fontId="1" fillId="0" borderId="16" xfId="0" applyFont="1" applyBorder="1" applyAlignment="1">
      <alignment horizontal="left" vertical="center"/>
    </xf>
    <xf numFmtId="0" fontId="1" fillId="0" borderId="29" xfId="0" applyFont="1" applyBorder="1" applyAlignment="1">
      <alignment horizontal="left" vertical="center"/>
    </xf>
    <xf numFmtId="0" fontId="1" fillId="0" borderId="14" xfId="0" applyFont="1" applyBorder="1" applyAlignment="1">
      <alignment horizontal="left" vertical="center"/>
    </xf>
    <xf numFmtId="0" fontId="1" fillId="0" borderId="28" xfId="0" applyFont="1" applyBorder="1" applyAlignment="1">
      <alignment horizontal="left" vertical="center"/>
    </xf>
    <xf numFmtId="0" fontId="2" fillId="0" borderId="3" xfId="0" applyFont="1" applyBorder="1" applyAlignment="1">
      <alignment vertical="center"/>
    </xf>
    <xf numFmtId="0" fontId="3" fillId="2" borderId="18" xfId="0" applyFont="1" applyFill="1" applyBorder="1" applyAlignment="1">
      <alignment vertical="center"/>
    </xf>
    <xf numFmtId="0" fontId="3" fillId="2" borderId="6" xfId="0" applyFont="1" applyFill="1" applyBorder="1" applyAlignment="1">
      <alignment vertical="center"/>
    </xf>
    <xf numFmtId="0" fontId="4" fillId="2" borderId="6" xfId="0" applyFont="1" applyFill="1" applyBorder="1" applyAlignment="1">
      <alignment vertical="center"/>
    </xf>
    <xf numFmtId="0" fontId="4" fillId="2" borderId="19" xfId="0" applyFont="1" applyFill="1" applyBorder="1" applyAlignment="1">
      <alignment vertical="center"/>
    </xf>
    <xf numFmtId="0" fontId="1" fillId="2" borderId="33"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 xfId="0" applyFont="1" applyFill="1" applyBorder="1" applyAlignment="1">
      <alignment horizontal="center" vertical="center" wrapText="1"/>
    </xf>
    <xf numFmtId="165" fontId="1" fillId="2" borderId="1" xfId="1" applyNumberFormat="1" applyFont="1" applyFill="1" applyBorder="1" applyAlignment="1">
      <alignment horizontal="center" vertical="center" wrapText="1"/>
    </xf>
    <xf numFmtId="165" fontId="1" fillId="2" borderId="3" xfId="1" applyNumberFormat="1" applyFont="1" applyFill="1" applyBorder="1" applyAlignment="1">
      <alignment horizontal="center" vertical="center" wrapText="1"/>
    </xf>
    <xf numFmtId="0" fontId="16" fillId="0" borderId="1" xfId="0" applyFont="1" applyBorder="1" applyAlignment="1">
      <alignment horizontal="left" vertical="center" wrapText="1"/>
    </xf>
    <xf numFmtId="0" fontId="11" fillId="0" borderId="1" xfId="0" applyFont="1" applyBorder="1" applyAlignment="1">
      <alignment horizontal="left" vertical="center" wrapText="1"/>
    </xf>
    <xf numFmtId="0" fontId="17" fillId="0" borderId="1" xfId="0" applyFont="1" applyBorder="1" applyAlignment="1">
      <alignment horizontal="left" vertical="center" wrapText="1"/>
    </xf>
    <xf numFmtId="0" fontId="14" fillId="0" borderId="1" xfId="0" applyFont="1" applyBorder="1" applyAlignment="1">
      <alignment horizontal="left" vertical="center" wrapText="1"/>
    </xf>
    <xf numFmtId="43" fontId="12" fillId="8" borderId="49" xfId="1" applyFont="1" applyFill="1" applyBorder="1" applyAlignment="1">
      <alignment horizontal="right" vertical="center"/>
    </xf>
    <xf numFmtId="43" fontId="12" fillId="8" borderId="50" xfId="1" applyFont="1" applyFill="1" applyBorder="1" applyAlignment="1">
      <alignment horizontal="right" vertical="center"/>
    </xf>
    <xf numFmtId="43" fontId="12" fillId="8" borderId="53" xfId="1" applyFont="1" applyFill="1" applyBorder="1" applyAlignment="1">
      <alignment horizontal="right" vertical="center"/>
    </xf>
    <xf numFmtId="43" fontId="12" fillId="8" borderId="37" xfId="1" applyFont="1" applyFill="1" applyBorder="1" applyAlignment="1">
      <alignment horizontal="right" vertical="center"/>
    </xf>
    <xf numFmtId="43" fontId="12" fillId="8" borderId="38" xfId="1" applyFont="1" applyFill="1" applyBorder="1" applyAlignment="1">
      <alignment horizontal="right" vertical="center"/>
    </xf>
    <xf numFmtId="43" fontId="12" fillId="8" borderId="39" xfId="1" applyFont="1" applyFill="1" applyBorder="1" applyAlignment="1">
      <alignment horizontal="right" vertical="center"/>
    </xf>
    <xf numFmtId="43" fontId="12" fillId="8" borderId="54" xfId="1" applyFont="1" applyFill="1" applyBorder="1" applyAlignment="1">
      <alignment horizontal="center" vertical="center"/>
    </xf>
    <xf numFmtId="43" fontId="12" fillId="8" borderId="40" xfId="1" applyFont="1" applyFill="1" applyBorder="1" applyAlignment="1">
      <alignment horizontal="center" vertical="center"/>
    </xf>
    <xf numFmtId="43" fontId="12" fillId="8" borderId="55" xfId="1" applyFont="1" applyFill="1" applyBorder="1" applyAlignment="1">
      <alignment vertical="center"/>
    </xf>
    <xf numFmtId="43" fontId="12" fillId="8" borderId="50" xfId="1" applyFont="1" applyFill="1" applyBorder="1" applyAlignment="1">
      <alignment vertical="center"/>
    </xf>
    <xf numFmtId="43" fontId="12" fillId="8" borderId="53" xfId="1" applyFont="1" applyFill="1" applyBorder="1" applyAlignment="1">
      <alignment vertical="center"/>
    </xf>
    <xf numFmtId="43" fontId="12" fillId="8" borderId="41" xfId="1" applyFont="1" applyFill="1" applyBorder="1" applyAlignment="1">
      <alignment vertical="center"/>
    </xf>
    <xf numFmtId="43" fontId="12" fillId="8" borderId="38" xfId="1" applyFont="1" applyFill="1" applyBorder="1" applyAlignment="1">
      <alignment vertical="center"/>
    </xf>
    <xf numFmtId="43" fontId="12" fillId="8" borderId="39" xfId="1" applyFont="1" applyFill="1" applyBorder="1" applyAlignment="1">
      <alignment vertical="center"/>
    </xf>
    <xf numFmtId="0" fontId="14" fillId="0" borderId="56" xfId="0" applyFont="1" applyBorder="1" applyAlignment="1">
      <alignment horizontal="left" vertical="center" wrapText="1"/>
    </xf>
    <xf numFmtId="0" fontId="14" fillId="0" borderId="12" xfId="0" applyFont="1" applyBorder="1" applyAlignment="1">
      <alignment horizontal="left" vertical="center" wrapText="1"/>
    </xf>
    <xf numFmtId="0" fontId="14" fillId="0" borderId="57" xfId="0" applyFont="1" applyBorder="1" applyAlignment="1">
      <alignment horizontal="left" vertical="center" wrapText="1"/>
    </xf>
    <xf numFmtId="165" fontId="19" fillId="8" borderId="59" xfId="1" applyNumberFormat="1" applyFont="1" applyFill="1" applyBorder="1" applyAlignment="1">
      <alignment horizontal="center" vertical="center"/>
    </xf>
    <xf numFmtId="165" fontId="19" fillId="8" borderId="60" xfId="1" applyNumberFormat="1" applyFont="1" applyFill="1" applyBorder="1" applyAlignment="1">
      <alignment horizontal="center" vertical="center"/>
    </xf>
    <xf numFmtId="165" fontId="19" fillId="8" borderId="50" xfId="1" applyNumberFormat="1" applyFont="1" applyFill="1" applyBorder="1" applyAlignment="1">
      <alignment horizontal="center" vertical="center"/>
    </xf>
    <xf numFmtId="165" fontId="19" fillId="8" borderId="38" xfId="1" applyNumberFormat="1" applyFont="1" applyFill="1" applyBorder="1" applyAlignment="1">
      <alignment horizontal="center" vertical="center"/>
    </xf>
    <xf numFmtId="43" fontId="12" fillId="8" borderId="50" xfId="1" applyFont="1" applyFill="1" applyBorder="1" applyAlignment="1">
      <alignment horizontal="center" vertical="center"/>
    </xf>
    <xf numFmtId="43" fontId="12" fillId="8" borderId="38" xfId="1" applyFont="1" applyFill="1" applyBorder="1" applyAlignment="1">
      <alignment horizontal="center" vertical="center"/>
    </xf>
    <xf numFmtId="43" fontId="12" fillId="8" borderId="55" xfId="1" applyFont="1" applyFill="1" applyBorder="1" applyAlignment="1">
      <alignment horizontal="center" vertical="center" wrapText="1"/>
    </xf>
    <xf numFmtId="43" fontId="12" fillId="8" borderId="41" xfId="1"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165" fontId="12" fillId="11" borderId="2" xfId="1" applyNumberFormat="1" applyFont="1" applyFill="1" applyBorder="1" applyAlignment="1">
      <alignment horizontal="center" vertical="center" wrapText="1"/>
    </xf>
    <xf numFmtId="165" fontId="12" fillId="11" borderId="1" xfId="1" applyNumberFormat="1" applyFont="1" applyFill="1" applyBorder="1" applyAlignment="1">
      <alignment horizontal="center" vertical="center" wrapText="1"/>
    </xf>
    <xf numFmtId="165" fontId="11" fillId="0" borderId="3" xfId="1" applyNumberFormat="1" applyFont="1" applyFill="1" applyBorder="1" applyAlignment="1">
      <alignment horizontal="center" vertical="center"/>
    </xf>
    <xf numFmtId="165" fontId="11" fillId="0" borderId="4" xfId="1" applyNumberFormat="1" applyFont="1" applyFill="1" applyBorder="1" applyAlignment="1">
      <alignment horizontal="center" vertical="center"/>
    </xf>
    <xf numFmtId="165" fontId="11" fillId="0" borderId="2" xfId="1" applyNumberFormat="1" applyFont="1" applyFill="1" applyBorder="1" applyAlignment="1">
      <alignment horizontal="center" vertical="center"/>
    </xf>
    <xf numFmtId="0" fontId="11" fillId="0" borderId="4"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9" fontId="18" fillId="7" borderId="3" xfId="0" applyNumberFormat="1" applyFont="1" applyFill="1" applyBorder="1" applyAlignment="1">
      <alignment horizontal="center" vertical="center"/>
    </xf>
    <xf numFmtId="9" fontId="18" fillId="7" borderId="4" xfId="0" applyNumberFormat="1" applyFont="1" applyFill="1" applyBorder="1" applyAlignment="1">
      <alignment horizontal="center" vertical="center"/>
    </xf>
    <xf numFmtId="9" fontId="18" fillId="7" borderId="2" xfId="0" applyNumberFormat="1" applyFont="1" applyFill="1" applyBorder="1" applyAlignment="1">
      <alignment horizontal="center" vertical="center"/>
    </xf>
    <xf numFmtId="9" fontId="11" fillId="0" borderId="3" xfId="2" applyFont="1" applyBorder="1" applyAlignment="1">
      <alignment horizontal="center" vertical="center"/>
    </xf>
    <xf numFmtId="9" fontId="11" fillId="0" borderId="4" xfId="2" applyFont="1" applyBorder="1" applyAlignment="1">
      <alignment horizontal="center" vertical="center"/>
    </xf>
    <xf numFmtId="9" fontId="11" fillId="0" borderId="2" xfId="2" applyFont="1" applyBorder="1" applyAlignment="1">
      <alignment horizontal="center" vertical="center"/>
    </xf>
    <xf numFmtId="0" fontId="12" fillId="2" borderId="49" xfId="0" applyFont="1" applyFill="1" applyBorder="1" applyAlignment="1">
      <alignment horizontal="center" vertical="center"/>
    </xf>
    <xf numFmtId="0" fontId="12" fillId="2" borderId="50" xfId="0" applyFont="1" applyFill="1" applyBorder="1" applyAlignment="1">
      <alignment horizontal="center" vertical="center"/>
    </xf>
    <xf numFmtId="0" fontId="12" fillId="2" borderId="51" xfId="0" applyFont="1" applyFill="1" applyBorder="1" applyAlignment="1">
      <alignment horizontal="center" vertical="center"/>
    </xf>
    <xf numFmtId="0" fontId="12" fillId="0" borderId="47" xfId="0" applyFont="1" applyBorder="1" applyAlignment="1">
      <alignment horizontal="left" vertical="center" wrapText="1"/>
    </xf>
    <xf numFmtId="0" fontId="12" fillId="0" borderId="0" xfId="0" applyFont="1" applyBorder="1" applyAlignment="1">
      <alignment horizontal="left" vertical="center" wrapText="1"/>
    </xf>
    <xf numFmtId="0" fontId="12" fillId="0" borderId="21" xfId="0" applyFont="1" applyBorder="1" applyAlignment="1">
      <alignment horizontal="left" vertical="center" wrapText="1"/>
    </xf>
    <xf numFmtId="0" fontId="11" fillId="2" borderId="0" xfId="0" applyFont="1" applyFill="1" applyBorder="1" applyAlignment="1">
      <alignment horizontal="center" vertical="center"/>
    </xf>
    <xf numFmtId="0" fontId="11" fillId="2" borderId="21" xfId="0" applyFont="1" applyFill="1" applyBorder="1" applyAlignment="1">
      <alignment horizontal="center" vertical="center"/>
    </xf>
    <xf numFmtId="0" fontId="11" fillId="0" borderId="4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21" xfId="0" applyFont="1" applyBorder="1" applyAlignment="1">
      <alignment horizontal="center" vertical="center" wrapText="1"/>
    </xf>
    <xf numFmtId="0" fontId="12" fillId="0" borderId="25" xfId="0" applyFont="1" applyBorder="1" applyAlignment="1">
      <alignment horizontal="left" vertical="center"/>
    </xf>
    <xf numFmtId="0" fontId="12" fillId="0" borderId="1" xfId="0" applyFont="1" applyBorder="1" applyAlignment="1">
      <alignment horizontal="left" vertical="center"/>
    </xf>
    <xf numFmtId="0" fontId="11" fillId="0" borderId="1" xfId="0" applyFont="1" applyBorder="1" applyAlignment="1">
      <alignment vertical="center"/>
    </xf>
    <xf numFmtId="0" fontId="11" fillId="0" borderId="1" xfId="0" applyFont="1" applyBorder="1" applyAlignment="1">
      <alignment horizontal="left" vertical="center"/>
    </xf>
    <xf numFmtId="0" fontId="12" fillId="11" borderId="16" xfId="0" applyFont="1" applyFill="1" applyBorder="1" applyAlignment="1">
      <alignment horizontal="center" vertical="center" wrapText="1"/>
    </xf>
    <xf numFmtId="0" fontId="12" fillId="11" borderId="25" xfId="0" applyFont="1" applyFill="1" applyBorder="1" applyAlignment="1">
      <alignment horizontal="center" vertical="center" wrapText="1"/>
    </xf>
    <xf numFmtId="166" fontId="11" fillId="0" borderId="3" xfId="4" applyNumberFormat="1" applyFont="1" applyBorder="1" applyAlignment="1">
      <alignment horizontal="center" vertical="center"/>
    </xf>
    <xf numFmtId="166" fontId="11" fillId="0" borderId="4" xfId="4" applyNumberFormat="1" applyFont="1" applyBorder="1" applyAlignment="1">
      <alignment horizontal="center" vertical="center"/>
    </xf>
    <xf numFmtId="166" fontId="11" fillId="0" borderId="2" xfId="4" applyNumberFormat="1" applyFont="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167" fontId="6" fillId="0" borderId="3" xfId="1" applyNumberFormat="1" applyFont="1" applyFill="1" applyBorder="1" applyAlignment="1">
      <alignment horizontal="center" vertical="center" wrapText="1"/>
    </xf>
    <xf numFmtId="167" fontId="6" fillId="0" borderId="2" xfId="1"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4" xfId="0" applyFont="1" applyFill="1" applyBorder="1" applyAlignment="1">
      <alignment horizontal="center" vertical="center" wrapText="1"/>
    </xf>
    <xf numFmtId="9" fontId="11" fillId="7" borderId="3" xfId="2" applyFont="1" applyFill="1" applyBorder="1" applyAlignment="1">
      <alignment horizontal="center" vertical="center"/>
    </xf>
    <xf numFmtId="9" fontId="11" fillId="7" borderId="2" xfId="2"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2" xfId="0" applyFont="1" applyFill="1" applyBorder="1" applyAlignment="1">
      <alignment horizontal="center" vertical="center"/>
    </xf>
    <xf numFmtId="166" fontId="11" fillId="0" borderId="3" xfId="4" applyNumberFormat="1" applyFont="1" applyFill="1" applyBorder="1" applyAlignment="1">
      <alignment horizontal="center" vertical="center"/>
    </xf>
    <xf numFmtId="166" fontId="11" fillId="0" borderId="2" xfId="4" applyNumberFormat="1" applyFont="1" applyFill="1" applyBorder="1" applyAlignment="1">
      <alignment horizontal="center" vertical="center"/>
    </xf>
    <xf numFmtId="0" fontId="11" fillId="0" borderId="4" xfId="0" applyFont="1" applyFill="1" applyBorder="1" applyAlignment="1">
      <alignment horizontal="center" vertical="center" wrapText="1"/>
    </xf>
  </cellXfs>
  <cellStyles count="5">
    <cellStyle name="Millares" xfId="1" builtinId="3"/>
    <cellStyle name="Moneda" xfId="4" builtinId="4"/>
    <cellStyle name="Normal" xfId="0" builtinId="0"/>
    <cellStyle name="Normal_MODELO D" xfId="3"/>
    <cellStyle name="Porcentaje" xfId="2" builtinId="5"/>
  </cellStyles>
  <dxfs count="0"/>
  <tableStyles count="0" defaultTableStyle="TableStyleMedium9" defaultPivotStyle="PivotStyleLight16"/>
  <colors>
    <mruColors>
      <color rgb="FF99CC00"/>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333374</xdr:colOff>
      <xdr:row>202</xdr:row>
      <xdr:rowOff>79374</xdr:rowOff>
    </xdr:from>
    <xdr:to>
      <xdr:col>11</xdr:col>
      <xdr:colOff>951866</xdr:colOff>
      <xdr:row>220</xdr:row>
      <xdr:rowOff>79374</xdr:rowOff>
    </xdr:to>
    <xdr:pic>
      <xdr:nvPicPr>
        <xdr:cNvPr id="3" name="Picture 2"/>
        <xdr:cNvPicPr>
          <a:picLocks noChangeAspect="1"/>
        </xdr:cNvPicPr>
      </xdr:nvPicPr>
      <xdr:blipFill>
        <a:blip xmlns:r="http://schemas.openxmlformats.org/officeDocument/2006/relationships" r:embed="rId1"/>
        <a:stretch>
          <a:fillRect/>
        </a:stretch>
      </xdr:blipFill>
      <xdr:spPr>
        <a:xfrm>
          <a:off x="492124" y="55959374"/>
          <a:ext cx="11779251" cy="4286251"/>
        </a:xfrm>
        <a:prstGeom prst="rect">
          <a:avLst/>
        </a:prstGeom>
      </xdr:spPr>
    </xdr:pic>
    <xdr:clientData/>
  </xdr:twoCellAnchor>
  <xdr:twoCellAnchor editAs="oneCell">
    <xdr:from>
      <xdr:col>1</xdr:col>
      <xdr:colOff>0</xdr:colOff>
      <xdr:row>224</xdr:row>
      <xdr:rowOff>0</xdr:rowOff>
    </xdr:from>
    <xdr:to>
      <xdr:col>11</xdr:col>
      <xdr:colOff>507366</xdr:colOff>
      <xdr:row>243</xdr:row>
      <xdr:rowOff>79374</xdr:rowOff>
    </xdr:to>
    <xdr:pic>
      <xdr:nvPicPr>
        <xdr:cNvPr id="4" name="Picture 3"/>
        <xdr:cNvPicPr>
          <a:picLocks noChangeAspect="1"/>
        </xdr:cNvPicPr>
      </xdr:nvPicPr>
      <xdr:blipFill>
        <a:blip xmlns:r="http://schemas.openxmlformats.org/officeDocument/2006/relationships" r:embed="rId2"/>
        <a:stretch>
          <a:fillRect/>
        </a:stretch>
      </xdr:blipFill>
      <xdr:spPr>
        <a:xfrm>
          <a:off x="158750" y="61118750"/>
          <a:ext cx="11668125" cy="46037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topLeftCell="A10" zoomScaleNormal="100" workbookViewId="0">
      <pane ySplit="1875" topLeftCell="A40" activePane="bottomLeft"/>
      <selection activeCell="A10" sqref="A1:XFD1048576"/>
      <selection pane="bottomLeft" activeCell="E52" sqref="E52"/>
    </sheetView>
  </sheetViews>
  <sheetFormatPr baseColWidth="10" defaultColWidth="9.140625" defaultRowHeight="15" x14ac:dyDescent="0.25"/>
  <cols>
    <col min="1" max="1" width="2.42578125" style="63" customWidth="1"/>
    <col min="2" max="2" width="4.85546875" style="70" customWidth="1"/>
    <col min="3" max="3" width="8.140625" style="70" customWidth="1"/>
    <col min="4" max="4" width="45.7109375" style="71" customWidth="1"/>
    <col min="5" max="5" width="11.28515625" style="72" customWidth="1"/>
    <col min="6" max="6" width="17.28515625" style="71" customWidth="1"/>
    <col min="7" max="7" width="13.5703125" style="70" customWidth="1"/>
    <col min="8" max="9" width="9.140625" style="70" customWidth="1"/>
    <col min="10" max="10" width="16.7109375" style="70" customWidth="1"/>
    <col min="11" max="11" width="18.140625" style="70" bestFit="1" customWidth="1"/>
    <col min="12" max="12" width="52.7109375" style="70" customWidth="1"/>
    <col min="13" max="16384" width="9.140625" style="63"/>
  </cols>
  <sheetData>
    <row r="1" spans="1:15" ht="20.25" customHeight="1" x14ac:dyDescent="0.25">
      <c r="J1" s="70" t="s">
        <v>16</v>
      </c>
    </row>
    <row r="2" spans="1:15" ht="20.25" customHeight="1" x14ac:dyDescent="0.25">
      <c r="J2" s="70" t="s">
        <v>17</v>
      </c>
    </row>
    <row r="3" spans="1:15" ht="22.5" customHeight="1" thickBot="1" x14ac:dyDescent="0.3">
      <c r="K3" s="73"/>
    </row>
    <row r="4" spans="1:15" ht="28.5" customHeight="1" x14ac:dyDescent="0.25">
      <c r="B4" s="351" t="s">
        <v>18</v>
      </c>
      <c r="C4" s="352"/>
      <c r="D4" s="353"/>
      <c r="E4" s="352"/>
      <c r="F4" s="352"/>
      <c r="G4" s="352"/>
      <c r="H4" s="352"/>
      <c r="I4" s="352"/>
      <c r="J4" s="352"/>
      <c r="K4" s="352"/>
      <c r="L4" s="354"/>
    </row>
    <row r="5" spans="1:15" ht="16.5" customHeight="1" x14ac:dyDescent="0.25">
      <c r="B5" s="364" t="s">
        <v>24</v>
      </c>
      <c r="C5" s="365"/>
      <c r="D5" s="366"/>
      <c r="E5" s="366"/>
      <c r="F5" s="366"/>
      <c r="G5" s="345" t="s">
        <v>37</v>
      </c>
      <c r="H5" s="346"/>
      <c r="I5" s="346"/>
      <c r="J5" s="346"/>
      <c r="K5" s="346"/>
      <c r="L5" s="347"/>
    </row>
    <row r="6" spans="1:15" ht="16.5" customHeight="1" x14ac:dyDescent="0.25">
      <c r="B6" s="362" t="s">
        <v>36</v>
      </c>
      <c r="C6" s="363"/>
      <c r="D6" s="349"/>
      <c r="E6" s="349"/>
      <c r="F6" s="349"/>
      <c r="G6" s="348" t="s">
        <v>38</v>
      </c>
      <c r="H6" s="349"/>
      <c r="I6" s="349"/>
      <c r="J6" s="349"/>
      <c r="K6" s="349"/>
      <c r="L6" s="350"/>
    </row>
    <row r="7" spans="1:15" ht="21" customHeight="1" x14ac:dyDescent="0.25">
      <c r="B7" s="367" t="s">
        <v>6</v>
      </c>
      <c r="C7" s="368"/>
      <c r="D7" s="369"/>
      <c r="E7" s="369"/>
      <c r="F7" s="369"/>
      <c r="G7" s="369"/>
      <c r="H7" s="369"/>
      <c r="I7" s="369"/>
      <c r="J7" s="369"/>
      <c r="K7" s="369"/>
      <c r="L7" s="370"/>
    </row>
    <row r="8" spans="1:15" ht="22.5" customHeight="1" x14ac:dyDescent="0.25">
      <c r="A8" s="63" t="s">
        <v>3</v>
      </c>
      <c r="B8" s="1" t="s">
        <v>4</v>
      </c>
      <c r="C8" s="2"/>
      <c r="D8" s="3"/>
      <c r="E8" s="49" t="s">
        <v>8</v>
      </c>
      <c r="F8" s="5"/>
      <c r="G8" s="6">
        <f>SUM(E14:E14,E37:E38,E47:E47)</f>
        <v>0</v>
      </c>
      <c r="H8" s="7"/>
      <c r="I8" s="4" t="s">
        <v>9</v>
      </c>
      <c r="J8" s="7"/>
      <c r="K8" s="6">
        <f>SUM(E21:E29,E40:E41,E49,E54,E65,E76:E77,E87:E93)</f>
        <v>58696.153846153844</v>
      </c>
      <c r="L8" s="8"/>
    </row>
    <row r="9" spans="1:15" ht="12" customHeight="1" x14ac:dyDescent="0.25">
      <c r="B9" s="9"/>
      <c r="C9" s="10"/>
      <c r="D9" s="11"/>
      <c r="E9" s="50"/>
      <c r="F9" s="11"/>
      <c r="G9" s="10"/>
      <c r="H9" s="10"/>
      <c r="I9" s="10"/>
      <c r="J9" s="10"/>
      <c r="K9" s="10"/>
      <c r="L9" s="12"/>
    </row>
    <row r="10" spans="1:15" s="77" customFormat="1" ht="40.5" customHeight="1" x14ac:dyDescent="0.25">
      <c r="B10" s="371" t="s">
        <v>19</v>
      </c>
      <c r="C10" s="343" t="s">
        <v>14</v>
      </c>
      <c r="D10" s="336" t="s">
        <v>20</v>
      </c>
      <c r="E10" s="374" t="s">
        <v>5</v>
      </c>
      <c r="F10" s="335" t="s">
        <v>21</v>
      </c>
      <c r="G10" s="335" t="s">
        <v>23</v>
      </c>
      <c r="H10" s="335" t="s">
        <v>0</v>
      </c>
      <c r="I10" s="335"/>
      <c r="J10" s="336" t="s">
        <v>7</v>
      </c>
      <c r="K10" s="335" t="s">
        <v>22</v>
      </c>
      <c r="L10" s="337" t="s">
        <v>2</v>
      </c>
      <c r="M10" s="78"/>
      <c r="N10" s="78"/>
      <c r="O10" s="78"/>
    </row>
    <row r="11" spans="1:15" ht="40.5" customHeight="1" x14ac:dyDescent="0.25">
      <c r="B11" s="372"/>
      <c r="C11" s="344"/>
      <c r="D11" s="373"/>
      <c r="E11" s="375"/>
      <c r="F11" s="336"/>
      <c r="G11" s="336"/>
      <c r="H11" s="79" t="s">
        <v>13</v>
      </c>
      <c r="I11" s="79" t="s">
        <v>1</v>
      </c>
      <c r="J11" s="373"/>
      <c r="K11" s="336"/>
      <c r="L11" s="338"/>
      <c r="M11" s="80"/>
      <c r="N11" s="80"/>
      <c r="O11" s="80"/>
    </row>
    <row r="12" spans="1:15" x14ac:dyDescent="0.25">
      <c r="B12" s="13">
        <v>1</v>
      </c>
      <c r="C12" s="14"/>
      <c r="D12" s="15" t="s">
        <v>30</v>
      </c>
      <c r="E12" s="51">
        <f>SUM(E14:E34)</f>
        <v>37208.538461538461</v>
      </c>
      <c r="F12" s="17"/>
      <c r="G12" s="16"/>
      <c r="H12" s="16"/>
      <c r="I12" s="16"/>
      <c r="J12" s="16"/>
      <c r="K12" s="16"/>
      <c r="L12" s="18"/>
    </row>
    <row r="13" spans="1:15" x14ac:dyDescent="0.25">
      <c r="B13" s="19"/>
      <c r="C13" s="19"/>
      <c r="D13" s="20" t="s">
        <v>25</v>
      </c>
      <c r="E13" s="52"/>
      <c r="F13" s="22"/>
      <c r="G13" s="21"/>
      <c r="H13" s="21"/>
      <c r="I13" s="21"/>
      <c r="J13" s="21"/>
      <c r="K13" s="19"/>
      <c r="L13" s="19"/>
    </row>
    <row r="14" spans="1:15" x14ac:dyDescent="0.25">
      <c r="B14" s="19"/>
      <c r="C14" s="19"/>
      <c r="D14" s="38"/>
      <c r="E14" s="66"/>
      <c r="F14" s="67"/>
      <c r="G14" s="68"/>
      <c r="H14" s="68"/>
      <c r="I14" s="68"/>
      <c r="J14" s="68"/>
      <c r="K14" s="21"/>
      <c r="L14" s="19"/>
    </row>
    <row r="15" spans="1:15" x14ac:dyDescent="0.25">
      <c r="B15" s="19"/>
      <c r="C15" s="19"/>
      <c r="D15" s="20" t="s">
        <v>26</v>
      </c>
      <c r="E15" s="52"/>
      <c r="F15" s="22"/>
      <c r="G15" s="21"/>
      <c r="H15" s="21"/>
      <c r="I15" s="21"/>
      <c r="J15" s="21"/>
      <c r="K15" s="21"/>
      <c r="L15" s="19"/>
    </row>
    <row r="16" spans="1:15" ht="30" x14ac:dyDescent="0.25">
      <c r="B16" s="19"/>
      <c r="C16" s="64" t="s">
        <v>42</v>
      </c>
      <c r="D16" s="65" t="s">
        <v>45</v>
      </c>
      <c r="E16" s="52">
        <f>+(20000*10)/13</f>
        <v>15384.615384615385</v>
      </c>
      <c r="F16" s="22" t="s">
        <v>39</v>
      </c>
      <c r="G16" s="21" t="s">
        <v>40</v>
      </c>
      <c r="H16" s="58">
        <v>1</v>
      </c>
      <c r="I16" s="57">
        <v>0</v>
      </c>
      <c r="J16" s="59">
        <v>42064</v>
      </c>
      <c r="K16" s="21"/>
      <c r="L16" s="19" t="s">
        <v>43</v>
      </c>
    </row>
    <row r="17" spans="2:12" ht="30" x14ac:dyDescent="0.25">
      <c r="B17" s="19"/>
      <c r="C17" s="64" t="s">
        <v>58</v>
      </c>
      <c r="D17" s="65" t="s">
        <v>78</v>
      </c>
      <c r="E17" s="52">
        <f>900*12</f>
        <v>10800</v>
      </c>
      <c r="F17" s="22" t="s">
        <v>39</v>
      </c>
      <c r="G17" s="21" t="s">
        <v>40</v>
      </c>
      <c r="H17" s="58">
        <v>0</v>
      </c>
      <c r="I17" s="57">
        <v>1</v>
      </c>
      <c r="J17" s="59">
        <v>42005</v>
      </c>
      <c r="K17" s="21"/>
      <c r="L17" s="19"/>
    </row>
    <row r="18" spans="2:12" x14ac:dyDescent="0.25">
      <c r="B18" s="19"/>
      <c r="C18" s="19" t="s">
        <v>44</v>
      </c>
      <c r="D18" s="38" t="s">
        <v>46</v>
      </c>
      <c r="E18" s="52">
        <f>24700/13</f>
        <v>1900</v>
      </c>
      <c r="F18" s="22" t="s">
        <v>39</v>
      </c>
      <c r="G18" s="21" t="s">
        <v>40</v>
      </c>
      <c r="H18" s="58">
        <v>1</v>
      </c>
      <c r="I18" s="57">
        <v>0</v>
      </c>
      <c r="J18" s="59">
        <v>42213</v>
      </c>
      <c r="K18" s="21"/>
      <c r="L18" s="19"/>
    </row>
    <row r="19" spans="2:12" ht="30" x14ac:dyDescent="0.25">
      <c r="B19" s="19"/>
      <c r="C19" s="19" t="s">
        <v>44</v>
      </c>
      <c r="D19" s="69" t="s">
        <v>49</v>
      </c>
      <c r="E19" s="52">
        <f>113680/13</f>
        <v>8744.6153846153848</v>
      </c>
      <c r="F19" s="22" t="s">
        <v>39</v>
      </c>
      <c r="G19" s="21" t="s">
        <v>40</v>
      </c>
      <c r="H19" s="58">
        <v>1</v>
      </c>
      <c r="I19" s="57">
        <v>0</v>
      </c>
      <c r="J19" s="59">
        <v>42248</v>
      </c>
      <c r="K19" s="21"/>
      <c r="L19" s="19"/>
    </row>
    <row r="20" spans="2:12" x14ac:dyDescent="0.25">
      <c r="B20" s="19"/>
      <c r="C20" s="19"/>
      <c r="D20" s="38"/>
      <c r="E20" s="52"/>
      <c r="F20" s="22"/>
      <c r="G20" s="21"/>
      <c r="H20" s="58"/>
      <c r="I20" s="57"/>
      <c r="J20" s="59"/>
      <c r="K20" s="21"/>
      <c r="L20" s="19"/>
    </row>
    <row r="21" spans="2:12" x14ac:dyDescent="0.25">
      <c r="B21" s="19"/>
      <c r="C21" s="19"/>
      <c r="D21" s="38"/>
      <c r="E21" s="66"/>
      <c r="F21" s="22"/>
      <c r="G21" s="21"/>
      <c r="H21" s="58"/>
      <c r="I21" s="57"/>
      <c r="J21" s="59"/>
      <c r="K21" s="21"/>
      <c r="L21" s="19"/>
    </row>
    <row r="22" spans="2:12" x14ac:dyDescent="0.25">
      <c r="B22" s="19"/>
      <c r="C22" s="19"/>
      <c r="D22" s="38"/>
      <c r="E22" s="66"/>
      <c r="F22" s="67"/>
      <c r="G22" s="68"/>
      <c r="H22" s="68"/>
      <c r="I22" s="68"/>
      <c r="J22" s="68"/>
      <c r="K22" s="21"/>
      <c r="L22" s="19"/>
    </row>
    <row r="23" spans="2:12" x14ac:dyDescent="0.25">
      <c r="B23" s="19"/>
      <c r="C23" s="19"/>
      <c r="D23" s="38"/>
      <c r="E23" s="66"/>
      <c r="F23" s="67"/>
      <c r="G23" s="68"/>
      <c r="H23" s="68"/>
      <c r="I23" s="68"/>
      <c r="J23" s="68"/>
      <c r="K23" s="21"/>
      <c r="L23" s="19"/>
    </row>
    <row r="24" spans="2:12" x14ac:dyDescent="0.25">
      <c r="B24" s="19"/>
      <c r="C24" s="19"/>
      <c r="D24" s="20" t="s">
        <v>28</v>
      </c>
      <c r="E24" s="52"/>
      <c r="F24" s="22"/>
      <c r="G24" s="21"/>
      <c r="H24" s="21"/>
      <c r="I24" s="21"/>
      <c r="J24" s="21"/>
      <c r="K24" s="21"/>
      <c r="L24" s="19"/>
    </row>
    <row r="25" spans="2:12" x14ac:dyDescent="0.25">
      <c r="B25" s="19"/>
      <c r="C25" s="19"/>
      <c r="D25" s="38"/>
      <c r="E25" s="52"/>
      <c r="F25" s="22"/>
      <c r="G25" s="21"/>
      <c r="H25" s="57"/>
      <c r="I25" s="57"/>
      <c r="J25" s="59"/>
      <c r="K25" s="21"/>
      <c r="L25" s="19"/>
    </row>
    <row r="26" spans="2:12" x14ac:dyDescent="0.25">
      <c r="B26" s="19"/>
      <c r="C26" s="19"/>
      <c r="D26" s="38"/>
      <c r="E26" s="52"/>
      <c r="F26" s="22"/>
      <c r="G26" s="21"/>
      <c r="H26" s="58"/>
      <c r="I26" s="57"/>
      <c r="J26" s="59"/>
      <c r="K26" s="21"/>
      <c r="L26" s="19"/>
    </row>
    <row r="27" spans="2:12" x14ac:dyDescent="0.25">
      <c r="B27" s="19"/>
      <c r="C27" s="19"/>
      <c r="D27" s="38"/>
      <c r="E27" s="52"/>
      <c r="F27" s="22"/>
      <c r="G27" s="21"/>
      <c r="H27" s="21"/>
      <c r="I27" s="21"/>
      <c r="J27" s="21"/>
      <c r="K27" s="21"/>
      <c r="L27" s="19"/>
    </row>
    <row r="28" spans="2:12" x14ac:dyDescent="0.25">
      <c r="B28" s="19"/>
      <c r="C28" s="19"/>
      <c r="D28" s="38"/>
      <c r="E28" s="52"/>
      <c r="F28" s="22"/>
      <c r="G28" s="21"/>
      <c r="H28" s="21"/>
      <c r="I28" s="21"/>
      <c r="J28" s="21"/>
      <c r="K28" s="21"/>
      <c r="L28" s="19"/>
    </row>
    <row r="29" spans="2:12" x14ac:dyDescent="0.25">
      <c r="B29" s="37"/>
      <c r="C29" s="37"/>
      <c r="D29" s="38"/>
      <c r="E29" s="66"/>
      <c r="F29" s="67"/>
      <c r="G29" s="68"/>
      <c r="H29" s="68"/>
      <c r="I29" s="68"/>
      <c r="J29" s="68"/>
      <c r="K29" s="21"/>
      <c r="L29" s="19"/>
    </row>
    <row r="30" spans="2:12" x14ac:dyDescent="0.25">
      <c r="B30" s="37"/>
      <c r="C30" s="37"/>
      <c r="D30" s="20" t="s">
        <v>27</v>
      </c>
      <c r="E30" s="66"/>
      <c r="F30" s="67"/>
      <c r="G30" s="68"/>
      <c r="H30" s="68"/>
      <c r="I30" s="68"/>
      <c r="J30" s="68"/>
      <c r="K30" s="21"/>
      <c r="L30" s="19"/>
    </row>
    <row r="31" spans="2:12" x14ac:dyDescent="0.25">
      <c r="B31" s="19"/>
      <c r="C31" s="19" t="s">
        <v>44</v>
      </c>
      <c r="D31" s="38" t="s">
        <v>47</v>
      </c>
      <c r="E31" s="52">
        <f>1103/13</f>
        <v>84.84615384615384</v>
      </c>
      <c r="F31" s="22" t="s">
        <v>41</v>
      </c>
      <c r="G31" s="21" t="s">
        <v>40</v>
      </c>
      <c r="H31" s="58">
        <v>1</v>
      </c>
      <c r="I31" s="57">
        <v>0</v>
      </c>
      <c r="J31" s="59">
        <v>42159</v>
      </c>
      <c r="K31" s="21"/>
      <c r="L31" s="19"/>
    </row>
    <row r="32" spans="2:12" x14ac:dyDescent="0.25">
      <c r="B32" s="37"/>
      <c r="C32" s="19" t="s">
        <v>44</v>
      </c>
      <c r="D32" s="38" t="s">
        <v>48</v>
      </c>
      <c r="E32" s="66">
        <f>3828/13</f>
        <v>294.46153846153845</v>
      </c>
      <c r="F32" s="22" t="s">
        <v>39</v>
      </c>
      <c r="G32" s="21" t="s">
        <v>40</v>
      </c>
      <c r="H32" s="58">
        <v>1</v>
      </c>
      <c r="I32" s="57">
        <v>0</v>
      </c>
      <c r="J32" s="81">
        <v>42278</v>
      </c>
      <c r="K32" s="21"/>
      <c r="L32" s="19"/>
    </row>
    <row r="33" spans="2:12" x14ac:dyDescent="0.25">
      <c r="B33" s="19"/>
      <c r="C33" s="64"/>
      <c r="D33" s="38"/>
      <c r="E33" s="52"/>
      <c r="F33" s="22"/>
      <c r="G33" s="21"/>
      <c r="H33" s="58"/>
      <c r="I33" s="57"/>
      <c r="J33" s="59"/>
      <c r="K33" s="21"/>
      <c r="L33" s="19"/>
    </row>
    <row r="34" spans="2:12" x14ac:dyDescent="0.25">
      <c r="B34" s="19"/>
      <c r="C34" s="82"/>
      <c r="D34" s="38"/>
      <c r="E34" s="83"/>
      <c r="F34" s="84"/>
      <c r="G34" s="68"/>
      <c r="H34" s="85"/>
      <c r="I34" s="85"/>
      <c r="J34" s="68"/>
      <c r="K34" s="61"/>
      <c r="L34" s="86"/>
    </row>
    <row r="35" spans="2:12" x14ac:dyDescent="0.25">
      <c r="B35" s="23">
        <v>2</v>
      </c>
      <c r="C35" s="24"/>
      <c r="D35" s="25" t="s">
        <v>31</v>
      </c>
      <c r="E35" s="53">
        <f>SUM(E37:E43)</f>
        <v>0</v>
      </c>
      <c r="F35" s="27"/>
      <c r="G35" s="26"/>
      <c r="H35" s="26"/>
      <c r="I35" s="26"/>
      <c r="J35" s="26"/>
      <c r="K35" s="26"/>
      <c r="L35" s="28"/>
    </row>
    <row r="36" spans="2:12" x14ac:dyDescent="0.25">
      <c r="B36" s="19"/>
      <c r="C36" s="19"/>
      <c r="D36" s="20" t="s">
        <v>25</v>
      </c>
      <c r="E36" s="52"/>
      <c r="F36" s="22"/>
      <c r="G36" s="21"/>
      <c r="H36" s="21"/>
      <c r="I36" s="21"/>
      <c r="J36" s="21"/>
      <c r="K36" s="21"/>
      <c r="L36" s="19"/>
    </row>
    <row r="37" spans="2:12" x14ac:dyDescent="0.25">
      <c r="B37" s="19"/>
      <c r="C37" s="19"/>
      <c r="D37" s="38"/>
      <c r="E37" s="66"/>
      <c r="F37" s="67"/>
      <c r="G37" s="68"/>
      <c r="H37" s="68"/>
      <c r="I37" s="68"/>
      <c r="J37" s="87"/>
      <c r="K37" s="68"/>
      <c r="L37" s="19"/>
    </row>
    <row r="38" spans="2:12" x14ac:dyDescent="0.25">
      <c r="B38" s="19"/>
      <c r="C38" s="19"/>
      <c r="D38" s="38"/>
      <c r="E38" s="66"/>
      <c r="F38" s="67"/>
      <c r="G38" s="68"/>
      <c r="H38" s="68"/>
      <c r="I38" s="68"/>
      <c r="J38" s="87"/>
      <c r="K38" s="68"/>
      <c r="L38" s="19"/>
    </row>
    <row r="39" spans="2:12" ht="15.75" customHeight="1" x14ac:dyDescent="0.25">
      <c r="B39" s="19"/>
      <c r="C39" s="19"/>
      <c r="D39" s="20" t="s">
        <v>26</v>
      </c>
      <c r="E39" s="52"/>
      <c r="F39" s="22"/>
      <c r="G39" s="21"/>
      <c r="H39" s="21"/>
      <c r="I39" s="21"/>
      <c r="J39" s="21"/>
      <c r="K39" s="21"/>
      <c r="L39" s="19"/>
    </row>
    <row r="40" spans="2:12" ht="18.75" customHeight="1" x14ac:dyDescent="0.25">
      <c r="B40" s="19"/>
      <c r="C40" s="19"/>
      <c r="D40" s="38"/>
      <c r="E40" s="66"/>
      <c r="F40" s="67"/>
      <c r="G40" s="68"/>
      <c r="H40" s="68"/>
      <c r="I40" s="68"/>
      <c r="J40" s="68"/>
      <c r="K40" s="21"/>
      <c r="L40" s="19"/>
    </row>
    <row r="41" spans="2:12" ht="16.5" customHeight="1" x14ac:dyDescent="0.25">
      <c r="B41" s="19"/>
      <c r="C41" s="19"/>
      <c r="D41" s="38"/>
      <c r="E41" s="66"/>
      <c r="F41" s="67"/>
      <c r="G41" s="68"/>
      <c r="H41" s="68"/>
      <c r="I41" s="68"/>
      <c r="J41" s="68"/>
      <c r="K41" s="21"/>
      <c r="L41" s="19"/>
    </row>
    <row r="42" spans="2:12" ht="16.5" customHeight="1" x14ac:dyDescent="0.25">
      <c r="B42" s="41"/>
      <c r="C42" s="41"/>
      <c r="D42" s="20" t="s">
        <v>27</v>
      </c>
      <c r="E42" s="66"/>
      <c r="F42" s="67"/>
      <c r="G42" s="68"/>
      <c r="H42" s="68"/>
      <c r="I42" s="68"/>
      <c r="J42" s="68"/>
      <c r="K42" s="21"/>
      <c r="L42" s="43"/>
    </row>
    <row r="43" spans="2:12" ht="16.5" customHeight="1" x14ac:dyDescent="0.25">
      <c r="B43" s="41"/>
      <c r="C43" s="41"/>
      <c r="D43" s="38"/>
      <c r="E43" s="66"/>
      <c r="F43" s="67"/>
      <c r="G43" s="68"/>
      <c r="H43" s="68"/>
      <c r="I43" s="68"/>
      <c r="J43" s="68"/>
      <c r="K43" s="21"/>
      <c r="L43" s="43"/>
    </row>
    <row r="44" spans="2:12" x14ac:dyDescent="0.25">
      <c r="B44" s="29">
        <v>3</v>
      </c>
      <c r="C44" s="30"/>
      <c r="D44" s="31" t="s">
        <v>32</v>
      </c>
      <c r="E44" s="54">
        <f>SUM(E46:E60)</f>
        <v>83850</v>
      </c>
      <c r="F44" s="33"/>
      <c r="G44" s="32"/>
      <c r="H44" s="32"/>
      <c r="I44" s="32"/>
      <c r="J44" s="32"/>
      <c r="K44" s="32"/>
      <c r="L44" s="34"/>
    </row>
    <row r="45" spans="2:12" x14ac:dyDescent="0.25">
      <c r="B45" s="35"/>
      <c r="C45" s="36"/>
      <c r="D45" s="20" t="s">
        <v>25</v>
      </c>
      <c r="E45" s="55"/>
      <c r="F45" s="38"/>
      <c r="G45" s="37"/>
      <c r="H45" s="37"/>
      <c r="I45" s="37"/>
      <c r="J45" s="37"/>
      <c r="K45" s="37"/>
      <c r="L45" s="39"/>
    </row>
    <row r="46" spans="2:12" s="97" customFormat="1" x14ac:dyDescent="0.25">
      <c r="B46" s="35"/>
      <c r="C46" s="36"/>
      <c r="D46" s="88"/>
      <c r="E46" s="55"/>
      <c r="F46" s="38"/>
      <c r="G46" s="37"/>
      <c r="H46" s="37"/>
      <c r="I46" s="37"/>
      <c r="J46" s="37"/>
      <c r="K46" s="37"/>
      <c r="L46" s="39"/>
    </row>
    <row r="47" spans="2:12" x14ac:dyDescent="0.25">
      <c r="B47" s="35"/>
      <c r="C47" s="36"/>
      <c r="D47" s="38"/>
      <c r="E47" s="55"/>
      <c r="F47" s="67"/>
      <c r="G47" s="68"/>
      <c r="H47" s="37"/>
      <c r="I47" s="68"/>
      <c r="J47" s="68"/>
      <c r="K47" s="37"/>
      <c r="L47" s="39"/>
    </row>
    <row r="48" spans="2:12" x14ac:dyDescent="0.25">
      <c r="B48" s="40"/>
      <c r="C48" s="41"/>
      <c r="D48" s="20" t="s">
        <v>26</v>
      </c>
      <c r="E48" s="52"/>
      <c r="F48" s="22"/>
      <c r="G48" s="21"/>
      <c r="H48" s="21"/>
      <c r="I48" s="21"/>
      <c r="J48" s="21"/>
      <c r="K48" s="21"/>
      <c r="L48" s="42"/>
    </row>
    <row r="49" spans="2:12" x14ac:dyDescent="0.25">
      <c r="B49" s="40"/>
      <c r="C49" s="41" t="s">
        <v>60</v>
      </c>
      <c r="D49" s="38" t="s">
        <v>59</v>
      </c>
      <c r="E49" s="66">
        <f>21450/13</f>
        <v>1650</v>
      </c>
      <c r="F49" s="67" t="s">
        <v>39</v>
      </c>
      <c r="G49" s="21" t="s">
        <v>40</v>
      </c>
      <c r="H49" s="98">
        <v>1</v>
      </c>
      <c r="I49" s="98">
        <v>0</v>
      </c>
      <c r="J49" s="81">
        <v>42231</v>
      </c>
      <c r="K49" s="21"/>
      <c r="L49" s="42"/>
    </row>
    <row r="50" spans="2:12" x14ac:dyDescent="0.25">
      <c r="B50" s="40"/>
      <c r="C50" s="41"/>
      <c r="D50" s="20" t="s">
        <v>28</v>
      </c>
      <c r="E50" s="66"/>
      <c r="F50" s="67"/>
      <c r="G50" s="68"/>
      <c r="H50" s="68"/>
      <c r="I50" s="68"/>
      <c r="J50" s="68"/>
      <c r="K50" s="21"/>
      <c r="L50" s="42"/>
    </row>
    <row r="51" spans="2:12" ht="45" x14ac:dyDescent="0.25">
      <c r="B51" s="40"/>
      <c r="C51" s="65" t="s">
        <v>57</v>
      </c>
      <c r="D51" s="38" t="s">
        <v>56</v>
      </c>
      <c r="E51" s="66">
        <v>82200</v>
      </c>
      <c r="F51" s="67" t="s">
        <v>41</v>
      </c>
      <c r="G51" s="21" t="s">
        <v>40</v>
      </c>
      <c r="H51" s="58">
        <v>1</v>
      </c>
      <c r="I51" s="57">
        <v>0</v>
      </c>
      <c r="J51" s="81">
        <v>42278</v>
      </c>
      <c r="K51" s="21"/>
      <c r="L51" s="43"/>
    </row>
    <row r="52" spans="2:12" x14ac:dyDescent="0.25">
      <c r="B52" s="40"/>
      <c r="C52" s="41"/>
      <c r="D52" s="38"/>
      <c r="E52" s="66"/>
      <c r="F52" s="67"/>
      <c r="G52" s="68"/>
      <c r="H52" s="68"/>
      <c r="I52" s="68"/>
      <c r="J52" s="68"/>
      <c r="K52" s="21"/>
      <c r="L52" s="43"/>
    </row>
    <row r="53" spans="2:12" x14ac:dyDescent="0.25">
      <c r="B53" s="40"/>
      <c r="C53" s="41"/>
      <c r="D53" s="88"/>
      <c r="E53" s="66"/>
      <c r="F53" s="67"/>
      <c r="G53" s="68"/>
      <c r="H53" s="68"/>
      <c r="I53" s="68"/>
      <c r="J53" s="68"/>
      <c r="K53" s="21"/>
      <c r="L53" s="43"/>
    </row>
    <row r="54" spans="2:12" x14ac:dyDescent="0.25">
      <c r="B54" s="40"/>
      <c r="C54" s="41"/>
      <c r="D54" s="38"/>
      <c r="E54" s="66"/>
      <c r="F54" s="67"/>
      <c r="G54" s="68"/>
      <c r="H54" s="68"/>
      <c r="I54" s="68"/>
      <c r="J54" s="68"/>
      <c r="K54" s="21"/>
      <c r="L54" s="19"/>
    </row>
    <row r="55" spans="2:12" x14ac:dyDescent="0.25">
      <c r="B55" s="40"/>
      <c r="C55" s="41"/>
      <c r="D55" s="20" t="s">
        <v>15</v>
      </c>
      <c r="E55" s="52"/>
      <c r="F55" s="22"/>
      <c r="G55" s="21"/>
      <c r="H55" s="21"/>
      <c r="I55" s="21"/>
      <c r="J55" s="21"/>
      <c r="K55" s="21"/>
      <c r="L55" s="42"/>
    </row>
    <row r="56" spans="2:12" x14ac:dyDescent="0.25">
      <c r="B56" s="40"/>
      <c r="C56" s="41"/>
      <c r="D56" s="38"/>
      <c r="E56" s="66"/>
      <c r="F56" s="67"/>
      <c r="G56" s="68"/>
      <c r="H56" s="68"/>
      <c r="I56" s="68"/>
      <c r="J56" s="68"/>
      <c r="K56" s="21"/>
      <c r="L56" s="42"/>
    </row>
    <row r="57" spans="2:12" x14ac:dyDescent="0.25">
      <c r="B57" s="40"/>
      <c r="C57" s="41"/>
      <c r="D57" s="38"/>
      <c r="E57" s="66"/>
      <c r="F57" s="67"/>
      <c r="G57" s="68"/>
      <c r="H57" s="68"/>
      <c r="I57" s="68"/>
      <c r="J57" s="68"/>
      <c r="K57" s="21"/>
      <c r="L57" s="43"/>
    </row>
    <row r="58" spans="2:12" x14ac:dyDescent="0.25">
      <c r="B58" s="40"/>
      <c r="C58" s="41"/>
      <c r="D58" s="38"/>
      <c r="E58" s="66"/>
      <c r="F58" s="67"/>
      <c r="G58" s="68"/>
      <c r="H58" s="68"/>
      <c r="I58" s="68"/>
      <c r="J58" s="68"/>
      <c r="K58" s="21"/>
      <c r="L58" s="43"/>
    </row>
    <row r="59" spans="2:12" x14ac:dyDescent="0.25">
      <c r="B59" s="40"/>
      <c r="C59" s="41"/>
      <c r="D59" s="38"/>
      <c r="E59" s="66"/>
      <c r="F59" s="67"/>
      <c r="G59" s="68"/>
      <c r="H59" s="68"/>
      <c r="I59" s="68"/>
      <c r="J59" s="68"/>
      <c r="K59" s="21"/>
      <c r="L59" s="19"/>
    </row>
    <row r="60" spans="2:12" x14ac:dyDescent="0.25">
      <c r="B60" s="40"/>
      <c r="C60" s="41"/>
      <c r="D60" s="38"/>
      <c r="E60" s="66"/>
      <c r="F60" s="67"/>
      <c r="G60" s="68"/>
      <c r="H60" s="68"/>
      <c r="I60" s="68"/>
      <c r="J60" s="68"/>
      <c r="K60" s="21"/>
      <c r="L60" s="19"/>
    </row>
    <row r="61" spans="2:12" x14ac:dyDescent="0.25">
      <c r="B61" s="29">
        <v>4</v>
      </c>
      <c r="C61" s="30"/>
      <c r="D61" s="31" t="s">
        <v>33</v>
      </c>
      <c r="E61" s="54">
        <f>SUM(E63:E73)</f>
        <v>35485.893846153849</v>
      </c>
      <c r="F61" s="33"/>
      <c r="G61" s="32"/>
      <c r="H61" s="32"/>
      <c r="I61" s="32"/>
      <c r="J61" s="32"/>
      <c r="K61" s="32"/>
      <c r="L61" s="34"/>
    </row>
    <row r="62" spans="2:12" x14ac:dyDescent="0.25">
      <c r="B62" s="40"/>
      <c r="C62" s="41"/>
      <c r="D62" s="20" t="s">
        <v>26</v>
      </c>
      <c r="E62" s="52"/>
      <c r="F62" s="22"/>
      <c r="G62" s="21"/>
      <c r="H62" s="21"/>
      <c r="I62" s="21"/>
      <c r="J62" s="21"/>
      <c r="K62" s="21"/>
      <c r="L62" s="42"/>
    </row>
    <row r="63" spans="2:12" ht="45" x14ac:dyDescent="0.25">
      <c r="B63" s="40"/>
      <c r="C63" s="99" t="s">
        <v>61</v>
      </c>
      <c r="D63" s="38" t="s">
        <v>62</v>
      </c>
      <c r="E63" s="66">
        <f>361316.62/13</f>
        <v>27793.586153846154</v>
      </c>
      <c r="F63" s="67" t="s">
        <v>41</v>
      </c>
      <c r="G63" s="21" t="s">
        <v>40</v>
      </c>
      <c r="H63" s="58">
        <v>1</v>
      </c>
      <c r="I63" s="57">
        <v>0</v>
      </c>
      <c r="J63" s="81">
        <v>42186</v>
      </c>
      <c r="K63" s="21"/>
      <c r="L63" s="43"/>
    </row>
    <row r="64" spans="2:12" x14ac:dyDescent="0.25">
      <c r="B64" s="19"/>
      <c r="C64" s="19"/>
      <c r="D64" s="20" t="s">
        <v>29</v>
      </c>
      <c r="E64" s="52"/>
      <c r="F64" s="22"/>
      <c r="G64" s="21"/>
      <c r="H64" s="21"/>
      <c r="I64" s="21"/>
      <c r="J64" s="21"/>
      <c r="K64" s="21"/>
      <c r="L64" s="19"/>
    </row>
    <row r="65" spans="2:12" x14ac:dyDescent="0.25">
      <c r="B65" s="19"/>
      <c r="C65" s="19"/>
      <c r="D65" s="38"/>
      <c r="E65" s="66"/>
      <c r="F65" s="67"/>
      <c r="G65" s="68"/>
      <c r="H65" s="68"/>
      <c r="I65" s="68"/>
      <c r="J65" s="68"/>
      <c r="K65" s="21"/>
      <c r="L65" s="19"/>
    </row>
    <row r="66" spans="2:12" x14ac:dyDescent="0.25">
      <c r="B66" s="19"/>
      <c r="C66" s="19"/>
      <c r="D66" s="20" t="s">
        <v>15</v>
      </c>
      <c r="E66" s="52"/>
      <c r="F66" s="22"/>
      <c r="G66" s="21"/>
      <c r="H66" s="21"/>
      <c r="I66" s="21"/>
      <c r="J66" s="21"/>
      <c r="K66" s="21"/>
      <c r="L66" s="19"/>
    </row>
    <row r="67" spans="2:12" ht="30" x14ac:dyDescent="0.25">
      <c r="B67" s="19"/>
      <c r="C67" s="62" t="s">
        <v>63</v>
      </c>
      <c r="D67" s="38" t="s">
        <v>64</v>
      </c>
      <c r="E67" s="66">
        <f>100000/13</f>
        <v>7692.3076923076924</v>
      </c>
      <c r="F67" s="67" t="s">
        <v>41</v>
      </c>
      <c r="G67" s="21" t="s">
        <v>40</v>
      </c>
      <c r="H67" s="58">
        <v>1</v>
      </c>
      <c r="I67" s="57">
        <v>0</v>
      </c>
      <c r="J67" s="81">
        <v>42282</v>
      </c>
      <c r="K67" s="21"/>
      <c r="L67" s="19"/>
    </row>
    <row r="68" spans="2:12" x14ac:dyDescent="0.25">
      <c r="B68" s="19"/>
      <c r="C68" s="19"/>
      <c r="D68" s="38"/>
      <c r="E68" s="66"/>
      <c r="F68" s="67"/>
      <c r="G68" s="68"/>
      <c r="H68" s="68"/>
      <c r="I68" s="68"/>
      <c r="J68" s="68"/>
      <c r="K68" s="21"/>
      <c r="L68" s="19"/>
    </row>
    <row r="69" spans="2:12" x14ac:dyDescent="0.25">
      <c r="B69" s="19"/>
      <c r="C69" s="89"/>
      <c r="D69" s="38"/>
      <c r="E69" s="66"/>
      <c r="F69" s="67"/>
      <c r="G69" s="68"/>
      <c r="H69" s="68"/>
      <c r="I69" s="68"/>
      <c r="J69" s="68"/>
      <c r="K69" s="21"/>
      <c r="L69" s="19"/>
    </row>
    <row r="70" spans="2:12" x14ac:dyDescent="0.25">
      <c r="B70" s="19"/>
      <c r="C70" s="45"/>
      <c r="D70" s="38"/>
      <c r="E70" s="66"/>
      <c r="F70" s="67"/>
      <c r="G70" s="68"/>
      <c r="H70" s="68"/>
      <c r="I70" s="68"/>
      <c r="J70" s="68"/>
      <c r="K70" s="21"/>
      <c r="L70" s="43"/>
    </row>
    <row r="71" spans="2:12" x14ac:dyDescent="0.25">
      <c r="B71" s="19"/>
      <c r="C71" s="45"/>
      <c r="D71" s="38"/>
      <c r="E71" s="66"/>
      <c r="F71" s="67"/>
      <c r="G71" s="68"/>
      <c r="H71" s="68"/>
      <c r="I71" s="68"/>
      <c r="J71" s="68"/>
      <c r="K71" s="21"/>
      <c r="L71" s="43"/>
    </row>
    <row r="72" spans="2:12" x14ac:dyDescent="0.25">
      <c r="B72" s="19"/>
      <c r="C72" s="45"/>
      <c r="D72" s="38"/>
      <c r="E72" s="66"/>
      <c r="F72" s="67"/>
      <c r="G72" s="68"/>
      <c r="H72" s="68"/>
      <c r="I72" s="68"/>
      <c r="J72" s="68"/>
      <c r="K72" s="21"/>
      <c r="L72" s="43"/>
    </row>
    <row r="73" spans="2:12" x14ac:dyDescent="0.25">
      <c r="B73" s="19"/>
      <c r="C73" s="45"/>
      <c r="D73" s="38"/>
      <c r="E73" s="66"/>
      <c r="F73" s="67"/>
      <c r="G73" s="68"/>
      <c r="H73" s="68"/>
      <c r="I73" s="68"/>
      <c r="J73" s="68"/>
      <c r="K73" s="21"/>
      <c r="L73" s="43"/>
    </row>
    <row r="74" spans="2:12" x14ac:dyDescent="0.25">
      <c r="B74" s="29">
        <v>5</v>
      </c>
      <c r="C74" s="30"/>
      <c r="D74" s="31" t="s">
        <v>34</v>
      </c>
      <c r="E74" s="54">
        <f>SUM(E76:E84)</f>
        <v>71400</v>
      </c>
      <c r="F74" s="33"/>
      <c r="G74" s="32"/>
      <c r="H74" s="32"/>
      <c r="I74" s="32"/>
      <c r="J74" s="32"/>
      <c r="K74" s="32"/>
      <c r="L74" s="34"/>
    </row>
    <row r="75" spans="2:12" x14ac:dyDescent="0.25">
      <c r="B75" s="44"/>
      <c r="C75" s="45"/>
      <c r="D75" s="20" t="s">
        <v>26</v>
      </c>
      <c r="E75" s="52"/>
      <c r="F75" s="22"/>
      <c r="G75" s="21"/>
      <c r="H75" s="21"/>
      <c r="I75" s="21"/>
      <c r="J75" s="21"/>
      <c r="K75" s="21"/>
      <c r="L75" s="42"/>
    </row>
    <row r="76" spans="2:12" x14ac:dyDescent="0.25">
      <c r="B76" s="40"/>
      <c r="C76" s="91" t="s">
        <v>65</v>
      </c>
      <c r="D76" s="38" t="s">
        <v>66</v>
      </c>
      <c r="E76" s="66">
        <f>+(42900*10)/13</f>
        <v>33000</v>
      </c>
      <c r="F76" s="67" t="s">
        <v>39</v>
      </c>
      <c r="G76" s="21" t="s">
        <v>40</v>
      </c>
      <c r="H76" s="58">
        <v>1</v>
      </c>
      <c r="I76" s="57">
        <v>0</v>
      </c>
      <c r="J76" s="59">
        <v>42064</v>
      </c>
      <c r="K76" s="21"/>
      <c r="L76" s="42"/>
    </row>
    <row r="77" spans="2:12" x14ac:dyDescent="0.25">
      <c r="B77" s="40"/>
      <c r="C77" s="41"/>
      <c r="D77" s="38"/>
      <c r="E77" s="66"/>
      <c r="F77" s="67"/>
      <c r="G77" s="68"/>
      <c r="H77" s="68"/>
      <c r="I77" s="68"/>
      <c r="J77" s="68"/>
      <c r="K77" s="21"/>
      <c r="L77" s="42"/>
    </row>
    <row r="78" spans="2:12" x14ac:dyDescent="0.25">
      <c r="B78" s="40"/>
      <c r="C78" s="41"/>
      <c r="D78" s="20" t="s">
        <v>15</v>
      </c>
      <c r="E78" s="52"/>
      <c r="F78" s="22"/>
      <c r="G78" s="21"/>
      <c r="H78" s="21"/>
      <c r="I78" s="21"/>
      <c r="J78" s="21"/>
      <c r="K78" s="21"/>
      <c r="L78" s="42"/>
    </row>
    <row r="79" spans="2:12" ht="30" x14ac:dyDescent="0.25">
      <c r="B79" s="90"/>
      <c r="C79" s="91" t="s">
        <v>71</v>
      </c>
      <c r="D79" s="65" t="s">
        <v>67</v>
      </c>
      <c r="E79" s="100">
        <f>1200*12</f>
        <v>14400</v>
      </c>
      <c r="F79" s="101" t="s">
        <v>41</v>
      </c>
      <c r="G79" s="21" t="s">
        <v>40</v>
      </c>
      <c r="H79" s="58">
        <v>0</v>
      </c>
      <c r="I79" s="57">
        <v>1</v>
      </c>
      <c r="J79" s="59">
        <v>42005</v>
      </c>
      <c r="K79" s="60"/>
      <c r="L79" s="46"/>
    </row>
    <row r="80" spans="2:12" ht="30" x14ac:dyDescent="0.25">
      <c r="B80" s="90"/>
      <c r="C80" s="91" t="s">
        <v>72</v>
      </c>
      <c r="D80" s="65" t="s">
        <v>68</v>
      </c>
      <c r="E80" s="100">
        <f>1000*12</f>
        <v>12000</v>
      </c>
      <c r="F80" s="101" t="s">
        <v>41</v>
      </c>
      <c r="G80" s="21" t="s">
        <v>40</v>
      </c>
      <c r="H80" s="58">
        <v>0</v>
      </c>
      <c r="I80" s="57">
        <v>1</v>
      </c>
      <c r="J80" s="59">
        <v>42005</v>
      </c>
      <c r="K80" s="60"/>
      <c r="L80" s="46"/>
    </row>
    <row r="81" spans="2:12" x14ac:dyDescent="0.25">
      <c r="B81" s="90"/>
      <c r="C81" s="91" t="s">
        <v>73</v>
      </c>
      <c r="D81" s="65" t="s">
        <v>69</v>
      </c>
      <c r="E81" s="100">
        <f>600*12</f>
        <v>7200</v>
      </c>
      <c r="F81" s="101" t="s">
        <v>41</v>
      </c>
      <c r="G81" s="21" t="s">
        <v>40</v>
      </c>
      <c r="H81" s="58">
        <v>0</v>
      </c>
      <c r="I81" s="57">
        <v>1</v>
      </c>
      <c r="J81" s="59">
        <v>42005</v>
      </c>
      <c r="K81" s="60"/>
      <c r="L81" s="46"/>
    </row>
    <row r="82" spans="2:12" s="97" customFormat="1" x14ac:dyDescent="0.25">
      <c r="B82" s="102"/>
      <c r="C82" s="103" t="s">
        <v>74</v>
      </c>
      <c r="D82" s="65" t="s">
        <v>70</v>
      </c>
      <c r="E82" s="93">
        <f>400*12</f>
        <v>4800</v>
      </c>
      <c r="F82" s="101" t="s">
        <v>41</v>
      </c>
      <c r="G82" s="21" t="s">
        <v>40</v>
      </c>
      <c r="H82" s="58">
        <v>0</v>
      </c>
      <c r="I82" s="57">
        <v>1</v>
      </c>
      <c r="J82" s="59">
        <v>42005</v>
      </c>
      <c r="K82" s="95"/>
      <c r="L82" s="104"/>
    </row>
    <row r="83" spans="2:12" s="97" customFormat="1" x14ac:dyDescent="0.25">
      <c r="B83" s="102"/>
      <c r="C83" s="103"/>
      <c r="D83" s="92"/>
      <c r="E83" s="93"/>
      <c r="F83" s="94"/>
      <c r="G83" s="68"/>
      <c r="H83" s="68"/>
      <c r="I83" s="68"/>
      <c r="J83" s="68"/>
      <c r="K83" s="95"/>
      <c r="L83" s="104"/>
    </row>
    <row r="84" spans="2:12" x14ac:dyDescent="0.25">
      <c r="B84" s="90"/>
      <c r="C84" s="91"/>
      <c r="D84" s="92"/>
      <c r="E84" s="93"/>
      <c r="F84" s="94"/>
      <c r="G84" s="68"/>
      <c r="H84" s="95"/>
      <c r="I84" s="95"/>
      <c r="J84" s="68"/>
      <c r="K84" s="60"/>
      <c r="L84" s="46"/>
    </row>
    <row r="85" spans="2:12" x14ac:dyDescent="0.25">
      <c r="B85" s="29">
        <v>6</v>
      </c>
      <c r="C85" s="30"/>
      <c r="D85" s="31" t="s">
        <v>35</v>
      </c>
      <c r="E85" s="54">
        <f>SUM(E87:E93)</f>
        <v>24046.153846153848</v>
      </c>
      <c r="F85" s="33"/>
      <c r="G85" s="32"/>
      <c r="H85" s="32"/>
      <c r="I85" s="32"/>
      <c r="J85" s="32"/>
      <c r="K85" s="32"/>
      <c r="L85" s="34"/>
    </row>
    <row r="86" spans="2:12" x14ac:dyDescent="0.25">
      <c r="B86" s="44"/>
      <c r="C86" s="45"/>
      <c r="D86" s="20" t="s">
        <v>26</v>
      </c>
      <c r="E86" s="52"/>
      <c r="F86" s="22"/>
      <c r="G86" s="21"/>
      <c r="H86" s="21"/>
      <c r="I86" s="21"/>
      <c r="J86" s="21"/>
      <c r="K86" s="21"/>
      <c r="L86" s="42"/>
    </row>
    <row r="87" spans="2:12" x14ac:dyDescent="0.25">
      <c r="B87" s="40"/>
      <c r="C87" s="41">
        <v>6.1</v>
      </c>
      <c r="D87" s="38" t="s">
        <v>75</v>
      </c>
      <c r="E87" s="66">
        <f>312600/13</f>
        <v>24046.153846153848</v>
      </c>
      <c r="F87" s="67" t="s">
        <v>41</v>
      </c>
      <c r="G87" s="21" t="s">
        <v>40</v>
      </c>
      <c r="H87" s="58">
        <v>1</v>
      </c>
      <c r="I87" s="57">
        <v>0</v>
      </c>
      <c r="J87" s="81">
        <v>42217</v>
      </c>
      <c r="K87" s="21"/>
      <c r="L87" s="42"/>
    </row>
    <row r="88" spans="2:12" x14ac:dyDescent="0.25">
      <c r="B88" s="40"/>
      <c r="C88" s="41"/>
      <c r="D88" s="38"/>
      <c r="E88" s="66"/>
      <c r="F88" s="67"/>
      <c r="G88" s="21"/>
      <c r="H88" s="58"/>
      <c r="I88" s="57"/>
      <c r="J88" s="81"/>
      <c r="K88" s="21"/>
      <c r="L88" s="42"/>
    </row>
    <row r="89" spans="2:12" x14ac:dyDescent="0.25">
      <c r="B89" s="40"/>
      <c r="C89" s="41"/>
      <c r="D89" s="38"/>
      <c r="E89" s="66"/>
      <c r="F89" s="67"/>
      <c r="G89" s="21"/>
      <c r="H89" s="58"/>
      <c r="I89" s="57"/>
      <c r="J89" s="81"/>
      <c r="K89" s="21"/>
      <c r="L89" s="42"/>
    </row>
    <row r="90" spans="2:12" x14ac:dyDescent="0.25">
      <c r="B90" s="40"/>
      <c r="C90" s="41"/>
      <c r="D90" s="38"/>
      <c r="E90" s="66"/>
      <c r="F90" s="67"/>
      <c r="G90" s="21"/>
      <c r="H90" s="58"/>
      <c r="I90" s="57"/>
      <c r="J90" s="81"/>
      <c r="K90" s="21"/>
      <c r="L90" s="42"/>
    </row>
    <row r="91" spans="2:12" x14ac:dyDescent="0.25">
      <c r="B91" s="40"/>
      <c r="C91" s="41"/>
      <c r="D91" s="38"/>
      <c r="E91" s="66"/>
      <c r="F91" s="67"/>
      <c r="G91" s="21"/>
      <c r="H91" s="58"/>
      <c r="I91" s="57"/>
      <c r="J91" s="81"/>
      <c r="K91" s="21"/>
      <c r="L91" s="42"/>
    </row>
    <row r="92" spans="2:12" x14ac:dyDescent="0.25">
      <c r="B92" s="40"/>
      <c r="C92" s="41"/>
      <c r="D92" s="38"/>
      <c r="E92" s="66"/>
      <c r="F92" s="67"/>
      <c r="G92" s="68"/>
      <c r="H92" s="68"/>
      <c r="I92" s="68"/>
      <c r="J92" s="68"/>
      <c r="K92" s="21"/>
      <c r="L92" s="42"/>
    </row>
    <row r="93" spans="2:12" ht="15.75" thickBot="1" x14ac:dyDescent="0.3">
      <c r="B93" s="47"/>
      <c r="C93" s="96"/>
      <c r="D93" s="38"/>
      <c r="E93" s="66"/>
      <c r="F93" s="67"/>
      <c r="G93" s="68"/>
      <c r="H93" s="68"/>
      <c r="I93" s="68"/>
      <c r="J93" s="95"/>
      <c r="K93" s="60"/>
      <c r="L93" s="46"/>
    </row>
    <row r="94" spans="2:12" ht="15.75" thickBot="1" x14ac:dyDescent="0.3">
      <c r="B94" s="356" t="s">
        <v>10</v>
      </c>
      <c r="C94" s="357"/>
      <c r="D94" s="358"/>
      <c r="E94" s="56">
        <f>+E85+E74+E61+E44+E35+E12</f>
        <v>251990.58615384615</v>
      </c>
      <c r="F94" s="359" t="s">
        <v>11</v>
      </c>
      <c r="G94" s="360"/>
      <c r="H94" s="361"/>
      <c r="I94" s="359" t="s">
        <v>12</v>
      </c>
      <c r="J94" s="360"/>
      <c r="K94" s="361"/>
      <c r="L94" s="48"/>
    </row>
    <row r="95" spans="2:12" ht="18" thickBot="1" x14ac:dyDescent="0.3">
      <c r="B95" s="328" t="s">
        <v>50</v>
      </c>
      <c r="C95" s="329"/>
      <c r="D95" s="329"/>
      <c r="E95" s="329"/>
      <c r="F95" s="329"/>
      <c r="G95" s="329"/>
      <c r="H95" s="329"/>
      <c r="I95" s="329"/>
      <c r="J95" s="329"/>
      <c r="K95" s="329"/>
      <c r="L95" s="332"/>
    </row>
    <row r="96" spans="2:12" ht="18" thickBot="1" x14ac:dyDescent="0.3">
      <c r="B96" s="339" t="s">
        <v>51</v>
      </c>
      <c r="C96" s="340"/>
      <c r="D96" s="340"/>
      <c r="E96" s="340"/>
      <c r="F96" s="340"/>
      <c r="G96" s="340"/>
      <c r="H96" s="340"/>
      <c r="I96" s="340"/>
      <c r="J96" s="340"/>
      <c r="K96" s="340"/>
      <c r="L96" s="355"/>
    </row>
    <row r="97" spans="2:12" ht="18" thickBot="1" x14ac:dyDescent="0.3">
      <c r="B97" s="328" t="s">
        <v>52</v>
      </c>
      <c r="C97" s="329"/>
      <c r="D97" s="329"/>
      <c r="E97" s="329"/>
      <c r="F97" s="329"/>
      <c r="G97" s="329"/>
      <c r="H97" s="329"/>
      <c r="I97" s="329"/>
      <c r="J97" s="329"/>
      <c r="K97" s="329"/>
      <c r="L97" s="332"/>
    </row>
    <row r="98" spans="2:12" ht="15.75" thickBot="1" x14ac:dyDescent="0.3">
      <c r="B98" s="333" t="s">
        <v>53</v>
      </c>
      <c r="C98" s="334"/>
      <c r="D98" s="330"/>
      <c r="E98" s="330"/>
      <c r="F98" s="330"/>
      <c r="G98" s="330"/>
      <c r="H98" s="330"/>
      <c r="I98" s="330"/>
      <c r="J98" s="330"/>
      <c r="K98" s="330"/>
      <c r="L98" s="331"/>
    </row>
    <row r="99" spans="2:12" ht="18" thickBot="1" x14ac:dyDescent="0.3">
      <c r="B99" s="339" t="s">
        <v>54</v>
      </c>
      <c r="C99" s="340"/>
      <c r="D99" s="341"/>
      <c r="E99" s="341"/>
      <c r="F99" s="341"/>
      <c r="G99" s="341"/>
      <c r="H99" s="341"/>
      <c r="I99" s="341"/>
      <c r="J99" s="341"/>
      <c r="K99" s="341"/>
      <c r="L99" s="342"/>
    </row>
    <row r="100" spans="2:12" ht="18" thickBot="1" x14ac:dyDescent="0.3">
      <c r="B100" s="328" t="s">
        <v>55</v>
      </c>
      <c r="C100" s="329"/>
      <c r="D100" s="330"/>
      <c r="E100" s="330"/>
      <c r="F100" s="330"/>
      <c r="G100" s="330"/>
      <c r="H100" s="330"/>
      <c r="I100" s="330"/>
      <c r="J100" s="330"/>
      <c r="K100" s="330"/>
      <c r="L100" s="331"/>
    </row>
    <row r="101" spans="2:12" x14ac:dyDescent="0.25">
      <c r="D101" s="74"/>
      <c r="E101" s="75"/>
      <c r="F101" s="74"/>
      <c r="G101" s="76"/>
      <c r="H101" s="76"/>
      <c r="I101" s="76"/>
      <c r="J101" s="76"/>
      <c r="K101" s="76"/>
      <c r="L101" s="76"/>
    </row>
    <row r="102" spans="2:12" x14ac:dyDescent="0.25">
      <c r="D102" s="71" t="s">
        <v>85</v>
      </c>
      <c r="E102" s="72">
        <f>+E85+E74+E61+E44+E35+E12</f>
        <v>251990.58615384615</v>
      </c>
    </row>
  </sheetData>
  <mergeCells count="25">
    <mergeCell ref="G5:L5"/>
    <mergeCell ref="G6:L6"/>
    <mergeCell ref="B4:L4"/>
    <mergeCell ref="B96:L96"/>
    <mergeCell ref="B94:D94"/>
    <mergeCell ref="F94:H94"/>
    <mergeCell ref="I94:K94"/>
    <mergeCell ref="B6:F6"/>
    <mergeCell ref="B5:F5"/>
    <mergeCell ref="B7:L7"/>
    <mergeCell ref="B10:B11"/>
    <mergeCell ref="D10:D11"/>
    <mergeCell ref="E10:E11"/>
    <mergeCell ref="F10:F11"/>
    <mergeCell ref="G10:G11"/>
    <mergeCell ref="J10:J11"/>
    <mergeCell ref="B100:L100"/>
    <mergeCell ref="B97:L97"/>
    <mergeCell ref="B98:L98"/>
    <mergeCell ref="H10:I10"/>
    <mergeCell ref="K10:K11"/>
    <mergeCell ref="L10:L11"/>
    <mergeCell ref="B99:L99"/>
    <mergeCell ref="B95:L95"/>
    <mergeCell ref="C10:C11"/>
  </mergeCells>
  <phoneticPr fontId="0" type="noConversion"/>
  <printOptions horizontalCentered="1"/>
  <pageMargins left="0.23622047244094491" right="0.23622047244094491" top="0.6692913385826772" bottom="0.62992125984251968" header="0.27559055118110237" footer="0.35433070866141736"/>
  <pageSetup scale="75" orientation="landscape" r:id="rId1"/>
  <headerFooter alignWithMargins="0">
    <oddHeader xml:space="preserve">&amp;R&amp;8Banco Interamericano de Desarrollo
</oddHeader>
    <oddFooter>&amp;L &amp;RPágina &amp;P de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65"/>
  <sheetViews>
    <sheetView tabSelected="1" topLeftCell="A10" zoomScale="70" zoomScaleNormal="70" workbookViewId="0">
      <pane xSplit="4" ySplit="3" topLeftCell="E13" activePane="bottomRight" state="frozen"/>
      <selection activeCell="A10" sqref="A10"/>
      <selection pane="topRight" activeCell="E10" sqref="E10"/>
      <selection pane="bottomLeft" activeCell="A13" sqref="A13"/>
      <selection pane="bottomRight" activeCell="I56" sqref="I56:I58"/>
    </sheetView>
  </sheetViews>
  <sheetFormatPr baseColWidth="10" defaultColWidth="9.140625" defaultRowHeight="18.75" x14ac:dyDescent="0.4"/>
  <cols>
    <col min="1" max="1" width="2.42578125" style="105" customWidth="1"/>
    <col min="2" max="2" width="6.28515625" style="163" customWidth="1"/>
    <col min="3" max="3" width="10" style="106" customWidth="1"/>
    <col min="4" max="4" width="45.7109375" style="107" customWidth="1"/>
    <col min="5" max="5" width="17.28515625" style="108" customWidth="1"/>
    <col min="6" max="6" width="25.140625" style="107" customWidth="1"/>
    <col min="7" max="7" width="21.42578125" style="106" customWidth="1"/>
    <col min="8" max="8" width="20.140625" style="199" customWidth="1"/>
    <col min="9" max="9" width="21.42578125" style="199" customWidth="1"/>
    <col min="10" max="10" width="19.85546875" style="164" hidden="1" customWidth="1"/>
    <col min="11" max="11" width="21.28515625" style="106" hidden="1" customWidth="1"/>
    <col min="12" max="12" width="20.5703125" style="106" customWidth="1"/>
    <col min="13" max="13" width="21" style="106" customWidth="1"/>
    <col min="14" max="14" width="30" style="107" customWidth="1"/>
    <col min="15" max="15" width="19.85546875" style="128" customWidth="1"/>
    <col min="16" max="16" width="20.7109375" style="128" customWidth="1"/>
    <col min="17" max="17" width="19.28515625" style="192" customWidth="1"/>
    <col min="18" max="18" width="18.5703125" style="105" customWidth="1"/>
    <col min="19" max="19" width="18.140625" style="105" customWidth="1"/>
    <col min="20" max="20" width="43.28515625" style="222" customWidth="1"/>
    <col min="21" max="16384" width="9.140625" style="105"/>
  </cols>
  <sheetData>
    <row r="1" spans="1:20" ht="20.25" customHeight="1" x14ac:dyDescent="0.4">
      <c r="L1" s="106" t="s">
        <v>16</v>
      </c>
    </row>
    <row r="2" spans="1:20" ht="20.25" customHeight="1" x14ac:dyDescent="0.4">
      <c r="L2" s="106" t="s">
        <v>17</v>
      </c>
    </row>
    <row r="3" spans="1:20" ht="22.5" customHeight="1" thickBot="1" x14ac:dyDescent="0.45">
      <c r="M3" s="109"/>
    </row>
    <row r="4" spans="1:20" ht="28.5" customHeight="1" x14ac:dyDescent="0.4">
      <c r="B4" s="428" t="s">
        <v>18</v>
      </c>
      <c r="C4" s="429"/>
      <c r="D4" s="429"/>
      <c r="E4" s="429"/>
      <c r="F4" s="429"/>
      <c r="G4" s="429"/>
      <c r="H4" s="429"/>
      <c r="I4" s="429"/>
      <c r="J4" s="429"/>
      <c r="K4" s="429"/>
      <c r="L4" s="429"/>
      <c r="M4" s="429"/>
      <c r="N4" s="429"/>
      <c r="O4" s="429"/>
      <c r="P4" s="429"/>
      <c r="Q4" s="429"/>
      <c r="R4" s="429"/>
      <c r="S4" s="429"/>
      <c r="T4" s="430"/>
    </row>
    <row r="5" spans="1:20" ht="16.5" customHeight="1" x14ac:dyDescent="0.4">
      <c r="B5" s="439" t="s">
        <v>24</v>
      </c>
      <c r="C5" s="440"/>
      <c r="D5" s="441"/>
      <c r="E5" s="441"/>
      <c r="F5" s="441"/>
      <c r="G5" s="431" t="s">
        <v>37</v>
      </c>
      <c r="H5" s="432"/>
      <c r="I5" s="432"/>
      <c r="J5" s="432"/>
      <c r="K5" s="432"/>
      <c r="L5" s="432"/>
      <c r="M5" s="432"/>
      <c r="N5" s="432"/>
      <c r="O5" s="432"/>
      <c r="P5" s="432"/>
      <c r="Q5" s="432"/>
      <c r="R5" s="432"/>
      <c r="S5" s="432"/>
      <c r="T5" s="433"/>
    </row>
    <row r="6" spans="1:20" ht="16.5" customHeight="1" x14ac:dyDescent="0.4">
      <c r="B6" s="439" t="s">
        <v>98</v>
      </c>
      <c r="C6" s="440"/>
      <c r="D6" s="442"/>
      <c r="E6" s="442"/>
      <c r="F6" s="442"/>
      <c r="G6" s="110" t="s">
        <v>38</v>
      </c>
      <c r="H6" s="200"/>
      <c r="I6" s="200"/>
      <c r="J6" s="165"/>
      <c r="K6" s="111"/>
      <c r="L6" s="111"/>
      <c r="M6" s="111"/>
      <c r="N6" s="112"/>
      <c r="O6" s="187"/>
      <c r="P6" s="187"/>
      <c r="Q6" s="193"/>
      <c r="R6" s="113"/>
      <c r="S6" s="113"/>
      <c r="T6" s="223"/>
    </row>
    <row r="7" spans="1:20" ht="21" customHeight="1" x14ac:dyDescent="0.4">
      <c r="B7" s="183" t="s">
        <v>108</v>
      </c>
      <c r="C7" s="114"/>
      <c r="D7" s="115"/>
      <c r="E7" s="115"/>
      <c r="F7" s="115"/>
      <c r="G7" s="115"/>
      <c r="H7" s="201"/>
      <c r="I7" s="201"/>
      <c r="J7" s="165"/>
      <c r="K7" s="115"/>
      <c r="L7" s="115"/>
      <c r="M7" s="115"/>
      <c r="N7" s="434"/>
      <c r="O7" s="434"/>
      <c r="P7" s="434"/>
      <c r="Q7" s="434"/>
      <c r="R7" s="434"/>
      <c r="S7" s="434"/>
      <c r="T7" s="435"/>
    </row>
    <row r="8" spans="1:20" ht="22.5" customHeight="1" x14ac:dyDescent="0.4">
      <c r="A8" s="105" t="s">
        <v>3</v>
      </c>
      <c r="B8" s="171" t="s">
        <v>4</v>
      </c>
      <c r="C8" s="116"/>
      <c r="D8" s="117"/>
      <c r="E8" s="118" t="s">
        <v>8</v>
      </c>
      <c r="F8" s="119"/>
      <c r="G8" s="120"/>
      <c r="H8" s="202"/>
      <c r="I8" s="202"/>
      <c r="J8" s="166"/>
      <c r="K8" s="121" t="s">
        <v>9</v>
      </c>
      <c r="L8" s="122"/>
      <c r="M8" s="120"/>
      <c r="N8" s="436"/>
      <c r="O8" s="437"/>
      <c r="P8" s="437"/>
      <c r="Q8" s="437"/>
      <c r="R8" s="437"/>
      <c r="S8" s="437"/>
      <c r="T8" s="438"/>
    </row>
    <row r="9" spans="1:20" ht="6" customHeight="1" thickBot="1" x14ac:dyDescent="0.45">
      <c r="B9" s="172"/>
      <c r="C9" s="123"/>
      <c r="D9" s="124"/>
      <c r="E9" s="125"/>
      <c r="F9" s="124"/>
      <c r="G9" s="123"/>
      <c r="H9" s="203"/>
      <c r="I9" s="203"/>
      <c r="J9" s="167"/>
      <c r="K9" s="123"/>
      <c r="L9" s="123"/>
      <c r="M9" s="123"/>
      <c r="N9" s="126"/>
      <c r="O9" s="188"/>
      <c r="P9" s="188"/>
      <c r="Q9" s="194"/>
      <c r="R9" s="127"/>
      <c r="S9" s="127"/>
      <c r="T9" s="224"/>
    </row>
    <row r="10" spans="1:20" s="128" customFormat="1" ht="59.25" customHeight="1" x14ac:dyDescent="0.4">
      <c r="B10" s="443" t="s">
        <v>19</v>
      </c>
      <c r="C10" s="406" t="s">
        <v>14</v>
      </c>
      <c r="D10" s="406" t="s">
        <v>20</v>
      </c>
      <c r="E10" s="410" t="s">
        <v>5</v>
      </c>
      <c r="F10" s="406" t="s">
        <v>21</v>
      </c>
      <c r="G10" s="406" t="s">
        <v>23</v>
      </c>
      <c r="H10" s="406" t="s">
        <v>0</v>
      </c>
      <c r="I10" s="406"/>
      <c r="J10" s="406" t="s">
        <v>0</v>
      </c>
      <c r="K10" s="406"/>
      <c r="L10" s="406" t="s">
        <v>7</v>
      </c>
      <c r="M10" s="406" t="s">
        <v>22</v>
      </c>
      <c r="N10" s="405" t="s">
        <v>92</v>
      </c>
      <c r="O10" s="405" t="s">
        <v>93</v>
      </c>
      <c r="P10" s="405" t="s">
        <v>94</v>
      </c>
      <c r="Q10" s="405" t="s">
        <v>95</v>
      </c>
      <c r="R10" s="405" t="s">
        <v>96</v>
      </c>
      <c r="S10" s="405" t="s">
        <v>97</v>
      </c>
      <c r="T10" s="406" t="s">
        <v>2</v>
      </c>
    </row>
    <row r="11" spans="1:20" ht="36.75" customHeight="1" x14ac:dyDescent="0.4">
      <c r="B11" s="444"/>
      <c r="C11" s="407"/>
      <c r="D11" s="407"/>
      <c r="E11" s="411"/>
      <c r="F11" s="407"/>
      <c r="G11" s="407"/>
      <c r="H11" s="297" t="s">
        <v>13</v>
      </c>
      <c r="I11" s="298" t="s">
        <v>1</v>
      </c>
      <c r="J11" s="299" t="s">
        <v>13</v>
      </c>
      <c r="K11" s="300" t="s">
        <v>1</v>
      </c>
      <c r="L11" s="407"/>
      <c r="M11" s="407"/>
      <c r="N11" s="406"/>
      <c r="O11" s="406"/>
      <c r="P11" s="406"/>
      <c r="Q11" s="406"/>
      <c r="R11" s="406"/>
      <c r="S11" s="406"/>
      <c r="T11" s="407"/>
    </row>
    <row r="12" spans="1:20" s="176" customFormat="1" ht="6" customHeight="1" thickBot="1" x14ac:dyDescent="0.45">
      <c r="B12" s="177"/>
      <c r="C12" s="178"/>
      <c r="D12" s="178"/>
      <c r="E12" s="179"/>
      <c r="F12" s="178"/>
      <c r="G12" s="178"/>
      <c r="H12" s="209"/>
      <c r="I12" s="209"/>
      <c r="J12" s="180"/>
      <c r="K12" s="178"/>
      <c r="L12" s="178"/>
      <c r="M12" s="178"/>
      <c r="N12" s="181"/>
      <c r="O12" s="182"/>
      <c r="P12" s="182"/>
      <c r="Q12" s="182"/>
      <c r="R12" s="182"/>
      <c r="S12" s="182"/>
      <c r="T12" s="182"/>
    </row>
    <row r="13" spans="1:20" ht="45.75" customHeight="1" thickBot="1" x14ac:dyDescent="0.45">
      <c r="B13" s="173">
        <v>1</v>
      </c>
      <c r="C13" s="129"/>
      <c r="D13" s="130" t="s">
        <v>160</v>
      </c>
      <c r="E13" s="131"/>
      <c r="F13" s="132"/>
      <c r="G13" s="208"/>
      <c r="H13" s="311">
        <f>+H15+H32</f>
        <v>104246.15384615384</v>
      </c>
      <c r="I13" s="311">
        <f>+I15+I32</f>
        <v>197230.71323076924</v>
      </c>
      <c r="J13" s="309">
        <f>+E16+E26+E33</f>
        <v>104246.15384615384</v>
      </c>
      <c r="K13" s="218">
        <f>+E17+E18+E19+E20+E22+E23+E24+E25+E28+E30+E31</f>
        <v>197230.71323076924</v>
      </c>
      <c r="L13" s="133"/>
      <c r="M13" s="133"/>
      <c r="N13" s="134"/>
      <c r="O13" s="189"/>
      <c r="P13" s="189"/>
      <c r="Q13" s="195"/>
      <c r="R13" s="135"/>
      <c r="S13" s="135"/>
      <c r="T13" s="225"/>
    </row>
    <row r="14" spans="1:20" ht="7.5" customHeight="1" x14ac:dyDescent="0.4">
      <c r="B14" s="174"/>
      <c r="C14" s="122"/>
      <c r="D14" s="138"/>
      <c r="E14" s="139"/>
      <c r="F14" s="140"/>
      <c r="G14" s="141"/>
      <c r="H14" s="310"/>
      <c r="I14" s="310"/>
      <c r="J14" s="168"/>
      <c r="K14" s="141"/>
      <c r="L14" s="141"/>
      <c r="M14" s="137"/>
      <c r="N14" s="122"/>
      <c r="O14" s="137"/>
      <c r="P14" s="137"/>
      <c r="Q14" s="196"/>
      <c r="R14" s="122"/>
      <c r="S14" s="122"/>
      <c r="T14" s="119"/>
    </row>
    <row r="15" spans="1:20" ht="29.25" customHeight="1" x14ac:dyDescent="0.4">
      <c r="B15" s="292"/>
      <c r="C15" s="293"/>
      <c r="D15" s="289" t="s">
        <v>26</v>
      </c>
      <c r="E15" s="289"/>
      <c r="F15" s="289"/>
      <c r="G15" s="289"/>
      <c r="H15" s="290">
        <f>SUM(H16:H31)</f>
        <v>84246.153846153844</v>
      </c>
      <c r="I15" s="290">
        <f>SUM(I16:I31)</f>
        <v>197230.71323076924</v>
      </c>
      <c r="J15" s="291"/>
      <c r="K15" s="291"/>
      <c r="L15" s="291"/>
      <c r="M15" s="291"/>
      <c r="N15" s="291"/>
      <c r="O15" s="291"/>
      <c r="P15" s="291"/>
      <c r="Q15" s="291"/>
      <c r="R15" s="291"/>
      <c r="S15" s="291"/>
      <c r="T15" s="291"/>
    </row>
    <row r="16" spans="1:20" ht="30.75" customHeight="1" x14ac:dyDescent="0.4">
      <c r="B16" s="174"/>
      <c r="C16" s="137" t="s">
        <v>79</v>
      </c>
      <c r="D16" s="220" t="s">
        <v>142</v>
      </c>
      <c r="E16" s="139">
        <v>20000</v>
      </c>
      <c r="F16" s="136" t="s">
        <v>113</v>
      </c>
      <c r="G16" s="137" t="s">
        <v>214</v>
      </c>
      <c r="H16" s="205">
        <f>+E16</f>
        <v>20000</v>
      </c>
      <c r="I16" s="205"/>
      <c r="J16" s="169">
        <v>1</v>
      </c>
      <c r="K16" s="216">
        <v>0</v>
      </c>
      <c r="L16" s="143"/>
      <c r="M16" s="137" t="s">
        <v>112</v>
      </c>
      <c r="N16" s="119"/>
      <c r="O16" s="190"/>
      <c r="P16" s="190"/>
      <c r="Q16" s="196"/>
      <c r="R16" s="184"/>
      <c r="S16" s="119"/>
      <c r="T16" s="119"/>
    </row>
    <row r="17" spans="2:20" ht="75" x14ac:dyDescent="0.4">
      <c r="B17" s="174"/>
      <c r="C17" s="62" t="s">
        <v>143</v>
      </c>
      <c r="D17" s="220" t="s">
        <v>142</v>
      </c>
      <c r="E17" s="139">
        <v>10000</v>
      </c>
      <c r="F17" s="136" t="s">
        <v>99</v>
      </c>
      <c r="G17" s="137" t="s">
        <v>110</v>
      </c>
      <c r="H17" s="205"/>
      <c r="I17" s="205">
        <f>+E17</f>
        <v>10000</v>
      </c>
      <c r="J17" s="169">
        <v>0</v>
      </c>
      <c r="K17" s="216">
        <v>1</v>
      </c>
      <c r="L17" s="143">
        <v>42384</v>
      </c>
      <c r="M17" s="137" t="s">
        <v>109</v>
      </c>
      <c r="N17" s="119" t="s">
        <v>161</v>
      </c>
      <c r="O17" s="143">
        <v>42384</v>
      </c>
      <c r="P17" s="143">
        <v>42719</v>
      </c>
      <c r="Q17" s="196" t="s">
        <v>162</v>
      </c>
      <c r="R17" s="139">
        <f>(15000/16.4)*11.5</f>
        <v>10518.292682926831</v>
      </c>
      <c r="S17" s="119" t="s">
        <v>115</v>
      </c>
      <c r="T17" s="119" t="s">
        <v>163</v>
      </c>
    </row>
    <row r="18" spans="2:20" x14ac:dyDescent="0.4">
      <c r="B18" s="174"/>
      <c r="C18" s="62" t="s">
        <v>76</v>
      </c>
      <c r="D18" s="220" t="s">
        <v>144</v>
      </c>
      <c r="E18" s="221">
        <v>49999.943999999996</v>
      </c>
      <c r="F18" s="136" t="s">
        <v>99</v>
      </c>
      <c r="G18" s="137" t="s">
        <v>110</v>
      </c>
      <c r="H18" s="205"/>
      <c r="I18" s="205">
        <f t="shared" ref="I18:I25" si="0">+E18</f>
        <v>49999.943999999996</v>
      </c>
      <c r="J18" s="169">
        <v>0</v>
      </c>
      <c r="K18" s="216">
        <v>1</v>
      </c>
      <c r="L18" s="143"/>
      <c r="M18" s="141" t="s">
        <v>110</v>
      </c>
      <c r="N18" s="119"/>
      <c r="O18" s="190"/>
      <c r="P18" s="190"/>
      <c r="Q18" s="196"/>
      <c r="R18" s="184"/>
      <c r="S18" s="119"/>
      <c r="T18" s="119"/>
    </row>
    <row r="19" spans="2:20" ht="28.5" x14ac:dyDescent="0.4">
      <c r="B19" s="174"/>
      <c r="C19" s="62" t="s">
        <v>145</v>
      </c>
      <c r="D19" s="220" t="s">
        <v>146</v>
      </c>
      <c r="E19" s="221">
        <v>26769.23076923077</v>
      </c>
      <c r="F19" s="136" t="s">
        <v>99</v>
      </c>
      <c r="G19" s="137" t="s">
        <v>110</v>
      </c>
      <c r="H19" s="205"/>
      <c r="I19" s="205">
        <f t="shared" si="0"/>
        <v>26769.23076923077</v>
      </c>
      <c r="J19" s="169">
        <v>0</v>
      </c>
      <c r="K19" s="216">
        <v>1</v>
      </c>
      <c r="L19" s="143"/>
      <c r="M19" s="141" t="s">
        <v>110</v>
      </c>
      <c r="N19" s="119"/>
      <c r="O19" s="190"/>
      <c r="P19" s="190"/>
      <c r="Q19" s="196"/>
      <c r="R19" s="184"/>
      <c r="S19" s="119"/>
      <c r="T19" s="119"/>
    </row>
    <row r="20" spans="2:20" s="147" customFormat="1" ht="28.5" x14ac:dyDescent="0.4">
      <c r="B20" s="175"/>
      <c r="C20" s="62" t="s">
        <v>80</v>
      </c>
      <c r="D20" s="220" t="s">
        <v>147</v>
      </c>
      <c r="E20" s="221">
        <v>16061.538461538463</v>
      </c>
      <c r="F20" s="140" t="s">
        <v>99</v>
      </c>
      <c r="G20" s="137" t="s">
        <v>110</v>
      </c>
      <c r="H20" s="204"/>
      <c r="I20" s="204">
        <f t="shared" si="0"/>
        <v>16061.538461538463</v>
      </c>
      <c r="J20" s="169">
        <v>0</v>
      </c>
      <c r="K20" s="216">
        <v>1</v>
      </c>
      <c r="L20" s="145">
        <v>42461</v>
      </c>
      <c r="M20" s="141" t="s">
        <v>110</v>
      </c>
      <c r="N20" s="138"/>
      <c r="O20" s="152"/>
      <c r="P20" s="152"/>
      <c r="Q20" s="228"/>
      <c r="R20" s="229">
        <v>12195</v>
      </c>
      <c r="S20" s="138"/>
      <c r="T20" s="138" t="s">
        <v>164</v>
      </c>
    </row>
    <row r="21" spans="2:20" s="147" customFormat="1" x14ac:dyDescent="0.4">
      <c r="B21" s="175"/>
      <c r="C21" s="62"/>
      <c r="D21" s="220"/>
      <c r="E21" s="221"/>
      <c r="F21" s="140"/>
      <c r="G21" s="137" t="s">
        <v>110</v>
      </c>
      <c r="H21" s="204"/>
      <c r="I21" s="204"/>
      <c r="J21" s="169"/>
      <c r="K21" s="216"/>
      <c r="L21" s="145">
        <v>42401</v>
      </c>
      <c r="M21" s="141" t="s">
        <v>110</v>
      </c>
      <c r="N21" s="138"/>
      <c r="O21" s="152"/>
      <c r="P21" s="152"/>
      <c r="Q21" s="228"/>
      <c r="R21" s="229">
        <v>5000</v>
      </c>
      <c r="S21" s="138"/>
      <c r="T21" s="138" t="s">
        <v>164</v>
      </c>
    </row>
    <row r="22" spans="2:20" ht="28.5" x14ac:dyDescent="0.4">
      <c r="B22" s="174"/>
      <c r="C22" s="62" t="s">
        <v>148</v>
      </c>
      <c r="D22" s="220" t="s">
        <v>149</v>
      </c>
      <c r="E22" s="221">
        <v>28000</v>
      </c>
      <c r="F22" s="136" t="s">
        <v>99</v>
      </c>
      <c r="G22" s="137" t="s">
        <v>110</v>
      </c>
      <c r="H22" s="205"/>
      <c r="I22" s="205">
        <f t="shared" si="0"/>
        <v>28000</v>
      </c>
      <c r="J22" s="169">
        <v>0</v>
      </c>
      <c r="K22" s="216">
        <v>1</v>
      </c>
      <c r="L22" s="143"/>
      <c r="M22" s="141" t="s">
        <v>110</v>
      </c>
      <c r="N22" s="119"/>
      <c r="O22" s="190"/>
      <c r="P22" s="190"/>
      <c r="Q22" s="196"/>
      <c r="R22" s="184"/>
      <c r="S22" s="119"/>
      <c r="T22" s="119"/>
    </row>
    <row r="23" spans="2:20" ht="28.5" x14ac:dyDescent="0.4">
      <c r="B23" s="174"/>
      <c r="C23" s="62" t="s">
        <v>150</v>
      </c>
      <c r="D23" s="220" t="s">
        <v>149</v>
      </c>
      <c r="E23" s="221">
        <v>7000</v>
      </c>
      <c r="F23" s="136" t="s">
        <v>99</v>
      </c>
      <c r="G23" s="137" t="s">
        <v>110</v>
      </c>
      <c r="H23" s="205"/>
      <c r="I23" s="205">
        <f t="shared" si="0"/>
        <v>7000</v>
      </c>
      <c r="J23" s="169">
        <v>0</v>
      </c>
      <c r="K23" s="216">
        <v>1</v>
      </c>
      <c r="L23" s="143"/>
      <c r="M23" s="141" t="s">
        <v>110</v>
      </c>
      <c r="N23" s="119"/>
      <c r="O23" s="190"/>
      <c r="P23" s="190"/>
      <c r="Q23" s="196"/>
      <c r="R23" s="184"/>
      <c r="S23" s="119"/>
      <c r="T23" s="119"/>
    </row>
    <row r="24" spans="2:20" ht="28.5" x14ac:dyDescent="0.4">
      <c r="B24" s="174"/>
      <c r="C24" s="62" t="s">
        <v>151</v>
      </c>
      <c r="D24" s="220" t="s">
        <v>152</v>
      </c>
      <c r="E24" s="221">
        <v>5000</v>
      </c>
      <c r="F24" s="136" t="s">
        <v>99</v>
      </c>
      <c r="G24" s="137" t="s">
        <v>110</v>
      </c>
      <c r="H24" s="205"/>
      <c r="I24" s="205">
        <f t="shared" si="0"/>
        <v>5000</v>
      </c>
      <c r="J24" s="169">
        <v>0</v>
      </c>
      <c r="K24" s="216">
        <v>1</v>
      </c>
      <c r="L24" s="143"/>
      <c r="M24" s="141" t="s">
        <v>110</v>
      </c>
      <c r="N24" s="119"/>
      <c r="O24" s="190"/>
      <c r="P24" s="190"/>
      <c r="Q24" s="196"/>
      <c r="R24" s="184"/>
      <c r="S24" s="119"/>
      <c r="T24" s="119"/>
    </row>
    <row r="25" spans="2:20" s="147" customFormat="1" ht="37.5" x14ac:dyDescent="0.4">
      <c r="B25" s="175"/>
      <c r="C25" s="62" t="s">
        <v>84</v>
      </c>
      <c r="D25" s="220" t="s">
        <v>153</v>
      </c>
      <c r="E25" s="221">
        <v>15000</v>
      </c>
      <c r="F25" s="140" t="s">
        <v>99</v>
      </c>
      <c r="G25" s="137" t="s">
        <v>110</v>
      </c>
      <c r="H25" s="204"/>
      <c r="I25" s="204">
        <f t="shared" si="0"/>
        <v>15000</v>
      </c>
      <c r="J25" s="169">
        <v>0</v>
      </c>
      <c r="K25" s="216">
        <v>1</v>
      </c>
      <c r="L25" s="145">
        <v>42461</v>
      </c>
      <c r="M25" s="141" t="s">
        <v>110</v>
      </c>
      <c r="N25" s="138"/>
      <c r="O25" s="152"/>
      <c r="P25" s="152"/>
      <c r="Q25" s="228"/>
      <c r="R25" s="229">
        <v>15000</v>
      </c>
      <c r="S25" s="138"/>
      <c r="T25" s="138" t="s">
        <v>166</v>
      </c>
    </row>
    <row r="26" spans="2:20" ht="56.25" x14ac:dyDescent="0.4">
      <c r="B26" s="174"/>
      <c r="C26" s="448" t="s">
        <v>42</v>
      </c>
      <c r="D26" s="450" t="s">
        <v>154</v>
      </c>
      <c r="E26" s="452">
        <v>64246.153846153844</v>
      </c>
      <c r="F26" s="408" t="s">
        <v>113</v>
      </c>
      <c r="G26" s="416" t="s">
        <v>111</v>
      </c>
      <c r="H26" s="445">
        <f>+E26</f>
        <v>64246.153846153844</v>
      </c>
      <c r="I26" s="445"/>
      <c r="J26" s="422">
        <v>1</v>
      </c>
      <c r="K26" s="456">
        <v>0</v>
      </c>
      <c r="L26" s="145">
        <v>42064</v>
      </c>
      <c r="M26" s="137" t="s">
        <v>109</v>
      </c>
      <c r="N26" s="215" t="s">
        <v>114</v>
      </c>
      <c r="O26" s="190">
        <v>42005</v>
      </c>
      <c r="P26" s="190">
        <v>42369</v>
      </c>
      <c r="Q26" s="196" t="s">
        <v>135</v>
      </c>
      <c r="R26" s="184">
        <v>15384.615384615385</v>
      </c>
      <c r="S26" s="215" t="s">
        <v>115</v>
      </c>
      <c r="T26" s="119" t="s">
        <v>212</v>
      </c>
    </row>
    <row r="27" spans="2:20" ht="75" x14ac:dyDescent="0.4">
      <c r="B27" s="174"/>
      <c r="C27" s="449"/>
      <c r="D27" s="451"/>
      <c r="E27" s="453"/>
      <c r="F27" s="409"/>
      <c r="G27" s="418"/>
      <c r="H27" s="447"/>
      <c r="I27" s="447"/>
      <c r="J27" s="424"/>
      <c r="K27" s="457"/>
      <c r="L27" s="145">
        <v>42370</v>
      </c>
      <c r="M27" s="137" t="s">
        <v>109</v>
      </c>
      <c r="N27" s="215" t="s">
        <v>114</v>
      </c>
      <c r="O27" s="190">
        <v>42370</v>
      </c>
      <c r="P27" s="190">
        <v>42551</v>
      </c>
      <c r="Q27" s="196" t="s">
        <v>135</v>
      </c>
      <c r="R27" s="184">
        <v>16097.560975609756</v>
      </c>
      <c r="S27" s="215" t="s">
        <v>115</v>
      </c>
      <c r="T27" s="119" t="s">
        <v>213</v>
      </c>
    </row>
    <row r="28" spans="2:20" s="147" customFormat="1" ht="93.75" x14ac:dyDescent="0.4">
      <c r="B28" s="175"/>
      <c r="C28" s="448" t="s">
        <v>58</v>
      </c>
      <c r="D28" s="450" t="s">
        <v>155</v>
      </c>
      <c r="E28" s="412">
        <v>32400</v>
      </c>
      <c r="F28" s="458" t="s">
        <v>99</v>
      </c>
      <c r="G28" s="460" t="s">
        <v>110</v>
      </c>
      <c r="H28" s="462"/>
      <c r="I28" s="462">
        <f>+E28</f>
        <v>32400</v>
      </c>
      <c r="J28" s="422">
        <v>0</v>
      </c>
      <c r="K28" s="456">
        <v>1</v>
      </c>
      <c r="L28" s="145">
        <v>42005</v>
      </c>
      <c r="M28" s="141" t="s">
        <v>110</v>
      </c>
      <c r="N28" s="144" t="s">
        <v>116</v>
      </c>
      <c r="O28" s="141" t="s">
        <v>117</v>
      </c>
      <c r="P28" s="141" t="s">
        <v>117</v>
      </c>
      <c r="Q28" s="228" t="s">
        <v>117</v>
      </c>
      <c r="R28" s="229">
        <v>10800</v>
      </c>
      <c r="S28" s="144" t="s">
        <v>115</v>
      </c>
      <c r="T28" s="138" t="s">
        <v>165</v>
      </c>
    </row>
    <row r="29" spans="2:20" s="147" customFormat="1" ht="93.75" x14ac:dyDescent="0.4">
      <c r="B29" s="175"/>
      <c r="C29" s="449"/>
      <c r="D29" s="451"/>
      <c r="E29" s="414"/>
      <c r="F29" s="459"/>
      <c r="G29" s="461"/>
      <c r="H29" s="463"/>
      <c r="I29" s="463"/>
      <c r="J29" s="424"/>
      <c r="K29" s="457"/>
      <c r="L29" s="145">
        <v>42370</v>
      </c>
      <c r="M29" s="141" t="s">
        <v>110</v>
      </c>
      <c r="N29" s="144" t="s">
        <v>116</v>
      </c>
      <c r="O29" s="141" t="s">
        <v>117</v>
      </c>
      <c r="P29" s="141" t="s">
        <v>117</v>
      </c>
      <c r="Q29" s="228" t="s">
        <v>117</v>
      </c>
      <c r="R29" s="229">
        <v>10800</v>
      </c>
      <c r="S29" s="144" t="s">
        <v>115</v>
      </c>
      <c r="T29" s="138" t="s">
        <v>165</v>
      </c>
    </row>
    <row r="30" spans="2:20" ht="28.5" x14ac:dyDescent="0.4">
      <c r="B30" s="174"/>
      <c r="C30" s="62" t="s">
        <v>156</v>
      </c>
      <c r="D30" s="220" t="s">
        <v>157</v>
      </c>
      <c r="E30" s="139">
        <v>2000</v>
      </c>
      <c r="F30" s="136" t="s">
        <v>99</v>
      </c>
      <c r="G30" s="137" t="s">
        <v>110</v>
      </c>
      <c r="H30" s="205"/>
      <c r="I30" s="205">
        <f t="shared" ref="I30:I31" si="1">+E30</f>
        <v>2000</v>
      </c>
      <c r="J30" s="169">
        <v>0</v>
      </c>
      <c r="K30" s="216">
        <v>1</v>
      </c>
      <c r="L30" s="143"/>
      <c r="M30" s="141" t="s">
        <v>110</v>
      </c>
      <c r="N30" s="119"/>
      <c r="O30" s="190"/>
      <c r="P30" s="190"/>
      <c r="Q30" s="196"/>
      <c r="R30" s="184"/>
      <c r="S30" s="119"/>
      <c r="T30" s="119"/>
    </row>
    <row r="31" spans="2:20" ht="28.5" x14ac:dyDescent="0.4">
      <c r="B31" s="174"/>
      <c r="C31" s="62" t="s">
        <v>158</v>
      </c>
      <c r="D31" s="220" t="s">
        <v>157</v>
      </c>
      <c r="E31" s="139">
        <v>5000</v>
      </c>
      <c r="F31" s="136" t="s">
        <v>99</v>
      </c>
      <c r="G31" s="137" t="s">
        <v>110</v>
      </c>
      <c r="H31" s="205"/>
      <c r="I31" s="205">
        <f t="shared" si="1"/>
        <v>5000</v>
      </c>
      <c r="J31" s="169">
        <v>0</v>
      </c>
      <c r="K31" s="216">
        <v>1</v>
      </c>
      <c r="L31" s="143"/>
      <c r="M31" s="141" t="s">
        <v>110</v>
      </c>
      <c r="N31" s="119"/>
      <c r="O31" s="190"/>
      <c r="P31" s="190"/>
      <c r="Q31" s="196"/>
      <c r="R31" s="184"/>
      <c r="S31" s="119"/>
      <c r="T31" s="119"/>
    </row>
    <row r="32" spans="2:20" ht="30.75" customHeight="1" x14ac:dyDescent="0.4">
      <c r="B32" s="292"/>
      <c r="C32" s="293"/>
      <c r="D32" s="289" t="s">
        <v>27</v>
      </c>
      <c r="E32" s="289"/>
      <c r="F32" s="289"/>
      <c r="G32" s="289"/>
      <c r="H32" s="290">
        <f>SUM(H33:H40)</f>
        <v>20000</v>
      </c>
      <c r="I32" s="290">
        <f>SUM(I33:I40)</f>
        <v>0</v>
      </c>
      <c r="J32" s="291"/>
      <c r="K32" s="291"/>
      <c r="L32" s="291"/>
      <c r="M32" s="291"/>
      <c r="N32" s="291"/>
      <c r="O32" s="291"/>
      <c r="P32" s="291"/>
      <c r="Q32" s="291"/>
      <c r="R32" s="291"/>
      <c r="S32" s="291"/>
      <c r="T32" s="291"/>
    </row>
    <row r="33" spans="2:20" ht="56.25" x14ac:dyDescent="0.4">
      <c r="B33" s="174"/>
      <c r="C33" s="448" t="s">
        <v>44</v>
      </c>
      <c r="D33" s="450" t="s">
        <v>159</v>
      </c>
      <c r="E33" s="412">
        <v>20000</v>
      </c>
      <c r="F33" s="408" t="s">
        <v>113</v>
      </c>
      <c r="G33" s="416" t="s">
        <v>111</v>
      </c>
      <c r="H33" s="445">
        <f>+E33</f>
        <v>20000</v>
      </c>
      <c r="I33" s="445">
        <v>0</v>
      </c>
      <c r="J33" s="169">
        <v>1</v>
      </c>
      <c r="K33" s="216">
        <v>0</v>
      </c>
      <c r="L33" s="143">
        <v>42248</v>
      </c>
      <c r="M33" s="137" t="s">
        <v>109</v>
      </c>
      <c r="N33" s="215" t="s">
        <v>119</v>
      </c>
      <c r="O33" s="190">
        <v>42283</v>
      </c>
      <c r="P33" s="190">
        <v>42314</v>
      </c>
      <c r="Q33" s="196" t="s">
        <v>136</v>
      </c>
      <c r="R33" s="184">
        <v>8745</v>
      </c>
      <c r="S33" s="215" t="s">
        <v>115</v>
      </c>
      <c r="T33" s="119" t="s">
        <v>167</v>
      </c>
    </row>
    <row r="34" spans="2:20" ht="112.5" x14ac:dyDescent="0.4">
      <c r="B34" s="175"/>
      <c r="C34" s="454"/>
      <c r="D34" s="455"/>
      <c r="E34" s="413"/>
      <c r="F34" s="415"/>
      <c r="G34" s="417"/>
      <c r="H34" s="446"/>
      <c r="I34" s="446"/>
      <c r="J34" s="169"/>
      <c r="K34" s="216"/>
      <c r="L34" s="145">
        <v>42278</v>
      </c>
      <c r="M34" s="137" t="s">
        <v>109</v>
      </c>
      <c r="N34" s="122" t="s">
        <v>122</v>
      </c>
      <c r="O34" s="190">
        <v>42292</v>
      </c>
      <c r="P34" s="190">
        <v>42308</v>
      </c>
      <c r="Q34" s="196" t="s">
        <v>117</v>
      </c>
      <c r="R34" s="184">
        <v>294</v>
      </c>
      <c r="S34" s="185" t="s">
        <v>115</v>
      </c>
      <c r="T34" s="119" t="s">
        <v>169</v>
      </c>
    </row>
    <row r="35" spans="2:20" ht="56.25" x14ac:dyDescent="0.4">
      <c r="B35" s="174"/>
      <c r="C35" s="454"/>
      <c r="D35" s="455"/>
      <c r="E35" s="413"/>
      <c r="F35" s="415"/>
      <c r="G35" s="417"/>
      <c r="H35" s="446"/>
      <c r="I35" s="446"/>
      <c r="J35" s="169"/>
      <c r="K35" s="216"/>
      <c r="L35" s="145">
        <v>42461</v>
      </c>
      <c r="M35" s="137" t="s">
        <v>112</v>
      </c>
      <c r="N35" s="119"/>
      <c r="O35" s="190"/>
      <c r="P35" s="190"/>
      <c r="Q35" s="196"/>
      <c r="R35" s="184">
        <v>2500</v>
      </c>
      <c r="S35" s="119"/>
      <c r="T35" s="119" t="s">
        <v>172</v>
      </c>
    </row>
    <row r="36" spans="2:20" ht="71.25" customHeight="1" x14ac:dyDescent="0.4">
      <c r="B36" s="174"/>
      <c r="C36" s="454"/>
      <c r="D36" s="455"/>
      <c r="E36" s="413"/>
      <c r="F36" s="415"/>
      <c r="G36" s="417"/>
      <c r="H36" s="446"/>
      <c r="I36" s="446"/>
      <c r="J36" s="169"/>
      <c r="K36" s="216"/>
      <c r="L36" s="143">
        <v>42213</v>
      </c>
      <c r="M36" s="137" t="s">
        <v>109</v>
      </c>
      <c r="N36" s="122" t="s">
        <v>118</v>
      </c>
      <c r="O36" s="190">
        <v>42216</v>
      </c>
      <c r="P36" s="190">
        <v>42369</v>
      </c>
      <c r="Q36" s="196" t="s">
        <v>117</v>
      </c>
      <c r="R36" s="184">
        <v>1900</v>
      </c>
      <c r="S36" s="185" t="s">
        <v>115</v>
      </c>
      <c r="T36" s="408" t="s">
        <v>170</v>
      </c>
    </row>
    <row r="37" spans="2:20" ht="80.25" customHeight="1" x14ac:dyDescent="0.4">
      <c r="B37" s="174"/>
      <c r="C37" s="454"/>
      <c r="D37" s="455"/>
      <c r="E37" s="413"/>
      <c r="F37" s="415"/>
      <c r="G37" s="417"/>
      <c r="H37" s="446"/>
      <c r="I37" s="446"/>
      <c r="J37" s="169"/>
      <c r="K37" s="216"/>
      <c r="L37" s="143">
        <v>42430</v>
      </c>
      <c r="M37" s="137" t="s">
        <v>109</v>
      </c>
      <c r="N37" s="122" t="s">
        <v>118</v>
      </c>
      <c r="O37" s="190">
        <v>42216</v>
      </c>
      <c r="P37" s="190">
        <v>42369</v>
      </c>
      <c r="Q37" s="196" t="s">
        <v>117</v>
      </c>
      <c r="R37" s="184">
        <v>400</v>
      </c>
      <c r="S37" s="185" t="s">
        <v>115</v>
      </c>
      <c r="T37" s="409"/>
    </row>
    <row r="38" spans="2:20" ht="75.75" customHeight="1" x14ac:dyDescent="0.4">
      <c r="B38" s="174"/>
      <c r="C38" s="454"/>
      <c r="D38" s="455"/>
      <c r="E38" s="413"/>
      <c r="F38" s="415"/>
      <c r="G38" s="417"/>
      <c r="H38" s="446"/>
      <c r="I38" s="446"/>
      <c r="J38" s="169"/>
      <c r="K38" s="216"/>
      <c r="L38" s="143">
        <v>42429</v>
      </c>
      <c r="M38" s="137" t="s">
        <v>109</v>
      </c>
      <c r="N38" s="119" t="s">
        <v>120</v>
      </c>
      <c r="O38" s="190">
        <v>42370</v>
      </c>
      <c r="P38" s="190">
        <v>42430</v>
      </c>
      <c r="Q38" s="196" t="s">
        <v>117</v>
      </c>
      <c r="R38" s="184">
        <v>1524</v>
      </c>
      <c r="S38" s="185" t="s">
        <v>115</v>
      </c>
      <c r="T38" s="119" t="s">
        <v>171</v>
      </c>
    </row>
    <row r="39" spans="2:20" ht="56.25" x14ac:dyDescent="0.4">
      <c r="B39" s="174"/>
      <c r="C39" s="454"/>
      <c r="D39" s="455"/>
      <c r="E39" s="413"/>
      <c r="F39" s="415"/>
      <c r="G39" s="417"/>
      <c r="H39" s="446"/>
      <c r="I39" s="446"/>
      <c r="J39" s="169">
        <v>1</v>
      </c>
      <c r="K39" s="216">
        <v>0</v>
      </c>
      <c r="L39" s="143">
        <v>42159</v>
      </c>
      <c r="M39" s="137" t="s">
        <v>112</v>
      </c>
      <c r="N39" s="122" t="s">
        <v>121</v>
      </c>
      <c r="O39" s="137" t="s">
        <v>117</v>
      </c>
      <c r="P39" s="137" t="s">
        <v>117</v>
      </c>
      <c r="Q39" s="196" t="s">
        <v>117</v>
      </c>
      <c r="R39" s="184">
        <v>85</v>
      </c>
      <c r="S39" s="185" t="s">
        <v>115</v>
      </c>
      <c r="T39" s="119" t="s">
        <v>168</v>
      </c>
    </row>
    <row r="40" spans="2:20" ht="56.25" x14ac:dyDescent="0.4">
      <c r="B40" s="174"/>
      <c r="C40" s="449"/>
      <c r="D40" s="451"/>
      <c r="E40" s="414"/>
      <c r="F40" s="409"/>
      <c r="G40" s="418"/>
      <c r="H40" s="447"/>
      <c r="I40" s="447"/>
      <c r="J40" s="169">
        <v>1</v>
      </c>
      <c r="K40" s="216">
        <v>0</v>
      </c>
      <c r="L40" s="143">
        <v>42401</v>
      </c>
      <c r="M40" s="137" t="s">
        <v>112</v>
      </c>
      <c r="N40" s="119"/>
      <c r="O40" s="190"/>
      <c r="P40" s="190"/>
      <c r="Q40" s="196"/>
      <c r="R40" s="184">
        <v>160</v>
      </c>
      <c r="S40" s="119"/>
      <c r="T40" s="119" t="s">
        <v>173</v>
      </c>
    </row>
    <row r="41" spans="2:20" ht="11.25" customHeight="1" thickBot="1" x14ac:dyDescent="0.45">
      <c r="B41" s="174"/>
      <c r="C41" s="122"/>
      <c r="D41" s="138"/>
      <c r="E41" s="139"/>
      <c r="F41" s="136"/>
      <c r="G41" s="137"/>
      <c r="H41" s="210"/>
      <c r="I41" s="210"/>
      <c r="J41" s="169"/>
      <c r="K41" s="216"/>
      <c r="L41" s="145"/>
      <c r="M41" s="137"/>
      <c r="N41" s="122"/>
      <c r="O41" s="137"/>
      <c r="P41" s="137"/>
      <c r="Q41" s="196"/>
      <c r="R41" s="122"/>
      <c r="S41" s="122"/>
      <c r="T41" s="119"/>
    </row>
    <row r="42" spans="2:20" ht="41.25" customHeight="1" thickBot="1" x14ac:dyDescent="0.45">
      <c r="B42" s="173">
        <v>2</v>
      </c>
      <c r="C42" s="129"/>
      <c r="D42" s="130" t="s">
        <v>174</v>
      </c>
      <c r="E42" s="131"/>
      <c r="F42" s="132"/>
      <c r="G42" s="208"/>
      <c r="H42" s="311">
        <f>+H44+H64</f>
        <v>92830.76923076922</v>
      </c>
      <c r="I42" s="311">
        <f>+I44+I64</f>
        <v>426669.01076923078</v>
      </c>
      <c r="J42" s="312">
        <f>+E45+E49+E61</f>
        <v>92830.76923076922</v>
      </c>
      <c r="K42" s="234">
        <f>+E46+E47+E48+E50+E51+E52+E53+E54+E55+E56+E59+E60+E65+E62</f>
        <v>426669.01076923078</v>
      </c>
      <c r="L42" s="133"/>
      <c r="M42" s="133"/>
      <c r="N42" s="133"/>
      <c r="O42" s="191"/>
      <c r="P42" s="191"/>
      <c r="Q42" s="197"/>
      <c r="R42" s="133"/>
      <c r="S42" s="133"/>
      <c r="T42" s="226"/>
    </row>
    <row r="43" spans="2:20" ht="6" customHeight="1" x14ac:dyDescent="0.4">
      <c r="B43" s="174"/>
      <c r="C43" s="122"/>
      <c r="D43" s="138"/>
      <c r="E43" s="139"/>
      <c r="F43" s="140"/>
      <c r="G43" s="141"/>
      <c r="H43" s="310"/>
      <c r="I43" s="310"/>
      <c r="J43" s="168"/>
      <c r="K43" s="141"/>
      <c r="L43" s="146"/>
      <c r="M43" s="141"/>
      <c r="N43" s="122"/>
      <c r="O43" s="137"/>
      <c r="P43" s="137"/>
      <c r="Q43" s="196"/>
      <c r="R43" s="122"/>
      <c r="S43" s="122"/>
      <c r="T43" s="119"/>
    </row>
    <row r="44" spans="2:20" ht="36" customHeight="1" x14ac:dyDescent="0.4">
      <c r="B44" s="292"/>
      <c r="C44" s="293"/>
      <c r="D44" s="289" t="s">
        <v>26</v>
      </c>
      <c r="E44" s="289"/>
      <c r="F44" s="289"/>
      <c r="G44" s="289"/>
      <c r="H44" s="290">
        <f>SUM(H45:H63)</f>
        <v>92830.76923076922</v>
      </c>
      <c r="I44" s="290">
        <f>SUM(I45:I63)</f>
        <v>156669.01076923078</v>
      </c>
      <c r="J44" s="291"/>
      <c r="K44" s="291"/>
      <c r="L44" s="291"/>
      <c r="M44" s="291"/>
      <c r="N44" s="291"/>
      <c r="O44" s="291"/>
      <c r="P44" s="291"/>
      <c r="Q44" s="291"/>
      <c r="R44" s="291"/>
      <c r="S44" s="291"/>
      <c r="T44" s="291"/>
    </row>
    <row r="45" spans="2:20" ht="37.5" x14ac:dyDescent="0.4">
      <c r="B45" s="174"/>
      <c r="C45" s="62" t="s">
        <v>175</v>
      </c>
      <c r="D45" s="220" t="s">
        <v>176</v>
      </c>
      <c r="E45" s="139">
        <v>20000</v>
      </c>
      <c r="F45" s="136" t="s">
        <v>113</v>
      </c>
      <c r="G45" s="137" t="s">
        <v>214</v>
      </c>
      <c r="H45" s="205">
        <f>IF(J45=1,E45,0)</f>
        <v>20000</v>
      </c>
      <c r="I45" s="205">
        <f>IF(K45=1,E45,0)</f>
        <v>0</v>
      </c>
      <c r="J45" s="169">
        <v>1</v>
      </c>
      <c r="K45" s="142">
        <v>0</v>
      </c>
      <c r="L45" s="143">
        <v>42675</v>
      </c>
      <c r="M45" s="137" t="s">
        <v>112</v>
      </c>
      <c r="N45" s="119"/>
      <c r="O45" s="190"/>
      <c r="P45" s="190"/>
      <c r="Q45" s="196"/>
      <c r="R45" s="184">
        <v>10000</v>
      </c>
      <c r="S45" s="119" t="s">
        <v>134</v>
      </c>
      <c r="T45" s="119" t="s">
        <v>211</v>
      </c>
    </row>
    <row r="46" spans="2:20" x14ac:dyDescent="0.4">
      <c r="B46" s="174"/>
      <c r="C46" s="62" t="s">
        <v>177</v>
      </c>
      <c r="D46" s="220" t="s">
        <v>176</v>
      </c>
      <c r="E46" s="139">
        <v>10000</v>
      </c>
      <c r="F46" s="136" t="s">
        <v>204</v>
      </c>
      <c r="G46" s="137" t="s">
        <v>110</v>
      </c>
      <c r="H46" s="205">
        <f t="shared" ref="H46:H55" si="2">IF(J46=1,E46,0)</f>
        <v>0</v>
      </c>
      <c r="I46" s="205">
        <f t="shared" ref="I46:I55" si="3">IF(K46=1,E46,0)</f>
        <v>10000</v>
      </c>
      <c r="J46" s="169">
        <v>0</v>
      </c>
      <c r="K46" s="142">
        <v>1</v>
      </c>
      <c r="L46" s="143"/>
      <c r="M46" s="137" t="s">
        <v>110</v>
      </c>
      <c r="N46" s="119"/>
      <c r="O46" s="190"/>
      <c r="P46" s="190"/>
      <c r="Q46" s="196"/>
      <c r="R46" s="184"/>
      <c r="S46" s="119"/>
      <c r="T46" s="119"/>
    </row>
    <row r="47" spans="2:20" ht="93.75" x14ac:dyDescent="0.4">
      <c r="B47" s="174"/>
      <c r="C47" s="62" t="s">
        <v>87</v>
      </c>
      <c r="D47" s="231" t="s">
        <v>178</v>
      </c>
      <c r="E47" s="139">
        <v>1000</v>
      </c>
      <c r="F47" s="136" t="s">
        <v>204</v>
      </c>
      <c r="G47" s="137" t="s">
        <v>110</v>
      </c>
      <c r="H47" s="205">
        <f t="shared" si="2"/>
        <v>0</v>
      </c>
      <c r="I47" s="205">
        <f t="shared" si="3"/>
        <v>1000</v>
      </c>
      <c r="J47" s="169">
        <v>0</v>
      </c>
      <c r="K47" s="142">
        <v>1</v>
      </c>
      <c r="L47" s="143">
        <v>42401</v>
      </c>
      <c r="M47" s="137" t="s">
        <v>110</v>
      </c>
      <c r="N47" s="119"/>
      <c r="O47" s="190"/>
      <c r="P47" s="190"/>
      <c r="Q47" s="196"/>
      <c r="R47" s="184">
        <v>182927</v>
      </c>
      <c r="S47" s="119" t="s">
        <v>134</v>
      </c>
      <c r="T47" s="119" t="s">
        <v>205</v>
      </c>
    </row>
    <row r="48" spans="2:20" ht="28.5" x14ac:dyDescent="0.4">
      <c r="B48" s="174"/>
      <c r="C48" s="62" t="s">
        <v>179</v>
      </c>
      <c r="D48" s="231" t="s">
        <v>178</v>
      </c>
      <c r="E48" s="139">
        <v>5000</v>
      </c>
      <c r="F48" s="136" t="s">
        <v>204</v>
      </c>
      <c r="G48" s="137" t="s">
        <v>110</v>
      </c>
      <c r="H48" s="205">
        <f t="shared" si="2"/>
        <v>0</v>
      </c>
      <c r="I48" s="205">
        <f t="shared" si="3"/>
        <v>5000</v>
      </c>
      <c r="J48" s="169">
        <v>0</v>
      </c>
      <c r="K48" s="142">
        <v>1</v>
      </c>
      <c r="L48" s="143"/>
      <c r="M48" s="137" t="s">
        <v>110</v>
      </c>
      <c r="N48" s="119"/>
      <c r="O48" s="190"/>
      <c r="P48" s="190"/>
      <c r="Q48" s="196"/>
      <c r="R48" s="184"/>
      <c r="S48" s="119"/>
      <c r="T48" s="119"/>
    </row>
    <row r="49" spans="2:20" x14ac:dyDescent="0.4">
      <c r="B49" s="174"/>
      <c r="C49" s="62" t="s">
        <v>180</v>
      </c>
      <c r="D49" s="220" t="s">
        <v>181</v>
      </c>
      <c r="E49" s="139">
        <v>42830.769230769227</v>
      </c>
      <c r="F49" s="136" t="s">
        <v>113</v>
      </c>
      <c r="G49" s="137" t="s">
        <v>111</v>
      </c>
      <c r="H49" s="205">
        <f t="shared" si="2"/>
        <v>42830.769230769227</v>
      </c>
      <c r="I49" s="205">
        <f t="shared" si="3"/>
        <v>0</v>
      </c>
      <c r="J49" s="169">
        <v>1</v>
      </c>
      <c r="K49" s="142">
        <v>0</v>
      </c>
      <c r="L49" s="143"/>
      <c r="M49" s="137" t="s">
        <v>109</v>
      </c>
      <c r="N49" s="119"/>
      <c r="O49" s="190"/>
      <c r="P49" s="190"/>
      <c r="Q49" s="196"/>
      <c r="R49" s="184"/>
      <c r="S49" s="119"/>
      <c r="T49" s="119"/>
    </row>
    <row r="50" spans="2:20" x14ac:dyDescent="0.4">
      <c r="B50" s="174"/>
      <c r="C50" s="62" t="s">
        <v>182</v>
      </c>
      <c r="D50" s="220" t="s">
        <v>181</v>
      </c>
      <c r="E50" s="139">
        <v>13699.800000000001</v>
      </c>
      <c r="F50" s="136" t="s">
        <v>204</v>
      </c>
      <c r="G50" s="137" t="s">
        <v>110</v>
      </c>
      <c r="H50" s="205">
        <f t="shared" si="2"/>
        <v>0</v>
      </c>
      <c r="I50" s="205">
        <f t="shared" si="3"/>
        <v>13699.800000000001</v>
      </c>
      <c r="J50" s="169">
        <v>0</v>
      </c>
      <c r="K50" s="142">
        <v>1</v>
      </c>
      <c r="L50" s="143"/>
      <c r="M50" s="137" t="s">
        <v>110</v>
      </c>
      <c r="N50" s="119"/>
      <c r="O50" s="190"/>
      <c r="P50" s="190"/>
      <c r="Q50" s="196"/>
      <c r="R50" s="184"/>
      <c r="S50" s="119"/>
      <c r="T50" s="119"/>
    </row>
    <row r="51" spans="2:20" x14ac:dyDescent="0.4">
      <c r="B51" s="174"/>
      <c r="C51" s="62" t="s">
        <v>183</v>
      </c>
      <c r="D51" s="220" t="s">
        <v>184</v>
      </c>
      <c r="E51" s="139">
        <v>5000</v>
      </c>
      <c r="F51" s="136" t="s">
        <v>204</v>
      </c>
      <c r="G51" s="137" t="s">
        <v>110</v>
      </c>
      <c r="H51" s="205">
        <f t="shared" si="2"/>
        <v>0</v>
      </c>
      <c r="I51" s="205">
        <f t="shared" si="3"/>
        <v>5000</v>
      </c>
      <c r="J51" s="169">
        <v>0</v>
      </c>
      <c r="K51" s="142">
        <v>1</v>
      </c>
      <c r="L51" s="143"/>
      <c r="M51" s="137" t="s">
        <v>110</v>
      </c>
      <c r="N51" s="119"/>
      <c r="O51" s="190"/>
      <c r="P51" s="190"/>
      <c r="Q51" s="196"/>
      <c r="R51" s="184"/>
      <c r="S51" s="119"/>
      <c r="T51" s="119"/>
    </row>
    <row r="52" spans="2:20" x14ac:dyDescent="0.4">
      <c r="B52" s="174"/>
      <c r="C52" s="62" t="s">
        <v>185</v>
      </c>
      <c r="D52" s="220" t="s">
        <v>184</v>
      </c>
      <c r="E52" s="139">
        <v>1000</v>
      </c>
      <c r="F52" s="136" t="s">
        <v>204</v>
      </c>
      <c r="G52" s="137" t="s">
        <v>110</v>
      </c>
      <c r="H52" s="205">
        <f t="shared" si="2"/>
        <v>0</v>
      </c>
      <c r="I52" s="205">
        <f t="shared" si="3"/>
        <v>1000</v>
      </c>
      <c r="J52" s="169">
        <v>0</v>
      </c>
      <c r="K52" s="142">
        <v>1</v>
      </c>
      <c r="L52" s="143"/>
      <c r="M52" s="137" t="s">
        <v>110</v>
      </c>
      <c r="N52" s="119"/>
      <c r="O52" s="190"/>
      <c r="P52" s="190"/>
      <c r="Q52" s="196"/>
      <c r="R52" s="184"/>
      <c r="S52" s="119"/>
      <c r="T52" s="119"/>
    </row>
    <row r="53" spans="2:20" ht="28.5" x14ac:dyDescent="0.4">
      <c r="B53" s="174"/>
      <c r="C53" s="62" t="s">
        <v>186</v>
      </c>
      <c r="D53" s="220" t="s">
        <v>187</v>
      </c>
      <c r="E53" s="139">
        <v>10000</v>
      </c>
      <c r="F53" s="136" t="s">
        <v>204</v>
      </c>
      <c r="G53" s="137" t="s">
        <v>110</v>
      </c>
      <c r="H53" s="205">
        <f t="shared" si="2"/>
        <v>0</v>
      </c>
      <c r="I53" s="205">
        <f t="shared" si="3"/>
        <v>10000</v>
      </c>
      <c r="J53" s="169">
        <v>0</v>
      </c>
      <c r="K53" s="142">
        <v>1</v>
      </c>
      <c r="L53" s="143"/>
      <c r="M53" s="137" t="s">
        <v>110</v>
      </c>
      <c r="N53" s="119"/>
      <c r="O53" s="190"/>
      <c r="P53" s="190"/>
      <c r="Q53" s="196"/>
      <c r="R53" s="184"/>
      <c r="S53" s="119"/>
      <c r="T53" s="119"/>
    </row>
    <row r="54" spans="2:20" ht="56.25" x14ac:dyDescent="0.4">
      <c r="B54" s="174"/>
      <c r="C54" s="62" t="s">
        <v>77</v>
      </c>
      <c r="D54" s="220" t="s">
        <v>188</v>
      </c>
      <c r="E54" s="139">
        <v>26769.23076923077</v>
      </c>
      <c r="F54" s="136" t="s">
        <v>204</v>
      </c>
      <c r="G54" s="137" t="s">
        <v>110</v>
      </c>
      <c r="H54" s="205">
        <f>IF(J54=1,E54,0)</f>
        <v>0</v>
      </c>
      <c r="I54" s="205">
        <f t="shared" si="3"/>
        <v>26769.23076923077</v>
      </c>
      <c r="J54" s="169">
        <v>0</v>
      </c>
      <c r="K54" s="142">
        <v>1</v>
      </c>
      <c r="L54" s="143">
        <v>42429</v>
      </c>
      <c r="M54" s="137" t="s">
        <v>110</v>
      </c>
      <c r="N54" s="119"/>
      <c r="O54" s="190"/>
      <c r="P54" s="190"/>
      <c r="Q54" s="196"/>
      <c r="R54" s="184">
        <v>28769</v>
      </c>
      <c r="S54" s="119" t="s">
        <v>134</v>
      </c>
      <c r="T54" s="119" t="s">
        <v>206</v>
      </c>
    </row>
    <row r="55" spans="2:20" ht="37.5" x14ac:dyDescent="0.4">
      <c r="B55" s="174"/>
      <c r="C55" s="62" t="s">
        <v>86</v>
      </c>
      <c r="D55" s="220" t="s">
        <v>147</v>
      </c>
      <c r="E55" s="139">
        <v>12799.98</v>
      </c>
      <c r="F55" s="136" t="s">
        <v>204</v>
      </c>
      <c r="G55" s="137" t="s">
        <v>110</v>
      </c>
      <c r="H55" s="205">
        <f t="shared" si="2"/>
        <v>0</v>
      </c>
      <c r="I55" s="205">
        <f t="shared" si="3"/>
        <v>12799.98</v>
      </c>
      <c r="J55" s="169">
        <v>0</v>
      </c>
      <c r="K55" s="142">
        <v>1</v>
      </c>
      <c r="L55" s="143">
        <v>42588</v>
      </c>
      <c r="M55" s="137" t="s">
        <v>110</v>
      </c>
      <c r="N55" s="119"/>
      <c r="O55" s="190"/>
      <c r="P55" s="190"/>
      <c r="Q55" s="196"/>
      <c r="R55" s="184">
        <v>12800</v>
      </c>
      <c r="S55" s="119" t="s">
        <v>134</v>
      </c>
      <c r="T55" s="119" t="s">
        <v>207</v>
      </c>
    </row>
    <row r="56" spans="2:20" ht="28.5" x14ac:dyDescent="0.4">
      <c r="B56" s="174"/>
      <c r="C56" s="62" t="s">
        <v>189</v>
      </c>
      <c r="D56" s="220" t="s">
        <v>190</v>
      </c>
      <c r="E56" s="412">
        <v>15000</v>
      </c>
      <c r="F56" s="408" t="s">
        <v>204</v>
      </c>
      <c r="G56" s="416" t="s">
        <v>110</v>
      </c>
      <c r="H56" s="412">
        <v>0</v>
      </c>
      <c r="I56" s="412">
        <v>15000</v>
      </c>
      <c r="J56" s="422">
        <v>0</v>
      </c>
      <c r="K56" s="425">
        <v>1</v>
      </c>
      <c r="L56" s="143"/>
      <c r="M56" s="137" t="s">
        <v>110</v>
      </c>
      <c r="N56" s="119"/>
      <c r="O56" s="190"/>
      <c r="P56" s="190"/>
      <c r="Q56" s="196"/>
      <c r="R56" s="184"/>
      <c r="S56" s="119"/>
      <c r="T56" s="119"/>
    </row>
    <row r="57" spans="2:20" ht="42.75" x14ac:dyDescent="0.4">
      <c r="B57" s="174"/>
      <c r="C57" s="62" t="s">
        <v>191</v>
      </c>
      <c r="D57" s="220" t="s">
        <v>192</v>
      </c>
      <c r="E57" s="413"/>
      <c r="F57" s="415"/>
      <c r="G57" s="417"/>
      <c r="H57" s="413"/>
      <c r="I57" s="413"/>
      <c r="J57" s="423"/>
      <c r="K57" s="426"/>
      <c r="L57" s="143"/>
      <c r="M57" s="137" t="s">
        <v>110</v>
      </c>
      <c r="N57" s="119"/>
      <c r="O57" s="190"/>
      <c r="P57" s="190"/>
      <c r="Q57" s="196"/>
      <c r="R57" s="184"/>
      <c r="S57" s="119"/>
      <c r="T57" s="119"/>
    </row>
    <row r="58" spans="2:20" x14ac:dyDescent="0.4">
      <c r="B58" s="174"/>
      <c r="C58" s="62" t="s">
        <v>193</v>
      </c>
      <c r="D58" s="220" t="s">
        <v>194</v>
      </c>
      <c r="E58" s="414"/>
      <c r="F58" s="409"/>
      <c r="G58" s="418"/>
      <c r="H58" s="414"/>
      <c r="I58" s="414"/>
      <c r="J58" s="424"/>
      <c r="K58" s="427"/>
      <c r="L58" s="143"/>
      <c r="M58" s="137" t="s">
        <v>110</v>
      </c>
      <c r="N58" s="119"/>
      <c r="O58" s="190"/>
      <c r="P58" s="190"/>
      <c r="Q58" s="196"/>
      <c r="R58" s="184"/>
      <c r="S58" s="119"/>
      <c r="T58" s="119"/>
    </row>
    <row r="59" spans="2:20" ht="42.75" x14ac:dyDescent="0.4">
      <c r="B59" s="174"/>
      <c r="C59" s="62" t="s">
        <v>195</v>
      </c>
      <c r="D59" s="220" t="s">
        <v>196</v>
      </c>
      <c r="E59" s="139">
        <v>6400</v>
      </c>
      <c r="F59" s="136" t="s">
        <v>204</v>
      </c>
      <c r="G59" s="137" t="s">
        <v>110</v>
      </c>
      <c r="H59" s="205">
        <f t="shared" ref="H59:H60" si="4">IF(J59=1,E59,0)</f>
        <v>0</v>
      </c>
      <c r="I59" s="205">
        <f t="shared" ref="I59:I60" si="5">IF(K59=1,E59,0)</f>
        <v>6400</v>
      </c>
      <c r="J59" s="169">
        <v>0</v>
      </c>
      <c r="K59" s="142">
        <v>1</v>
      </c>
      <c r="L59" s="143"/>
      <c r="M59" s="137" t="s">
        <v>110</v>
      </c>
      <c r="N59" s="119"/>
      <c r="O59" s="190"/>
      <c r="P59" s="190"/>
      <c r="Q59" s="196"/>
      <c r="R59" s="184"/>
      <c r="S59" s="119"/>
      <c r="T59" s="119"/>
    </row>
    <row r="60" spans="2:20" x14ac:dyDescent="0.4">
      <c r="B60" s="174"/>
      <c r="C60" s="62" t="s">
        <v>197</v>
      </c>
      <c r="D60" s="220" t="s">
        <v>198</v>
      </c>
      <c r="E60" s="139">
        <v>20000</v>
      </c>
      <c r="F60" s="136" t="s">
        <v>204</v>
      </c>
      <c r="G60" s="137" t="s">
        <v>110</v>
      </c>
      <c r="H60" s="205">
        <f t="shared" si="4"/>
        <v>0</v>
      </c>
      <c r="I60" s="205">
        <f t="shared" si="5"/>
        <v>20000</v>
      </c>
      <c r="J60" s="169">
        <v>0</v>
      </c>
      <c r="K60" s="142">
        <v>1</v>
      </c>
      <c r="L60" s="143"/>
      <c r="M60" s="137" t="s">
        <v>110</v>
      </c>
      <c r="N60" s="119"/>
      <c r="O60" s="190"/>
      <c r="P60" s="190"/>
      <c r="Q60" s="196"/>
      <c r="R60" s="184"/>
      <c r="S60" s="119"/>
      <c r="T60" s="119"/>
    </row>
    <row r="61" spans="2:20" ht="56.25" x14ac:dyDescent="0.4">
      <c r="B61" s="174"/>
      <c r="C61" s="62" t="s">
        <v>200</v>
      </c>
      <c r="D61" s="220" t="s">
        <v>201</v>
      </c>
      <c r="E61" s="139">
        <v>30000</v>
      </c>
      <c r="F61" s="136" t="s">
        <v>113</v>
      </c>
      <c r="G61" s="137" t="s">
        <v>111</v>
      </c>
      <c r="H61" s="205">
        <f t="shared" ref="H61:H62" si="6">IF(J61=1,E61,0)</f>
        <v>30000</v>
      </c>
      <c r="I61" s="205">
        <f t="shared" ref="I61:I62" si="7">IF(K61=1,E61,0)</f>
        <v>0</v>
      </c>
      <c r="J61" s="169">
        <v>1</v>
      </c>
      <c r="K61" s="142">
        <v>0</v>
      </c>
      <c r="L61" s="143">
        <v>42644</v>
      </c>
      <c r="M61" s="137" t="s">
        <v>109</v>
      </c>
      <c r="N61" s="119"/>
      <c r="O61" s="190"/>
      <c r="P61" s="190"/>
      <c r="Q61" s="196"/>
      <c r="R61" s="184">
        <v>30000</v>
      </c>
      <c r="S61" s="119" t="s">
        <v>138</v>
      </c>
      <c r="T61" s="119" t="s">
        <v>210</v>
      </c>
    </row>
    <row r="62" spans="2:20" x14ac:dyDescent="0.4">
      <c r="B62" s="174"/>
      <c r="C62" s="62" t="s">
        <v>202</v>
      </c>
      <c r="D62" s="220" t="s">
        <v>203</v>
      </c>
      <c r="E62" s="139">
        <v>30000</v>
      </c>
      <c r="F62" s="136" t="s">
        <v>204</v>
      </c>
      <c r="G62" s="137" t="s">
        <v>110</v>
      </c>
      <c r="H62" s="205">
        <f t="shared" si="6"/>
        <v>0</v>
      </c>
      <c r="I62" s="205">
        <f t="shared" si="7"/>
        <v>30000</v>
      </c>
      <c r="J62" s="169">
        <v>0</v>
      </c>
      <c r="K62" s="142">
        <v>1</v>
      </c>
      <c r="L62" s="143"/>
      <c r="M62" s="137" t="s">
        <v>110</v>
      </c>
      <c r="N62" s="119"/>
      <c r="O62" s="190"/>
      <c r="P62" s="190"/>
      <c r="Q62" s="196"/>
      <c r="R62" s="184"/>
      <c r="S62" s="119"/>
      <c r="T62" s="119"/>
    </row>
    <row r="63" spans="2:20" ht="6.75" customHeight="1" x14ac:dyDescent="0.4">
      <c r="B63" s="174"/>
      <c r="C63" s="62"/>
      <c r="D63" s="220"/>
      <c r="E63" s="139"/>
      <c r="F63" s="136"/>
      <c r="G63" s="137"/>
      <c r="H63" s="205"/>
      <c r="I63" s="205"/>
      <c r="J63" s="169"/>
      <c r="K63" s="142"/>
      <c r="L63" s="143"/>
      <c r="M63" s="137"/>
      <c r="N63" s="119"/>
      <c r="O63" s="190"/>
      <c r="P63" s="190"/>
      <c r="Q63" s="196"/>
      <c r="R63" s="184"/>
      <c r="S63" s="119"/>
      <c r="T63" s="119"/>
    </row>
    <row r="64" spans="2:20" ht="24" customHeight="1" x14ac:dyDescent="0.4">
      <c r="B64" s="292"/>
      <c r="C64" s="293"/>
      <c r="D64" s="289" t="s">
        <v>27</v>
      </c>
      <c r="E64" s="289"/>
      <c r="F64" s="289"/>
      <c r="G64" s="289"/>
      <c r="H64" s="290">
        <f>SUM(H65)</f>
        <v>0</v>
      </c>
      <c r="I64" s="290">
        <f>SUM(I65)</f>
        <v>270000</v>
      </c>
      <c r="J64" s="291"/>
      <c r="K64" s="291"/>
      <c r="L64" s="291"/>
      <c r="M64" s="291"/>
      <c r="N64" s="291"/>
      <c r="O64" s="291"/>
      <c r="P64" s="291"/>
      <c r="Q64" s="291"/>
      <c r="R64" s="291"/>
      <c r="S64" s="291"/>
      <c r="T64" s="291"/>
    </row>
    <row r="65" spans="2:20" ht="75" x14ac:dyDescent="0.4">
      <c r="B65" s="174"/>
      <c r="C65" s="62" t="s">
        <v>88</v>
      </c>
      <c r="D65" s="220" t="s">
        <v>199</v>
      </c>
      <c r="E65" s="139">
        <v>270000</v>
      </c>
      <c r="F65" s="136" t="s">
        <v>204</v>
      </c>
      <c r="G65" s="137" t="s">
        <v>110</v>
      </c>
      <c r="H65" s="205">
        <f t="shared" ref="H65" si="8">IF(J65=1,E65,0)</f>
        <v>0</v>
      </c>
      <c r="I65" s="205">
        <f t="shared" ref="I65" si="9">IF(K65=1,E65,0)</f>
        <v>270000</v>
      </c>
      <c r="J65" s="169">
        <v>0</v>
      </c>
      <c r="K65" s="142">
        <v>1</v>
      </c>
      <c r="L65" s="143">
        <v>42491</v>
      </c>
      <c r="M65" s="137" t="s">
        <v>110</v>
      </c>
      <c r="N65" s="119"/>
      <c r="O65" s="190"/>
      <c r="P65" s="190"/>
      <c r="Q65" s="196"/>
      <c r="R65" s="184">
        <v>121951</v>
      </c>
      <c r="S65" s="119" t="s">
        <v>208</v>
      </c>
      <c r="T65" s="119" t="s">
        <v>209</v>
      </c>
    </row>
    <row r="66" spans="2:20" ht="9" customHeight="1" thickBot="1" x14ac:dyDescent="0.45">
      <c r="B66" s="174"/>
      <c r="C66" s="122"/>
      <c r="D66" s="138"/>
      <c r="E66" s="139"/>
      <c r="F66" s="136"/>
      <c r="G66" s="137"/>
      <c r="H66" s="210"/>
      <c r="I66" s="210"/>
      <c r="J66" s="169"/>
      <c r="K66" s="149"/>
      <c r="L66" s="143"/>
      <c r="M66" s="137"/>
      <c r="N66" s="119"/>
      <c r="O66" s="190"/>
      <c r="P66" s="190"/>
      <c r="Q66" s="196"/>
      <c r="R66" s="184"/>
      <c r="S66" s="119"/>
      <c r="T66" s="119"/>
    </row>
    <row r="67" spans="2:20" ht="51" customHeight="1" thickBot="1" x14ac:dyDescent="0.45">
      <c r="B67" s="173">
        <v>3</v>
      </c>
      <c r="C67" s="129"/>
      <c r="D67" s="130" t="s">
        <v>250</v>
      </c>
      <c r="E67" s="131"/>
      <c r="F67" s="132"/>
      <c r="G67" s="208"/>
      <c r="H67" s="302">
        <f>+H69+H77</f>
        <v>360883.07692307688</v>
      </c>
      <c r="I67" s="302">
        <f>+I69+I77</f>
        <v>234900</v>
      </c>
      <c r="J67" s="314">
        <f>+E80+E86+E88+E89+E90+E91+E72+E74</f>
        <v>360883.07692307688</v>
      </c>
      <c r="K67" s="243">
        <f>+E70+E71+E78+E79+E81+E82+E83+E84+E85+E87+E75</f>
        <v>234900</v>
      </c>
      <c r="L67" s="133"/>
      <c r="M67" s="133"/>
      <c r="N67" s="133"/>
      <c r="O67" s="191"/>
      <c r="P67" s="191"/>
      <c r="Q67" s="197"/>
      <c r="R67" s="133"/>
      <c r="S67" s="133"/>
      <c r="T67" s="226"/>
    </row>
    <row r="68" spans="2:20" s="147" customFormat="1" ht="10.5" customHeight="1" x14ac:dyDescent="0.4">
      <c r="B68" s="171"/>
      <c r="C68" s="150"/>
      <c r="D68" s="148"/>
      <c r="E68" s="151"/>
      <c r="F68" s="138"/>
      <c r="G68" s="144"/>
      <c r="H68" s="313"/>
      <c r="I68" s="313"/>
      <c r="J68" s="166"/>
      <c r="K68" s="144"/>
      <c r="L68" s="144"/>
      <c r="M68" s="144"/>
      <c r="N68" s="122"/>
      <c r="O68" s="137"/>
      <c r="P68" s="137"/>
      <c r="Q68" s="196"/>
      <c r="R68" s="122"/>
      <c r="S68" s="122"/>
      <c r="T68" s="119"/>
    </row>
    <row r="69" spans="2:20" ht="33" customHeight="1" x14ac:dyDescent="0.4">
      <c r="B69" s="292"/>
      <c r="C69" s="293"/>
      <c r="D69" s="289" t="s">
        <v>26</v>
      </c>
      <c r="E69" s="289"/>
      <c r="F69" s="289"/>
      <c r="G69" s="289"/>
      <c r="H69" s="294">
        <f>SUM(H70:H75)</f>
        <v>123883.07692307691</v>
      </c>
      <c r="I69" s="294">
        <f>SUM(I70:I75)</f>
        <v>16300</v>
      </c>
      <c r="J69" s="291"/>
      <c r="K69" s="291"/>
      <c r="L69" s="291"/>
      <c r="M69" s="291"/>
      <c r="N69" s="291"/>
      <c r="O69" s="291"/>
      <c r="P69" s="291"/>
      <c r="Q69" s="291"/>
      <c r="R69" s="291"/>
      <c r="S69" s="291"/>
      <c r="T69" s="291"/>
    </row>
    <row r="70" spans="2:20" ht="42.75" x14ac:dyDescent="0.4">
      <c r="B70" s="174"/>
      <c r="C70" s="62" t="s">
        <v>215</v>
      </c>
      <c r="D70" s="220" t="s">
        <v>216</v>
      </c>
      <c r="E70" s="139">
        <v>9600</v>
      </c>
      <c r="F70" s="136" t="s">
        <v>204</v>
      </c>
      <c r="G70" s="137" t="s">
        <v>110</v>
      </c>
      <c r="H70" s="205">
        <f t="shared" ref="H70:H91" si="10">IF(J70=1,E70,0)</f>
        <v>0</v>
      </c>
      <c r="I70" s="205">
        <f t="shared" ref="I70:I91" si="11">IF(K70=1,E70,0)</f>
        <v>9600</v>
      </c>
      <c r="J70" s="169">
        <v>0</v>
      </c>
      <c r="K70" s="142">
        <v>1</v>
      </c>
      <c r="L70" s="145"/>
      <c r="M70" s="137" t="s">
        <v>110</v>
      </c>
      <c r="N70" s="219"/>
      <c r="O70" s="190"/>
      <c r="P70" s="190"/>
      <c r="Q70" s="196"/>
      <c r="R70" s="184"/>
      <c r="S70" s="219"/>
      <c r="T70" s="119"/>
    </row>
    <row r="71" spans="2:20" ht="42.75" x14ac:dyDescent="0.4">
      <c r="B71" s="174"/>
      <c r="C71" s="62" t="s">
        <v>217</v>
      </c>
      <c r="D71" s="220" t="s">
        <v>218</v>
      </c>
      <c r="E71" s="139">
        <v>3200</v>
      </c>
      <c r="F71" s="136" t="s">
        <v>204</v>
      </c>
      <c r="G71" s="137" t="s">
        <v>110</v>
      </c>
      <c r="H71" s="205">
        <f t="shared" si="10"/>
        <v>0</v>
      </c>
      <c r="I71" s="205">
        <f t="shared" si="11"/>
        <v>3200</v>
      </c>
      <c r="J71" s="169">
        <v>0</v>
      </c>
      <c r="K71" s="142">
        <v>1</v>
      </c>
      <c r="L71" s="145"/>
      <c r="M71" s="137" t="s">
        <v>110</v>
      </c>
      <c r="N71" s="219"/>
      <c r="O71" s="190"/>
      <c r="P71" s="190"/>
      <c r="Q71" s="196"/>
      <c r="R71" s="184"/>
      <c r="S71" s="219"/>
      <c r="T71" s="119"/>
    </row>
    <row r="72" spans="2:20" x14ac:dyDescent="0.4">
      <c r="B72" s="174"/>
      <c r="C72" s="448" t="s">
        <v>60</v>
      </c>
      <c r="D72" s="450" t="s">
        <v>245</v>
      </c>
      <c r="E72" s="412">
        <v>73883.076923076907</v>
      </c>
      <c r="F72" s="458" t="s">
        <v>113</v>
      </c>
      <c r="G72" s="416" t="s">
        <v>111</v>
      </c>
      <c r="H72" s="445">
        <f>IF(J72=1,E72,0)</f>
        <v>73883.076923076907</v>
      </c>
      <c r="I72" s="445">
        <f>IF(K72=1,E72,0)</f>
        <v>0</v>
      </c>
      <c r="J72" s="169">
        <v>1</v>
      </c>
      <c r="K72" s="149">
        <v>0</v>
      </c>
      <c r="L72" s="145">
        <v>42231</v>
      </c>
      <c r="M72" s="137" t="s">
        <v>109</v>
      </c>
      <c r="N72" s="230" t="s">
        <v>123</v>
      </c>
      <c r="O72" s="190">
        <v>42233</v>
      </c>
      <c r="P72" s="190">
        <v>42369</v>
      </c>
      <c r="Q72" s="196" t="s">
        <v>124</v>
      </c>
      <c r="R72" s="184">
        <v>1650</v>
      </c>
      <c r="S72" s="230" t="s">
        <v>115</v>
      </c>
      <c r="T72" s="119"/>
    </row>
    <row r="73" spans="2:20" x14ac:dyDescent="0.4">
      <c r="B73" s="174"/>
      <c r="C73" s="449"/>
      <c r="D73" s="451"/>
      <c r="E73" s="414"/>
      <c r="F73" s="459"/>
      <c r="G73" s="418"/>
      <c r="H73" s="447"/>
      <c r="I73" s="447"/>
      <c r="J73" s="169"/>
      <c r="K73" s="149"/>
      <c r="L73" s="145">
        <v>42370</v>
      </c>
      <c r="M73" s="137" t="s">
        <v>109</v>
      </c>
      <c r="N73" s="230" t="s">
        <v>123</v>
      </c>
      <c r="O73" s="190">
        <v>42370</v>
      </c>
      <c r="P73" s="190">
        <v>42735</v>
      </c>
      <c r="Q73" s="196" t="s">
        <v>124</v>
      </c>
      <c r="R73" s="184">
        <v>16098</v>
      </c>
      <c r="S73" s="230" t="s">
        <v>115</v>
      </c>
      <c r="T73" s="119"/>
    </row>
    <row r="74" spans="2:20" x14ac:dyDescent="0.4">
      <c r="B74" s="174"/>
      <c r="C74" s="62" t="s">
        <v>246</v>
      </c>
      <c r="D74" s="220" t="s">
        <v>247</v>
      </c>
      <c r="E74" s="139">
        <v>50000</v>
      </c>
      <c r="F74" s="140" t="s">
        <v>322</v>
      </c>
      <c r="G74" s="137" t="s">
        <v>111</v>
      </c>
      <c r="H74" s="205">
        <f>IF(J74=1,E74,0)</f>
        <v>50000</v>
      </c>
      <c r="I74" s="205">
        <f>IF(K74=1,E74,0)</f>
        <v>0</v>
      </c>
      <c r="J74" s="169">
        <v>1</v>
      </c>
      <c r="K74" s="149">
        <v>0</v>
      </c>
      <c r="L74" s="145"/>
      <c r="M74" s="137" t="s">
        <v>109</v>
      </c>
      <c r="N74" s="219"/>
      <c r="O74" s="190"/>
      <c r="P74" s="190"/>
      <c r="Q74" s="196"/>
      <c r="R74" s="184"/>
      <c r="S74" s="219"/>
      <c r="T74" s="119"/>
    </row>
    <row r="75" spans="2:20" ht="28.5" x14ac:dyDescent="0.4">
      <c r="B75" s="174"/>
      <c r="C75" s="62" t="s">
        <v>248</v>
      </c>
      <c r="D75" s="236" t="s">
        <v>249</v>
      </c>
      <c r="E75" s="139">
        <v>3500</v>
      </c>
      <c r="F75" s="136" t="s">
        <v>204</v>
      </c>
      <c r="G75" s="137" t="s">
        <v>141</v>
      </c>
      <c r="H75" s="205">
        <f>IF(J75=1,E75,0)</f>
        <v>0</v>
      </c>
      <c r="I75" s="205">
        <f>IF(K75=1,E75,0)</f>
        <v>3500</v>
      </c>
      <c r="J75" s="169">
        <v>0</v>
      </c>
      <c r="K75" s="142">
        <v>1</v>
      </c>
      <c r="L75" s="145"/>
      <c r="M75" s="137" t="s">
        <v>110</v>
      </c>
      <c r="N75" s="219"/>
      <c r="O75" s="190"/>
      <c r="P75" s="190"/>
      <c r="Q75" s="196"/>
      <c r="R75" s="184"/>
      <c r="S75" s="219"/>
      <c r="T75" s="119"/>
    </row>
    <row r="76" spans="2:20" ht="6.75" customHeight="1" x14ac:dyDescent="0.4">
      <c r="B76" s="174"/>
      <c r="C76" s="62"/>
      <c r="D76" s="220"/>
      <c r="E76" s="139"/>
      <c r="F76" s="136"/>
      <c r="G76" s="137"/>
      <c r="H76" s="205"/>
      <c r="I76" s="205"/>
      <c r="J76" s="169"/>
      <c r="K76" s="142"/>
      <c r="L76" s="145"/>
      <c r="M76" s="137"/>
      <c r="N76" s="240"/>
      <c r="O76" s="190"/>
      <c r="P76" s="190"/>
      <c r="Q76" s="196"/>
      <c r="R76" s="184"/>
      <c r="S76" s="240"/>
      <c r="T76" s="119"/>
    </row>
    <row r="77" spans="2:20" ht="28.5" customHeight="1" x14ac:dyDescent="0.4">
      <c r="B77" s="292"/>
      <c r="C77" s="293"/>
      <c r="D77" s="289" t="s">
        <v>28</v>
      </c>
      <c r="E77" s="289"/>
      <c r="F77" s="289"/>
      <c r="G77" s="289"/>
      <c r="H77" s="294">
        <f>SUM(H78:H91)</f>
        <v>237000</v>
      </c>
      <c r="I77" s="294">
        <f>SUM(I78:I91)</f>
        <v>218600</v>
      </c>
      <c r="J77" s="291"/>
      <c r="K77" s="291"/>
      <c r="L77" s="291"/>
      <c r="M77" s="291"/>
      <c r="N77" s="291"/>
      <c r="O77" s="291"/>
      <c r="P77" s="291"/>
      <c r="Q77" s="291"/>
      <c r="R77" s="291"/>
      <c r="S77" s="291"/>
      <c r="T77" s="291"/>
    </row>
    <row r="78" spans="2:20" x14ac:dyDescent="0.4">
      <c r="B78" s="174"/>
      <c r="C78" s="62" t="s">
        <v>219</v>
      </c>
      <c r="D78" s="220" t="s">
        <v>220</v>
      </c>
      <c r="E78" s="139">
        <v>22000</v>
      </c>
      <c r="F78" s="136" t="s">
        <v>204</v>
      </c>
      <c r="G78" s="137" t="s">
        <v>110</v>
      </c>
      <c r="H78" s="205">
        <f t="shared" si="10"/>
        <v>0</v>
      </c>
      <c r="I78" s="205">
        <f t="shared" si="11"/>
        <v>22000</v>
      </c>
      <c r="J78" s="169">
        <v>0</v>
      </c>
      <c r="K78" s="142">
        <v>1</v>
      </c>
      <c r="L78" s="145"/>
      <c r="M78" s="137" t="s">
        <v>110</v>
      </c>
      <c r="N78" s="219"/>
      <c r="O78" s="190"/>
      <c r="P78" s="190"/>
      <c r="Q78" s="196"/>
      <c r="R78" s="184"/>
      <c r="S78" s="219"/>
      <c r="T78" s="119"/>
    </row>
    <row r="79" spans="2:20" ht="28.5" x14ac:dyDescent="0.4">
      <c r="B79" s="174"/>
      <c r="C79" s="62" t="s">
        <v>221</v>
      </c>
      <c r="D79" s="220" t="s">
        <v>222</v>
      </c>
      <c r="E79" s="139">
        <v>40000</v>
      </c>
      <c r="F79" s="136" t="s">
        <v>204</v>
      </c>
      <c r="G79" s="137" t="s">
        <v>110</v>
      </c>
      <c r="H79" s="205">
        <f t="shared" si="10"/>
        <v>0</v>
      </c>
      <c r="I79" s="205">
        <f t="shared" si="11"/>
        <v>40000</v>
      </c>
      <c r="J79" s="169">
        <v>0</v>
      </c>
      <c r="K79" s="142">
        <v>1</v>
      </c>
      <c r="L79" s="145"/>
      <c r="M79" s="137" t="s">
        <v>110</v>
      </c>
      <c r="N79" s="219"/>
      <c r="O79" s="190"/>
      <c r="P79" s="190"/>
      <c r="Q79" s="196"/>
      <c r="R79" s="184"/>
      <c r="S79" s="219"/>
      <c r="T79" s="119"/>
    </row>
    <row r="80" spans="2:20" ht="28.5" x14ac:dyDescent="0.4">
      <c r="B80" s="174"/>
      <c r="C80" s="62" t="s">
        <v>223</v>
      </c>
      <c r="D80" s="220" t="s">
        <v>224</v>
      </c>
      <c r="E80" s="139">
        <v>40000</v>
      </c>
      <c r="F80" s="140" t="s">
        <v>323</v>
      </c>
      <c r="G80" s="137" t="s">
        <v>111</v>
      </c>
      <c r="H80" s="205">
        <f t="shared" si="10"/>
        <v>40000</v>
      </c>
      <c r="I80" s="205">
        <f t="shared" si="11"/>
        <v>0</v>
      </c>
      <c r="J80" s="169">
        <v>1</v>
      </c>
      <c r="K80" s="149">
        <v>0</v>
      </c>
      <c r="L80" s="145"/>
      <c r="M80" s="137" t="s">
        <v>109</v>
      </c>
      <c r="N80" s="219"/>
      <c r="O80" s="190"/>
      <c r="P80" s="190"/>
      <c r="Q80" s="196"/>
      <c r="R80" s="184"/>
      <c r="S80" s="219"/>
      <c r="T80" s="119"/>
    </row>
    <row r="81" spans="2:20" ht="56.25" x14ac:dyDescent="0.4">
      <c r="B81" s="174"/>
      <c r="C81" s="62" t="s">
        <v>83</v>
      </c>
      <c r="D81" s="220" t="s">
        <v>225</v>
      </c>
      <c r="E81" s="139">
        <v>30000</v>
      </c>
      <c r="F81" s="136" t="s">
        <v>204</v>
      </c>
      <c r="G81" s="137" t="s">
        <v>110</v>
      </c>
      <c r="H81" s="205">
        <f t="shared" si="10"/>
        <v>0</v>
      </c>
      <c r="I81" s="205">
        <f t="shared" si="11"/>
        <v>30000</v>
      </c>
      <c r="J81" s="169">
        <v>0</v>
      </c>
      <c r="K81" s="142">
        <v>1</v>
      </c>
      <c r="L81" s="145">
        <v>42420</v>
      </c>
      <c r="M81" s="137" t="s">
        <v>117</v>
      </c>
      <c r="N81" s="219" t="s">
        <v>251</v>
      </c>
      <c r="O81" s="190">
        <v>42509</v>
      </c>
      <c r="P81" s="190">
        <v>42601</v>
      </c>
      <c r="Q81" s="196" t="s">
        <v>141</v>
      </c>
      <c r="R81" s="184">
        <f>1800000/16.5</f>
        <v>109090.90909090909</v>
      </c>
      <c r="S81" s="219" t="s">
        <v>252</v>
      </c>
      <c r="T81" s="119" t="s">
        <v>253</v>
      </c>
    </row>
    <row r="82" spans="2:20" ht="37.5" x14ac:dyDescent="0.4">
      <c r="B82" s="174"/>
      <c r="C82" s="62" t="s">
        <v>226</v>
      </c>
      <c r="D82" s="220" t="s">
        <v>227</v>
      </c>
      <c r="E82" s="139">
        <v>20000</v>
      </c>
      <c r="F82" s="136" t="s">
        <v>204</v>
      </c>
      <c r="G82" s="137" t="s">
        <v>110</v>
      </c>
      <c r="H82" s="205">
        <f t="shared" si="10"/>
        <v>0</v>
      </c>
      <c r="I82" s="205">
        <f t="shared" si="11"/>
        <v>20000</v>
      </c>
      <c r="J82" s="169">
        <v>0</v>
      </c>
      <c r="K82" s="142">
        <v>1</v>
      </c>
      <c r="L82" s="145">
        <v>42644</v>
      </c>
      <c r="M82" s="137" t="s">
        <v>117</v>
      </c>
      <c r="N82" s="230"/>
      <c r="O82" s="190"/>
      <c r="P82" s="190"/>
      <c r="Q82" s="196"/>
      <c r="R82" s="184">
        <v>200000</v>
      </c>
      <c r="S82" s="230" t="s">
        <v>138</v>
      </c>
      <c r="T82" s="119" t="s">
        <v>254</v>
      </c>
    </row>
    <row r="83" spans="2:20" ht="28.5" x14ac:dyDescent="0.4">
      <c r="B83" s="174"/>
      <c r="C83" s="62" t="s">
        <v>228</v>
      </c>
      <c r="D83" s="220" t="s">
        <v>229</v>
      </c>
      <c r="E83" s="139">
        <v>10000</v>
      </c>
      <c r="F83" s="136" t="s">
        <v>204</v>
      </c>
      <c r="G83" s="137" t="s">
        <v>110</v>
      </c>
      <c r="H83" s="205">
        <f t="shared" si="10"/>
        <v>0</v>
      </c>
      <c r="I83" s="205">
        <f t="shared" si="11"/>
        <v>10000</v>
      </c>
      <c r="J83" s="169">
        <v>0</v>
      </c>
      <c r="K83" s="142">
        <v>1</v>
      </c>
      <c r="L83" s="145"/>
      <c r="M83" s="137" t="s">
        <v>117</v>
      </c>
      <c r="N83" s="219"/>
      <c r="O83" s="190"/>
      <c r="P83" s="190"/>
      <c r="Q83" s="196"/>
      <c r="R83" s="184"/>
      <c r="S83" s="219"/>
      <c r="T83" s="119"/>
    </row>
    <row r="84" spans="2:20" x14ac:dyDescent="0.4">
      <c r="B84" s="174"/>
      <c r="C84" s="62" t="s">
        <v>230</v>
      </c>
      <c r="D84" s="220" t="s">
        <v>231</v>
      </c>
      <c r="E84" s="139">
        <v>80000</v>
      </c>
      <c r="F84" s="136" t="s">
        <v>204</v>
      </c>
      <c r="G84" s="137" t="s">
        <v>110</v>
      </c>
      <c r="H84" s="205">
        <f t="shared" si="10"/>
        <v>0</v>
      </c>
      <c r="I84" s="205">
        <f t="shared" si="11"/>
        <v>80000</v>
      </c>
      <c r="J84" s="169">
        <v>0</v>
      </c>
      <c r="K84" s="142">
        <v>1</v>
      </c>
      <c r="L84" s="145"/>
      <c r="M84" s="137" t="s">
        <v>117</v>
      </c>
      <c r="N84" s="219"/>
      <c r="O84" s="190"/>
      <c r="P84" s="190"/>
      <c r="Q84" s="196"/>
      <c r="R84" s="184"/>
      <c r="S84" s="219"/>
      <c r="T84" s="119"/>
    </row>
    <row r="85" spans="2:20" ht="56.25" x14ac:dyDescent="0.4">
      <c r="B85" s="174"/>
      <c r="C85" s="62" t="s">
        <v>89</v>
      </c>
      <c r="D85" s="220" t="s">
        <v>232</v>
      </c>
      <c r="E85" s="139">
        <v>1600</v>
      </c>
      <c r="F85" s="136" t="s">
        <v>204</v>
      </c>
      <c r="G85" s="137" t="s">
        <v>110</v>
      </c>
      <c r="H85" s="205">
        <f t="shared" si="10"/>
        <v>0</v>
      </c>
      <c r="I85" s="205">
        <f t="shared" si="11"/>
        <v>1600</v>
      </c>
      <c r="J85" s="169">
        <v>0</v>
      </c>
      <c r="K85" s="142">
        <v>1</v>
      </c>
      <c r="L85" s="145">
        <v>42541</v>
      </c>
      <c r="M85" s="137" t="s">
        <v>117</v>
      </c>
      <c r="N85" s="219"/>
      <c r="O85" s="190"/>
      <c r="P85" s="190"/>
      <c r="Q85" s="196"/>
      <c r="R85" s="184">
        <v>1600</v>
      </c>
      <c r="S85" s="219"/>
      <c r="T85" s="119" t="s">
        <v>255</v>
      </c>
    </row>
    <row r="86" spans="2:20" ht="29.25" customHeight="1" x14ac:dyDescent="0.4">
      <c r="B86" s="174"/>
      <c r="C86" s="62" t="s">
        <v>233</v>
      </c>
      <c r="D86" s="220" t="s">
        <v>234</v>
      </c>
      <c r="E86" s="139">
        <v>30000</v>
      </c>
      <c r="F86" s="140" t="s">
        <v>323</v>
      </c>
      <c r="G86" s="137" t="s">
        <v>111</v>
      </c>
      <c r="H86" s="205">
        <f t="shared" si="10"/>
        <v>30000</v>
      </c>
      <c r="I86" s="205">
        <f t="shared" si="11"/>
        <v>0</v>
      </c>
      <c r="J86" s="169">
        <v>1</v>
      </c>
      <c r="K86" s="149">
        <v>0</v>
      </c>
      <c r="L86" s="145"/>
      <c r="M86" s="137" t="s">
        <v>109</v>
      </c>
      <c r="N86" s="219"/>
      <c r="O86" s="190"/>
      <c r="P86" s="190"/>
      <c r="Q86" s="196"/>
      <c r="R86" s="184"/>
      <c r="S86" s="219"/>
      <c r="T86" s="119"/>
    </row>
    <row r="87" spans="2:20" ht="71.25" x14ac:dyDescent="0.4">
      <c r="B87" s="174"/>
      <c r="C87" s="62" t="s">
        <v>235</v>
      </c>
      <c r="D87" s="235" t="s">
        <v>236</v>
      </c>
      <c r="E87" s="139">
        <v>15000</v>
      </c>
      <c r="F87" s="136" t="s">
        <v>204</v>
      </c>
      <c r="G87" s="137" t="s">
        <v>110</v>
      </c>
      <c r="H87" s="205">
        <f t="shared" si="10"/>
        <v>0</v>
      </c>
      <c r="I87" s="205">
        <f t="shared" si="11"/>
        <v>15000</v>
      </c>
      <c r="J87" s="169">
        <v>0</v>
      </c>
      <c r="K87" s="142">
        <v>1</v>
      </c>
      <c r="L87" s="145"/>
      <c r="M87" s="137" t="s">
        <v>117</v>
      </c>
      <c r="N87" s="219"/>
      <c r="O87" s="190"/>
      <c r="P87" s="190"/>
      <c r="Q87" s="196"/>
      <c r="R87" s="184"/>
      <c r="S87" s="219"/>
      <c r="T87" s="119"/>
    </row>
    <row r="88" spans="2:20" ht="42.75" x14ac:dyDescent="0.4">
      <c r="B88" s="174"/>
      <c r="C88" s="62" t="s">
        <v>237</v>
      </c>
      <c r="D88" s="235" t="s">
        <v>238</v>
      </c>
      <c r="E88" s="139">
        <v>30000</v>
      </c>
      <c r="F88" s="140" t="s">
        <v>113</v>
      </c>
      <c r="G88" s="137" t="s">
        <v>111</v>
      </c>
      <c r="H88" s="205">
        <f t="shared" si="10"/>
        <v>30000</v>
      </c>
      <c r="I88" s="205">
        <f t="shared" si="11"/>
        <v>0</v>
      </c>
      <c r="J88" s="169">
        <v>1</v>
      </c>
      <c r="K88" s="149">
        <v>0</v>
      </c>
      <c r="L88" s="145"/>
      <c r="M88" s="137" t="s">
        <v>109</v>
      </c>
      <c r="N88" s="219"/>
      <c r="O88" s="190"/>
      <c r="P88" s="190"/>
      <c r="Q88" s="196"/>
      <c r="R88" s="184"/>
      <c r="S88" s="219"/>
      <c r="T88" s="119"/>
    </row>
    <row r="89" spans="2:20" ht="262.5" customHeight="1" x14ac:dyDescent="0.4">
      <c r="B89" s="174"/>
      <c r="C89" s="62" t="s">
        <v>239</v>
      </c>
      <c r="D89" s="220" t="s">
        <v>240</v>
      </c>
      <c r="E89" s="139">
        <v>45000.000000000007</v>
      </c>
      <c r="F89" s="140" t="s">
        <v>113</v>
      </c>
      <c r="G89" s="137" t="s">
        <v>111</v>
      </c>
      <c r="H89" s="205">
        <f t="shared" si="10"/>
        <v>45000.000000000007</v>
      </c>
      <c r="I89" s="205">
        <f t="shared" si="11"/>
        <v>0</v>
      </c>
      <c r="J89" s="169">
        <v>1</v>
      </c>
      <c r="K89" s="149">
        <v>0</v>
      </c>
      <c r="L89" s="145">
        <v>42278</v>
      </c>
      <c r="M89" s="137" t="s">
        <v>109</v>
      </c>
      <c r="N89" s="119" t="s">
        <v>56</v>
      </c>
      <c r="O89" s="190">
        <v>42156</v>
      </c>
      <c r="P89" s="190">
        <v>42582</v>
      </c>
      <c r="Q89" s="196" t="s">
        <v>125</v>
      </c>
      <c r="R89" s="205">
        <v>82200</v>
      </c>
      <c r="S89" s="219" t="s">
        <v>252</v>
      </c>
      <c r="T89" s="419" t="s">
        <v>286</v>
      </c>
    </row>
    <row r="90" spans="2:20" ht="37.5" x14ac:dyDescent="0.4">
      <c r="B90" s="174"/>
      <c r="C90" s="62" t="s">
        <v>241</v>
      </c>
      <c r="D90" s="220" t="s">
        <v>242</v>
      </c>
      <c r="E90" s="139">
        <v>75000</v>
      </c>
      <c r="F90" s="140" t="s">
        <v>113</v>
      </c>
      <c r="G90" s="137" t="s">
        <v>111</v>
      </c>
      <c r="H90" s="205">
        <f t="shared" si="10"/>
        <v>75000</v>
      </c>
      <c r="I90" s="205">
        <f t="shared" si="11"/>
        <v>0</v>
      </c>
      <c r="J90" s="169">
        <v>1</v>
      </c>
      <c r="K90" s="149">
        <v>0</v>
      </c>
      <c r="L90" s="152">
        <v>42490</v>
      </c>
      <c r="M90" s="137" t="s">
        <v>109</v>
      </c>
      <c r="N90" s="119" t="s">
        <v>56</v>
      </c>
      <c r="O90" s="190">
        <v>42156</v>
      </c>
      <c r="P90" s="190">
        <v>42582</v>
      </c>
      <c r="Q90" s="196" t="s">
        <v>125</v>
      </c>
      <c r="R90" s="205">
        <v>27400</v>
      </c>
      <c r="S90" s="219" t="s">
        <v>252</v>
      </c>
      <c r="T90" s="420"/>
    </row>
    <row r="91" spans="2:20" ht="37.5" x14ac:dyDescent="0.4">
      <c r="B91" s="174"/>
      <c r="C91" s="62" t="s">
        <v>243</v>
      </c>
      <c r="D91" s="220" t="s">
        <v>244</v>
      </c>
      <c r="E91" s="139">
        <v>17000</v>
      </c>
      <c r="F91" s="140" t="s">
        <v>113</v>
      </c>
      <c r="G91" s="137" t="s">
        <v>111</v>
      </c>
      <c r="H91" s="205">
        <f t="shared" si="10"/>
        <v>17000</v>
      </c>
      <c r="I91" s="205">
        <f t="shared" si="11"/>
        <v>0</v>
      </c>
      <c r="J91" s="169">
        <v>1</v>
      </c>
      <c r="K91" s="149">
        <v>0</v>
      </c>
      <c r="L91" s="152">
        <v>42551</v>
      </c>
      <c r="M91" s="137" t="s">
        <v>109</v>
      </c>
      <c r="N91" s="119" t="s">
        <v>56</v>
      </c>
      <c r="O91" s="190">
        <v>42156</v>
      </c>
      <c r="P91" s="190">
        <v>42582</v>
      </c>
      <c r="Q91" s="196" t="s">
        <v>125</v>
      </c>
      <c r="R91" s="205">
        <v>27400</v>
      </c>
      <c r="S91" s="219" t="s">
        <v>252</v>
      </c>
      <c r="T91" s="421"/>
    </row>
    <row r="92" spans="2:20" ht="8.25" customHeight="1" thickBot="1" x14ac:dyDescent="0.45">
      <c r="B92" s="174"/>
      <c r="C92" s="122"/>
      <c r="D92" s="138"/>
      <c r="E92" s="139"/>
      <c r="F92" s="140"/>
      <c r="G92" s="141"/>
      <c r="H92" s="206"/>
      <c r="I92" s="206"/>
      <c r="J92" s="168"/>
      <c r="K92" s="141"/>
      <c r="L92" s="141"/>
      <c r="M92" s="137"/>
      <c r="N92" s="122"/>
      <c r="O92" s="137"/>
      <c r="P92" s="137"/>
      <c r="Q92" s="196"/>
      <c r="R92" s="122"/>
      <c r="S92" s="122"/>
      <c r="T92" s="119"/>
    </row>
    <row r="93" spans="2:20" ht="36" customHeight="1" thickBot="1" x14ac:dyDescent="0.45">
      <c r="B93" s="173">
        <v>4</v>
      </c>
      <c r="C93" s="129"/>
      <c r="D93" s="130" t="s">
        <v>287</v>
      </c>
      <c r="E93" s="131"/>
      <c r="F93" s="132"/>
      <c r="G93" s="208"/>
      <c r="H93" s="302">
        <f>+H95+H102+H114</f>
        <v>275000</v>
      </c>
      <c r="I93" s="302">
        <f>+I95+I102+I114</f>
        <v>526000</v>
      </c>
      <c r="J93" s="316">
        <f>+E103+E104+E115+E118+E119+E96+E97+E98+E111+E112</f>
        <v>275000</v>
      </c>
      <c r="K93" s="243">
        <f>+E105+E120+E106+E107+E108+E109+E99+E100+E110</f>
        <v>526000</v>
      </c>
      <c r="L93" s="133"/>
      <c r="M93" s="133"/>
      <c r="N93" s="133"/>
      <c r="O93" s="191"/>
      <c r="P93" s="191"/>
      <c r="Q93" s="197"/>
      <c r="R93" s="133"/>
      <c r="S93" s="133"/>
      <c r="T93" s="226"/>
    </row>
    <row r="94" spans="2:20" ht="4.5" customHeight="1" x14ac:dyDescent="0.4">
      <c r="B94" s="174"/>
      <c r="C94" s="62"/>
      <c r="D94" s="220"/>
      <c r="E94" s="139"/>
      <c r="F94" s="140"/>
      <c r="G94" s="137"/>
      <c r="H94" s="315"/>
      <c r="I94" s="315"/>
      <c r="J94" s="169"/>
      <c r="K94" s="142"/>
      <c r="L94" s="145"/>
      <c r="M94" s="137"/>
      <c r="N94" s="119"/>
      <c r="O94" s="190"/>
      <c r="P94" s="190"/>
      <c r="Q94" s="196"/>
      <c r="R94" s="184"/>
      <c r="S94" s="119"/>
      <c r="T94" s="119"/>
    </row>
    <row r="95" spans="2:20" ht="26.25" customHeight="1" x14ac:dyDescent="0.4">
      <c r="B95" s="292"/>
      <c r="C95" s="293"/>
      <c r="D95" s="289" t="s">
        <v>28</v>
      </c>
      <c r="E95" s="289"/>
      <c r="F95" s="289"/>
      <c r="G95" s="289"/>
      <c r="H95" s="294">
        <f>SUM(H96:H100)</f>
        <v>105000</v>
      </c>
      <c r="I95" s="294">
        <f>SUM(I96:I100)</f>
        <v>100000</v>
      </c>
      <c r="J95" s="291"/>
      <c r="K95" s="291"/>
      <c r="L95" s="291"/>
      <c r="M95" s="291"/>
      <c r="N95" s="291"/>
      <c r="O95" s="291"/>
      <c r="P95" s="291"/>
      <c r="Q95" s="291"/>
      <c r="R95" s="291"/>
      <c r="S95" s="291"/>
      <c r="T95" s="291"/>
    </row>
    <row r="96" spans="2:20" ht="187.5" customHeight="1" x14ac:dyDescent="0.4">
      <c r="B96" s="174"/>
      <c r="C96" s="62" t="s">
        <v>81</v>
      </c>
      <c r="D96" s="220" t="s">
        <v>266</v>
      </c>
      <c r="E96" s="139">
        <v>80000</v>
      </c>
      <c r="F96" s="140" t="s">
        <v>113</v>
      </c>
      <c r="G96" s="137" t="s">
        <v>111</v>
      </c>
      <c r="H96" s="205">
        <f>IF(J96=1,E96,0)</f>
        <v>80000</v>
      </c>
      <c r="I96" s="205">
        <f>IF(K96=1,E96,0)</f>
        <v>0</v>
      </c>
      <c r="J96" s="169">
        <v>1</v>
      </c>
      <c r="K96" s="142">
        <v>0</v>
      </c>
      <c r="L96" s="145">
        <v>42491</v>
      </c>
      <c r="M96" s="137" t="s">
        <v>110</v>
      </c>
      <c r="N96" s="119"/>
      <c r="O96" s="190"/>
      <c r="P96" s="190"/>
      <c r="Q96" s="196"/>
      <c r="R96" s="184">
        <v>80000</v>
      </c>
      <c r="S96" s="119" t="s">
        <v>138</v>
      </c>
      <c r="T96" s="408" t="s">
        <v>296</v>
      </c>
    </row>
    <row r="97" spans="2:20" x14ac:dyDescent="0.4">
      <c r="B97" s="174"/>
      <c r="C97" s="62" t="s">
        <v>137</v>
      </c>
      <c r="D97" s="220" t="s">
        <v>267</v>
      </c>
      <c r="E97" s="139">
        <v>10000</v>
      </c>
      <c r="F97" s="140" t="s">
        <v>113</v>
      </c>
      <c r="G97" s="137" t="s">
        <v>111</v>
      </c>
      <c r="H97" s="205">
        <f>IF(J97=1,E97,0)</f>
        <v>10000</v>
      </c>
      <c r="I97" s="205">
        <f>IF(K97=1,E97,0)</f>
        <v>0</v>
      </c>
      <c r="J97" s="169">
        <v>1</v>
      </c>
      <c r="K97" s="142">
        <v>0</v>
      </c>
      <c r="L97" s="145">
        <v>42491</v>
      </c>
      <c r="M97" s="137" t="s">
        <v>112</v>
      </c>
      <c r="N97" s="119"/>
      <c r="O97" s="190"/>
      <c r="P97" s="190"/>
      <c r="Q97" s="196"/>
      <c r="R97" s="184">
        <v>10000</v>
      </c>
      <c r="S97" s="119" t="s">
        <v>138</v>
      </c>
      <c r="T97" s="409"/>
    </row>
    <row r="98" spans="2:20" x14ac:dyDescent="0.4">
      <c r="B98" s="174"/>
      <c r="C98" s="62" t="s">
        <v>277</v>
      </c>
      <c r="D98" s="220" t="s">
        <v>278</v>
      </c>
      <c r="E98" s="139">
        <v>15000</v>
      </c>
      <c r="F98" s="140" t="s">
        <v>113</v>
      </c>
      <c r="G98" s="137" t="s">
        <v>214</v>
      </c>
      <c r="H98" s="205">
        <f>IF(J98=1,E98,0)</f>
        <v>15000</v>
      </c>
      <c r="I98" s="205">
        <f>IF(K98=1,E98,0)</f>
        <v>0</v>
      </c>
      <c r="J98" s="169">
        <v>1</v>
      </c>
      <c r="K98" s="142">
        <v>0</v>
      </c>
      <c r="L98" s="145"/>
      <c r="M98" s="137" t="s">
        <v>112</v>
      </c>
      <c r="N98" s="119"/>
      <c r="O98" s="190"/>
      <c r="P98" s="190"/>
      <c r="Q98" s="196"/>
      <c r="R98" s="184"/>
      <c r="S98" s="119"/>
      <c r="T98" s="119"/>
    </row>
    <row r="99" spans="2:20" x14ac:dyDescent="0.4">
      <c r="B99" s="174"/>
      <c r="C99" s="62" t="s">
        <v>279</v>
      </c>
      <c r="D99" s="220" t="s">
        <v>278</v>
      </c>
      <c r="E99" s="139">
        <v>50000</v>
      </c>
      <c r="F99" s="140" t="s">
        <v>204</v>
      </c>
      <c r="G99" s="137" t="s">
        <v>110</v>
      </c>
      <c r="H99" s="205">
        <f>IF(J99=1,E99,0)</f>
        <v>0</v>
      </c>
      <c r="I99" s="205">
        <f>IF(K99=1,E99,0)</f>
        <v>50000</v>
      </c>
      <c r="J99" s="169">
        <v>0</v>
      </c>
      <c r="K99" s="142">
        <v>1</v>
      </c>
      <c r="L99" s="145"/>
      <c r="M99" s="137" t="s">
        <v>110</v>
      </c>
      <c r="N99" s="119"/>
      <c r="O99" s="190"/>
      <c r="P99" s="190"/>
      <c r="Q99" s="196"/>
      <c r="R99" s="184"/>
      <c r="S99" s="119"/>
      <c r="T99" s="119"/>
    </row>
    <row r="100" spans="2:20" x14ac:dyDescent="0.4">
      <c r="B100" s="174"/>
      <c r="C100" s="62" t="s">
        <v>280</v>
      </c>
      <c r="D100" s="220" t="s">
        <v>281</v>
      </c>
      <c r="E100" s="139">
        <v>50000</v>
      </c>
      <c r="F100" s="140" t="s">
        <v>204</v>
      </c>
      <c r="G100" s="137" t="s">
        <v>110</v>
      </c>
      <c r="H100" s="205">
        <f>IF(J100=1,E100,0)</f>
        <v>0</v>
      </c>
      <c r="I100" s="205">
        <f>IF(K100=1,E100,0)</f>
        <v>50000</v>
      </c>
      <c r="J100" s="169">
        <v>0</v>
      </c>
      <c r="K100" s="142">
        <v>1</v>
      </c>
      <c r="L100" s="145"/>
      <c r="M100" s="137" t="s">
        <v>110</v>
      </c>
      <c r="N100" s="119"/>
      <c r="O100" s="190"/>
      <c r="P100" s="190"/>
      <c r="Q100" s="196"/>
      <c r="R100" s="184"/>
      <c r="S100" s="119"/>
      <c r="T100" s="119"/>
    </row>
    <row r="101" spans="2:20" ht="9" customHeight="1" x14ac:dyDescent="0.4">
      <c r="B101" s="174"/>
      <c r="C101" s="62"/>
      <c r="D101" s="236"/>
      <c r="E101" s="139"/>
      <c r="F101" s="140"/>
      <c r="G101" s="137"/>
      <c r="H101" s="205"/>
      <c r="I101" s="205"/>
      <c r="J101" s="169"/>
      <c r="K101" s="142"/>
      <c r="L101" s="145"/>
      <c r="M101" s="137"/>
      <c r="N101" s="119"/>
      <c r="O101" s="190"/>
      <c r="P101" s="190"/>
      <c r="Q101" s="196"/>
      <c r="R101" s="184"/>
      <c r="S101" s="119"/>
      <c r="T101" s="119"/>
    </row>
    <row r="102" spans="2:20" ht="27" customHeight="1" x14ac:dyDescent="0.4">
      <c r="B102" s="292"/>
      <c r="C102" s="293"/>
      <c r="D102" s="289" t="s">
        <v>15</v>
      </c>
      <c r="E102" s="289"/>
      <c r="F102" s="289"/>
      <c r="G102" s="289"/>
      <c r="H102" s="294">
        <f>SUM(H103:H112)</f>
        <v>100000</v>
      </c>
      <c r="I102" s="294">
        <f>SUM(I103:I112)</f>
        <v>411000</v>
      </c>
      <c r="J102" s="291"/>
      <c r="K102" s="291"/>
      <c r="L102" s="291"/>
      <c r="M102" s="291"/>
      <c r="N102" s="291"/>
      <c r="O102" s="291"/>
      <c r="P102" s="291"/>
      <c r="Q102" s="291"/>
      <c r="R102" s="291"/>
      <c r="S102" s="291"/>
      <c r="T102" s="291"/>
    </row>
    <row r="103" spans="2:20" ht="56.25" x14ac:dyDescent="0.4">
      <c r="B103" s="174"/>
      <c r="C103" s="62" t="s">
        <v>139</v>
      </c>
      <c r="D103" s="220" t="s">
        <v>256</v>
      </c>
      <c r="E103" s="139">
        <v>25000</v>
      </c>
      <c r="F103" s="140" t="s">
        <v>113</v>
      </c>
      <c r="G103" s="137" t="s">
        <v>214</v>
      </c>
      <c r="H103" s="205">
        <f t="shared" ref="H103" si="12">IF(J103=1,E103,0)</f>
        <v>25000</v>
      </c>
      <c r="I103" s="205">
        <f t="shared" ref="I103" si="13">IF(K103=1,E103,0)</f>
        <v>0</v>
      </c>
      <c r="J103" s="169">
        <v>1</v>
      </c>
      <c r="K103" s="142">
        <v>0</v>
      </c>
      <c r="L103" s="145">
        <v>42583</v>
      </c>
      <c r="M103" s="137" t="s">
        <v>112</v>
      </c>
      <c r="N103" s="119"/>
      <c r="O103" s="190"/>
      <c r="P103" s="190"/>
      <c r="Q103" s="196"/>
      <c r="R103" s="184">
        <v>25000</v>
      </c>
      <c r="S103" s="119"/>
      <c r="T103" s="119" t="s">
        <v>288</v>
      </c>
    </row>
    <row r="104" spans="2:20" ht="37.5" x14ac:dyDescent="0.4">
      <c r="B104" s="174"/>
      <c r="C104" s="62" t="s">
        <v>140</v>
      </c>
      <c r="D104" s="220" t="s">
        <v>257</v>
      </c>
      <c r="E104" s="139">
        <v>5000</v>
      </c>
      <c r="F104" s="140" t="s">
        <v>113</v>
      </c>
      <c r="G104" s="137" t="s">
        <v>214</v>
      </c>
      <c r="H104" s="205">
        <f>IF(J104=1,E104,0)</f>
        <v>5000</v>
      </c>
      <c r="I104" s="205">
        <f>IF(K104=1,E104,0)</f>
        <v>0</v>
      </c>
      <c r="J104" s="169">
        <v>1</v>
      </c>
      <c r="K104" s="142">
        <v>0</v>
      </c>
      <c r="L104" s="145">
        <v>42583</v>
      </c>
      <c r="M104" s="137" t="s">
        <v>112</v>
      </c>
      <c r="N104" s="119"/>
      <c r="O104" s="190"/>
      <c r="P104" s="190"/>
      <c r="Q104" s="196"/>
      <c r="R104" s="184">
        <v>5000</v>
      </c>
      <c r="S104" s="119"/>
      <c r="T104" s="119" t="s">
        <v>289</v>
      </c>
    </row>
    <row r="105" spans="2:20" ht="112.5" x14ac:dyDescent="0.4">
      <c r="B105" s="174"/>
      <c r="C105" s="62" t="s">
        <v>258</v>
      </c>
      <c r="D105" s="235" t="s">
        <v>259</v>
      </c>
      <c r="E105" s="139">
        <v>300000</v>
      </c>
      <c r="F105" s="140" t="s">
        <v>204</v>
      </c>
      <c r="G105" s="137" t="s">
        <v>110</v>
      </c>
      <c r="H105" s="205">
        <f t="shared" ref="H105" si="14">IF(J105=1,E105,0)</f>
        <v>0</v>
      </c>
      <c r="I105" s="205">
        <f t="shared" ref="I105" si="15">IF(K105=1,E105,0)</f>
        <v>300000</v>
      </c>
      <c r="J105" s="169">
        <v>0</v>
      </c>
      <c r="K105" s="142">
        <v>1</v>
      </c>
      <c r="L105" s="145">
        <v>42005</v>
      </c>
      <c r="M105" s="137" t="s">
        <v>110</v>
      </c>
      <c r="N105" s="137" t="s">
        <v>141</v>
      </c>
      <c r="O105" s="137" t="s">
        <v>141</v>
      </c>
      <c r="P105" s="137" t="s">
        <v>141</v>
      </c>
      <c r="Q105" s="137" t="s">
        <v>141</v>
      </c>
      <c r="R105" s="137">
        <v>300000</v>
      </c>
      <c r="S105" s="119" t="s">
        <v>115</v>
      </c>
      <c r="T105" s="119" t="s">
        <v>290</v>
      </c>
    </row>
    <row r="106" spans="2:20" x14ac:dyDescent="0.4">
      <c r="B106" s="174"/>
      <c r="C106" s="62" t="s">
        <v>269</v>
      </c>
      <c r="D106" s="220" t="s">
        <v>270</v>
      </c>
      <c r="E106" s="139">
        <v>20000</v>
      </c>
      <c r="F106" s="140" t="s">
        <v>204</v>
      </c>
      <c r="G106" s="137" t="s">
        <v>110</v>
      </c>
      <c r="H106" s="205">
        <f t="shared" ref="H106:H112" si="16">IF(J106=1,E106,0)</f>
        <v>0</v>
      </c>
      <c r="I106" s="205">
        <f t="shared" ref="I106:I112" si="17">IF(K106=1,E106,0)</f>
        <v>20000</v>
      </c>
      <c r="J106" s="169">
        <v>0</v>
      </c>
      <c r="K106" s="247">
        <v>1</v>
      </c>
      <c r="L106" s="145"/>
      <c r="M106" s="137" t="s">
        <v>110</v>
      </c>
      <c r="N106" s="119"/>
      <c r="O106" s="190"/>
      <c r="P106" s="190"/>
      <c r="Q106" s="196"/>
      <c r="R106" s="184"/>
      <c r="S106" s="119"/>
      <c r="T106" s="119"/>
    </row>
    <row r="107" spans="2:20" x14ac:dyDescent="0.4">
      <c r="B107" s="174"/>
      <c r="C107" s="62" t="s">
        <v>271</v>
      </c>
      <c r="D107" s="220" t="s">
        <v>272</v>
      </c>
      <c r="E107" s="139">
        <v>6000</v>
      </c>
      <c r="F107" s="140" t="s">
        <v>204</v>
      </c>
      <c r="G107" s="137" t="s">
        <v>110</v>
      </c>
      <c r="H107" s="205">
        <f t="shared" si="16"/>
        <v>0</v>
      </c>
      <c r="I107" s="205">
        <f t="shared" si="17"/>
        <v>6000</v>
      </c>
      <c r="J107" s="169">
        <v>0</v>
      </c>
      <c r="K107" s="247">
        <v>1</v>
      </c>
      <c r="L107" s="145"/>
      <c r="M107" s="137" t="s">
        <v>110</v>
      </c>
      <c r="N107" s="119"/>
      <c r="O107" s="190"/>
      <c r="P107" s="190"/>
      <c r="Q107" s="196"/>
      <c r="R107" s="184"/>
      <c r="S107" s="119"/>
      <c r="T107" s="119"/>
    </row>
    <row r="108" spans="2:20" x14ac:dyDescent="0.4">
      <c r="B108" s="174"/>
      <c r="C108" s="62" t="s">
        <v>273</v>
      </c>
      <c r="D108" s="220" t="s">
        <v>274</v>
      </c>
      <c r="E108" s="139">
        <v>12000</v>
      </c>
      <c r="F108" s="140" t="s">
        <v>204</v>
      </c>
      <c r="G108" s="137" t="s">
        <v>110</v>
      </c>
      <c r="H108" s="205">
        <f t="shared" si="16"/>
        <v>0</v>
      </c>
      <c r="I108" s="205">
        <f t="shared" si="17"/>
        <v>12000</v>
      </c>
      <c r="J108" s="169">
        <v>0</v>
      </c>
      <c r="K108" s="247">
        <v>1</v>
      </c>
      <c r="L108" s="145"/>
      <c r="M108" s="137" t="s">
        <v>110</v>
      </c>
      <c r="N108" s="119"/>
      <c r="O108" s="190"/>
      <c r="P108" s="190"/>
      <c r="Q108" s="196"/>
      <c r="R108" s="184"/>
      <c r="S108" s="119"/>
      <c r="T108" s="119"/>
    </row>
    <row r="109" spans="2:20" x14ac:dyDescent="0.4">
      <c r="B109" s="174"/>
      <c r="C109" s="62" t="s">
        <v>275</v>
      </c>
      <c r="D109" s="220" t="s">
        <v>276</v>
      </c>
      <c r="E109" s="139">
        <v>13000</v>
      </c>
      <c r="F109" s="140" t="s">
        <v>204</v>
      </c>
      <c r="G109" s="137" t="s">
        <v>110</v>
      </c>
      <c r="H109" s="205">
        <f t="shared" si="16"/>
        <v>0</v>
      </c>
      <c r="I109" s="205">
        <f t="shared" si="17"/>
        <v>13000</v>
      </c>
      <c r="J109" s="169">
        <v>0</v>
      </c>
      <c r="K109" s="247">
        <v>1</v>
      </c>
      <c r="L109" s="145"/>
      <c r="M109" s="137" t="s">
        <v>110</v>
      </c>
      <c r="N109" s="119"/>
      <c r="O109" s="190"/>
      <c r="P109" s="190"/>
      <c r="Q109" s="196"/>
      <c r="R109" s="184"/>
      <c r="S109" s="119"/>
      <c r="T109" s="119"/>
    </row>
    <row r="110" spans="2:20" ht="56.25" x14ac:dyDescent="0.4">
      <c r="B110" s="174"/>
      <c r="C110" s="62" t="s">
        <v>90</v>
      </c>
      <c r="D110" s="245" t="s">
        <v>282</v>
      </c>
      <c r="E110" s="139">
        <v>60000</v>
      </c>
      <c r="F110" s="140" t="s">
        <v>204</v>
      </c>
      <c r="G110" s="137" t="s">
        <v>110</v>
      </c>
      <c r="H110" s="205">
        <f t="shared" si="16"/>
        <v>0</v>
      </c>
      <c r="I110" s="205">
        <f t="shared" si="17"/>
        <v>60000</v>
      </c>
      <c r="J110" s="169">
        <v>0</v>
      </c>
      <c r="K110" s="142">
        <v>1</v>
      </c>
      <c r="L110" s="145">
        <v>42461</v>
      </c>
      <c r="M110" s="137" t="s">
        <v>110</v>
      </c>
      <c r="N110" s="119"/>
      <c r="O110" s="190"/>
      <c r="P110" s="190"/>
      <c r="Q110" s="196"/>
      <c r="R110" s="184">
        <v>4000</v>
      </c>
      <c r="S110" s="119"/>
      <c r="T110" s="138" t="s">
        <v>91</v>
      </c>
    </row>
    <row r="111" spans="2:20" ht="75" x14ac:dyDescent="0.4">
      <c r="B111" s="174"/>
      <c r="C111" s="62" t="s">
        <v>63</v>
      </c>
      <c r="D111" s="245" t="s">
        <v>283</v>
      </c>
      <c r="E111" s="139">
        <v>50000</v>
      </c>
      <c r="F111" s="140" t="s">
        <v>113</v>
      </c>
      <c r="G111" s="137" t="s">
        <v>214</v>
      </c>
      <c r="H111" s="205">
        <f t="shared" si="16"/>
        <v>50000</v>
      </c>
      <c r="I111" s="205">
        <f t="shared" si="17"/>
        <v>0</v>
      </c>
      <c r="J111" s="169">
        <v>1</v>
      </c>
      <c r="K111" s="142">
        <v>0</v>
      </c>
      <c r="L111" s="145">
        <v>42282</v>
      </c>
      <c r="M111" s="137" t="s">
        <v>112</v>
      </c>
      <c r="N111" s="186" t="s">
        <v>129</v>
      </c>
      <c r="O111" s="137" t="s">
        <v>117</v>
      </c>
      <c r="P111" s="137" t="s">
        <v>117</v>
      </c>
      <c r="Q111" s="196" t="s">
        <v>117</v>
      </c>
      <c r="R111" s="184">
        <v>7692</v>
      </c>
      <c r="S111" s="230" t="s">
        <v>115</v>
      </c>
      <c r="T111" s="119" t="s">
        <v>298</v>
      </c>
    </row>
    <row r="112" spans="2:20" ht="56.25" x14ac:dyDescent="0.4">
      <c r="B112" s="174"/>
      <c r="C112" s="62" t="s">
        <v>284</v>
      </c>
      <c r="D112" s="236" t="s">
        <v>285</v>
      </c>
      <c r="E112" s="139">
        <v>20000</v>
      </c>
      <c r="F112" s="140" t="s">
        <v>113</v>
      </c>
      <c r="G112" s="137" t="s">
        <v>111</v>
      </c>
      <c r="H112" s="205">
        <f t="shared" si="16"/>
        <v>20000</v>
      </c>
      <c r="I112" s="205">
        <f t="shared" si="17"/>
        <v>0</v>
      </c>
      <c r="J112" s="169">
        <v>1</v>
      </c>
      <c r="K112" s="142">
        <v>0</v>
      </c>
      <c r="L112" s="145">
        <v>42461</v>
      </c>
      <c r="M112" s="137" t="s">
        <v>112</v>
      </c>
      <c r="N112" s="119"/>
      <c r="O112" s="190"/>
      <c r="P112" s="190"/>
      <c r="Q112" s="196"/>
      <c r="R112" s="184">
        <v>12195.121951219513</v>
      </c>
      <c r="S112" s="119"/>
      <c r="T112" s="119" t="s">
        <v>299</v>
      </c>
    </row>
    <row r="113" spans="2:20" ht="6.75" customHeight="1" x14ac:dyDescent="0.4">
      <c r="B113" s="137"/>
      <c r="C113" s="240"/>
      <c r="D113" s="119"/>
      <c r="E113" s="303"/>
      <c r="F113" s="119"/>
      <c r="G113" s="240"/>
      <c r="H113" s="202"/>
      <c r="I113" s="202"/>
      <c r="J113" s="166"/>
      <c r="K113" s="240"/>
      <c r="L113" s="240"/>
      <c r="M113" s="240"/>
      <c r="N113" s="119"/>
      <c r="O113" s="304"/>
      <c r="P113" s="304"/>
      <c r="Q113" s="305"/>
      <c r="R113" s="306"/>
      <c r="S113" s="306"/>
      <c r="T113" s="307"/>
    </row>
    <row r="114" spans="2:20" ht="33.75" customHeight="1" x14ac:dyDescent="0.4">
      <c r="B114" s="292"/>
      <c r="C114" s="293"/>
      <c r="D114" s="289" t="s">
        <v>26</v>
      </c>
      <c r="E114" s="289"/>
      <c r="F114" s="289"/>
      <c r="G114" s="289"/>
      <c r="H114" s="294">
        <f>SUM(H115:H120)</f>
        <v>70000</v>
      </c>
      <c r="I114" s="294">
        <f>SUM(I115:I120)</f>
        <v>15000</v>
      </c>
      <c r="J114" s="291"/>
      <c r="K114" s="291"/>
      <c r="L114" s="291"/>
      <c r="M114" s="291"/>
      <c r="N114" s="291"/>
      <c r="O114" s="291"/>
      <c r="P114" s="291"/>
      <c r="Q114" s="291"/>
      <c r="R114" s="291"/>
      <c r="S114" s="291"/>
      <c r="T114" s="291"/>
    </row>
    <row r="115" spans="2:20" ht="131.25" x14ac:dyDescent="0.4">
      <c r="B115" s="174"/>
      <c r="C115" s="448" t="s">
        <v>260</v>
      </c>
      <c r="D115" s="450" t="s">
        <v>261</v>
      </c>
      <c r="E115" s="412">
        <v>40000</v>
      </c>
      <c r="F115" s="458" t="s">
        <v>113</v>
      </c>
      <c r="G115" s="416" t="s">
        <v>111</v>
      </c>
      <c r="H115" s="445">
        <f t="shared" ref="H115:H120" si="18">IF(J115=1,E115,0)</f>
        <v>40000</v>
      </c>
      <c r="I115" s="445">
        <f t="shared" ref="I115:I120" si="19">IF(K115=1,E115,0)</f>
        <v>0</v>
      </c>
      <c r="J115" s="422">
        <v>1</v>
      </c>
      <c r="K115" s="425">
        <v>0</v>
      </c>
      <c r="L115" s="145">
        <v>42186</v>
      </c>
      <c r="M115" s="137" t="s">
        <v>109</v>
      </c>
      <c r="N115" s="230" t="s">
        <v>127</v>
      </c>
      <c r="O115" s="190">
        <v>42156</v>
      </c>
      <c r="P115" s="190">
        <v>42353</v>
      </c>
      <c r="Q115" s="196" t="s">
        <v>128</v>
      </c>
      <c r="R115" s="184">
        <v>27794</v>
      </c>
      <c r="S115" s="230" t="s">
        <v>115</v>
      </c>
      <c r="T115" s="119" t="s">
        <v>291</v>
      </c>
    </row>
    <row r="116" spans="2:20" ht="93.75" x14ac:dyDescent="0.4">
      <c r="B116" s="174"/>
      <c r="C116" s="454"/>
      <c r="D116" s="455"/>
      <c r="E116" s="413"/>
      <c r="F116" s="464"/>
      <c r="G116" s="417"/>
      <c r="H116" s="446"/>
      <c r="I116" s="446"/>
      <c r="J116" s="423"/>
      <c r="K116" s="426"/>
      <c r="L116" s="145">
        <v>42415</v>
      </c>
      <c r="M116" s="137" t="s">
        <v>112</v>
      </c>
      <c r="N116" s="230" t="s">
        <v>126</v>
      </c>
      <c r="O116" s="190">
        <v>42349</v>
      </c>
      <c r="P116" s="190">
        <v>42380</v>
      </c>
      <c r="Q116" s="196" t="s">
        <v>117</v>
      </c>
      <c r="R116" s="184">
        <v>5000</v>
      </c>
      <c r="S116" s="230" t="s">
        <v>115</v>
      </c>
      <c r="T116" s="119" t="s">
        <v>292</v>
      </c>
    </row>
    <row r="117" spans="2:20" ht="56.25" x14ac:dyDescent="0.4">
      <c r="B117" s="174"/>
      <c r="C117" s="449"/>
      <c r="D117" s="451"/>
      <c r="E117" s="414"/>
      <c r="F117" s="459"/>
      <c r="G117" s="418"/>
      <c r="H117" s="447"/>
      <c r="I117" s="447"/>
      <c r="J117" s="424"/>
      <c r="K117" s="427"/>
      <c r="L117" s="145">
        <v>42401</v>
      </c>
      <c r="M117" s="137" t="s">
        <v>109</v>
      </c>
      <c r="N117" s="230" t="s">
        <v>293</v>
      </c>
      <c r="O117" s="190">
        <v>42444</v>
      </c>
      <c r="P117" s="190">
        <v>42505</v>
      </c>
      <c r="Q117" s="246" t="s">
        <v>294</v>
      </c>
      <c r="R117" s="184">
        <v>8436</v>
      </c>
      <c r="S117" s="230" t="s">
        <v>115</v>
      </c>
      <c r="T117" s="119" t="s">
        <v>295</v>
      </c>
    </row>
    <row r="118" spans="2:20" ht="28.5" x14ac:dyDescent="0.4">
      <c r="B118" s="174"/>
      <c r="C118" s="62" t="s">
        <v>262</v>
      </c>
      <c r="D118" s="235" t="s">
        <v>263</v>
      </c>
      <c r="E118" s="139">
        <v>20000</v>
      </c>
      <c r="F118" s="140" t="s">
        <v>113</v>
      </c>
      <c r="G118" s="137" t="s">
        <v>214</v>
      </c>
      <c r="H118" s="205">
        <f t="shared" si="18"/>
        <v>20000</v>
      </c>
      <c r="I118" s="205">
        <f t="shared" si="19"/>
        <v>0</v>
      </c>
      <c r="J118" s="169">
        <v>1</v>
      </c>
      <c r="K118" s="142">
        <v>0</v>
      </c>
      <c r="L118" s="145"/>
      <c r="M118" s="137" t="s">
        <v>112</v>
      </c>
      <c r="N118" s="119"/>
      <c r="O118" s="190"/>
      <c r="P118" s="190"/>
      <c r="Q118" s="196"/>
      <c r="R118" s="184"/>
      <c r="S118" s="119"/>
      <c r="T118" s="119"/>
    </row>
    <row r="119" spans="2:20" x14ac:dyDescent="0.4">
      <c r="B119" s="174"/>
      <c r="C119" s="62" t="s">
        <v>264</v>
      </c>
      <c r="D119" s="235" t="s">
        <v>265</v>
      </c>
      <c r="E119" s="139">
        <v>10000</v>
      </c>
      <c r="F119" s="140" t="s">
        <v>113</v>
      </c>
      <c r="G119" s="137" t="s">
        <v>214</v>
      </c>
      <c r="H119" s="205">
        <f t="shared" si="18"/>
        <v>10000</v>
      </c>
      <c r="I119" s="205">
        <f t="shared" si="19"/>
        <v>0</v>
      </c>
      <c r="J119" s="169">
        <v>1</v>
      </c>
      <c r="K119" s="142">
        <v>0</v>
      </c>
      <c r="L119" s="145"/>
      <c r="M119" s="137" t="s">
        <v>112</v>
      </c>
      <c r="N119" s="119"/>
      <c r="O119" s="190"/>
      <c r="P119" s="190"/>
      <c r="Q119" s="196"/>
      <c r="R119" s="184"/>
      <c r="S119" s="119"/>
      <c r="T119" s="119"/>
    </row>
    <row r="120" spans="2:20" s="147" customFormat="1" ht="75" x14ac:dyDescent="0.4">
      <c r="B120" s="175"/>
      <c r="C120" s="62" t="s">
        <v>82</v>
      </c>
      <c r="D120" s="220" t="s">
        <v>268</v>
      </c>
      <c r="E120" s="139">
        <v>15000</v>
      </c>
      <c r="F120" s="140" t="s">
        <v>204</v>
      </c>
      <c r="G120" s="137" t="s">
        <v>110</v>
      </c>
      <c r="H120" s="204">
        <f t="shared" si="18"/>
        <v>0</v>
      </c>
      <c r="I120" s="204">
        <f t="shared" si="19"/>
        <v>15000</v>
      </c>
      <c r="J120" s="169">
        <v>0</v>
      </c>
      <c r="K120" s="247">
        <v>1</v>
      </c>
      <c r="L120" s="145">
        <v>42584</v>
      </c>
      <c r="M120" s="137" t="s">
        <v>110</v>
      </c>
      <c r="N120" s="138"/>
      <c r="O120" s="152"/>
      <c r="P120" s="152"/>
      <c r="Q120" s="228"/>
      <c r="R120" s="229">
        <v>3659</v>
      </c>
      <c r="S120" s="138" t="s">
        <v>138</v>
      </c>
      <c r="T120" s="138" t="s">
        <v>297</v>
      </c>
    </row>
    <row r="121" spans="2:20" ht="6.75" customHeight="1" thickBot="1" x14ac:dyDescent="0.45">
      <c r="B121" s="174"/>
      <c r="C121" s="62"/>
      <c r="D121" s="220"/>
      <c r="E121" s="139"/>
      <c r="F121" s="140"/>
      <c r="G121" s="285"/>
      <c r="H121" s="317"/>
      <c r="I121" s="317"/>
      <c r="J121" s="286"/>
      <c r="K121" s="287"/>
      <c r="L121" s="145"/>
      <c r="M121" s="137"/>
      <c r="N121" s="119"/>
      <c r="O121" s="190"/>
      <c r="P121" s="190"/>
      <c r="Q121" s="196"/>
      <c r="R121" s="184"/>
      <c r="S121" s="119"/>
      <c r="T121" s="119"/>
    </row>
    <row r="122" spans="2:20" ht="42" customHeight="1" thickBot="1" x14ac:dyDescent="0.45">
      <c r="B122" s="173">
        <v>5</v>
      </c>
      <c r="C122" s="129"/>
      <c r="D122" s="130" t="s">
        <v>300</v>
      </c>
      <c r="E122" s="131"/>
      <c r="F122" s="132"/>
      <c r="G122" s="208"/>
      <c r="H122" s="302">
        <f>+H124+H132</f>
        <v>165178.26153846155</v>
      </c>
      <c r="I122" s="302">
        <f>+I124+I132</f>
        <v>115200</v>
      </c>
      <c r="J122" s="314">
        <f>+E125+E133+E134</f>
        <v>165178.26153846152</v>
      </c>
      <c r="K122" s="243">
        <f>+E127+E129+E135+E137</f>
        <v>115200</v>
      </c>
      <c r="L122" s="133"/>
      <c r="M122" s="133"/>
      <c r="N122" s="133"/>
      <c r="O122" s="191"/>
      <c r="P122" s="191"/>
      <c r="Q122" s="197"/>
      <c r="R122" s="133"/>
      <c r="S122" s="133"/>
      <c r="T122" s="226"/>
    </row>
    <row r="123" spans="2:20" s="176" customFormat="1" ht="6" customHeight="1" x14ac:dyDescent="0.4">
      <c r="B123" s="272"/>
      <c r="C123" s="273"/>
      <c r="D123" s="274"/>
      <c r="E123" s="275"/>
      <c r="F123" s="276"/>
      <c r="G123" s="277"/>
      <c r="H123" s="318"/>
      <c r="I123" s="318"/>
      <c r="J123" s="278"/>
      <c r="K123" s="278"/>
      <c r="L123" s="282"/>
      <c r="M123" s="282"/>
      <c r="N123" s="282"/>
      <c r="O123" s="283"/>
      <c r="P123" s="283"/>
      <c r="Q123" s="284"/>
      <c r="R123" s="282"/>
      <c r="S123" s="282"/>
      <c r="T123" s="276"/>
    </row>
    <row r="124" spans="2:20" ht="29.25" customHeight="1" x14ac:dyDescent="0.4">
      <c r="B124" s="295"/>
      <c r="C124" s="296"/>
      <c r="D124" s="289" t="s">
        <v>26</v>
      </c>
      <c r="E124" s="289"/>
      <c r="F124" s="289"/>
      <c r="G124" s="289"/>
      <c r="H124" s="294">
        <f>SUM(H125:H130)</f>
        <v>144553.84615384616</v>
      </c>
      <c r="I124" s="294">
        <f>SUM(I125:I130)</f>
        <v>79200</v>
      </c>
      <c r="J124" s="291"/>
      <c r="K124" s="291"/>
      <c r="L124" s="291"/>
      <c r="M124" s="291"/>
      <c r="N124" s="291"/>
      <c r="O124" s="291"/>
      <c r="P124" s="291"/>
      <c r="Q124" s="291"/>
      <c r="R124" s="291"/>
      <c r="S124" s="291"/>
      <c r="T124" s="291"/>
    </row>
    <row r="125" spans="2:20" ht="37.5" customHeight="1" x14ac:dyDescent="0.4">
      <c r="B125" s="174"/>
      <c r="C125" s="416" t="s">
        <v>65</v>
      </c>
      <c r="D125" s="458" t="s">
        <v>301</v>
      </c>
      <c r="E125" s="412">
        <v>144553.84615384616</v>
      </c>
      <c r="F125" s="458" t="s">
        <v>113</v>
      </c>
      <c r="G125" s="416" t="s">
        <v>111</v>
      </c>
      <c r="H125" s="445">
        <f t="shared" ref="H125:H137" si="20">IF(J125=1,E125,0)</f>
        <v>144553.84615384616</v>
      </c>
      <c r="I125" s="445">
        <f t="shared" ref="I125:I137" si="21">IF(K125=1,E125,0)</f>
        <v>0</v>
      </c>
      <c r="J125" s="422">
        <v>1</v>
      </c>
      <c r="K125" s="425">
        <v>0</v>
      </c>
      <c r="L125" s="143">
        <v>42064</v>
      </c>
      <c r="M125" s="137" t="s">
        <v>109</v>
      </c>
      <c r="N125" s="230" t="s">
        <v>130</v>
      </c>
      <c r="O125" s="190">
        <v>42185</v>
      </c>
      <c r="P125" s="190">
        <v>42359</v>
      </c>
      <c r="Q125" s="196" t="s">
        <v>131</v>
      </c>
      <c r="R125" s="184">
        <v>33000</v>
      </c>
      <c r="S125" s="230" t="s">
        <v>115</v>
      </c>
      <c r="T125" s="408" t="s">
        <v>308</v>
      </c>
    </row>
    <row r="126" spans="2:20" x14ac:dyDescent="0.4">
      <c r="B126" s="174"/>
      <c r="C126" s="418"/>
      <c r="D126" s="459"/>
      <c r="E126" s="414"/>
      <c r="F126" s="459"/>
      <c r="G126" s="418"/>
      <c r="H126" s="447"/>
      <c r="I126" s="447"/>
      <c r="J126" s="424"/>
      <c r="K126" s="427"/>
      <c r="L126" s="143">
        <v>42370</v>
      </c>
      <c r="M126" s="137" t="s">
        <v>109</v>
      </c>
      <c r="N126" s="230" t="s">
        <v>130</v>
      </c>
      <c r="O126" s="190">
        <v>42370</v>
      </c>
      <c r="P126" s="190">
        <v>42551</v>
      </c>
      <c r="Q126" s="196" t="s">
        <v>131</v>
      </c>
      <c r="R126" s="184">
        <v>35487.804878048781</v>
      </c>
      <c r="S126" s="230" t="s">
        <v>115</v>
      </c>
      <c r="T126" s="409"/>
    </row>
    <row r="127" spans="2:20" ht="75" customHeight="1" x14ac:dyDescent="0.4">
      <c r="B127" s="174"/>
      <c r="C127" s="416" t="s">
        <v>302</v>
      </c>
      <c r="D127" s="458" t="s">
        <v>67</v>
      </c>
      <c r="E127" s="412">
        <v>43200</v>
      </c>
      <c r="F127" s="458" t="s">
        <v>204</v>
      </c>
      <c r="G127" s="416" t="s">
        <v>110</v>
      </c>
      <c r="H127" s="445">
        <f t="shared" si="20"/>
        <v>0</v>
      </c>
      <c r="I127" s="445">
        <f t="shared" si="21"/>
        <v>43200</v>
      </c>
      <c r="J127" s="422">
        <v>0</v>
      </c>
      <c r="K127" s="425">
        <v>1</v>
      </c>
      <c r="L127" s="143">
        <v>42005</v>
      </c>
      <c r="M127" s="137" t="s">
        <v>110</v>
      </c>
      <c r="N127" s="230" t="s">
        <v>132</v>
      </c>
      <c r="O127" s="137" t="s">
        <v>117</v>
      </c>
      <c r="P127" s="137" t="s">
        <v>117</v>
      </c>
      <c r="Q127" s="196" t="s">
        <v>117</v>
      </c>
      <c r="R127" s="184">
        <v>14400</v>
      </c>
      <c r="S127" s="230" t="s">
        <v>115</v>
      </c>
      <c r="T127" s="408" t="s">
        <v>309</v>
      </c>
    </row>
    <row r="128" spans="2:20" x14ac:dyDescent="0.4">
      <c r="B128" s="174"/>
      <c r="C128" s="418"/>
      <c r="D128" s="459"/>
      <c r="E128" s="414"/>
      <c r="F128" s="459"/>
      <c r="G128" s="418"/>
      <c r="H128" s="447"/>
      <c r="I128" s="447"/>
      <c r="J128" s="424"/>
      <c r="K128" s="427"/>
      <c r="L128" s="143">
        <v>42370</v>
      </c>
      <c r="M128" s="137" t="s">
        <v>110</v>
      </c>
      <c r="N128" s="230" t="s">
        <v>132</v>
      </c>
      <c r="O128" s="137" t="s">
        <v>117</v>
      </c>
      <c r="P128" s="137" t="s">
        <v>117</v>
      </c>
      <c r="Q128" s="196" t="s">
        <v>117</v>
      </c>
      <c r="R128" s="184">
        <v>14400</v>
      </c>
      <c r="S128" s="230" t="s">
        <v>115</v>
      </c>
      <c r="T128" s="409"/>
    </row>
    <row r="129" spans="2:20" ht="37.5" customHeight="1" x14ac:dyDescent="0.4">
      <c r="B129" s="174"/>
      <c r="C129" s="416" t="s">
        <v>303</v>
      </c>
      <c r="D129" s="458" t="s">
        <v>68</v>
      </c>
      <c r="E129" s="412">
        <v>36000</v>
      </c>
      <c r="F129" s="458" t="s">
        <v>204</v>
      </c>
      <c r="G129" s="416" t="s">
        <v>110</v>
      </c>
      <c r="H129" s="445">
        <f t="shared" si="20"/>
        <v>0</v>
      </c>
      <c r="I129" s="445">
        <f t="shared" si="21"/>
        <v>36000</v>
      </c>
      <c r="J129" s="422">
        <v>0</v>
      </c>
      <c r="K129" s="425">
        <v>1</v>
      </c>
      <c r="L129" s="143">
        <v>42005</v>
      </c>
      <c r="M129" s="137" t="s">
        <v>110</v>
      </c>
      <c r="N129" s="230" t="s">
        <v>133</v>
      </c>
      <c r="O129" s="137" t="s">
        <v>117</v>
      </c>
      <c r="P129" s="137" t="s">
        <v>117</v>
      </c>
      <c r="Q129" s="196" t="s">
        <v>117</v>
      </c>
      <c r="R129" s="184">
        <f t="shared" ref="R129:R130" si="22">+E129</f>
        <v>36000</v>
      </c>
      <c r="S129" s="230" t="s">
        <v>115</v>
      </c>
      <c r="T129" s="408" t="s">
        <v>310</v>
      </c>
    </row>
    <row r="130" spans="2:20" x14ac:dyDescent="0.4">
      <c r="B130" s="174"/>
      <c r="C130" s="418"/>
      <c r="D130" s="459"/>
      <c r="E130" s="414"/>
      <c r="F130" s="459"/>
      <c r="G130" s="418"/>
      <c r="H130" s="447"/>
      <c r="I130" s="447"/>
      <c r="J130" s="424"/>
      <c r="K130" s="427"/>
      <c r="L130" s="143">
        <v>42370</v>
      </c>
      <c r="M130" s="137" t="s">
        <v>110</v>
      </c>
      <c r="N130" s="230" t="s">
        <v>133</v>
      </c>
      <c r="O130" s="137" t="s">
        <v>117</v>
      </c>
      <c r="P130" s="137" t="s">
        <v>117</v>
      </c>
      <c r="Q130" s="196" t="s">
        <v>117</v>
      </c>
      <c r="R130" s="184">
        <f t="shared" si="22"/>
        <v>0</v>
      </c>
      <c r="S130" s="230" t="s">
        <v>115</v>
      </c>
      <c r="T130" s="409"/>
    </row>
    <row r="131" spans="2:20" ht="6.75" customHeight="1" x14ac:dyDescent="0.4">
      <c r="B131" s="174"/>
      <c r="C131" s="242"/>
      <c r="D131" s="327"/>
      <c r="E131" s="237"/>
      <c r="F131" s="327"/>
      <c r="G131" s="242"/>
      <c r="H131" s="315"/>
      <c r="I131" s="315"/>
      <c r="J131" s="238"/>
      <c r="K131" s="239"/>
      <c r="L131" s="143"/>
      <c r="M131" s="137"/>
      <c r="N131" s="240"/>
      <c r="O131" s="137"/>
      <c r="P131" s="137"/>
      <c r="Q131" s="196"/>
      <c r="R131" s="184"/>
      <c r="S131" s="240"/>
      <c r="T131" s="241"/>
    </row>
    <row r="132" spans="2:20" ht="33.75" customHeight="1" x14ac:dyDescent="0.4">
      <c r="B132" s="292"/>
      <c r="C132" s="293"/>
      <c r="D132" s="289" t="s">
        <v>15</v>
      </c>
      <c r="E132" s="289"/>
      <c r="F132" s="289"/>
      <c r="G132" s="289"/>
      <c r="H132" s="294">
        <f>SUM(H133:H138)</f>
        <v>20624.415384615386</v>
      </c>
      <c r="I132" s="294">
        <f>SUM(I133:I138)</f>
        <v>36000</v>
      </c>
      <c r="J132" s="291"/>
      <c r="K132" s="291"/>
      <c r="L132" s="291"/>
      <c r="M132" s="291"/>
      <c r="N132" s="291"/>
      <c r="O132" s="291"/>
      <c r="P132" s="291"/>
      <c r="Q132" s="291"/>
      <c r="R132" s="291"/>
      <c r="S132" s="291"/>
      <c r="T132" s="291"/>
    </row>
    <row r="133" spans="2:20" ht="56.25" x14ac:dyDescent="0.4">
      <c r="B133" s="174"/>
      <c r="C133" s="230" t="s">
        <v>304</v>
      </c>
      <c r="D133" s="138" t="s">
        <v>305</v>
      </c>
      <c r="E133" s="139">
        <v>15384.615384615387</v>
      </c>
      <c r="F133" s="140" t="s">
        <v>113</v>
      </c>
      <c r="G133" s="137" t="s">
        <v>214</v>
      </c>
      <c r="H133" s="205">
        <f t="shared" si="20"/>
        <v>15384.615384615387</v>
      </c>
      <c r="I133" s="205">
        <f t="shared" si="21"/>
        <v>0</v>
      </c>
      <c r="J133" s="169">
        <v>1</v>
      </c>
      <c r="K133" s="142">
        <v>0</v>
      </c>
      <c r="L133" s="143">
        <v>42614</v>
      </c>
      <c r="M133" s="137" t="s">
        <v>112</v>
      </c>
      <c r="N133" s="230"/>
      <c r="O133" s="190"/>
      <c r="P133" s="190"/>
      <c r="Q133" s="196"/>
      <c r="R133" s="184">
        <v>8000</v>
      </c>
      <c r="S133" s="230" t="s">
        <v>134</v>
      </c>
      <c r="T133" s="119" t="s">
        <v>311</v>
      </c>
    </row>
    <row r="134" spans="2:20" x14ac:dyDescent="0.4">
      <c r="B134" s="174"/>
      <c r="C134" s="230" t="s">
        <v>306</v>
      </c>
      <c r="D134" s="138" t="s">
        <v>307</v>
      </c>
      <c r="E134" s="139">
        <v>5239.8</v>
      </c>
      <c r="F134" s="140" t="s">
        <v>113</v>
      </c>
      <c r="G134" s="137" t="s">
        <v>214</v>
      </c>
      <c r="H134" s="205">
        <f t="shared" si="20"/>
        <v>5239.8</v>
      </c>
      <c r="I134" s="205">
        <f t="shared" si="21"/>
        <v>0</v>
      </c>
      <c r="J134" s="169">
        <v>1</v>
      </c>
      <c r="K134" s="142">
        <v>0</v>
      </c>
      <c r="L134" s="143">
        <v>42614</v>
      </c>
      <c r="M134" s="137" t="s">
        <v>112</v>
      </c>
      <c r="N134" s="230"/>
      <c r="O134" s="190"/>
      <c r="P134" s="190"/>
      <c r="Q134" s="196"/>
      <c r="R134" s="184">
        <v>2500</v>
      </c>
      <c r="S134" s="230" t="s">
        <v>134</v>
      </c>
      <c r="T134" s="119" t="s">
        <v>312</v>
      </c>
    </row>
    <row r="135" spans="2:20" ht="112.5" customHeight="1" x14ac:dyDescent="0.4">
      <c r="B135" s="174"/>
      <c r="C135" s="416" t="s">
        <v>73</v>
      </c>
      <c r="D135" s="458" t="s">
        <v>69</v>
      </c>
      <c r="E135" s="412">
        <v>21600</v>
      </c>
      <c r="F135" s="458" t="s">
        <v>204</v>
      </c>
      <c r="G135" s="416" t="s">
        <v>110</v>
      </c>
      <c r="H135" s="445">
        <f t="shared" si="20"/>
        <v>0</v>
      </c>
      <c r="I135" s="445">
        <f t="shared" si="21"/>
        <v>21600</v>
      </c>
      <c r="J135" s="169">
        <v>0</v>
      </c>
      <c r="K135" s="142">
        <v>1</v>
      </c>
      <c r="L135" s="143">
        <v>42005</v>
      </c>
      <c r="M135" s="137" t="s">
        <v>110</v>
      </c>
      <c r="N135" s="230" t="s">
        <v>117</v>
      </c>
      <c r="O135" s="190" t="s">
        <v>117</v>
      </c>
      <c r="P135" s="190" t="s">
        <v>117</v>
      </c>
      <c r="Q135" s="196" t="s">
        <v>117</v>
      </c>
      <c r="R135" s="184">
        <v>7200</v>
      </c>
      <c r="S135" s="230"/>
      <c r="T135" s="408" t="s">
        <v>313</v>
      </c>
    </row>
    <row r="136" spans="2:20" x14ac:dyDescent="0.4">
      <c r="B136" s="174"/>
      <c r="C136" s="418"/>
      <c r="D136" s="459"/>
      <c r="E136" s="414"/>
      <c r="F136" s="459"/>
      <c r="G136" s="418"/>
      <c r="H136" s="447"/>
      <c r="I136" s="447"/>
      <c r="J136" s="169"/>
      <c r="K136" s="142"/>
      <c r="L136" s="143">
        <v>42370</v>
      </c>
      <c r="M136" s="137" t="s">
        <v>110</v>
      </c>
      <c r="N136" s="230" t="s">
        <v>117</v>
      </c>
      <c r="O136" s="190" t="s">
        <v>117</v>
      </c>
      <c r="P136" s="190" t="s">
        <v>117</v>
      </c>
      <c r="Q136" s="196" t="s">
        <v>117</v>
      </c>
      <c r="R136" s="184">
        <v>7200</v>
      </c>
      <c r="S136" s="230"/>
      <c r="T136" s="415"/>
    </row>
    <row r="137" spans="2:20" x14ac:dyDescent="0.4">
      <c r="B137" s="174"/>
      <c r="C137" s="416" t="s">
        <v>74</v>
      </c>
      <c r="D137" s="458" t="s">
        <v>70</v>
      </c>
      <c r="E137" s="412">
        <v>14400</v>
      </c>
      <c r="F137" s="458" t="s">
        <v>204</v>
      </c>
      <c r="G137" s="416" t="s">
        <v>110</v>
      </c>
      <c r="H137" s="445">
        <f t="shared" si="20"/>
        <v>0</v>
      </c>
      <c r="I137" s="445">
        <f t="shared" si="21"/>
        <v>14400</v>
      </c>
      <c r="J137" s="169">
        <v>0</v>
      </c>
      <c r="K137" s="142">
        <v>1</v>
      </c>
      <c r="L137" s="143">
        <v>42005</v>
      </c>
      <c r="M137" s="137" t="s">
        <v>110</v>
      </c>
      <c r="N137" s="230" t="s">
        <v>117</v>
      </c>
      <c r="O137" s="190" t="s">
        <v>117</v>
      </c>
      <c r="P137" s="190" t="s">
        <v>117</v>
      </c>
      <c r="Q137" s="196" t="s">
        <v>117</v>
      </c>
      <c r="R137" s="184">
        <v>4800</v>
      </c>
      <c r="S137" s="230"/>
      <c r="T137" s="415"/>
    </row>
    <row r="138" spans="2:20" x14ac:dyDescent="0.4">
      <c r="B138" s="174"/>
      <c r="C138" s="418"/>
      <c r="D138" s="459"/>
      <c r="E138" s="414"/>
      <c r="F138" s="459"/>
      <c r="G138" s="418"/>
      <c r="H138" s="447"/>
      <c r="I138" s="447"/>
      <c r="J138" s="169"/>
      <c r="K138" s="142"/>
      <c r="L138" s="143">
        <v>42370</v>
      </c>
      <c r="M138" s="137" t="s">
        <v>110</v>
      </c>
      <c r="N138" s="230" t="s">
        <v>117</v>
      </c>
      <c r="O138" s="190" t="s">
        <v>117</v>
      </c>
      <c r="P138" s="190" t="s">
        <v>117</v>
      </c>
      <c r="Q138" s="196" t="s">
        <v>117</v>
      </c>
      <c r="R138" s="184">
        <v>4800</v>
      </c>
      <c r="S138" s="230"/>
      <c r="T138" s="409"/>
    </row>
    <row r="139" spans="2:20" ht="8.25" customHeight="1" thickBot="1" x14ac:dyDescent="0.45">
      <c r="B139" s="174"/>
      <c r="C139" s="122"/>
      <c r="D139" s="138"/>
      <c r="E139" s="139"/>
      <c r="F139" s="140"/>
      <c r="G139" s="141"/>
      <c r="H139" s="206"/>
      <c r="I139" s="206"/>
      <c r="J139" s="168"/>
      <c r="K139" s="141"/>
      <c r="L139" s="141"/>
      <c r="M139" s="137"/>
      <c r="N139" s="122"/>
      <c r="O139" s="137"/>
      <c r="P139" s="137"/>
      <c r="Q139" s="196"/>
      <c r="R139" s="122"/>
      <c r="S139" s="122"/>
      <c r="T139" s="119"/>
    </row>
    <row r="140" spans="2:20" ht="34.5" customHeight="1" thickBot="1" x14ac:dyDescent="0.45">
      <c r="B140" s="173">
        <v>6</v>
      </c>
      <c r="C140" s="129"/>
      <c r="D140" s="130" t="s">
        <v>314</v>
      </c>
      <c r="E140" s="131"/>
      <c r="F140" s="132"/>
      <c r="G140" s="208"/>
      <c r="H140" s="302">
        <f>+H141</f>
        <v>105000</v>
      </c>
      <c r="I140" s="302">
        <f>+I141</f>
        <v>0</v>
      </c>
      <c r="J140" s="314">
        <f>+E142</f>
        <v>105000</v>
      </c>
      <c r="K140" s="244">
        <v>0</v>
      </c>
      <c r="L140" s="133"/>
      <c r="M140" s="133"/>
      <c r="N140" s="133"/>
      <c r="O140" s="191"/>
      <c r="P140" s="191"/>
      <c r="Q140" s="197"/>
      <c r="R140" s="133"/>
      <c r="S140" s="133"/>
      <c r="T140" s="226"/>
    </row>
    <row r="141" spans="2:20" ht="25.5" customHeight="1" x14ac:dyDescent="0.4">
      <c r="B141" s="295"/>
      <c r="C141" s="296"/>
      <c r="D141" s="289" t="s">
        <v>26</v>
      </c>
      <c r="E141" s="289"/>
      <c r="F141" s="289"/>
      <c r="G141" s="289"/>
      <c r="H141" s="301">
        <f>+H142</f>
        <v>105000</v>
      </c>
      <c r="I141" s="301">
        <f>+I142</f>
        <v>0</v>
      </c>
      <c r="J141" s="291"/>
      <c r="K141" s="291"/>
      <c r="L141" s="291"/>
      <c r="M141" s="291"/>
      <c r="N141" s="291"/>
      <c r="O141" s="291"/>
      <c r="P141" s="291"/>
      <c r="Q141" s="291"/>
      <c r="R141" s="291"/>
      <c r="S141" s="291"/>
      <c r="T141" s="291"/>
    </row>
    <row r="142" spans="2:20" ht="19.5" thickBot="1" x14ac:dyDescent="0.45">
      <c r="B142" s="174"/>
      <c r="C142" s="230">
        <v>6.1</v>
      </c>
      <c r="D142" s="138" t="s">
        <v>314</v>
      </c>
      <c r="E142" s="139">
        <v>105000</v>
      </c>
      <c r="F142" s="140" t="s">
        <v>322</v>
      </c>
      <c r="G142" s="137" t="s">
        <v>111</v>
      </c>
      <c r="H142" s="210">
        <f t="shared" ref="H142" si="23">IF(J142=1,E142,0)</f>
        <v>105000</v>
      </c>
      <c r="I142" s="210">
        <f t="shared" ref="I142" si="24">IF(K142=1,E142,0)</f>
        <v>0</v>
      </c>
      <c r="J142" s="169">
        <v>1</v>
      </c>
      <c r="K142" s="142">
        <v>0</v>
      </c>
      <c r="L142" s="145">
        <v>42217</v>
      </c>
      <c r="M142" s="137" t="s">
        <v>109</v>
      </c>
      <c r="N142" s="230" t="s">
        <v>315</v>
      </c>
      <c r="O142" s="190">
        <v>42186</v>
      </c>
      <c r="P142" s="190">
        <v>42673</v>
      </c>
      <c r="Q142" s="196" t="s">
        <v>316</v>
      </c>
      <c r="R142" s="139">
        <v>24046.153846153848</v>
      </c>
      <c r="S142" s="230" t="s">
        <v>115</v>
      </c>
      <c r="T142" s="119"/>
    </row>
    <row r="143" spans="2:20" ht="34.5" customHeight="1" thickBot="1" x14ac:dyDescent="0.45">
      <c r="B143" s="173">
        <v>7</v>
      </c>
      <c r="C143" s="129"/>
      <c r="D143" s="130" t="s">
        <v>317</v>
      </c>
      <c r="E143" s="131"/>
      <c r="F143" s="132"/>
      <c r="G143" s="208"/>
      <c r="H143" s="302">
        <v>0</v>
      </c>
      <c r="I143" s="320">
        <v>0</v>
      </c>
      <c r="J143" s="319">
        <v>0</v>
      </c>
      <c r="K143" s="244">
        <v>0</v>
      </c>
      <c r="L143" s="133"/>
      <c r="M143" s="133"/>
      <c r="N143" s="133"/>
      <c r="O143" s="191"/>
      <c r="P143" s="191"/>
      <c r="Q143" s="197"/>
      <c r="R143" s="133"/>
      <c r="S143" s="133"/>
      <c r="T143" s="119" t="s">
        <v>321</v>
      </c>
    </row>
    <row r="144" spans="2:20" s="176" customFormat="1" ht="17.25" customHeight="1" thickBot="1" x14ac:dyDescent="0.45">
      <c r="B144" s="272"/>
      <c r="C144" s="273"/>
      <c r="D144" s="274"/>
      <c r="E144" s="275"/>
      <c r="F144" s="276"/>
      <c r="G144" s="277"/>
      <c r="H144" s="323"/>
      <c r="I144" s="324"/>
      <c r="J144" s="325"/>
      <c r="K144" s="326"/>
      <c r="L144" s="279"/>
      <c r="M144" s="279"/>
      <c r="N144" s="279"/>
      <c r="O144" s="280"/>
      <c r="P144" s="280"/>
      <c r="Q144" s="281"/>
      <c r="R144" s="279"/>
      <c r="S144" s="279"/>
      <c r="T144" s="276"/>
    </row>
    <row r="145" spans="2:20" ht="19.5" thickBot="1" x14ac:dyDescent="0.45">
      <c r="B145" s="173">
        <v>8</v>
      </c>
      <c r="C145" s="129"/>
      <c r="D145" s="130" t="s">
        <v>100</v>
      </c>
      <c r="E145" s="217">
        <v>34162</v>
      </c>
      <c r="F145" s="153"/>
      <c r="G145" s="211"/>
      <c r="H145" s="212">
        <f>+E145*1</f>
        <v>34162</v>
      </c>
      <c r="I145" s="321">
        <f>+E145*0</f>
        <v>0</v>
      </c>
      <c r="J145" s="319">
        <f>+E145</f>
        <v>34162</v>
      </c>
      <c r="K145" s="244">
        <v>0</v>
      </c>
      <c r="L145" s="133"/>
      <c r="M145" s="133"/>
      <c r="N145" s="133"/>
      <c r="O145" s="191"/>
      <c r="P145" s="191"/>
      <c r="Q145" s="197"/>
      <c r="R145" s="133"/>
      <c r="S145" s="133"/>
      <c r="T145" s="226"/>
    </row>
    <row r="146" spans="2:20" ht="19.5" thickBot="1" x14ac:dyDescent="0.45">
      <c r="B146" s="174"/>
      <c r="C146" s="122"/>
      <c r="D146" s="138"/>
      <c r="E146" s="139"/>
      <c r="F146" s="140"/>
      <c r="G146" s="137"/>
      <c r="H146" s="213"/>
      <c r="I146" s="213"/>
      <c r="J146" s="169"/>
      <c r="K146" s="142"/>
      <c r="L146" s="145"/>
      <c r="M146" s="137"/>
      <c r="N146" s="122"/>
      <c r="O146" s="137"/>
      <c r="P146" s="137"/>
      <c r="Q146" s="196"/>
      <c r="R146" s="122"/>
      <c r="S146" s="122"/>
      <c r="T146" s="119"/>
    </row>
    <row r="147" spans="2:20" ht="19.5" thickBot="1" x14ac:dyDescent="0.45">
      <c r="B147" s="173">
        <v>9</v>
      </c>
      <c r="C147" s="129"/>
      <c r="D147" s="130" t="s">
        <v>101</v>
      </c>
      <c r="E147" s="217">
        <v>25000</v>
      </c>
      <c r="F147" s="153"/>
      <c r="G147" s="211"/>
      <c r="H147" s="288">
        <f>+E147*1</f>
        <v>25000</v>
      </c>
      <c r="I147" s="321">
        <f>+E147*0</f>
        <v>0</v>
      </c>
      <c r="J147" s="319">
        <f>+E147</f>
        <v>25000</v>
      </c>
      <c r="K147" s="244">
        <v>0</v>
      </c>
      <c r="L147" s="133"/>
      <c r="M147" s="133"/>
      <c r="N147" s="133"/>
      <c r="O147" s="191"/>
      <c r="P147" s="191"/>
      <c r="Q147" s="197"/>
      <c r="R147" s="133"/>
      <c r="S147" s="133"/>
      <c r="T147" s="226"/>
    </row>
    <row r="148" spans="2:20" ht="19.5" thickBot="1" x14ac:dyDescent="0.45">
      <c r="B148" s="154"/>
      <c r="C148" s="233"/>
      <c r="D148" s="156"/>
      <c r="E148" s="232"/>
      <c r="F148" s="158"/>
      <c r="G148" s="159"/>
      <c r="H148" s="206"/>
      <c r="I148" s="214"/>
      <c r="J148" s="170"/>
      <c r="K148" s="159"/>
      <c r="L148" s="159"/>
      <c r="M148" s="233"/>
      <c r="N148" s="160"/>
      <c r="O148" s="233"/>
      <c r="P148" s="233"/>
      <c r="Q148" s="198"/>
      <c r="R148" s="160"/>
      <c r="S148" s="160"/>
      <c r="T148" s="227"/>
    </row>
    <row r="149" spans="2:20" ht="38.25" thickBot="1" x14ac:dyDescent="0.45">
      <c r="B149" s="248">
        <v>10</v>
      </c>
      <c r="C149" s="249"/>
      <c r="D149" s="250" t="s">
        <v>318</v>
      </c>
      <c r="E149" s="251">
        <v>62700</v>
      </c>
      <c r="F149" s="252"/>
      <c r="G149" s="253"/>
      <c r="H149" s="212">
        <v>0</v>
      </c>
      <c r="I149" s="321">
        <v>0</v>
      </c>
      <c r="J149" s="322">
        <v>0</v>
      </c>
      <c r="K149" s="254">
        <v>0</v>
      </c>
      <c r="L149" s="255"/>
      <c r="M149" s="255"/>
      <c r="N149" s="255"/>
      <c r="O149" s="256"/>
      <c r="P149" s="256"/>
      <c r="Q149" s="257"/>
      <c r="R149" s="255"/>
      <c r="S149" s="255"/>
      <c r="T149" s="119" t="s">
        <v>324</v>
      </c>
    </row>
    <row r="150" spans="2:20" ht="19.5" thickBot="1" x14ac:dyDescent="0.45">
      <c r="B150" s="154"/>
      <c r="C150" s="155"/>
      <c r="D150" s="156"/>
      <c r="E150" s="157"/>
      <c r="F150" s="158"/>
      <c r="G150" s="159"/>
      <c r="H150" s="214"/>
      <c r="I150" s="214"/>
      <c r="J150" s="170"/>
      <c r="K150" s="159"/>
      <c r="L150" s="159"/>
      <c r="M150" s="155"/>
      <c r="N150" s="160"/>
      <c r="O150" s="155"/>
      <c r="P150" s="155"/>
      <c r="Q150" s="198"/>
      <c r="R150" s="160"/>
      <c r="S150" s="160"/>
      <c r="T150" s="227"/>
    </row>
    <row r="151" spans="2:20" s="258" customFormat="1" ht="27.75" customHeight="1" x14ac:dyDescent="0.4">
      <c r="B151" s="380" t="s">
        <v>10</v>
      </c>
      <c r="C151" s="381"/>
      <c r="D151" s="382"/>
      <c r="E151" s="386"/>
      <c r="F151" s="403"/>
      <c r="G151" s="401"/>
      <c r="H151" s="397">
        <f>+H13+H42+H67+H93+H122+H140+H143+H145+H147+H149</f>
        <v>1162300.2615384615</v>
      </c>
      <c r="I151" s="397">
        <f>+I13+I42+I67+I93+I122+I140+I143+I145+I147+I149</f>
        <v>1499999.7239999999</v>
      </c>
      <c r="J151" s="399">
        <f>+J147+J145+J143+J140+J122+J93+J67+J42+J13+J149</f>
        <v>1162300.2615384613</v>
      </c>
      <c r="K151" s="397">
        <f>+K147+K145+K143+K140+K122+K93+K67+K42+K13+K149</f>
        <v>1499999.7239999999</v>
      </c>
      <c r="L151" s="259"/>
      <c r="M151" s="260"/>
      <c r="N151" s="388" t="s">
        <v>319</v>
      </c>
      <c r="O151" s="389"/>
      <c r="P151" s="390"/>
      <c r="Q151" s="261"/>
      <c r="R151" s="262"/>
      <c r="S151" s="262"/>
      <c r="T151" s="263"/>
    </row>
    <row r="152" spans="2:20" s="258" customFormat="1" ht="18.75" customHeight="1" thickBot="1" x14ac:dyDescent="0.45">
      <c r="B152" s="383"/>
      <c r="C152" s="384"/>
      <c r="D152" s="385"/>
      <c r="E152" s="387"/>
      <c r="F152" s="404"/>
      <c r="G152" s="402"/>
      <c r="H152" s="398"/>
      <c r="I152" s="398"/>
      <c r="J152" s="400"/>
      <c r="K152" s="398"/>
      <c r="L152" s="264"/>
      <c r="M152" s="265"/>
      <c r="N152" s="391" t="s">
        <v>320</v>
      </c>
      <c r="O152" s="392"/>
      <c r="P152" s="393"/>
      <c r="Q152" s="266"/>
      <c r="R152" s="267"/>
      <c r="S152" s="267"/>
      <c r="T152" s="268"/>
    </row>
    <row r="153" spans="2:20" ht="18" customHeight="1" x14ac:dyDescent="0.4">
      <c r="B153" s="394" t="s">
        <v>102</v>
      </c>
      <c r="C153" s="395"/>
      <c r="D153" s="395"/>
      <c r="E153" s="395"/>
      <c r="F153" s="395"/>
      <c r="G153" s="395"/>
      <c r="H153" s="395"/>
      <c r="I153" s="395"/>
      <c r="J153" s="395"/>
      <c r="K153" s="395"/>
      <c r="L153" s="395"/>
      <c r="M153" s="395"/>
      <c r="N153" s="395"/>
      <c r="O153" s="395"/>
      <c r="P153" s="395"/>
      <c r="Q153" s="395"/>
      <c r="R153" s="395"/>
      <c r="S153" s="395"/>
      <c r="T153" s="396"/>
    </row>
    <row r="154" spans="2:20" ht="20.25" x14ac:dyDescent="0.4">
      <c r="B154" s="379" t="s">
        <v>103</v>
      </c>
      <c r="C154" s="379"/>
      <c r="D154" s="379"/>
      <c r="E154" s="379"/>
      <c r="F154" s="379"/>
      <c r="G154" s="379"/>
      <c r="H154" s="379"/>
      <c r="I154" s="379"/>
      <c r="J154" s="379"/>
      <c r="K154" s="379"/>
      <c r="L154" s="379"/>
      <c r="M154" s="379"/>
      <c r="N154" s="379"/>
      <c r="O154" s="379"/>
      <c r="P154" s="379"/>
      <c r="Q154" s="379"/>
      <c r="R154" s="379"/>
      <c r="S154" s="379"/>
      <c r="T154" s="379"/>
    </row>
    <row r="155" spans="2:20" ht="20.25" x14ac:dyDescent="0.4">
      <c r="B155" s="379" t="s">
        <v>104</v>
      </c>
      <c r="C155" s="379"/>
      <c r="D155" s="379"/>
      <c r="E155" s="379"/>
      <c r="F155" s="379"/>
      <c r="G155" s="379"/>
      <c r="H155" s="379"/>
      <c r="I155" s="379"/>
      <c r="J155" s="379"/>
      <c r="K155" s="379"/>
      <c r="L155" s="379"/>
      <c r="M155" s="379"/>
      <c r="N155" s="379"/>
      <c r="O155" s="378"/>
      <c r="P155" s="378"/>
      <c r="Q155" s="378"/>
      <c r="R155" s="378"/>
      <c r="S155" s="378"/>
      <c r="T155" s="378"/>
    </row>
    <row r="156" spans="2:20" x14ac:dyDescent="0.4">
      <c r="B156" s="376" t="s">
        <v>105</v>
      </c>
      <c r="C156" s="376"/>
      <c r="D156" s="377"/>
      <c r="E156" s="377"/>
      <c r="F156" s="377"/>
      <c r="G156" s="377"/>
      <c r="H156" s="377"/>
      <c r="I156" s="377"/>
      <c r="J156" s="377"/>
      <c r="K156" s="377"/>
      <c r="L156" s="377"/>
      <c r="M156" s="377"/>
      <c r="N156" s="377"/>
      <c r="O156" s="378"/>
      <c r="P156" s="378"/>
      <c r="Q156" s="378"/>
      <c r="R156" s="378"/>
      <c r="S156" s="378"/>
      <c r="T156" s="378"/>
    </row>
    <row r="157" spans="2:20" ht="20.25" x14ac:dyDescent="0.4">
      <c r="B157" s="379" t="s">
        <v>106</v>
      </c>
      <c r="C157" s="379"/>
      <c r="D157" s="377"/>
      <c r="E157" s="377"/>
      <c r="F157" s="377"/>
      <c r="G157" s="377"/>
      <c r="H157" s="377"/>
      <c r="I157" s="377"/>
      <c r="J157" s="377"/>
      <c r="K157" s="377"/>
      <c r="L157" s="377"/>
      <c r="M157" s="377"/>
      <c r="N157" s="377"/>
      <c r="O157" s="378"/>
      <c r="P157" s="378"/>
      <c r="Q157" s="378"/>
      <c r="R157" s="378"/>
      <c r="S157" s="378"/>
      <c r="T157" s="378"/>
    </row>
    <row r="158" spans="2:20" ht="20.25" x14ac:dyDescent="0.4">
      <c r="B158" s="379" t="s">
        <v>107</v>
      </c>
      <c r="C158" s="379"/>
      <c r="D158" s="377"/>
      <c r="E158" s="377"/>
      <c r="F158" s="377"/>
      <c r="G158" s="377"/>
      <c r="H158" s="377"/>
      <c r="I158" s="377"/>
      <c r="J158" s="377"/>
      <c r="K158" s="377"/>
      <c r="L158" s="377"/>
      <c r="M158" s="377"/>
      <c r="N158" s="377"/>
      <c r="O158" s="378"/>
      <c r="P158" s="378"/>
      <c r="Q158" s="378"/>
      <c r="R158" s="378"/>
      <c r="S158" s="378"/>
      <c r="T158" s="378"/>
    </row>
    <row r="159" spans="2:20" x14ac:dyDescent="0.4">
      <c r="D159" s="161"/>
      <c r="E159" s="162"/>
      <c r="F159" s="161"/>
      <c r="G159" s="163"/>
      <c r="H159" s="207"/>
      <c r="I159" s="207"/>
      <c r="J159" s="269"/>
      <c r="K159" s="163"/>
      <c r="L159" s="163"/>
      <c r="M159" s="163"/>
      <c r="N159" s="161"/>
    </row>
    <row r="160" spans="2:20" x14ac:dyDescent="0.4">
      <c r="H160" s="308"/>
      <c r="J160" s="270"/>
    </row>
    <row r="161" spans="10:10" x14ac:dyDescent="0.4">
      <c r="J161" s="271"/>
    </row>
    <row r="162" spans="10:10" x14ac:dyDescent="0.4">
      <c r="J162" s="271"/>
    </row>
    <row r="163" spans="10:10" x14ac:dyDescent="0.4">
      <c r="J163" s="271"/>
    </row>
    <row r="164" spans="10:10" x14ac:dyDescent="0.4">
      <c r="J164" s="271"/>
    </row>
    <row r="165" spans="10:10" x14ac:dyDescent="0.4">
      <c r="J165" s="271"/>
    </row>
  </sheetData>
  <sortState ref="A18:T27">
    <sortCondition ref="A18"/>
  </sortState>
  <mergeCells count="135">
    <mergeCell ref="H137:H138"/>
    <mergeCell ref="I137:I138"/>
    <mergeCell ref="C137:C138"/>
    <mergeCell ref="D137:D138"/>
    <mergeCell ref="E137:E138"/>
    <mergeCell ref="F137:F138"/>
    <mergeCell ref="G137:G138"/>
    <mergeCell ref="H72:H73"/>
    <mergeCell ref="I72:I73"/>
    <mergeCell ref="G135:G136"/>
    <mergeCell ref="C135:C136"/>
    <mergeCell ref="D135:D136"/>
    <mergeCell ref="E135:E136"/>
    <mergeCell ref="F135:F136"/>
    <mergeCell ref="H135:H136"/>
    <mergeCell ref="I135:I136"/>
    <mergeCell ref="C72:C73"/>
    <mergeCell ref="D72:D73"/>
    <mergeCell ref="E72:E73"/>
    <mergeCell ref="F72:F73"/>
    <mergeCell ref="G72:G73"/>
    <mergeCell ref="H127:H128"/>
    <mergeCell ref="I127:I128"/>
    <mergeCell ref="H115:H117"/>
    <mergeCell ref="C115:C117"/>
    <mergeCell ref="D115:D117"/>
    <mergeCell ref="E115:E117"/>
    <mergeCell ref="F115:F117"/>
    <mergeCell ref="G115:G117"/>
    <mergeCell ref="J127:J128"/>
    <mergeCell ref="K127:K128"/>
    <mergeCell ref="C129:C130"/>
    <mergeCell ref="D129:D130"/>
    <mergeCell ref="E129:E130"/>
    <mergeCell ref="F129:F130"/>
    <mergeCell ref="G129:G130"/>
    <mergeCell ref="H129:H130"/>
    <mergeCell ref="I129:I130"/>
    <mergeCell ref="J129:J130"/>
    <mergeCell ref="K129:K130"/>
    <mergeCell ref="C127:C128"/>
    <mergeCell ref="D127:D128"/>
    <mergeCell ref="E127:E128"/>
    <mergeCell ref="F127:F128"/>
    <mergeCell ref="G127:G128"/>
    <mergeCell ref="C125:C126"/>
    <mergeCell ref="D125:D126"/>
    <mergeCell ref="E125:E126"/>
    <mergeCell ref="F125:F126"/>
    <mergeCell ref="G125:G126"/>
    <mergeCell ref="H125:H126"/>
    <mergeCell ref="I125:I126"/>
    <mergeCell ref="J125:J126"/>
    <mergeCell ref="K125:K126"/>
    <mergeCell ref="G33:G40"/>
    <mergeCell ref="J26:J27"/>
    <mergeCell ref="K26:K27"/>
    <mergeCell ref="C28:C29"/>
    <mergeCell ref="D28:D29"/>
    <mergeCell ref="E28:E29"/>
    <mergeCell ref="F28:F29"/>
    <mergeCell ref="G28:G29"/>
    <mergeCell ref="H28:H29"/>
    <mergeCell ref="I28:I29"/>
    <mergeCell ref="J28:J29"/>
    <mergeCell ref="K28:K29"/>
    <mergeCell ref="B4:T4"/>
    <mergeCell ref="G5:T5"/>
    <mergeCell ref="N7:T7"/>
    <mergeCell ref="N8:T8"/>
    <mergeCell ref="O10:O11"/>
    <mergeCell ref="P10:P11"/>
    <mergeCell ref="Q10:Q11"/>
    <mergeCell ref="R10:R11"/>
    <mergeCell ref="G10:G11"/>
    <mergeCell ref="B5:F5"/>
    <mergeCell ref="B6:F6"/>
    <mergeCell ref="J10:K10"/>
    <mergeCell ref="L10:L11"/>
    <mergeCell ref="M10:M11"/>
    <mergeCell ref="N10:N11"/>
    <mergeCell ref="B10:B11"/>
    <mergeCell ref="H10:I10"/>
    <mergeCell ref="T135:T138"/>
    <mergeCell ref="T89:T91"/>
    <mergeCell ref="T96:T97"/>
    <mergeCell ref="T125:T126"/>
    <mergeCell ref="T127:T128"/>
    <mergeCell ref="T129:T130"/>
    <mergeCell ref="I56:I58"/>
    <mergeCell ref="J56:J58"/>
    <mergeCell ref="K56:K58"/>
    <mergeCell ref="I115:I117"/>
    <mergeCell ref="J115:J117"/>
    <mergeCell ref="K115:K117"/>
    <mergeCell ref="S10:S11"/>
    <mergeCell ref="T10:T11"/>
    <mergeCell ref="C10:C11"/>
    <mergeCell ref="D10:D11"/>
    <mergeCell ref="T36:T37"/>
    <mergeCell ref="E10:E11"/>
    <mergeCell ref="F10:F11"/>
    <mergeCell ref="E56:E58"/>
    <mergeCell ref="F56:F58"/>
    <mergeCell ref="G56:G58"/>
    <mergeCell ref="H56:H58"/>
    <mergeCell ref="H33:H40"/>
    <mergeCell ref="I33:I40"/>
    <mergeCell ref="C26:C27"/>
    <mergeCell ref="D26:D27"/>
    <mergeCell ref="E26:E27"/>
    <mergeCell ref="F26:F27"/>
    <mergeCell ref="G26:G27"/>
    <mergeCell ref="H26:H27"/>
    <mergeCell ref="I26:I27"/>
    <mergeCell ref="C33:C40"/>
    <mergeCell ref="D33:D40"/>
    <mergeCell ref="E33:E40"/>
    <mergeCell ref="F33:F40"/>
    <mergeCell ref="B156:T156"/>
    <mergeCell ref="B157:T157"/>
    <mergeCell ref="B158:T158"/>
    <mergeCell ref="B151:D152"/>
    <mergeCell ref="E151:E152"/>
    <mergeCell ref="N151:P151"/>
    <mergeCell ref="N152:P152"/>
    <mergeCell ref="B153:T153"/>
    <mergeCell ref="B154:T154"/>
    <mergeCell ref="H151:H152"/>
    <mergeCell ref="I151:I152"/>
    <mergeCell ref="J151:J152"/>
    <mergeCell ref="K151:K152"/>
    <mergeCell ref="G151:G152"/>
    <mergeCell ref="F151:F152"/>
    <mergeCell ref="B155:T155"/>
  </mergeCells>
  <printOptions horizontalCentered="1"/>
  <pageMargins left="0.23622047244094491" right="0.23622047244094491" top="0.6692913385826772" bottom="0.62992125984251968" header="0.27559055118110237" footer="0.35433070866141736"/>
  <pageSetup scale="52" orientation="landscape" horizontalDpi="4294967295" verticalDpi="4294967295" r:id="rId1"/>
  <headerFooter alignWithMargins="0">
    <oddHeader xml:space="preserve">&amp;R&amp;8Banco Interamericano de Desarrollo
</oddHeader>
    <oddFooter>&amp;L &amp;RPágina &amp;P de &amp;N</oddFooter>
  </headerFooter>
  <rowBreaks count="1" manualBreakCount="1">
    <brk id="41" min="1" max="11"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0102ec3d50b4e7ef566a89942b7337f4">
  <xsd:schema xmlns:xsd="http://www.w3.org/2001/XMLSchema" xmlns:xs="http://www.w3.org/2001/XMLSchema" xmlns:p="http://schemas.microsoft.com/office/2006/metadata/properties" xmlns:ns2="cdc7663a-08f0-4737-9e8c-148ce897a09c" targetNamespace="http://schemas.microsoft.com/office/2006/metadata/properties" ma:root="true" ma:fieldsID="4a2b00a3559290db0aee23e76ac17fb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40369420</IDBDocs_x0020_Number>
    <TaxCatchAll xmlns="cdc7663a-08f0-4737-9e8c-148ce897a09c">
      <Value>5</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CID/CME</Division_x0020_or_x0020_Unit>
    <Approval_x0020_Number xmlns="cdc7663a-08f0-4737-9e8c-148ce897a09c" xsi:nil="true"/>
    <Document_x0020_Author xmlns="cdc7663a-08f0-4737-9e8c-148ce897a09c">Rodriguez Gonzalez, Ericka</Document_x0020_Author>
    <Disclosure_x0020_Activity xmlns="cdc7663a-08f0-4737-9e8c-148ce897a09c">Procurement Plan</Disclosure_x0020_Activity>
    <Fiscal_x0020_Year_x0020_IDB xmlns="cdc7663a-08f0-4737-9e8c-148ce897a09c">2016</Fiscal_x0020_Year_x0020_IDB>
    <Webtopic xmlns="cdc7663a-08f0-4737-9e8c-148ce897a09c">Generic</Webtopic>
    <Other_x0020_Author xmlns="cdc7663a-08f0-4737-9e8c-148ce897a09c" xsi:nil="true"/>
    <Abstract xmlns="cdc7663a-08f0-4737-9e8c-148ce897a09c">Plan Adquiciones actualizado 2016</Abstract>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Plan&lt;/USER_STAGE&gt;&lt;PD_OBJ_TYPE&gt;0&lt;/PD_OBJ_TYPE&gt;&lt;MAKERECORD&gt;N&lt;/MAKERECORD&gt;&lt;PD_FILEPT_NO&gt;PO-ME-M1095-Plan&lt;/PD_FILEPT_NO&gt;&lt;PD_FILE_PART&gt;1180582301&lt;/PD_FILE_PART&gt;&lt;/Data&gt;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Spanish</Document_x0020_Language_x0020_IDB>
    <Identifier xmlns="cdc7663a-08f0-4737-9e8c-148ce897a09c">Plan de Adquisiciones Anahuac TECFILE</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E8AB0F35-4B72-4549-B7EB-46DF9FBF2591}"/>
</file>

<file path=customXml/itemProps2.xml><?xml version="1.0" encoding="utf-8"?>
<ds:datastoreItem xmlns:ds="http://schemas.openxmlformats.org/officeDocument/2006/customXml" ds:itemID="{312CF8F8-37FB-4C0F-926E-6F8CA4EA9883}"/>
</file>

<file path=customXml/itemProps3.xml><?xml version="1.0" encoding="utf-8"?>
<ds:datastoreItem xmlns:ds="http://schemas.openxmlformats.org/officeDocument/2006/customXml" ds:itemID="{A7CE94C5-4BB5-4D18-86A6-0F8BD51B6165}"/>
</file>

<file path=customXml/itemProps4.xml><?xml version="1.0" encoding="utf-8"?>
<ds:datastoreItem xmlns:ds="http://schemas.openxmlformats.org/officeDocument/2006/customXml" ds:itemID="{DCA0ABD2-8723-4706-B7C8-7B4D31A0079F}"/>
</file>

<file path=customXml/itemProps5.xml><?xml version="1.0" encoding="utf-8"?>
<ds:datastoreItem xmlns:ds="http://schemas.openxmlformats.org/officeDocument/2006/customXml" ds:itemID="{3D8477B2-B740-4658-9EA8-DC144AFA8A3B}"/>
</file>

<file path=customXml/itemProps6.xml><?xml version="1.0" encoding="utf-8"?>
<ds:datastoreItem xmlns:ds="http://schemas.openxmlformats.org/officeDocument/2006/customXml" ds:itemID="{642AD103-907F-42EE-B249-ECB6A53922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2015</vt:lpstr>
      <vt:lpstr>2015_2016</vt:lpstr>
      <vt:lpstr>'2015'!Área_de_impresión</vt:lpstr>
      <vt:lpstr>'2015_2016'!Área_de_impresión</vt:lpstr>
      <vt:lpstr>'2015'!Títulos_a_imprimir</vt:lpstr>
      <vt:lpstr>'2015_2016'!Títulos_a_imprimir</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Adquiciones actualizado 2016</dc:title>
  <dc:creator>meroca</dc:creator>
  <cp:keywords/>
  <cp:lastModifiedBy>Madrazo Lemarroy Pilar</cp:lastModifiedBy>
  <cp:lastPrinted>2016-01-26T16:45:31Z</cp:lastPrinted>
  <dcterms:created xsi:type="dcterms:W3CDTF">2007-02-02T19:50:30Z</dcterms:created>
  <dcterms:modified xsi:type="dcterms:W3CDTF">2016-06-27T15:06:47Z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0x0101001A458A224826124E8B45B1D613300CFC00BCF8896E1841C842949D0F901AA0D771</vt:lpwstr>
  </property>
  <property fmtid="{D5CDD505-2E9C-101B-9397-08002B2CF9AE}" pid="4" name="TaxKeyword">
    <vt:lpwstr/>
  </property>
  <property fmtid="{D5CDD505-2E9C-101B-9397-08002B2CF9AE}" pid="5" name="Sub_x002d_Sector">
    <vt:lpwstr/>
  </property>
  <property fmtid="{D5CDD505-2E9C-101B-9397-08002B2CF9AE}" pid="8" name="Fund IDB">
    <vt:lpwstr/>
  </property>
  <property fmtid="{D5CDD505-2E9C-101B-9397-08002B2CF9AE}" pid="9" name="Country">
    <vt:lpwstr>5;#Mexico|0eba6470-e7ea-46fd-a959-d4c243acaf26</vt:lpwstr>
  </property>
  <property fmtid="{D5CDD505-2E9C-101B-9397-08002B2CF9AE}" pid="10" name="Series_x0020_Operations_x0020_IDB">
    <vt:lpwstr/>
  </property>
  <property fmtid="{D5CDD505-2E9C-101B-9397-08002B2CF9AE}" pid="11" name="Sector IDB">
    <vt:lpwstr/>
  </property>
  <property fmtid="{D5CDD505-2E9C-101B-9397-08002B2CF9AE}" pid="12" name="Function Operations IDB">
    <vt:lpwstr>81;#IDBDocs|cca77002-e150-4b2d-ab1f-1d7a7cdcae16</vt:lpwstr>
  </property>
  <property fmtid="{D5CDD505-2E9C-101B-9397-08002B2CF9AE}" pid="15" name="From:">
    <vt:lpwstr/>
  </property>
  <property fmtid="{D5CDD505-2E9C-101B-9397-08002B2CF9AE}" pid="16" name="To:">
    <vt:lpwstr/>
  </property>
  <property fmtid="{D5CDD505-2E9C-101B-9397-08002B2CF9AE}" pid="17" name="Series Operations IDB">
    <vt:lpwstr/>
  </property>
  <property fmtid="{D5CDD505-2E9C-101B-9397-08002B2CF9AE}" pid="18" name="Sub-Sector">
    <vt:lpwstr/>
  </property>
</Properties>
</file>