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laudiabone\Documents\DATA.IDB\Documents\BID\INT\3484-BL-NI\UE\NI-G1020\10OCT17\"/>
    </mc:Choice>
  </mc:AlternateContent>
  <bookViews>
    <workbookView xWindow="0" yWindow="0" windowWidth="23040" windowHeight="8736" xr2:uid="{00000000-000D-0000-FFFF-FFFF00000000}"/>
  </bookViews>
  <sheets>
    <sheet name="Resumen NI-G1020" sheetId="4" r:id="rId1"/>
    <sheet name="Programa Modificatorio" sheetId="6" r:id="rId2"/>
    <sheet name="Presupuesto NI-G1020" sheetId="1" r:id="rId3"/>
    <sheet name="Presupuesto PSG+PIF+GONI" sheetId="5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6" l="1"/>
  <c r="G21" i="6"/>
  <c r="G19" i="6" s="1"/>
  <c r="G22" i="6"/>
  <c r="G23" i="6"/>
  <c r="G24" i="6"/>
  <c r="G25" i="6"/>
  <c r="G20" i="6"/>
  <c r="G13" i="6"/>
  <c r="G14" i="6"/>
  <c r="G11" i="6" s="1"/>
  <c r="G15" i="6"/>
  <c r="G16" i="6"/>
  <c r="G17" i="6"/>
  <c r="G18" i="6"/>
  <c r="G12" i="6"/>
  <c r="G7" i="6"/>
  <c r="G8" i="6"/>
  <c r="G10" i="6"/>
  <c r="G6" i="6"/>
  <c r="E26" i="6"/>
  <c r="F26" i="6"/>
  <c r="D26" i="6"/>
  <c r="C26" i="6"/>
  <c r="G10" i="4"/>
  <c r="G9" i="4"/>
  <c r="J10" i="4"/>
  <c r="J5" i="4"/>
  <c r="J6" i="4"/>
  <c r="J7" i="4"/>
  <c r="J8" i="4"/>
  <c r="J9" i="4"/>
  <c r="J4" i="4"/>
  <c r="I5" i="4"/>
  <c r="I6" i="4"/>
  <c r="I7" i="4"/>
  <c r="I9" i="4"/>
  <c r="E5" i="4"/>
  <c r="E6" i="4"/>
  <c r="E7" i="4"/>
  <c r="E8" i="4"/>
  <c r="E9" i="4"/>
  <c r="E10" i="4"/>
  <c r="E4" i="4"/>
  <c r="G5" i="6" l="1"/>
  <c r="J11" i="4"/>
  <c r="I8" i="4"/>
  <c r="G5" i="4"/>
  <c r="I4" i="4" s="1"/>
  <c r="C47" i="5"/>
  <c r="D40" i="5"/>
  <c r="K40" i="5"/>
  <c r="K39" i="5"/>
  <c r="D39" i="5"/>
  <c r="E39" i="5"/>
  <c r="F39" i="5"/>
  <c r="G39" i="5"/>
  <c r="H39" i="5"/>
  <c r="I39" i="5"/>
  <c r="J39" i="5"/>
  <c r="C39" i="5"/>
  <c r="K26" i="5"/>
  <c r="K24" i="5"/>
  <c r="K22" i="5"/>
  <c r="K21" i="5"/>
  <c r="K15" i="5"/>
  <c r="K14" i="5"/>
  <c r="K13" i="5" s="1"/>
  <c r="D13" i="5"/>
  <c r="E13" i="5"/>
  <c r="F13" i="5"/>
  <c r="G13" i="5"/>
  <c r="H13" i="5"/>
  <c r="I13" i="5"/>
  <c r="J13" i="5"/>
  <c r="C13" i="5"/>
  <c r="J40" i="5" l="1"/>
  <c r="J41" i="5"/>
  <c r="J42" i="5"/>
  <c r="J43" i="5"/>
  <c r="J44" i="5"/>
  <c r="J45" i="5"/>
  <c r="J46" i="5"/>
  <c r="J33" i="5"/>
  <c r="D47" i="5"/>
  <c r="E47" i="5"/>
  <c r="G47" i="5"/>
  <c r="H47" i="5"/>
  <c r="J47" i="5"/>
  <c r="D48" i="5"/>
  <c r="E48" i="5"/>
  <c r="F48" i="5"/>
  <c r="G48" i="5"/>
  <c r="H48" i="5"/>
  <c r="I48" i="5"/>
  <c r="J48" i="5"/>
  <c r="D49" i="5"/>
  <c r="E49" i="5"/>
  <c r="F49" i="5"/>
  <c r="G49" i="5"/>
  <c r="H49" i="5"/>
  <c r="I49" i="5"/>
  <c r="J49" i="5"/>
  <c r="D50" i="5"/>
  <c r="E50" i="5"/>
  <c r="F50" i="5"/>
  <c r="G50" i="5"/>
  <c r="H50" i="5"/>
  <c r="I50" i="5"/>
  <c r="J50" i="5"/>
  <c r="D51" i="5"/>
  <c r="E51" i="5"/>
  <c r="F51" i="5"/>
  <c r="G51" i="5"/>
  <c r="H51" i="5"/>
  <c r="I51" i="5"/>
  <c r="J51" i="5"/>
  <c r="D52" i="5"/>
  <c r="E52" i="5"/>
  <c r="F52" i="5"/>
  <c r="G52" i="5"/>
  <c r="H52" i="5"/>
  <c r="I52" i="5"/>
  <c r="J52" i="5"/>
  <c r="C52" i="5"/>
  <c r="C51" i="5"/>
  <c r="C50" i="5"/>
  <c r="C49" i="5"/>
  <c r="C48" i="5"/>
  <c r="C37" i="5"/>
  <c r="C34" i="5"/>
  <c r="K25" i="5"/>
  <c r="K23" i="5"/>
  <c r="I47" i="5"/>
  <c r="F21" i="5"/>
  <c r="D27" i="5"/>
  <c r="H27" i="5"/>
  <c r="K16" i="5"/>
  <c r="K17" i="5"/>
  <c r="K18" i="5"/>
  <c r="K19" i="5"/>
  <c r="K20" i="5"/>
  <c r="K9" i="5"/>
  <c r="K8" i="5"/>
  <c r="D7" i="5"/>
  <c r="E7" i="5"/>
  <c r="E27" i="5" s="1"/>
  <c r="F7" i="5"/>
  <c r="F27" i="5" s="1"/>
  <c r="G7" i="5"/>
  <c r="H7" i="5"/>
  <c r="I7" i="5"/>
  <c r="I27" i="5" s="1"/>
  <c r="J7" i="5"/>
  <c r="J27" i="5" s="1"/>
  <c r="C7" i="5"/>
  <c r="K10" i="5"/>
  <c r="K11" i="5"/>
  <c r="K12" i="5"/>
  <c r="H13" i="1"/>
  <c r="H18" i="1"/>
  <c r="H16" i="1" s="1"/>
  <c r="H17" i="1"/>
  <c r="E16" i="1"/>
  <c r="F16" i="1"/>
  <c r="G16" i="1"/>
  <c r="C16" i="1"/>
  <c r="D16" i="1"/>
  <c r="H10" i="1"/>
  <c r="H11" i="1"/>
  <c r="H12" i="1"/>
  <c r="H9" i="1"/>
  <c r="H8" i="1"/>
  <c r="D7" i="1"/>
  <c r="E7" i="1"/>
  <c r="F7" i="1"/>
  <c r="G7" i="1"/>
  <c r="C7" i="1"/>
  <c r="C27" i="5" l="1"/>
  <c r="G27" i="5"/>
  <c r="K48" i="5"/>
  <c r="K52" i="5"/>
  <c r="K49" i="5"/>
  <c r="F47" i="5"/>
  <c r="K47" i="5" s="1"/>
  <c r="K50" i="5"/>
  <c r="K51" i="5"/>
  <c r="J53" i="5"/>
  <c r="K7" i="5"/>
  <c r="K27" i="5" s="1"/>
  <c r="H7" i="1"/>
  <c r="G42" i="1"/>
  <c r="C42" i="1"/>
  <c r="C42" i="5" l="1"/>
  <c r="D42" i="5"/>
  <c r="E42" i="5"/>
  <c r="F42" i="5"/>
  <c r="G42" i="5"/>
  <c r="H42" i="5"/>
  <c r="I42" i="5"/>
  <c r="C43" i="5"/>
  <c r="D43" i="5"/>
  <c r="E43" i="5"/>
  <c r="F43" i="5"/>
  <c r="G43" i="5"/>
  <c r="H43" i="5"/>
  <c r="I43" i="5"/>
  <c r="C44" i="5"/>
  <c r="D44" i="5"/>
  <c r="E44" i="5"/>
  <c r="F44" i="5"/>
  <c r="G44" i="5"/>
  <c r="H44" i="5"/>
  <c r="I44" i="5"/>
  <c r="C45" i="5"/>
  <c r="D45" i="5"/>
  <c r="E45" i="5"/>
  <c r="F45" i="5"/>
  <c r="G45" i="5"/>
  <c r="H45" i="5"/>
  <c r="I45" i="5"/>
  <c r="C46" i="5"/>
  <c r="D46" i="5"/>
  <c r="E46" i="5"/>
  <c r="F46" i="5"/>
  <c r="G46" i="5"/>
  <c r="H46" i="5"/>
  <c r="I46" i="5"/>
  <c r="D41" i="5"/>
  <c r="E41" i="5"/>
  <c r="F41" i="5"/>
  <c r="G41" i="5"/>
  <c r="H41" i="5"/>
  <c r="I41" i="5"/>
  <c r="C41" i="5"/>
  <c r="E40" i="5"/>
  <c r="F40" i="5"/>
  <c r="G40" i="5"/>
  <c r="H40" i="5"/>
  <c r="I40" i="5"/>
  <c r="C40" i="5"/>
  <c r="C36" i="5"/>
  <c r="D36" i="5"/>
  <c r="E36" i="5"/>
  <c r="F36" i="5"/>
  <c r="G36" i="5"/>
  <c r="H36" i="5"/>
  <c r="I36" i="5"/>
  <c r="D37" i="5"/>
  <c r="E37" i="5"/>
  <c r="F37" i="5"/>
  <c r="G37" i="5"/>
  <c r="H37" i="5"/>
  <c r="I37" i="5"/>
  <c r="C38" i="5"/>
  <c r="D38" i="5"/>
  <c r="E38" i="5"/>
  <c r="F38" i="5"/>
  <c r="G38" i="5"/>
  <c r="H38" i="5"/>
  <c r="I38" i="5"/>
  <c r="D35" i="5"/>
  <c r="E35" i="5"/>
  <c r="F35" i="5"/>
  <c r="G35" i="5"/>
  <c r="H35" i="5"/>
  <c r="I35" i="5"/>
  <c r="C35" i="5"/>
  <c r="D34" i="5"/>
  <c r="E34" i="5"/>
  <c r="F34" i="5"/>
  <c r="G34" i="5"/>
  <c r="H34" i="5"/>
  <c r="I34" i="5"/>
  <c r="K41" i="5" l="1"/>
  <c r="K45" i="5"/>
  <c r="C33" i="5"/>
  <c r="C53" i="5" s="1"/>
  <c r="K43" i="5"/>
  <c r="K44" i="5"/>
  <c r="D33" i="5"/>
  <c r="K46" i="5"/>
  <c r="K42" i="5"/>
  <c r="K34" i="5"/>
  <c r="K37" i="5"/>
  <c r="K36" i="5"/>
  <c r="K35" i="5"/>
  <c r="K38" i="5"/>
  <c r="F33" i="5"/>
  <c r="I33" i="5"/>
  <c r="H33" i="5"/>
  <c r="H53" i="5" s="1"/>
  <c r="E33" i="5"/>
  <c r="E53" i="5" s="1"/>
  <c r="G33" i="5"/>
  <c r="F11" i="4"/>
  <c r="G11" i="4"/>
  <c r="I10" i="4" s="1"/>
  <c r="H11" i="4"/>
  <c r="E11" i="4" l="1"/>
  <c r="I53" i="5"/>
  <c r="F53" i="5"/>
  <c r="K33" i="5"/>
  <c r="G53" i="5"/>
  <c r="D53" i="5"/>
  <c r="K53" i="5" l="1"/>
  <c r="C56" i="1"/>
  <c r="D56" i="1"/>
  <c r="E56" i="1"/>
  <c r="F56" i="1"/>
  <c r="G56" i="1"/>
  <c r="C57" i="1"/>
  <c r="D57" i="1"/>
  <c r="E57" i="1"/>
  <c r="F57" i="1"/>
  <c r="G57" i="1"/>
  <c r="C58" i="1"/>
  <c r="D58" i="1"/>
  <c r="E58" i="1"/>
  <c r="F58" i="1"/>
  <c r="G58" i="1"/>
  <c r="D55" i="1"/>
  <c r="E55" i="1"/>
  <c r="F55" i="1"/>
  <c r="G55" i="1"/>
  <c r="C55" i="1"/>
  <c r="D54" i="1"/>
  <c r="E54" i="1"/>
  <c r="F54" i="1"/>
  <c r="G54" i="1"/>
  <c r="C54" i="1"/>
  <c r="D13" i="1"/>
  <c r="E13" i="1"/>
  <c r="F13" i="1"/>
  <c r="G13" i="1"/>
  <c r="C13" i="1"/>
  <c r="C46" i="1"/>
  <c r="C45" i="1" s="1"/>
  <c r="D46" i="1"/>
  <c r="E46" i="1"/>
  <c r="F46" i="1"/>
  <c r="G46" i="1"/>
  <c r="G45" i="1" s="1"/>
  <c r="C47" i="1"/>
  <c r="D47" i="1"/>
  <c r="E47" i="1"/>
  <c r="F47" i="1"/>
  <c r="G47" i="1"/>
  <c r="C48" i="1"/>
  <c r="D48" i="1"/>
  <c r="E48" i="1"/>
  <c r="F48" i="1"/>
  <c r="G48" i="1"/>
  <c r="C49" i="1"/>
  <c r="D49" i="1"/>
  <c r="E49" i="1"/>
  <c r="F49" i="1"/>
  <c r="G49" i="1"/>
  <c r="C50" i="1"/>
  <c r="H50" i="1" s="1"/>
  <c r="D50" i="1"/>
  <c r="E50" i="1"/>
  <c r="F50" i="1"/>
  <c r="G50" i="1"/>
  <c r="C51" i="1"/>
  <c r="D51" i="1"/>
  <c r="E51" i="1"/>
  <c r="F51" i="1"/>
  <c r="G51" i="1"/>
  <c r="C52" i="1"/>
  <c r="D52" i="1"/>
  <c r="E52" i="1"/>
  <c r="F52" i="1"/>
  <c r="G52" i="1"/>
  <c r="C53" i="1"/>
  <c r="D53" i="1"/>
  <c r="E53" i="1"/>
  <c r="F53" i="1"/>
  <c r="G53" i="1"/>
  <c r="D44" i="1"/>
  <c r="E44" i="1"/>
  <c r="F44" i="1"/>
  <c r="G44" i="1"/>
  <c r="C44" i="1"/>
  <c r="D43" i="1"/>
  <c r="E43" i="1"/>
  <c r="F43" i="1"/>
  <c r="G43" i="1"/>
  <c r="C43" i="1"/>
  <c r="C39" i="1"/>
  <c r="D39" i="1"/>
  <c r="E39" i="1"/>
  <c r="F39" i="1"/>
  <c r="G39" i="1"/>
  <c r="C40" i="1"/>
  <c r="D40" i="1"/>
  <c r="E40" i="1"/>
  <c r="F40" i="1"/>
  <c r="G40" i="1"/>
  <c r="C41" i="1"/>
  <c r="D41" i="1"/>
  <c r="E41" i="1"/>
  <c r="F41" i="1"/>
  <c r="G41" i="1"/>
  <c r="D38" i="1"/>
  <c r="E38" i="1"/>
  <c r="F38" i="1"/>
  <c r="G38" i="1"/>
  <c r="C38" i="1"/>
  <c r="D37" i="1"/>
  <c r="E37" i="1"/>
  <c r="F37" i="1"/>
  <c r="G37" i="1"/>
  <c r="C37" i="1"/>
  <c r="H41" i="1" l="1"/>
  <c r="E45" i="1"/>
  <c r="E42" i="1" s="1"/>
  <c r="E59" i="1" s="1"/>
  <c r="D45" i="1"/>
  <c r="D42" i="1" s="1"/>
  <c r="E36" i="1"/>
  <c r="F36" i="1"/>
  <c r="G36" i="1"/>
  <c r="H40" i="1"/>
  <c r="H49" i="1"/>
  <c r="F45" i="1"/>
  <c r="F42" i="1" s="1"/>
  <c r="D36" i="1"/>
  <c r="G59" i="1"/>
  <c r="H39" i="1"/>
  <c r="H38" i="1"/>
  <c r="H48" i="1"/>
  <c r="C36" i="1"/>
  <c r="H37" i="1"/>
  <c r="H51" i="1"/>
  <c r="H52" i="1"/>
  <c r="H53" i="1"/>
  <c r="H47" i="1"/>
  <c r="H46" i="1"/>
  <c r="H44" i="1"/>
  <c r="H43" i="1"/>
  <c r="H29" i="1"/>
  <c r="H58" i="1" s="1"/>
  <c r="H28" i="1"/>
  <c r="H57" i="1" s="1"/>
  <c r="H27" i="1"/>
  <c r="H56" i="1" s="1"/>
  <c r="C8" i="4" s="1"/>
  <c r="H26" i="1"/>
  <c r="H55" i="1" s="1"/>
  <c r="C7" i="4" s="1"/>
  <c r="H25" i="1"/>
  <c r="H54" i="1" s="1"/>
  <c r="C6" i="4" s="1"/>
  <c r="H15" i="1"/>
  <c r="H19" i="1"/>
  <c r="H20" i="1"/>
  <c r="H21" i="1"/>
  <c r="H22" i="1"/>
  <c r="H23" i="1"/>
  <c r="H24" i="1"/>
  <c r="H14" i="1"/>
  <c r="F59" i="1" l="1"/>
  <c r="H45" i="1"/>
  <c r="H42" i="1" s="1"/>
  <c r="D59" i="1"/>
  <c r="C59" i="1"/>
  <c r="H36" i="1"/>
  <c r="C5" i="4"/>
  <c r="C30" i="1"/>
  <c r="E30" i="1"/>
  <c r="G30" i="1"/>
  <c r="D30" i="1"/>
  <c r="F30" i="1"/>
  <c r="C4" i="4" l="1"/>
  <c r="H59" i="1"/>
  <c r="C11" i="4" s="1"/>
  <c r="D4" i="4" l="1"/>
  <c r="D6" i="4"/>
  <c r="D8" i="4"/>
  <c r="D7" i="4"/>
  <c r="H30" i="1"/>
  <c r="D5" i="4" l="1"/>
  <c r="I11" i="4"/>
  <c r="D11" i="4"/>
</calcChain>
</file>

<file path=xl/sharedStrings.xml><?xml version="1.0" encoding="utf-8"?>
<sst xmlns="http://schemas.openxmlformats.org/spreadsheetml/2006/main" count="159" uniqueCount="74">
  <si>
    <t>Total</t>
  </si>
  <si>
    <t>COMPONENTE I: PROCESOS DE CONTROL FRONTERIZO EFICIENTE Y EFECTIVO</t>
  </si>
  <si>
    <t>COMPONENTE II: INVERSIONES EN INFRAESTRUCTURA Y EQUIPAMIENTO</t>
  </si>
  <si>
    <t>Imprevistos</t>
  </si>
  <si>
    <r>
      <t>1.1.</t>
    </r>
    <r>
      <rPr>
        <sz val="10"/>
        <color theme="1"/>
        <rFont val="Arial"/>
        <family val="2"/>
      </rPr>
      <t>   Sistema de Gestión del Riesgo (GR) coordinado e implantado en todas las instituciones de control fronterizo</t>
    </r>
  </si>
  <si>
    <r>
      <t>1.2.</t>
    </r>
    <r>
      <rPr>
        <sz val="10"/>
        <color theme="1"/>
        <rFont val="Arial"/>
        <family val="2"/>
      </rPr>
      <t>   Ventanilla Única de Comercio Exterior de Nicaragua (VUCEN) expandida, integra los sistemas de registros entre 16 instituciones estatales</t>
    </r>
  </si>
  <si>
    <r>
      <t>1.3.</t>
    </r>
    <r>
      <rPr>
        <sz val="10"/>
        <color theme="1"/>
        <rFont val="Arial"/>
        <family val="2"/>
      </rPr>
      <t xml:space="preserve">   </t>
    </r>
    <r>
      <rPr>
        <sz val="10"/>
        <color rgb="FF000000"/>
        <rFont val="Arial"/>
        <family val="2"/>
      </rPr>
      <t>Proyectos de reformas normativas que afectan a los procesos de control aduaneros, desarrollados en las fronteras</t>
    </r>
  </si>
  <si>
    <r>
      <t>1.4.</t>
    </r>
    <r>
      <rPr>
        <sz val="10"/>
        <color theme="1"/>
        <rFont val="Arial"/>
        <family val="2"/>
      </rPr>
      <t xml:space="preserve">   </t>
    </r>
    <r>
      <rPr>
        <sz val="10"/>
        <color rgb="FF000000"/>
        <rFont val="Arial"/>
        <family val="2"/>
      </rPr>
      <t>Sistemas de Control de Gestión (SCG) desarrollado e implementado en cada paso de frontera</t>
    </r>
  </si>
  <si>
    <t>2.1 Paso de frontera con Peña Blanca cuenta con infraestructura modernizado</t>
  </si>
  <si>
    <t>2.2 Paso de frontera Peña Blanca equipado</t>
  </si>
  <si>
    <t>2.3. Paso de frontera San Pancho cuenta con infraestructura modernizado</t>
  </si>
  <si>
    <r>
      <t>2.3.1.</t>
    </r>
    <r>
      <rPr>
        <sz val="10"/>
        <color theme="1"/>
        <rFont val="Arial"/>
        <family val="2"/>
      </rPr>
      <t>   Implementación del Plan de Gestión Ambiental y Social</t>
    </r>
  </si>
  <si>
    <r>
      <t>2.3.2.</t>
    </r>
    <r>
      <rPr>
        <sz val="10"/>
        <color theme="1"/>
        <rFont val="Arial"/>
        <family val="2"/>
      </rPr>
      <t>   Diseño del Paso de Frontera en San Pancho</t>
    </r>
  </si>
  <si>
    <t>2.3.3   Construcción del Paso de Frontera en San Pancho</t>
  </si>
  <si>
    <r>
      <t>2.3.4.</t>
    </r>
    <r>
      <rPr>
        <sz val="10"/>
        <color theme="1"/>
        <rFont val="Arial"/>
        <family val="2"/>
      </rPr>
      <t>   Supervisión técnica y ambiental de las obras</t>
    </r>
  </si>
  <si>
    <t>TOTAL</t>
  </si>
  <si>
    <t>Costos Financieros</t>
  </si>
  <si>
    <r>
      <t>1.5.</t>
    </r>
    <r>
      <rPr>
        <sz val="10"/>
        <color theme="1"/>
        <rFont val="Arial"/>
        <family val="2"/>
      </rPr>
      <t>   Número de empresarios y/o funcionarios públicos beneficiados con entrenamiento en las reformas de las normativas que afectan a los procesos de control aduaneros, desarrollados en los fronteras</t>
    </r>
  </si>
  <si>
    <t>2.3.3    Construcción del Paso de Frontera en San Pancho</t>
  </si>
  <si>
    <t>Comunicación</t>
  </si>
  <si>
    <t>Costos de gestión directa</t>
  </si>
  <si>
    <t>5.8%  administración presupuesto</t>
  </si>
  <si>
    <t>2.4 Paso de frontera San Pancho equipado</t>
  </si>
  <si>
    <t>2.5. Paso de frontera El Güasaule cuenta con infraestructura modernizado</t>
  </si>
  <si>
    <t>2.6. Paso de frontera El Guasaule equipado</t>
  </si>
  <si>
    <t>2.7. Plan de Gestión Socio Ambiental Ejecutado</t>
  </si>
  <si>
    <t>Tipo de Cambio:</t>
  </si>
  <si>
    <t>USD / EUR</t>
  </si>
  <si>
    <t>Presupuesto Indicativo en Euros</t>
  </si>
  <si>
    <t>Presupuesto Indicativo en Dólares</t>
  </si>
  <si>
    <t>Presupuesto indicativo (Miles de Euros)</t>
  </si>
  <si>
    <t>(Miles €)</t>
  </si>
  <si>
    <t>(Miles US$)</t>
  </si>
  <si>
    <t>Contingencias</t>
  </si>
  <si>
    <t>Presupuesto Indicativo Plurianual de la Contribución de la UE</t>
  </si>
  <si>
    <t>Diferencial Cambiario</t>
  </si>
  <si>
    <t>Difeencial Cambiario</t>
  </si>
  <si>
    <t>Presupuesto Indicativo Plurianual del PSG + PIF + GONI</t>
  </si>
  <si>
    <t>Difrencial Cambiario</t>
  </si>
  <si>
    <t>BID (3484/BL-NI)</t>
  </si>
  <si>
    <t>UE (NI-G1020)</t>
  </si>
  <si>
    <t>GobNi*</t>
  </si>
  <si>
    <t>* El aporte local al Componente 2 corresponte a contrapartida del Tiangue en Peña Blanca.</t>
  </si>
  <si>
    <t>Fuente: al 23 de octubre de 2017 (IMF: https://www.imf.org/external/np/fin/data/param_rms_mth.aspx).</t>
  </si>
  <si>
    <r>
      <t>Cuadro 1.3. Costos Programa de Integración Fronteriza (3484/BL-NI)</t>
    </r>
    <r>
      <rPr>
        <sz val="8"/>
        <color theme="1"/>
        <rFont val="Times New Roman"/>
        <family val="1"/>
      </rPr>
      <t> </t>
    </r>
  </si>
  <si>
    <t>Producto</t>
  </si>
  <si>
    <t>3484/BL-NI</t>
  </si>
  <si>
    <t>PSG</t>
  </si>
  <si>
    <t>(NI-G1020)</t>
  </si>
  <si>
    <t>Contrapartida Local</t>
  </si>
  <si>
    <t>Total Reformulación</t>
  </si>
  <si>
    <t>Original</t>
  </si>
  <si>
    <t>Modificado</t>
  </si>
  <si>
    <t>Componente I</t>
  </si>
  <si>
    <t>1.1 Sistema de gestión de Riesgo</t>
  </si>
  <si>
    <t>1.2 VUCEN</t>
  </si>
  <si>
    <t>1.3 Marco Normativo</t>
  </si>
  <si>
    <t>1.4 Sistema Central de Gestión</t>
  </si>
  <si>
    <t>1.5 Entrenamiento a Funcionarios</t>
  </si>
  <si>
    <t>Componente II</t>
  </si>
  <si>
    <t>2.1 PF Peña Blanca Modernizado</t>
  </si>
  <si>
    <t>2.2 PF Peña Blanca Equipado</t>
  </si>
  <si>
    <t>2.3 PF San Pancho Modernizado</t>
  </si>
  <si>
    <t>2.4 PF San Pancho Equipado</t>
  </si>
  <si>
    <t>2.5 PF El Guasaule Modernizado</t>
  </si>
  <si>
    <t>2.6 PF El Guasaule Equipado</t>
  </si>
  <si>
    <t>2.7 PGAS ejecutado</t>
  </si>
  <si>
    <t>Componente III</t>
  </si>
  <si>
    <t>Gestión y Administración</t>
  </si>
  <si>
    <t>5.8% de Administración</t>
  </si>
  <si>
    <t>Gastos Financieros</t>
  </si>
  <si>
    <t xml:space="preserve">Componente 1. Procesos de control fiscal y parafiscal eficientes y efectivos </t>
  </si>
  <si>
    <t>Componente 2. Inversiones en infraestructura y equipamiento del paso de frontera de San Pancho</t>
  </si>
  <si>
    <t>5.8% Tarifa por administración de fondos ejecutados y elegibles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</si>
</sst>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72" formatCode="0.000"/>
    <numFmt numFmtId="175" formatCode="0.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Arial"/>
      <family val="2"/>
    </font>
    <font>
      <sz val="9"/>
      <color rgb="FF363636"/>
      <name val="Segoe UI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9"/>
      <color theme="1"/>
      <name val="Calibri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color rgb="FF000000"/>
      <name val="Arial"/>
      <family val="2"/>
    </font>
    <font>
      <sz val="9"/>
      <color rgb="FF000000"/>
      <name val="Calibri"/>
      <family val="2"/>
      <scheme val="minor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theme="1"/>
      <name val="Arial"/>
      <family val="2"/>
    </font>
    <font>
      <sz val="6"/>
      <color theme="1"/>
      <name val="Arial"/>
      <family val="2"/>
    </font>
    <font>
      <b/>
      <sz val="9"/>
      <color rgb="FF000000"/>
      <name val="Arial"/>
      <family val="2"/>
    </font>
    <font>
      <sz val="8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FE3E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8EA9DB"/>
        <bgColor indexed="64"/>
      </patternFill>
    </fill>
  </fills>
  <borders count="33">
    <border>
      <left/>
      <right/>
      <top/>
      <bottom/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medium">
        <color theme="0" tint="-0.249977111117893"/>
      </left>
      <right style="thin">
        <color theme="0" tint="-0.249977111117893"/>
      </right>
      <top style="medium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0" tint="-0.249977111117893"/>
      </top>
      <bottom style="medium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/>
      <right style="thin">
        <color theme="0" tint="-0.249977111117893"/>
      </right>
      <top style="medium">
        <color theme="0" tint="-0.249977111117893"/>
      </top>
      <bottom style="medium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medium">
        <color theme="0" tint="-0.249977111117893"/>
      </left>
      <right/>
      <top/>
      <bottom/>
      <diagonal/>
    </border>
    <border>
      <left style="thin">
        <color theme="0" tint="-0.249977111117893"/>
      </left>
      <right/>
      <top/>
      <bottom/>
      <diagonal/>
    </border>
    <border>
      <left style="medium">
        <color theme="0" tint="-0.249977111117893"/>
      </left>
      <right style="thin">
        <color theme="0" tint="-0.249977111117893"/>
      </right>
      <top style="medium">
        <color theme="0" tint="-0.249977111117893"/>
      </top>
      <bottom/>
      <diagonal/>
    </border>
    <border>
      <left/>
      <right style="thin">
        <color theme="0" tint="-0.249977111117893"/>
      </right>
      <top style="medium">
        <color theme="0" tint="-0.249977111117893"/>
      </top>
      <bottom/>
      <diagonal/>
    </border>
    <border>
      <left style="medium">
        <color theme="0" tint="-0.249977111117893"/>
      </left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medium">
        <color theme="0" tint="-0.249977111117893"/>
      </right>
      <top style="medium">
        <color theme="0" tint="-0.249977111117893"/>
      </top>
      <bottom style="medium">
        <color theme="0" tint="-0.249977111117893"/>
      </bottom>
      <diagonal/>
    </border>
    <border>
      <left/>
      <right style="medium">
        <color theme="0" tint="-0.249977111117893"/>
      </right>
      <top style="medium">
        <color theme="0" tint="-0.249977111117893"/>
      </top>
      <bottom style="medium">
        <color theme="0" tint="-0.249977111117893"/>
      </bottom>
      <diagonal/>
    </border>
    <border>
      <left/>
      <right style="medium">
        <color theme="0" tint="-0.249977111117893"/>
      </right>
      <top/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5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justify" vertical="center" wrapText="1"/>
    </xf>
    <xf numFmtId="0" fontId="4" fillId="4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3" fontId="0" fillId="0" borderId="0" xfId="0" applyNumberFormat="1"/>
    <xf numFmtId="0" fontId="2" fillId="0" borderId="0" xfId="0" applyFont="1" applyAlignment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2" fillId="0" borderId="3" xfId="0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6" fillId="0" borderId="12" xfId="0" applyFont="1" applyBorder="1" applyAlignment="1">
      <alignment horizontal="left" vertical="center" wrapText="1" indent="3"/>
    </xf>
    <xf numFmtId="0" fontId="5" fillId="3" borderId="10" xfId="0" applyFont="1" applyFill="1" applyBorder="1" applyAlignment="1">
      <alignment vertical="center" wrapText="1"/>
    </xf>
    <xf numFmtId="0" fontId="5" fillId="6" borderId="10" xfId="0" applyFont="1" applyFill="1" applyBorder="1" applyAlignment="1">
      <alignment vertical="center" wrapText="1"/>
    </xf>
    <xf numFmtId="0" fontId="5" fillId="6" borderId="12" xfId="0" applyFont="1" applyFill="1" applyBorder="1" applyAlignment="1">
      <alignment vertical="center" wrapText="1"/>
    </xf>
    <xf numFmtId="0" fontId="5" fillId="6" borderId="8" xfId="0" applyFont="1" applyFill="1" applyBorder="1" applyAlignment="1">
      <alignment vertical="center" wrapText="1"/>
    </xf>
    <xf numFmtId="0" fontId="0" fillId="0" borderId="0" xfId="0" applyFill="1" applyBorder="1"/>
    <xf numFmtId="0" fontId="8" fillId="0" borderId="0" xfId="0" applyFont="1"/>
    <xf numFmtId="0" fontId="8" fillId="5" borderId="0" xfId="0" applyFont="1" applyFill="1"/>
    <xf numFmtId="43" fontId="10" fillId="0" borderId="0" xfId="1" applyFont="1"/>
    <xf numFmtId="43" fontId="9" fillId="0" borderId="0" xfId="1" applyFont="1" applyFill="1" applyBorder="1"/>
    <xf numFmtId="43" fontId="0" fillId="0" borderId="0" xfId="0" applyNumberFormat="1" applyFill="1" applyBorder="1"/>
    <xf numFmtId="0" fontId="3" fillId="2" borderId="1" xfId="0" applyFont="1" applyFill="1" applyBorder="1" applyAlignment="1">
      <alignment vertical="center" wrapText="1"/>
    </xf>
    <xf numFmtId="0" fontId="12" fillId="6" borderId="3" xfId="0" applyFont="1" applyFill="1" applyBorder="1" applyAlignment="1">
      <alignment vertical="center" wrapText="1"/>
    </xf>
    <xf numFmtId="0" fontId="12" fillId="6" borderId="12" xfId="0" applyFont="1" applyFill="1" applyBorder="1" applyAlignment="1">
      <alignment vertical="center" wrapText="1"/>
    </xf>
    <xf numFmtId="0" fontId="13" fillId="0" borderId="12" xfId="0" applyFont="1" applyBorder="1" applyAlignment="1">
      <alignment wrapText="1"/>
    </xf>
    <xf numFmtId="0" fontId="9" fillId="0" borderId="0" xfId="0" applyFont="1"/>
    <xf numFmtId="0" fontId="2" fillId="0" borderId="14" xfId="0" applyFont="1" applyBorder="1" applyAlignment="1">
      <alignment wrapText="1"/>
    </xf>
    <xf numFmtId="0" fontId="5" fillId="6" borderId="6" xfId="0" applyFont="1" applyFill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5" fillId="3" borderId="8" xfId="0" applyFont="1" applyFill="1" applyBorder="1" applyAlignment="1">
      <alignment horizontal="center" vertical="center"/>
    </xf>
    <xf numFmtId="165" fontId="6" fillId="0" borderId="20" xfId="1" applyNumberFormat="1" applyFont="1" applyBorder="1" applyAlignment="1">
      <alignment vertical="center" wrapText="1"/>
    </xf>
    <xf numFmtId="165" fontId="2" fillId="0" borderId="20" xfId="1" applyNumberFormat="1" applyFont="1" applyBorder="1" applyAlignment="1">
      <alignment wrapText="1"/>
    </xf>
    <xf numFmtId="165" fontId="13" fillId="6" borderId="20" xfId="1" applyNumberFormat="1" applyFont="1" applyFill="1" applyBorder="1" applyAlignment="1">
      <alignment vertical="center" wrapText="1"/>
    </xf>
    <xf numFmtId="165" fontId="13" fillId="6" borderId="21" xfId="1" applyNumberFormat="1" applyFont="1" applyFill="1" applyBorder="1" applyAlignment="1">
      <alignment vertical="center" wrapText="1"/>
    </xf>
    <xf numFmtId="165" fontId="6" fillId="6" borderId="20" xfId="1" applyNumberFormat="1" applyFont="1" applyFill="1" applyBorder="1" applyAlignment="1">
      <alignment vertical="center" wrapText="1"/>
    </xf>
    <xf numFmtId="165" fontId="6" fillId="6" borderId="22" xfId="1" applyNumberFormat="1" applyFont="1" applyFill="1" applyBorder="1" applyAlignment="1">
      <alignment vertical="center" wrapText="1"/>
    </xf>
    <xf numFmtId="165" fontId="5" fillId="3" borderId="18" xfId="0" applyNumberFormat="1" applyFont="1" applyFill="1" applyBorder="1" applyAlignment="1">
      <alignment vertical="center" wrapText="1"/>
    </xf>
    <xf numFmtId="165" fontId="5" fillId="3" borderId="11" xfId="1" applyNumberFormat="1" applyFont="1" applyFill="1" applyBorder="1" applyAlignment="1">
      <alignment horizontal="center" vertical="center"/>
    </xf>
    <xf numFmtId="165" fontId="5" fillId="6" borderId="11" xfId="1" applyNumberFormat="1" applyFont="1" applyFill="1" applyBorder="1" applyAlignment="1">
      <alignment horizontal="center" vertical="center"/>
    </xf>
    <xf numFmtId="165" fontId="2" fillId="0" borderId="15" xfId="1" applyNumberFormat="1" applyFont="1" applyBorder="1"/>
    <xf numFmtId="165" fontId="2" fillId="6" borderId="4" xfId="1" applyNumberFormat="1" applyFont="1" applyFill="1" applyBorder="1"/>
    <xf numFmtId="165" fontId="6" fillId="6" borderId="2" xfId="1" applyNumberFormat="1" applyFont="1" applyFill="1" applyBorder="1" applyAlignment="1">
      <alignment horizontal="center" vertical="center"/>
    </xf>
    <xf numFmtId="165" fontId="2" fillId="0" borderId="4" xfId="1" applyNumberFormat="1" applyFont="1" applyBorder="1" applyAlignment="1">
      <alignment vertical="center"/>
    </xf>
    <xf numFmtId="165" fontId="2" fillId="0" borderId="2" xfId="1" applyNumberFormat="1" applyFont="1" applyBorder="1" applyAlignment="1">
      <alignment vertical="center"/>
    </xf>
    <xf numFmtId="165" fontId="2" fillId="0" borderId="4" xfId="1" applyNumberFormat="1" applyFont="1" applyBorder="1"/>
    <xf numFmtId="165" fontId="2" fillId="0" borderId="2" xfId="1" applyNumberFormat="1" applyFont="1" applyBorder="1"/>
    <xf numFmtId="0" fontId="15" fillId="0" borderId="0" xfId="0" applyFont="1" applyFill="1" applyBorder="1" applyAlignment="1">
      <alignment horizontal="left" vertical="center"/>
    </xf>
    <xf numFmtId="165" fontId="2" fillId="0" borderId="0" xfId="1" applyNumberFormat="1" applyFont="1"/>
    <xf numFmtId="165" fontId="5" fillId="6" borderId="18" xfId="0" applyNumberFormat="1" applyFont="1" applyFill="1" applyBorder="1" applyAlignment="1">
      <alignment vertical="center" wrapText="1"/>
    </xf>
    <xf numFmtId="165" fontId="6" fillId="0" borderId="21" xfId="1" applyNumberFormat="1" applyFont="1" applyBorder="1" applyAlignment="1">
      <alignment vertical="center" wrapText="1"/>
    </xf>
    <xf numFmtId="165" fontId="2" fillId="0" borderId="21" xfId="1" applyNumberFormat="1" applyFont="1" applyBorder="1" applyAlignment="1">
      <alignment wrapText="1"/>
    </xf>
    <xf numFmtId="165" fontId="5" fillId="3" borderId="24" xfId="1" applyNumberFormat="1" applyFont="1" applyFill="1" applyBorder="1" applyAlignment="1">
      <alignment horizontal="center" vertical="center"/>
    </xf>
    <xf numFmtId="0" fontId="5" fillId="6" borderId="25" xfId="0" applyFont="1" applyFill="1" applyBorder="1" applyAlignment="1">
      <alignment vertical="center" wrapText="1"/>
    </xf>
    <xf numFmtId="165" fontId="5" fillId="6" borderId="26" xfId="1" applyNumberFormat="1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43" fontId="6" fillId="0" borderId="2" xfId="1" applyFont="1" applyBorder="1" applyAlignment="1">
      <alignment vertical="center" wrapText="1"/>
    </xf>
    <xf numFmtId="43" fontId="2" fillId="0" borderId="2" xfId="1" applyFont="1" applyBorder="1" applyAlignment="1">
      <alignment vertical="center"/>
    </xf>
    <xf numFmtId="0" fontId="5" fillId="6" borderId="27" xfId="0" applyFont="1" applyFill="1" applyBorder="1" applyAlignment="1">
      <alignment vertical="center" wrapText="1"/>
    </xf>
    <xf numFmtId="165" fontId="5" fillId="6" borderId="28" xfId="1" applyNumberFormat="1" applyFont="1" applyFill="1" applyBorder="1" applyAlignment="1">
      <alignment vertical="center" wrapText="1"/>
    </xf>
    <xf numFmtId="0" fontId="12" fillId="6" borderId="14" xfId="0" applyFont="1" applyFill="1" applyBorder="1" applyAlignment="1">
      <alignment vertical="center" wrapText="1"/>
    </xf>
    <xf numFmtId="165" fontId="2" fillId="6" borderId="15" xfId="1" applyNumberFormat="1" applyFont="1" applyFill="1" applyBorder="1"/>
    <xf numFmtId="0" fontId="2" fillId="0" borderId="2" xfId="0" applyFont="1" applyBorder="1" applyAlignment="1">
      <alignment wrapText="1"/>
    </xf>
    <xf numFmtId="43" fontId="2" fillId="0" borderId="2" xfId="1" applyFont="1" applyBorder="1" applyAlignment="1">
      <alignment wrapText="1"/>
    </xf>
    <xf numFmtId="165" fontId="2" fillId="0" borderId="2" xfId="1" applyNumberFormat="1" applyFont="1" applyBorder="1" applyAlignment="1">
      <alignment wrapText="1"/>
    </xf>
    <xf numFmtId="43" fontId="2" fillId="0" borderId="2" xfId="1" applyFont="1" applyBorder="1"/>
    <xf numFmtId="0" fontId="6" fillId="0" borderId="2" xfId="0" applyFont="1" applyBorder="1" applyAlignment="1">
      <alignment horizontal="left" vertical="center" wrapText="1" indent="3"/>
    </xf>
    <xf numFmtId="43" fontId="6" fillId="0" borderId="2" xfId="1" applyFont="1" applyBorder="1" applyAlignment="1">
      <alignment horizontal="left" vertical="center" wrapText="1" indent="3"/>
    </xf>
    <xf numFmtId="165" fontId="6" fillId="0" borderId="2" xfId="1" applyNumberFormat="1" applyFont="1" applyBorder="1" applyAlignment="1">
      <alignment horizontal="left" vertical="center" wrapText="1" indent="3"/>
    </xf>
    <xf numFmtId="43" fontId="13" fillId="6" borderId="19" xfId="1" applyFont="1" applyFill="1" applyBorder="1" applyAlignment="1">
      <alignment vertical="center" wrapText="1"/>
    </xf>
    <xf numFmtId="43" fontId="2" fillId="0" borderId="15" xfId="1" applyFont="1" applyBorder="1" applyAlignment="1">
      <alignment vertical="center"/>
    </xf>
    <xf numFmtId="165" fontId="5" fillId="6" borderId="29" xfId="1" applyNumberFormat="1" applyFont="1" applyFill="1" applyBorder="1" applyAlignment="1">
      <alignment horizontal="center" vertical="center"/>
    </xf>
    <xf numFmtId="165" fontId="2" fillId="0" borderId="16" xfId="1" applyNumberFormat="1" applyFont="1" applyBorder="1" applyAlignment="1">
      <alignment vertical="center"/>
    </xf>
    <xf numFmtId="165" fontId="2" fillId="0" borderId="13" xfId="1" applyNumberFormat="1" applyFont="1" applyBorder="1" applyAlignment="1">
      <alignment vertical="center"/>
    </xf>
    <xf numFmtId="165" fontId="2" fillId="0" borderId="7" xfId="1" applyNumberFormat="1" applyFont="1" applyBorder="1"/>
    <xf numFmtId="43" fontId="2" fillId="0" borderId="7" xfId="1" applyFont="1" applyBorder="1" applyAlignment="1">
      <alignment vertical="center"/>
    </xf>
    <xf numFmtId="165" fontId="2" fillId="0" borderId="17" xfId="1" applyNumberFormat="1" applyFont="1" applyBorder="1" applyAlignment="1">
      <alignment vertical="center"/>
    </xf>
    <xf numFmtId="165" fontId="5" fillId="6" borderId="30" xfId="0" applyNumberFormat="1" applyFont="1" applyFill="1" applyBorder="1" applyAlignment="1">
      <alignment vertical="center" wrapText="1"/>
    </xf>
    <xf numFmtId="165" fontId="2" fillId="0" borderId="0" xfId="1" applyNumberFormat="1" applyFont="1" applyBorder="1"/>
    <xf numFmtId="165" fontId="2" fillId="0" borderId="31" xfId="1" applyNumberFormat="1" applyFont="1" applyBorder="1"/>
    <xf numFmtId="165" fontId="2" fillId="6" borderId="5" xfId="1" applyNumberFormat="1" applyFont="1" applyFill="1" applyBorder="1"/>
    <xf numFmtId="165" fontId="6" fillId="6" borderId="13" xfId="1" applyNumberFormat="1" applyFont="1" applyFill="1" applyBorder="1" applyAlignment="1">
      <alignment horizontal="center" vertical="center"/>
    </xf>
    <xf numFmtId="165" fontId="13" fillId="6" borderId="22" xfId="1" applyNumberFormat="1" applyFont="1" applyFill="1" applyBorder="1" applyAlignment="1">
      <alignment vertical="center" wrapText="1"/>
    </xf>
    <xf numFmtId="165" fontId="6" fillId="6" borderId="17" xfId="1" applyNumberFormat="1" applyFont="1" applyFill="1" applyBorder="1" applyAlignment="1">
      <alignment horizontal="center" vertical="center"/>
    </xf>
    <xf numFmtId="165" fontId="6" fillId="6" borderId="5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16" fillId="0" borderId="0" xfId="0" applyFont="1"/>
    <xf numFmtId="0" fontId="17" fillId="0" borderId="0" xfId="0" applyFont="1"/>
    <xf numFmtId="0" fontId="18" fillId="7" borderId="3" xfId="0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 wrapText="1"/>
    </xf>
    <xf numFmtId="0" fontId="18" fillId="7" borderId="5" xfId="0" applyFont="1" applyFill="1" applyBorder="1" applyAlignment="1">
      <alignment horizontal="center" vertical="center" wrapText="1"/>
    </xf>
    <xf numFmtId="0" fontId="18" fillId="7" borderId="6" xfId="0" applyFont="1" applyFill="1" applyBorder="1" applyAlignment="1">
      <alignment horizontal="center" vertical="center" wrapText="1"/>
    </xf>
    <xf numFmtId="0" fontId="19" fillId="8" borderId="7" xfId="0" applyFont="1" applyFill="1" applyBorder="1" applyAlignment="1">
      <alignment vertical="center" wrapText="1"/>
    </xf>
    <xf numFmtId="0" fontId="19" fillId="8" borderId="17" xfId="0" applyFont="1" applyFill="1" applyBorder="1" applyAlignment="1">
      <alignment vertical="center" wrapText="1"/>
    </xf>
    <xf numFmtId="0" fontId="19" fillId="0" borderId="14" xfId="0" applyFont="1" applyBorder="1" applyAlignment="1">
      <alignment vertical="center" wrapText="1"/>
    </xf>
    <xf numFmtId="164" fontId="16" fillId="0" borderId="15" xfId="1" applyNumberFormat="1" applyFont="1" applyBorder="1"/>
    <xf numFmtId="164" fontId="16" fillId="0" borderId="16" xfId="1" applyNumberFormat="1" applyFont="1" applyBorder="1"/>
    <xf numFmtId="0" fontId="19" fillId="0" borderId="12" xfId="0" applyFont="1" applyBorder="1" applyAlignment="1">
      <alignment horizontal="justify" vertical="center" wrapText="1"/>
    </xf>
    <xf numFmtId="164" fontId="16" fillId="0" borderId="2" xfId="1" applyNumberFormat="1" applyFont="1" applyBorder="1"/>
    <xf numFmtId="0" fontId="19" fillId="0" borderId="12" xfId="0" applyFont="1" applyBorder="1" applyAlignment="1">
      <alignment vertical="center" wrapText="1"/>
    </xf>
    <xf numFmtId="0" fontId="19" fillId="0" borderId="8" xfId="0" applyFont="1" applyBorder="1" applyAlignment="1">
      <alignment vertical="center" wrapText="1"/>
    </xf>
    <xf numFmtId="164" fontId="16" fillId="0" borderId="9" xfId="1" applyNumberFormat="1" applyFont="1" applyBorder="1"/>
    <xf numFmtId="0" fontId="18" fillId="3" borderId="10" xfId="0" applyFont="1" applyFill="1" applyBorder="1" applyAlignment="1">
      <alignment horizontal="justify" vertical="center" wrapText="1"/>
    </xf>
    <xf numFmtId="164" fontId="20" fillId="3" borderId="11" xfId="1" applyNumberFormat="1" applyFont="1" applyFill="1" applyBorder="1"/>
    <xf numFmtId="0" fontId="21" fillId="0" borderId="0" xfId="0" applyFont="1"/>
    <xf numFmtId="0" fontId="22" fillId="0" borderId="32" xfId="0" applyFont="1" applyBorder="1" applyAlignment="1">
      <alignment horizontal="center" vertical="center"/>
    </xf>
    <xf numFmtId="0" fontId="14" fillId="9" borderId="32" xfId="0" applyFont="1" applyFill="1" applyBorder="1" applyAlignment="1">
      <alignment horizontal="center" vertical="center"/>
    </xf>
    <xf numFmtId="0" fontId="14" fillId="9" borderId="32" xfId="0" applyFont="1" applyFill="1" applyBorder="1" applyAlignment="1">
      <alignment horizontal="center" vertical="center" wrapText="1"/>
    </xf>
    <xf numFmtId="0" fontId="14" fillId="9" borderId="32" xfId="0" applyFont="1" applyFill="1" applyBorder="1" applyAlignment="1">
      <alignment horizontal="center" vertical="center" wrapText="1"/>
    </xf>
    <xf numFmtId="0" fontId="14" fillId="9" borderId="32" xfId="0" applyFont="1" applyFill="1" applyBorder="1" applyAlignment="1">
      <alignment horizontal="center" vertical="center"/>
    </xf>
    <xf numFmtId="0" fontId="14" fillId="8" borderId="32" xfId="0" applyFont="1" applyFill="1" applyBorder="1" applyAlignment="1">
      <alignment vertical="center"/>
    </xf>
    <xf numFmtId="0" fontId="11" fillId="0" borderId="32" xfId="0" applyFont="1" applyBorder="1" applyAlignment="1">
      <alignment vertical="center"/>
    </xf>
    <xf numFmtId="0" fontId="14" fillId="9" borderId="32" xfId="0" applyFont="1" applyFill="1" applyBorder="1" applyAlignment="1">
      <alignment vertical="center"/>
    </xf>
    <xf numFmtId="172" fontId="14" fillId="8" borderId="32" xfId="0" applyNumberFormat="1" applyFont="1" applyFill="1" applyBorder="1" applyAlignment="1">
      <alignment horizontal="right" vertical="center"/>
    </xf>
    <xf numFmtId="172" fontId="14" fillId="8" borderId="32" xfId="0" applyNumberFormat="1" applyFont="1" applyFill="1" applyBorder="1" applyAlignment="1">
      <alignment horizontal="right" vertical="center" wrapText="1"/>
    </xf>
    <xf numFmtId="172" fontId="11" fillId="0" borderId="32" xfId="0" applyNumberFormat="1" applyFont="1" applyBorder="1" applyAlignment="1">
      <alignment horizontal="right" vertical="center"/>
    </xf>
    <xf numFmtId="172" fontId="11" fillId="0" borderId="32" xfId="0" applyNumberFormat="1" applyFont="1" applyBorder="1" applyAlignment="1">
      <alignment horizontal="right" vertical="center" wrapText="1"/>
    </xf>
    <xf numFmtId="172" fontId="14" fillId="9" borderId="32" xfId="0" applyNumberFormat="1" applyFont="1" applyFill="1" applyBorder="1" applyAlignment="1">
      <alignment horizontal="right" vertical="center"/>
    </xf>
    <xf numFmtId="43" fontId="11" fillId="0" borderId="32" xfId="1" applyFont="1" applyBorder="1" applyAlignment="1">
      <alignment horizontal="right" vertical="center"/>
    </xf>
    <xf numFmtId="43" fontId="14" fillId="8" borderId="32" xfId="1" applyFont="1" applyFill="1" applyBorder="1" applyAlignment="1">
      <alignment horizontal="right" vertical="center" wrapText="1"/>
    </xf>
    <xf numFmtId="175" fontId="17" fillId="0" borderId="0" xfId="2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5" Type="http://schemas.openxmlformats.org/officeDocument/2006/relationships/customXml" Target="../customXml/item7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L13"/>
  <sheetViews>
    <sheetView tabSelected="1" zoomScale="140" zoomScaleNormal="140" workbookViewId="0">
      <selection activeCell="I14" sqref="I14"/>
    </sheetView>
  </sheetViews>
  <sheetFormatPr defaultRowHeight="14.4" x14ac:dyDescent="0.3"/>
  <cols>
    <col min="1" max="1" width="3.44140625" style="91" customWidth="1"/>
    <col min="2" max="2" width="38.6640625" style="90" customWidth="1"/>
    <col min="3" max="6" width="7.77734375" style="90" bestFit="1" customWidth="1"/>
    <col min="7" max="8" width="7.44140625" style="90" customWidth="1"/>
    <col min="9" max="10" width="7.77734375" style="90" customWidth="1"/>
    <col min="11" max="16384" width="8.88671875" style="91"/>
  </cols>
  <sheetData>
    <row r="1" spans="2:12" ht="15" thickBot="1" x14ac:dyDescent="0.35"/>
    <row r="2" spans="2:12" x14ac:dyDescent="0.3">
      <c r="B2" s="92" t="s">
        <v>30</v>
      </c>
      <c r="C2" s="93" t="s">
        <v>40</v>
      </c>
      <c r="D2" s="93"/>
      <c r="E2" s="93" t="s">
        <v>39</v>
      </c>
      <c r="F2" s="93"/>
      <c r="G2" s="93" t="s">
        <v>41</v>
      </c>
      <c r="H2" s="93"/>
      <c r="I2" s="93" t="s">
        <v>0</v>
      </c>
      <c r="J2" s="94"/>
    </row>
    <row r="3" spans="2:12" ht="21" thickBot="1" x14ac:dyDescent="0.35">
      <c r="B3" s="95"/>
      <c r="C3" s="96" t="s">
        <v>31</v>
      </c>
      <c r="D3" s="96" t="s">
        <v>32</v>
      </c>
      <c r="E3" s="96" t="s">
        <v>31</v>
      </c>
      <c r="F3" s="96" t="s">
        <v>32</v>
      </c>
      <c r="G3" s="96" t="s">
        <v>31</v>
      </c>
      <c r="H3" s="96" t="s">
        <v>32</v>
      </c>
      <c r="I3" s="96" t="s">
        <v>31</v>
      </c>
      <c r="J3" s="97" t="s">
        <v>32</v>
      </c>
    </row>
    <row r="4" spans="2:12" ht="20.399999999999999" x14ac:dyDescent="0.3">
      <c r="B4" s="98" t="s">
        <v>71</v>
      </c>
      <c r="C4" s="99">
        <f>+'Presupuesto NI-G1020'!H36/1000</f>
        <v>7699.9999999999991</v>
      </c>
      <c r="D4" s="99">
        <f>+'Presupuesto NI-G1020'!H7/1000</f>
        <v>9078.2999999999993</v>
      </c>
      <c r="E4" s="99">
        <f>+F4/1.179</f>
        <v>2843.9355385920271</v>
      </c>
      <c r="F4" s="99">
        <v>3353</v>
      </c>
      <c r="I4" s="99">
        <f>+C4+E4+G5</f>
        <v>11561.747243426631</v>
      </c>
      <c r="J4" s="100">
        <f>+D4+F4+H4</f>
        <v>12431.3</v>
      </c>
    </row>
    <row r="5" spans="2:12" ht="20.399999999999999" x14ac:dyDescent="0.3">
      <c r="B5" s="101" t="s">
        <v>72</v>
      </c>
      <c r="C5" s="102">
        <f>+'Presupuesto NI-G1020'!H42/1000</f>
        <v>10500</v>
      </c>
      <c r="D5" s="102">
        <f>+'Presupuesto NI-G1020'!H13/1000</f>
        <v>12379.5</v>
      </c>
      <c r="E5" s="99">
        <f t="shared" ref="E5:E10" si="0">+F5/1.179</f>
        <v>38335.877862595422</v>
      </c>
      <c r="F5" s="102">
        <v>45198</v>
      </c>
      <c r="G5" s="99">
        <f>+H5/1.179</f>
        <v>1017.8117048346055</v>
      </c>
      <c r="H5" s="99">
        <v>1200</v>
      </c>
      <c r="I5" s="99">
        <f t="shared" ref="I5:I10" si="1">+C5+E5+G6</f>
        <v>48835.877862595422</v>
      </c>
      <c r="J5" s="100">
        <f t="shared" ref="J5:J10" si="2">+D5+F5+H5</f>
        <v>58777.5</v>
      </c>
    </row>
    <row r="6" spans="2:12" x14ac:dyDescent="0.3">
      <c r="B6" s="101" t="s">
        <v>20</v>
      </c>
      <c r="C6" s="102">
        <f>+'Presupuesto NI-G1020'!H54/1000</f>
        <v>500</v>
      </c>
      <c r="D6" s="102">
        <f>+'Presupuesto NI-G1020'!H25/1000</f>
        <v>589.5</v>
      </c>
      <c r="E6" s="99">
        <f t="shared" si="0"/>
        <v>5469.8897370653094</v>
      </c>
      <c r="F6" s="102">
        <v>6449</v>
      </c>
      <c r="G6" s="102"/>
      <c r="H6" s="102"/>
      <c r="I6" s="99">
        <f t="shared" si="1"/>
        <v>5969.8897370653094</v>
      </c>
      <c r="J6" s="100">
        <f t="shared" si="2"/>
        <v>7038.5</v>
      </c>
    </row>
    <row r="7" spans="2:12" x14ac:dyDescent="0.3">
      <c r="B7" s="103" t="s">
        <v>19</v>
      </c>
      <c r="C7" s="102">
        <f>+'Presupuesto NI-G1020'!H55/1000</f>
        <v>203.6</v>
      </c>
      <c r="D7" s="102">
        <f>+'Presupuesto NI-G1020'!H26/1000</f>
        <v>240.0444</v>
      </c>
      <c r="E7" s="99">
        <f t="shared" si="0"/>
        <v>0</v>
      </c>
      <c r="F7" s="102">
        <v>0</v>
      </c>
      <c r="G7" s="102"/>
      <c r="H7" s="102"/>
      <c r="I7" s="99">
        <f t="shared" si="1"/>
        <v>203.6</v>
      </c>
      <c r="J7" s="100">
        <f t="shared" si="2"/>
        <v>240.0444</v>
      </c>
    </row>
    <row r="8" spans="2:12" ht="20.399999999999999" x14ac:dyDescent="0.3">
      <c r="B8" s="103" t="s">
        <v>73</v>
      </c>
      <c r="C8" s="102">
        <f>+'Presupuesto NI-G1020'!H56/1000</f>
        <v>1096.4000000000001</v>
      </c>
      <c r="D8" s="102">
        <f>+'Presupuesto NI-G1020'!H27/1000</f>
        <v>1292.6556</v>
      </c>
      <c r="E8" s="99">
        <f t="shared" si="0"/>
        <v>0</v>
      </c>
      <c r="F8" s="102">
        <v>0</v>
      </c>
      <c r="G8" s="102"/>
      <c r="H8" s="102"/>
      <c r="I8" s="99">
        <f t="shared" si="1"/>
        <v>2096.4</v>
      </c>
      <c r="J8" s="100">
        <f t="shared" si="2"/>
        <v>1292.6556</v>
      </c>
    </row>
    <row r="9" spans="2:12" x14ac:dyDescent="0.3">
      <c r="B9" s="104" t="s">
        <v>38</v>
      </c>
      <c r="C9" s="105"/>
      <c r="D9" s="105"/>
      <c r="E9" s="99">
        <f t="shared" si="0"/>
        <v>0</v>
      </c>
      <c r="F9" s="105">
        <v>0</v>
      </c>
      <c r="G9" s="105">
        <f>+H9/1.179</f>
        <v>1000</v>
      </c>
      <c r="H9" s="105">
        <v>1179</v>
      </c>
      <c r="I9" s="99">
        <f t="shared" si="1"/>
        <v>848.17642069550459</v>
      </c>
      <c r="J9" s="100">
        <f t="shared" si="2"/>
        <v>1179</v>
      </c>
    </row>
    <row r="10" spans="2:12" ht="15" thickBot="1" x14ac:dyDescent="0.35">
      <c r="B10" s="104" t="s">
        <v>33</v>
      </c>
      <c r="C10" s="105">
        <v>0</v>
      </c>
      <c r="D10" s="105">
        <v>0</v>
      </c>
      <c r="E10" s="99">
        <f t="shared" si="0"/>
        <v>0</v>
      </c>
      <c r="F10" s="105">
        <v>0</v>
      </c>
      <c r="G10" s="105">
        <f>+H10/1.179</f>
        <v>848.17642069550459</v>
      </c>
      <c r="H10" s="105">
        <v>1000</v>
      </c>
      <c r="I10" s="99">
        <f t="shared" si="1"/>
        <v>2865.9881255301102</v>
      </c>
      <c r="J10" s="100">
        <f t="shared" si="2"/>
        <v>1000</v>
      </c>
    </row>
    <row r="11" spans="2:12" ht="15" thickBot="1" x14ac:dyDescent="0.35">
      <c r="B11" s="106" t="s">
        <v>15</v>
      </c>
      <c r="C11" s="107">
        <f>+'Presupuesto NI-G1020'!H59/1000</f>
        <v>20000</v>
      </c>
      <c r="D11" s="107">
        <f>+'Presupuesto NI-G1020'!H30/1000</f>
        <v>23580</v>
      </c>
      <c r="E11" s="107">
        <f>SUM(E4:E10)</f>
        <v>46649.703138252757</v>
      </c>
      <c r="F11" s="107">
        <f t="shared" ref="F11:J11" si="3">SUM(F4:F10)</f>
        <v>55000</v>
      </c>
      <c r="G11" s="107">
        <f>SUM(G5:G10)</f>
        <v>2865.9881255301102</v>
      </c>
      <c r="H11" s="107">
        <f>SUM(H5:H10)</f>
        <v>3379</v>
      </c>
      <c r="I11" s="107">
        <f>SUM(I4:I10)</f>
        <v>72381.67938931298</v>
      </c>
      <c r="J11" s="107">
        <f>SUM(J4:J10)</f>
        <v>81959</v>
      </c>
      <c r="L11" s="124"/>
    </row>
    <row r="12" spans="2:12" x14ac:dyDescent="0.3">
      <c r="B12" s="108" t="s">
        <v>42</v>
      </c>
      <c r="L12" s="124"/>
    </row>
    <row r="13" spans="2:12" x14ac:dyDescent="0.3">
      <c r="L13" s="124"/>
    </row>
  </sheetData>
  <mergeCells count="5">
    <mergeCell ref="B2:B3"/>
    <mergeCell ref="C2:D2"/>
    <mergeCell ref="E2:F2"/>
    <mergeCell ref="G2:H2"/>
    <mergeCell ref="I2:J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2ACEB-B965-4390-99CA-508C3A0048AC}">
  <dimension ref="B2:G26"/>
  <sheetViews>
    <sheetView workbookViewId="0">
      <selection activeCell="I16" sqref="I16"/>
    </sheetView>
  </sheetViews>
  <sheetFormatPr defaultRowHeight="14.4" x14ac:dyDescent="0.3"/>
  <cols>
    <col min="2" max="2" width="22.88671875" bestFit="1" customWidth="1"/>
    <col min="3" max="3" width="10.21875" customWidth="1"/>
    <col min="4" max="4" width="10.33203125" customWidth="1"/>
    <col min="5" max="5" width="10.77734375" customWidth="1"/>
    <col min="6" max="6" width="10.5546875" customWidth="1"/>
    <col min="7" max="7" width="12" customWidth="1"/>
  </cols>
  <sheetData>
    <row r="2" spans="2:7" x14ac:dyDescent="0.3">
      <c r="B2" s="109" t="s">
        <v>44</v>
      </c>
      <c r="C2" s="109"/>
      <c r="D2" s="109"/>
      <c r="E2" s="109"/>
      <c r="F2" s="109"/>
      <c r="G2" s="109"/>
    </row>
    <row r="3" spans="2:7" ht="15.6" customHeight="1" x14ac:dyDescent="0.3">
      <c r="B3" s="110" t="s">
        <v>45</v>
      </c>
      <c r="C3" s="110" t="s">
        <v>46</v>
      </c>
      <c r="D3" s="110"/>
      <c r="E3" s="111" t="s">
        <v>47</v>
      </c>
      <c r="F3" s="112" t="s">
        <v>49</v>
      </c>
      <c r="G3" s="112" t="s">
        <v>50</v>
      </c>
    </row>
    <row r="4" spans="2:7" x14ac:dyDescent="0.3">
      <c r="B4" s="110"/>
      <c r="C4" s="113" t="s">
        <v>51</v>
      </c>
      <c r="D4" s="113" t="s">
        <v>52</v>
      </c>
      <c r="E4" s="111" t="s">
        <v>48</v>
      </c>
      <c r="F4" s="112"/>
      <c r="G4" s="112"/>
    </row>
    <row r="5" spans="2:7" x14ac:dyDescent="0.3">
      <c r="B5" s="114" t="s">
        <v>53</v>
      </c>
      <c r="C5" s="117">
        <v>4.75</v>
      </c>
      <c r="D5" s="117">
        <v>3.3530000000000002</v>
      </c>
      <c r="E5" s="118">
        <v>9.0779999999999994</v>
      </c>
      <c r="F5" s="123">
        <v>0</v>
      </c>
      <c r="G5" s="118">
        <f>SUM(G6:G10)</f>
        <v>12.431600000000001</v>
      </c>
    </row>
    <row r="6" spans="2:7" x14ac:dyDescent="0.3">
      <c r="B6" s="115" t="s">
        <v>54</v>
      </c>
      <c r="C6" s="119">
        <v>2.1850000000000001</v>
      </c>
      <c r="D6" s="119">
        <v>1.42</v>
      </c>
      <c r="E6" s="120">
        <v>4</v>
      </c>
      <c r="F6" s="122">
        <v>0</v>
      </c>
      <c r="G6" s="120">
        <f>+D6+E6+F6</f>
        <v>5.42</v>
      </c>
    </row>
    <row r="7" spans="2:7" x14ac:dyDescent="0.3">
      <c r="B7" s="115" t="s">
        <v>55</v>
      </c>
      <c r="C7" s="119">
        <v>1.5</v>
      </c>
      <c r="D7" s="119">
        <v>1.5</v>
      </c>
      <c r="E7" s="120">
        <v>0.65</v>
      </c>
      <c r="F7" s="122">
        <v>0</v>
      </c>
      <c r="G7" s="120">
        <f t="shared" ref="G7:G10" si="0">+D7+E7+F7</f>
        <v>2.15</v>
      </c>
    </row>
    <row r="8" spans="2:7" x14ac:dyDescent="0.3">
      <c r="B8" s="115" t="s">
        <v>56</v>
      </c>
      <c r="C8" s="119">
        <v>0.15</v>
      </c>
      <c r="D8" s="119">
        <v>0.15</v>
      </c>
      <c r="E8" s="122">
        <v>0</v>
      </c>
      <c r="F8" s="122">
        <v>0</v>
      </c>
      <c r="G8" s="120">
        <f t="shared" si="0"/>
        <v>0.15</v>
      </c>
    </row>
    <row r="9" spans="2:7" x14ac:dyDescent="0.3">
      <c r="B9" s="115" t="s">
        <v>57</v>
      </c>
      <c r="C9" s="119">
        <v>0.68500000000000005</v>
      </c>
      <c r="D9" s="119">
        <v>0.2</v>
      </c>
      <c r="E9" s="120">
        <v>4.1466000000000003</v>
      </c>
      <c r="F9" s="122">
        <v>0</v>
      </c>
      <c r="G9" s="120">
        <f>+D9+E9+F9</f>
        <v>4.3466000000000005</v>
      </c>
    </row>
    <row r="10" spans="2:7" x14ac:dyDescent="0.3">
      <c r="B10" s="115" t="s">
        <v>58</v>
      </c>
      <c r="C10" s="119">
        <v>0.23</v>
      </c>
      <c r="D10" s="119">
        <v>8.3000000000000004E-2</v>
      </c>
      <c r="E10" s="120">
        <v>0.28199999999999997</v>
      </c>
      <c r="F10" s="122">
        <v>0</v>
      </c>
      <c r="G10" s="120">
        <f t="shared" si="0"/>
        <v>0.36499999999999999</v>
      </c>
    </row>
    <row r="11" spans="2:7" x14ac:dyDescent="0.3">
      <c r="B11" s="114" t="s">
        <v>59</v>
      </c>
      <c r="C11" s="117">
        <v>46</v>
      </c>
      <c r="D11" s="117">
        <v>45.198</v>
      </c>
      <c r="E11" s="118">
        <v>12.379</v>
      </c>
      <c r="F11" s="118">
        <v>1.2</v>
      </c>
      <c r="G11" s="118">
        <f>SUM(G12:G18)</f>
        <v>58.776500000000013</v>
      </c>
    </row>
    <row r="12" spans="2:7" x14ac:dyDescent="0.3">
      <c r="B12" s="115" t="s">
        <v>60</v>
      </c>
      <c r="C12" s="119">
        <v>19.777999999999999</v>
      </c>
      <c r="D12" s="119">
        <v>24.669</v>
      </c>
      <c r="E12" s="122">
        <v>0</v>
      </c>
      <c r="F12" s="120">
        <v>1.2</v>
      </c>
      <c r="G12" s="120">
        <f>+D12+E12+F12</f>
        <v>25.869</v>
      </c>
    </row>
    <row r="13" spans="2:7" x14ac:dyDescent="0.3">
      <c r="B13" s="115" t="s">
        <v>61</v>
      </c>
      <c r="C13" s="119">
        <v>2.0619999999999998</v>
      </c>
      <c r="D13" s="119">
        <v>2.0619999999999998</v>
      </c>
      <c r="E13" s="122">
        <v>0</v>
      </c>
      <c r="F13" s="122">
        <v>0</v>
      </c>
      <c r="G13" s="120">
        <f t="shared" ref="G13:G18" si="1">+D13+E13+F13</f>
        <v>2.0619999999999998</v>
      </c>
    </row>
    <row r="14" spans="2:7" x14ac:dyDescent="0.3">
      <c r="B14" s="115" t="s">
        <v>62</v>
      </c>
      <c r="C14" s="119">
        <v>10.613</v>
      </c>
      <c r="D14" s="122">
        <v>0</v>
      </c>
      <c r="E14" s="120">
        <v>10.374499999999999</v>
      </c>
      <c r="F14" s="122">
        <v>0</v>
      </c>
      <c r="G14" s="120">
        <f t="shared" si="1"/>
        <v>10.374499999999999</v>
      </c>
    </row>
    <row r="15" spans="2:7" x14ac:dyDescent="0.3">
      <c r="B15" s="115" t="s">
        <v>63</v>
      </c>
      <c r="C15" s="119">
        <v>2.2850000000000001</v>
      </c>
      <c r="D15" s="122">
        <v>0</v>
      </c>
      <c r="E15" s="120">
        <v>2.0049999999999999</v>
      </c>
      <c r="F15" s="122">
        <v>0</v>
      </c>
      <c r="G15" s="120">
        <f t="shared" si="1"/>
        <v>2.0049999999999999</v>
      </c>
    </row>
    <row r="16" spans="2:7" x14ac:dyDescent="0.3">
      <c r="B16" s="115" t="s">
        <v>64</v>
      </c>
      <c r="C16" s="119">
        <v>9.2959999999999994</v>
      </c>
      <c r="D16" s="119">
        <v>16.111000000000001</v>
      </c>
      <c r="E16" s="122">
        <v>0</v>
      </c>
      <c r="F16" s="122">
        <v>0</v>
      </c>
      <c r="G16" s="120">
        <f t="shared" si="1"/>
        <v>16.111000000000001</v>
      </c>
    </row>
    <row r="17" spans="2:7" x14ac:dyDescent="0.3">
      <c r="B17" s="115" t="s">
        <v>65</v>
      </c>
      <c r="C17" s="119">
        <v>1.6160000000000001</v>
      </c>
      <c r="D17" s="119">
        <v>2.0049999999999999</v>
      </c>
      <c r="E17" s="122">
        <v>0</v>
      </c>
      <c r="F17" s="122">
        <v>0</v>
      </c>
      <c r="G17" s="120">
        <f t="shared" si="1"/>
        <v>2.0049999999999999</v>
      </c>
    </row>
    <row r="18" spans="2:7" x14ac:dyDescent="0.3">
      <c r="B18" s="115" t="s">
        <v>66</v>
      </c>
      <c r="C18" s="119">
        <v>0.35</v>
      </c>
      <c r="D18" s="119">
        <v>0.35</v>
      </c>
      <c r="E18" s="122">
        <v>0</v>
      </c>
      <c r="F18" s="122">
        <v>0</v>
      </c>
      <c r="G18" s="120">
        <f t="shared" si="1"/>
        <v>0.35</v>
      </c>
    </row>
    <row r="19" spans="2:7" x14ac:dyDescent="0.3">
      <c r="B19" s="114" t="s">
        <v>67</v>
      </c>
      <c r="C19" s="117">
        <v>4.25</v>
      </c>
      <c r="D19" s="117">
        <v>6.4489999999999998</v>
      </c>
      <c r="E19" s="118">
        <v>2.1219999999999999</v>
      </c>
      <c r="F19" s="123">
        <v>0</v>
      </c>
      <c r="G19" s="118">
        <f>SUM(G20:G25)</f>
        <v>10.7501</v>
      </c>
    </row>
    <row r="20" spans="2:7" x14ac:dyDescent="0.3">
      <c r="B20" s="115" t="s">
        <v>68</v>
      </c>
      <c r="C20" s="119">
        <v>1.75</v>
      </c>
      <c r="D20" s="119">
        <v>1.75</v>
      </c>
      <c r="E20" s="120">
        <v>0.58950000000000002</v>
      </c>
      <c r="F20" s="122">
        <v>0</v>
      </c>
      <c r="G20" s="120">
        <f>+D20+E20+F20</f>
        <v>2.3395000000000001</v>
      </c>
    </row>
    <row r="21" spans="2:7" x14ac:dyDescent="0.3">
      <c r="B21" s="115" t="s">
        <v>19</v>
      </c>
      <c r="C21" s="122">
        <v>0</v>
      </c>
      <c r="D21" s="122">
        <v>0</v>
      </c>
      <c r="E21" s="120">
        <v>0.24</v>
      </c>
      <c r="F21" s="122">
        <v>0</v>
      </c>
      <c r="G21" s="120">
        <f t="shared" ref="G21:G25" si="2">+D21+E21+F21</f>
        <v>0.24</v>
      </c>
    </row>
    <row r="22" spans="2:7" x14ac:dyDescent="0.3">
      <c r="B22" s="115" t="s">
        <v>69</v>
      </c>
      <c r="C22" s="122">
        <v>0</v>
      </c>
      <c r="D22" s="122">
        <v>0</v>
      </c>
      <c r="E22" s="120">
        <v>1.2926</v>
      </c>
      <c r="F22" s="122">
        <v>0</v>
      </c>
      <c r="G22" s="120">
        <f t="shared" si="2"/>
        <v>1.2926</v>
      </c>
    </row>
    <row r="23" spans="2:7" x14ac:dyDescent="0.3">
      <c r="B23" s="115" t="s">
        <v>70</v>
      </c>
      <c r="C23" s="119">
        <v>1.5</v>
      </c>
      <c r="D23" s="119">
        <v>1.5</v>
      </c>
      <c r="E23" s="122">
        <v>0</v>
      </c>
      <c r="F23" s="122">
        <v>0</v>
      </c>
      <c r="G23" s="120">
        <f t="shared" si="2"/>
        <v>1.5</v>
      </c>
    </row>
    <row r="24" spans="2:7" x14ac:dyDescent="0.3">
      <c r="B24" s="115" t="s">
        <v>35</v>
      </c>
      <c r="C24" s="122">
        <v>0</v>
      </c>
      <c r="D24" s="122">
        <v>0</v>
      </c>
      <c r="E24" s="122">
        <v>0</v>
      </c>
      <c r="F24" s="120">
        <v>1.179</v>
      </c>
      <c r="G24" s="120">
        <f t="shared" si="2"/>
        <v>1.179</v>
      </c>
    </row>
    <row r="25" spans="2:7" x14ac:dyDescent="0.3">
      <c r="B25" s="115" t="s">
        <v>3</v>
      </c>
      <c r="C25" s="119">
        <v>1</v>
      </c>
      <c r="D25" s="119">
        <v>3.1989999999999998</v>
      </c>
      <c r="E25" s="122">
        <v>0</v>
      </c>
      <c r="F25" s="120">
        <v>1</v>
      </c>
      <c r="G25" s="120">
        <f t="shared" si="2"/>
        <v>4.1989999999999998</v>
      </c>
    </row>
    <row r="26" spans="2:7" x14ac:dyDescent="0.3">
      <c r="B26" s="116" t="s">
        <v>15</v>
      </c>
      <c r="C26" s="121">
        <f>+C5+C11+C19</f>
        <v>55</v>
      </c>
      <c r="D26" s="121">
        <f t="shared" ref="D26:G26" si="3">+D5+D11+D19</f>
        <v>55</v>
      </c>
      <c r="E26" s="121">
        <f>+E5+E11+E19</f>
        <v>23.579000000000001</v>
      </c>
      <c r="F26" s="121">
        <f>+F5+F11+F19</f>
        <v>1.2</v>
      </c>
      <c r="G26" s="121">
        <v>81.959000000000003</v>
      </c>
    </row>
  </sheetData>
  <mergeCells count="5">
    <mergeCell ref="B2:G2"/>
    <mergeCell ref="B3:B4"/>
    <mergeCell ref="C3:D3"/>
    <mergeCell ref="F3:F4"/>
    <mergeCell ref="G3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M59"/>
  <sheetViews>
    <sheetView topLeftCell="A15" workbookViewId="0">
      <selection activeCell="J6" sqref="J6"/>
    </sheetView>
  </sheetViews>
  <sheetFormatPr defaultRowHeight="14.4" x14ac:dyDescent="0.3"/>
  <cols>
    <col min="1" max="1" width="2.33203125" customWidth="1"/>
    <col min="2" max="2" width="67.109375" style="1" customWidth="1"/>
    <col min="3" max="3" width="13.44140625" style="1" customWidth="1"/>
    <col min="4" max="4" width="14.33203125" style="1" bestFit="1" customWidth="1"/>
    <col min="5" max="6" width="14.5546875" style="1" bestFit="1" customWidth="1"/>
    <col min="7" max="7" width="13.109375" style="1" bestFit="1" customWidth="1"/>
    <col min="8" max="8" width="14.21875" style="7" bestFit="1" customWidth="1"/>
    <col min="9" max="9" width="2.88671875" customWidth="1"/>
    <col min="10" max="10" width="11.6640625" customWidth="1"/>
    <col min="11" max="11" width="6.88671875" customWidth="1"/>
    <col min="13" max="13" width="0" hidden="1" customWidth="1"/>
  </cols>
  <sheetData>
    <row r="2" spans="2:13" x14ac:dyDescent="0.3">
      <c r="B2" s="88" t="s">
        <v>34</v>
      </c>
      <c r="C2" s="89"/>
      <c r="D2" s="89"/>
      <c r="E2" s="89"/>
      <c r="F2" s="89"/>
      <c r="G2" s="89"/>
      <c r="H2" s="89"/>
    </row>
    <row r="4" spans="2:13" x14ac:dyDescent="0.3">
      <c r="B4" s="87" t="s">
        <v>29</v>
      </c>
      <c r="C4" s="87"/>
      <c r="D4" s="87"/>
      <c r="E4" s="87"/>
      <c r="F4" s="87"/>
      <c r="G4" s="87"/>
      <c r="H4" s="87"/>
    </row>
    <row r="5" spans="2:13" x14ac:dyDescent="0.3">
      <c r="B5" s="5"/>
      <c r="C5" s="5"/>
      <c r="D5" s="5"/>
      <c r="E5" s="5"/>
      <c r="F5" s="5"/>
      <c r="G5" s="5"/>
      <c r="J5" s="19" t="s">
        <v>26</v>
      </c>
      <c r="K5" s="20">
        <v>1.179</v>
      </c>
      <c r="L5" s="28" t="s">
        <v>27</v>
      </c>
    </row>
    <row r="6" spans="2:13" ht="15" thickBot="1" x14ac:dyDescent="0.35">
      <c r="C6" s="32">
        <v>2017</v>
      </c>
      <c r="D6" s="32">
        <v>2018</v>
      </c>
      <c r="E6" s="32">
        <v>2019</v>
      </c>
      <c r="F6" s="32">
        <v>2020</v>
      </c>
      <c r="G6" s="32">
        <v>2021</v>
      </c>
      <c r="H6" s="32" t="s">
        <v>15</v>
      </c>
      <c r="J6" s="49" t="s">
        <v>43</v>
      </c>
      <c r="K6" s="19"/>
    </row>
    <row r="7" spans="2:13" ht="26.4" x14ac:dyDescent="0.3">
      <c r="B7" s="55" t="s">
        <v>1</v>
      </c>
      <c r="C7" s="56">
        <f>SUM(C8:C12)</f>
        <v>0</v>
      </c>
      <c r="D7" s="56">
        <f t="shared" ref="D7:H7" si="0">SUM(D8:D12)</f>
        <v>671600</v>
      </c>
      <c r="E7" s="56">
        <f t="shared" si="0"/>
        <v>2345000</v>
      </c>
      <c r="F7" s="56">
        <f t="shared" si="0"/>
        <v>3110000</v>
      </c>
      <c r="G7" s="56">
        <f t="shared" si="0"/>
        <v>2951700</v>
      </c>
      <c r="H7" s="56">
        <f t="shared" si="0"/>
        <v>9078300</v>
      </c>
      <c r="J7" s="21"/>
      <c r="M7" s="3"/>
    </row>
    <row r="8" spans="2:13" ht="26.4" x14ac:dyDescent="0.3">
      <c r="B8" s="57" t="s">
        <v>4</v>
      </c>
      <c r="C8" s="58">
        <v>0</v>
      </c>
      <c r="D8" s="59">
        <v>125000</v>
      </c>
      <c r="E8" s="59">
        <v>975000</v>
      </c>
      <c r="F8" s="59">
        <v>1500000</v>
      </c>
      <c r="G8" s="59">
        <v>1400000</v>
      </c>
      <c r="H8" s="46">
        <f>SUM(C8:G8)</f>
        <v>4000000</v>
      </c>
      <c r="J8" s="6"/>
      <c r="M8" s="4">
        <v>3750000</v>
      </c>
    </row>
    <row r="9" spans="2:13" ht="26.4" x14ac:dyDescent="0.3">
      <c r="B9" s="57" t="s">
        <v>5</v>
      </c>
      <c r="C9" s="58">
        <v>0</v>
      </c>
      <c r="D9" s="59">
        <v>50000</v>
      </c>
      <c r="E9" s="59">
        <v>550000</v>
      </c>
      <c r="F9" s="59">
        <v>50000</v>
      </c>
      <c r="G9" s="59"/>
      <c r="H9" s="46">
        <f>SUM(C9:G9)</f>
        <v>650000</v>
      </c>
      <c r="M9" s="4">
        <v>700000</v>
      </c>
    </row>
    <row r="10" spans="2:13" ht="26.4" x14ac:dyDescent="0.3">
      <c r="B10" s="57" t="s">
        <v>6</v>
      </c>
      <c r="C10" s="58">
        <v>0</v>
      </c>
      <c r="D10" s="59">
        <v>0</v>
      </c>
      <c r="E10" s="59"/>
      <c r="F10" s="59"/>
      <c r="G10" s="59"/>
      <c r="H10" s="46">
        <f t="shared" ref="H10:H12" si="1">SUM(C10:G10)</f>
        <v>0</v>
      </c>
      <c r="M10" s="24">
        <v>0</v>
      </c>
    </row>
    <row r="11" spans="2:13" ht="26.4" x14ac:dyDescent="0.3">
      <c r="B11" s="57" t="s">
        <v>7</v>
      </c>
      <c r="C11" s="58">
        <v>0</v>
      </c>
      <c r="D11" s="59">
        <v>446600</v>
      </c>
      <c r="E11" s="59">
        <v>740000</v>
      </c>
      <c r="F11" s="59">
        <v>1480000</v>
      </c>
      <c r="G11" s="59">
        <v>1480000</v>
      </c>
      <c r="H11" s="46">
        <f t="shared" si="1"/>
        <v>4146600</v>
      </c>
      <c r="M11" s="4">
        <v>3720000</v>
      </c>
    </row>
    <row r="12" spans="2:13" ht="39.6" x14ac:dyDescent="0.3">
      <c r="B12" s="57" t="s">
        <v>17</v>
      </c>
      <c r="C12" s="58">
        <v>0</v>
      </c>
      <c r="D12" s="59">
        <v>50000</v>
      </c>
      <c r="E12" s="59">
        <v>80000</v>
      </c>
      <c r="F12" s="59">
        <v>80000</v>
      </c>
      <c r="G12" s="59">
        <v>71700</v>
      </c>
      <c r="H12" s="46">
        <f t="shared" si="1"/>
        <v>281700</v>
      </c>
      <c r="J12" s="6"/>
      <c r="M12" s="4">
        <v>300000</v>
      </c>
    </row>
    <row r="13" spans="2:13" ht="26.4" x14ac:dyDescent="0.3">
      <c r="B13" s="60" t="s">
        <v>2</v>
      </c>
      <c r="C13" s="61">
        <f>+C14+C15+C16+C21+C22+C23+C24</f>
        <v>0</v>
      </c>
      <c r="D13" s="61">
        <f t="shared" ref="D13:G13" si="2">+D14+D15+D16+D21+D22+D23+D24</f>
        <v>1804835</v>
      </c>
      <c r="E13" s="61">
        <f t="shared" si="2"/>
        <v>5827926</v>
      </c>
      <c r="F13" s="61">
        <f t="shared" si="2"/>
        <v>4746739</v>
      </c>
      <c r="G13" s="61">
        <f t="shared" si="2"/>
        <v>0</v>
      </c>
      <c r="H13" s="61">
        <f>+H14+H15+H16+H21+H22+H23+H24</f>
        <v>12379500</v>
      </c>
      <c r="J13" s="21"/>
    </row>
    <row r="14" spans="2:13" x14ac:dyDescent="0.3">
      <c r="B14" s="64" t="s">
        <v>8</v>
      </c>
      <c r="C14" s="65">
        <v>0</v>
      </c>
      <c r="D14" s="66">
        <v>0</v>
      </c>
      <c r="E14" s="66">
        <v>0</v>
      </c>
      <c r="F14" s="66">
        <v>0</v>
      </c>
      <c r="G14" s="66">
        <v>0</v>
      </c>
      <c r="H14" s="48">
        <f>SUM(C14:G14)</f>
        <v>0</v>
      </c>
      <c r="J14" s="23"/>
    </row>
    <row r="15" spans="2:13" x14ac:dyDescent="0.3">
      <c r="B15" s="64" t="s">
        <v>9</v>
      </c>
      <c r="C15" s="65">
        <v>0</v>
      </c>
      <c r="D15" s="66">
        <v>0</v>
      </c>
      <c r="E15" s="66">
        <v>0</v>
      </c>
      <c r="F15" s="66">
        <v>0</v>
      </c>
      <c r="G15" s="66">
        <v>0</v>
      </c>
      <c r="H15" s="48">
        <f t="shared" ref="H15:H24" si="3">SUM(C15:G15)</f>
        <v>0</v>
      </c>
      <c r="J15" s="18"/>
    </row>
    <row r="16" spans="2:13" x14ac:dyDescent="0.3">
      <c r="B16" s="64" t="s">
        <v>10</v>
      </c>
      <c r="C16" s="67">
        <f>+SUM(C17:C20)</f>
        <v>0</v>
      </c>
      <c r="D16" s="67">
        <f>+SUM(D17:D20)</f>
        <v>1804835</v>
      </c>
      <c r="E16" s="67">
        <f t="shared" ref="E16:G16" si="4">+SUM(E17:E20)</f>
        <v>5827926</v>
      </c>
      <c r="F16" s="67">
        <f t="shared" si="4"/>
        <v>2741739</v>
      </c>
      <c r="G16" s="67">
        <f t="shared" si="4"/>
        <v>0</v>
      </c>
      <c r="H16" s="67">
        <f>+SUM(H17:H20)</f>
        <v>10374500</v>
      </c>
      <c r="J16" s="18"/>
    </row>
    <row r="17" spans="2:10" x14ac:dyDescent="0.3">
      <c r="B17" s="68" t="s">
        <v>11</v>
      </c>
      <c r="C17" s="69">
        <v>0</v>
      </c>
      <c r="D17" s="70">
        <v>280000</v>
      </c>
      <c r="E17" s="70">
        <v>0</v>
      </c>
      <c r="F17" s="70">
        <v>0</v>
      </c>
      <c r="G17" s="70">
        <v>0</v>
      </c>
      <c r="H17" s="48">
        <f>SUM(C17:G17)</f>
        <v>280000</v>
      </c>
      <c r="J17" s="22"/>
    </row>
    <row r="18" spans="2:10" x14ac:dyDescent="0.3">
      <c r="B18" s="68" t="s">
        <v>12</v>
      </c>
      <c r="C18" s="69">
        <v>0</v>
      </c>
      <c r="D18" s="70">
        <v>450000</v>
      </c>
      <c r="E18" s="70">
        <v>50000</v>
      </c>
      <c r="F18" s="70">
        <v>0</v>
      </c>
      <c r="G18" s="70">
        <v>0</v>
      </c>
      <c r="H18" s="48">
        <f>SUM(C18:G18)</f>
        <v>500000</v>
      </c>
      <c r="J18" s="18"/>
    </row>
    <row r="19" spans="2:10" x14ac:dyDescent="0.3">
      <c r="B19" s="68" t="s">
        <v>18</v>
      </c>
      <c r="C19" s="69">
        <v>0</v>
      </c>
      <c r="D19" s="70">
        <v>1074835</v>
      </c>
      <c r="E19" s="70">
        <v>5310000</v>
      </c>
      <c r="F19" s="70">
        <v>2367398.27</v>
      </c>
      <c r="G19" s="70"/>
      <c r="H19" s="48">
        <f t="shared" si="3"/>
        <v>8752233.2699999996</v>
      </c>
      <c r="J19" s="23"/>
    </row>
    <row r="20" spans="2:10" x14ac:dyDescent="0.3">
      <c r="B20" s="68" t="s">
        <v>14</v>
      </c>
      <c r="C20" s="69">
        <v>0</v>
      </c>
      <c r="D20" s="70">
        <v>0</v>
      </c>
      <c r="E20" s="70">
        <v>467926</v>
      </c>
      <c r="F20" s="70">
        <v>374340.73</v>
      </c>
      <c r="G20" s="70"/>
      <c r="H20" s="48">
        <f t="shared" si="3"/>
        <v>842266.73</v>
      </c>
      <c r="J20" s="18"/>
    </row>
    <row r="21" spans="2:10" x14ac:dyDescent="0.3">
      <c r="B21" s="64" t="s">
        <v>22</v>
      </c>
      <c r="C21" s="65">
        <v>0</v>
      </c>
      <c r="D21" s="66">
        <v>0</v>
      </c>
      <c r="E21" s="66">
        <v>0</v>
      </c>
      <c r="F21" s="66">
        <v>2005000</v>
      </c>
      <c r="G21" s="66">
        <v>0</v>
      </c>
      <c r="H21" s="48">
        <f t="shared" si="3"/>
        <v>2005000</v>
      </c>
    </row>
    <row r="22" spans="2:10" x14ac:dyDescent="0.3">
      <c r="B22" s="64" t="s">
        <v>23</v>
      </c>
      <c r="C22" s="65">
        <v>0</v>
      </c>
      <c r="D22" s="66">
        <v>0</v>
      </c>
      <c r="E22" s="66">
        <v>0</v>
      </c>
      <c r="F22" s="66">
        <v>0</v>
      </c>
      <c r="G22" s="66">
        <v>0</v>
      </c>
      <c r="H22" s="48">
        <f t="shared" si="3"/>
        <v>0</v>
      </c>
    </row>
    <row r="23" spans="2:10" x14ac:dyDescent="0.3">
      <c r="B23" s="64" t="s">
        <v>24</v>
      </c>
      <c r="C23" s="65">
        <v>0</v>
      </c>
      <c r="D23" s="66">
        <v>0</v>
      </c>
      <c r="E23" s="66">
        <v>0</v>
      </c>
      <c r="F23" s="66">
        <v>0</v>
      </c>
      <c r="G23" s="66">
        <v>0</v>
      </c>
      <c r="H23" s="48">
        <f t="shared" si="3"/>
        <v>0</v>
      </c>
    </row>
    <row r="24" spans="2:10" x14ac:dyDescent="0.3">
      <c r="B24" s="64" t="s">
        <v>25</v>
      </c>
      <c r="C24" s="65">
        <v>0</v>
      </c>
      <c r="D24" s="66">
        <v>0</v>
      </c>
      <c r="E24" s="66">
        <v>0</v>
      </c>
      <c r="F24" s="66">
        <v>0</v>
      </c>
      <c r="G24" s="66">
        <v>0</v>
      </c>
      <c r="H24" s="48">
        <f t="shared" si="3"/>
        <v>0</v>
      </c>
    </row>
    <row r="25" spans="2:10" x14ac:dyDescent="0.3">
      <c r="B25" s="62" t="s">
        <v>20</v>
      </c>
      <c r="C25" s="71">
        <v>5200</v>
      </c>
      <c r="D25" s="71">
        <v>397100</v>
      </c>
      <c r="E25" s="71">
        <v>62400</v>
      </c>
      <c r="F25" s="71">
        <v>62400</v>
      </c>
      <c r="G25" s="71">
        <v>62400</v>
      </c>
      <c r="H25" s="63">
        <f>SUM(C25:G25)</f>
        <v>589500</v>
      </c>
    </row>
    <row r="26" spans="2:10" x14ac:dyDescent="0.3">
      <c r="B26" s="26" t="s">
        <v>19</v>
      </c>
      <c r="C26" s="35">
        <v>0</v>
      </c>
      <c r="D26" s="35">
        <v>0</v>
      </c>
      <c r="E26" s="35">
        <v>0</v>
      </c>
      <c r="F26" s="35">
        <v>0</v>
      </c>
      <c r="G26" s="35">
        <v>240044.4</v>
      </c>
      <c r="H26" s="44">
        <f>SUM(C26:G26)</f>
        <v>240044.4</v>
      </c>
    </row>
    <row r="27" spans="2:10" x14ac:dyDescent="0.3">
      <c r="B27" s="26" t="s">
        <v>21</v>
      </c>
      <c r="C27" s="35">
        <v>0</v>
      </c>
      <c r="D27" s="35">
        <v>1292655.6000000001</v>
      </c>
      <c r="E27" s="35">
        <v>0</v>
      </c>
      <c r="F27" s="35">
        <v>0</v>
      </c>
      <c r="G27" s="35">
        <v>0</v>
      </c>
      <c r="H27" s="44">
        <f>SUM(C27:G27)</f>
        <v>1292655.6000000001</v>
      </c>
    </row>
    <row r="28" spans="2:10" x14ac:dyDescent="0.3">
      <c r="B28" s="16" t="s">
        <v>16</v>
      </c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44">
        <f>SUM(C28:G28)</f>
        <v>0</v>
      </c>
    </row>
    <row r="29" spans="2:10" ht="15" thickBot="1" x14ac:dyDescent="0.35">
      <c r="B29" s="30" t="s">
        <v>3</v>
      </c>
      <c r="C29" s="38">
        <v>0</v>
      </c>
      <c r="D29" s="38">
        <v>0</v>
      </c>
      <c r="E29" s="38">
        <v>0</v>
      </c>
      <c r="F29" s="38">
        <v>0</v>
      </c>
      <c r="G29" s="38">
        <v>0</v>
      </c>
      <c r="H29" s="44">
        <f>SUM(C29:G29)</f>
        <v>0</v>
      </c>
      <c r="J29" s="21"/>
    </row>
    <row r="30" spans="2:10" ht="15" thickBot="1" x14ac:dyDescent="0.35">
      <c r="B30" s="14" t="s">
        <v>15</v>
      </c>
      <c r="C30" s="39">
        <f t="shared" ref="C30:H30" si="5">+C7+C13+C25+C26+C27+C28+C29</f>
        <v>5200</v>
      </c>
      <c r="D30" s="39">
        <f t="shared" si="5"/>
        <v>4166190.6</v>
      </c>
      <c r="E30" s="39">
        <f t="shared" si="5"/>
        <v>8235326</v>
      </c>
      <c r="F30" s="39">
        <f t="shared" si="5"/>
        <v>7919139</v>
      </c>
      <c r="G30" s="39">
        <f t="shared" si="5"/>
        <v>3254144.4</v>
      </c>
      <c r="H30" s="40">
        <f t="shared" si="5"/>
        <v>23580000</v>
      </c>
      <c r="J30" s="21"/>
    </row>
    <row r="31" spans="2:10" x14ac:dyDescent="0.3">
      <c r="B31" s="2"/>
      <c r="C31" s="2"/>
      <c r="D31" s="2"/>
      <c r="E31" s="2"/>
      <c r="F31" s="2"/>
      <c r="G31" s="2"/>
    </row>
    <row r="33" spans="2:8" x14ac:dyDescent="0.3">
      <c r="B33" s="87" t="s">
        <v>28</v>
      </c>
      <c r="C33" s="87"/>
      <c r="D33" s="87"/>
      <c r="E33" s="87"/>
      <c r="F33" s="87"/>
      <c r="G33" s="87"/>
      <c r="H33" s="87"/>
    </row>
    <row r="34" spans="2:8" x14ac:dyDescent="0.3">
      <c r="C34"/>
      <c r="D34"/>
      <c r="E34"/>
      <c r="F34"/>
      <c r="G34"/>
      <c r="H34"/>
    </row>
    <row r="35" spans="2:8" ht="15" thickBot="1" x14ac:dyDescent="0.35">
      <c r="C35" s="32">
        <v>2017</v>
      </c>
      <c r="D35" s="32">
        <v>2018</v>
      </c>
      <c r="E35" s="32">
        <v>2019</v>
      </c>
      <c r="F35" s="32">
        <v>2020</v>
      </c>
      <c r="G35" s="32">
        <v>2021</v>
      </c>
      <c r="H35" s="32" t="s">
        <v>15</v>
      </c>
    </row>
    <row r="36" spans="2:8" ht="27" thickBot="1" x14ac:dyDescent="0.35">
      <c r="B36" s="15" t="s">
        <v>1</v>
      </c>
      <c r="C36" s="41">
        <f>SUM(C37:C41)</f>
        <v>0</v>
      </c>
      <c r="D36" s="41">
        <f t="shared" ref="D36:H36" si="6">SUM(D37:D41)</f>
        <v>569635.28413910093</v>
      </c>
      <c r="E36" s="41">
        <f t="shared" si="6"/>
        <v>1988973.7065309582</v>
      </c>
      <c r="F36" s="41">
        <f t="shared" si="6"/>
        <v>2637828.6683630194</v>
      </c>
      <c r="G36" s="41">
        <f t="shared" si="6"/>
        <v>2503562.3409669208</v>
      </c>
      <c r="H36" s="41">
        <f t="shared" si="6"/>
        <v>7699999.9999999991</v>
      </c>
    </row>
    <row r="37" spans="2:8" ht="26.4" x14ac:dyDescent="0.3">
      <c r="B37" s="8" t="s">
        <v>4</v>
      </c>
      <c r="C37" s="45">
        <f t="shared" ref="C37:G41" si="7">+C8/$K$5</f>
        <v>0</v>
      </c>
      <c r="D37" s="45">
        <f t="shared" si="7"/>
        <v>106022.05258693808</v>
      </c>
      <c r="E37" s="45">
        <f t="shared" si="7"/>
        <v>826972.01017811697</v>
      </c>
      <c r="F37" s="45">
        <f t="shared" si="7"/>
        <v>1272264.631043257</v>
      </c>
      <c r="G37" s="45">
        <f t="shared" si="7"/>
        <v>1187446.9889737065</v>
      </c>
      <c r="H37" s="45">
        <f>SUM(C37:G37)</f>
        <v>3392705.6827820186</v>
      </c>
    </row>
    <row r="38" spans="2:8" ht="26.4" x14ac:dyDescent="0.3">
      <c r="B38" s="9" t="s">
        <v>5</v>
      </c>
      <c r="C38" s="46">
        <f t="shared" si="7"/>
        <v>0</v>
      </c>
      <c r="D38" s="46">
        <f t="shared" si="7"/>
        <v>42408.821034775232</v>
      </c>
      <c r="E38" s="46">
        <f t="shared" si="7"/>
        <v>466497.03138252755</v>
      </c>
      <c r="F38" s="46">
        <f t="shared" si="7"/>
        <v>42408.821034775232</v>
      </c>
      <c r="G38" s="46">
        <f t="shared" si="7"/>
        <v>0</v>
      </c>
      <c r="H38" s="46">
        <f>SUM(C38:G38)</f>
        <v>551314.67345207802</v>
      </c>
    </row>
    <row r="39" spans="2:8" ht="26.4" x14ac:dyDescent="0.3">
      <c r="B39" s="9" t="s">
        <v>6</v>
      </c>
      <c r="C39" s="46">
        <f t="shared" si="7"/>
        <v>0</v>
      </c>
      <c r="D39" s="46">
        <f t="shared" si="7"/>
        <v>0</v>
      </c>
      <c r="E39" s="46">
        <f t="shared" si="7"/>
        <v>0</v>
      </c>
      <c r="F39" s="46">
        <f t="shared" si="7"/>
        <v>0</v>
      </c>
      <c r="G39" s="46">
        <f t="shared" si="7"/>
        <v>0</v>
      </c>
      <c r="H39" s="46">
        <f t="shared" ref="H39:H41" si="8">SUM(C39:G39)</f>
        <v>0</v>
      </c>
    </row>
    <row r="40" spans="2:8" ht="26.4" x14ac:dyDescent="0.3">
      <c r="B40" s="9" t="s">
        <v>7</v>
      </c>
      <c r="C40" s="46">
        <f t="shared" si="7"/>
        <v>0</v>
      </c>
      <c r="D40" s="46">
        <f t="shared" si="7"/>
        <v>378795.58948261238</v>
      </c>
      <c r="E40" s="46">
        <f t="shared" si="7"/>
        <v>627650.55131467339</v>
      </c>
      <c r="F40" s="46">
        <f t="shared" si="7"/>
        <v>1255301.1026293468</v>
      </c>
      <c r="G40" s="46">
        <f t="shared" si="7"/>
        <v>1255301.1026293468</v>
      </c>
      <c r="H40" s="46">
        <f t="shared" si="8"/>
        <v>3517048.3460559794</v>
      </c>
    </row>
    <row r="41" spans="2:8" ht="40.200000000000003" thickBot="1" x14ac:dyDescent="0.35">
      <c r="B41" s="10" t="s">
        <v>17</v>
      </c>
      <c r="C41" s="46">
        <f t="shared" si="7"/>
        <v>0</v>
      </c>
      <c r="D41" s="46">
        <f t="shared" si="7"/>
        <v>42408.821034775232</v>
      </c>
      <c r="E41" s="46">
        <f t="shared" si="7"/>
        <v>67854.113655640365</v>
      </c>
      <c r="F41" s="46">
        <f t="shared" si="7"/>
        <v>67854.113655640365</v>
      </c>
      <c r="G41" s="46">
        <f t="shared" si="7"/>
        <v>60814.249363867682</v>
      </c>
      <c r="H41" s="46">
        <f t="shared" si="8"/>
        <v>238931.29770992365</v>
      </c>
    </row>
    <row r="42" spans="2:8" ht="27" thickBot="1" x14ac:dyDescent="0.35">
      <c r="B42" s="15" t="s">
        <v>2</v>
      </c>
      <c r="C42" s="41">
        <f>+C43+C44+C45+C50+C51+C52+C53</f>
        <v>0</v>
      </c>
      <c r="D42" s="41">
        <f t="shared" ref="D42:H42" si="9">+D43+D44+D45+D50+D51+D52+D53</f>
        <v>1530818.4902459711</v>
      </c>
      <c r="E42" s="41">
        <f t="shared" si="9"/>
        <v>4943109.4147582697</v>
      </c>
      <c r="F42" s="41">
        <f t="shared" si="9"/>
        <v>4026072.094995759</v>
      </c>
      <c r="G42" s="41">
        <f t="shared" si="9"/>
        <v>0</v>
      </c>
      <c r="H42" s="41">
        <f t="shared" si="9"/>
        <v>10500000</v>
      </c>
    </row>
    <row r="43" spans="2:8" x14ac:dyDescent="0.3">
      <c r="B43" s="11" t="s">
        <v>8</v>
      </c>
      <c r="C43" s="47">
        <f t="shared" ref="C43:G44" si="10">+C14/$K$5</f>
        <v>0</v>
      </c>
      <c r="D43" s="47">
        <f t="shared" si="10"/>
        <v>0</v>
      </c>
      <c r="E43" s="47">
        <f t="shared" si="10"/>
        <v>0</v>
      </c>
      <c r="F43" s="47">
        <f t="shared" si="10"/>
        <v>0</v>
      </c>
      <c r="G43" s="47">
        <f t="shared" si="10"/>
        <v>0</v>
      </c>
      <c r="H43" s="47">
        <f>SUM(C43:G43)</f>
        <v>0</v>
      </c>
    </row>
    <row r="44" spans="2:8" x14ac:dyDescent="0.3">
      <c r="B44" s="12" t="s">
        <v>9</v>
      </c>
      <c r="C44" s="48">
        <f t="shared" si="10"/>
        <v>0</v>
      </c>
      <c r="D44" s="48">
        <f t="shared" si="10"/>
        <v>0</v>
      </c>
      <c r="E44" s="48">
        <f t="shared" si="10"/>
        <v>0</v>
      </c>
      <c r="F44" s="48">
        <f t="shared" si="10"/>
        <v>0</v>
      </c>
      <c r="G44" s="48">
        <f t="shared" si="10"/>
        <v>0</v>
      </c>
      <c r="H44" s="48">
        <f>SUM(C44:G44)</f>
        <v>0</v>
      </c>
    </row>
    <row r="45" spans="2:8" x14ac:dyDescent="0.3">
      <c r="B45" s="12" t="s">
        <v>10</v>
      </c>
      <c r="C45" s="48">
        <f>+C46+C47+C48+C49</f>
        <v>0</v>
      </c>
      <c r="D45" s="48">
        <f t="shared" ref="D45:G45" si="11">+D46+D47+D48+D49</f>
        <v>1530818.4902459711</v>
      </c>
      <c r="E45" s="48">
        <f t="shared" si="11"/>
        <v>4943109.4147582697</v>
      </c>
      <c r="F45" s="48">
        <f t="shared" si="11"/>
        <v>2325478.3715012721</v>
      </c>
      <c r="G45" s="48">
        <f t="shared" si="11"/>
        <v>0</v>
      </c>
      <c r="H45" s="48">
        <f t="shared" ref="H45:H53" si="12">SUM(C45:G45)</f>
        <v>8799406.2765055131</v>
      </c>
    </row>
    <row r="46" spans="2:8" x14ac:dyDescent="0.3">
      <c r="B46" s="13" t="s">
        <v>11</v>
      </c>
      <c r="C46" s="48">
        <f t="shared" ref="C46:G58" si="13">+C17/$K$5</f>
        <v>0</v>
      </c>
      <c r="D46" s="48">
        <f t="shared" si="13"/>
        <v>237489.39779474129</v>
      </c>
      <c r="E46" s="48">
        <f t="shared" si="13"/>
        <v>0</v>
      </c>
      <c r="F46" s="48">
        <f t="shared" si="13"/>
        <v>0</v>
      </c>
      <c r="G46" s="48">
        <f t="shared" si="13"/>
        <v>0</v>
      </c>
      <c r="H46" s="48">
        <f t="shared" si="12"/>
        <v>237489.39779474129</v>
      </c>
    </row>
    <row r="47" spans="2:8" x14ac:dyDescent="0.3">
      <c r="B47" s="13" t="s">
        <v>12</v>
      </c>
      <c r="C47" s="48">
        <f t="shared" si="13"/>
        <v>0</v>
      </c>
      <c r="D47" s="48">
        <f t="shared" si="13"/>
        <v>381679.38931297709</v>
      </c>
      <c r="E47" s="48">
        <f t="shared" si="13"/>
        <v>42408.821034775232</v>
      </c>
      <c r="F47" s="48">
        <f t="shared" si="13"/>
        <v>0</v>
      </c>
      <c r="G47" s="48">
        <f t="shared" si="13"/>
        <v>0</v>
      </c>
      <c r="H47" s="48">
        <f t="shared" si="12"/>
        <v>424088.21034775232</v>
      </c>
    </row>
    <row r="48" spans="2:8" x14ac:dyDescent="0.3">
      <c r="B48" s="13" t="s">
        <v>13</v>
      </c>
      <c r="C48" s="48">
        <f t="shared" si="13"/>
        <v>0</v>
      </c>
      <c r="D48" s="48">
        <f t="shared" si="13"/>
        <v>911649.70313825272</v>
      </c>
      <c r="E48" s="48">
        <f t="shared" si="13"/>
        <v>4503816.7938931296</v>
      </c>
      <c r="F48" s="48">
        <f t="shared" si="13"/>
        <v>2007971.3910093298</v>
      </c>
      <c r="G48" s="48">
        <f t="shared" si="13"/>
        <v>0</v>
      </c>
      <c r="H48" s="48">
        <f t="shared" si="12"/>
        <v>7423437.8880407121</v>
      </c>
    </row>
    <row r="49" spans="2:8" x14ac:dyDescent="0.3">
      <c r="B49" s="13" t="s">
        <v>14</v>
      </c>
      <c r="C49" s="48">
        <f t="shared" si="13"/>
        <v>0</v>
      </c>
      <c r="D49" s="48">
        <f t="shared" si="13"/>
        <v>0</v>
      </c>
      <c r="E49" s="48">
        <f t="shared" si="13"/>
        <v>396883.7998303647</v>
      </c>
      <c r="F49" s="48">
        <f t="shared" si="13"/>
        <v>317506.98049194232</v>
      </c>
      <c r="G49" s="48">
        <f t="shared" si="13"/>
        <v>0</v>
      </c>
      <c r="H49" s="48">
        <f t="shared" si="12"/>
        <v>714390.78032230702</v>
      </c>
    </row>
    <row r="50" spans="2:8" x14ac:dyDescent="0.3">
      <c r="B50" s="27" t="s">
        <v>22</v>
      </c>
      <c r="C50" s="48">
        <f t="shared" si="13"/>
        <v>0</v>
      </c>
      <c r="D50" s="48">
        <f t="shared" si="13"/>
        <v>0</v>
      </c>
      <c r="E50" s="48">
        <f t="shared" si="13"/>
        <v>0</v>
      </c>
      <c r="F50" s="48">
        <f t="shared" si="13"/>
        <v>1700593.7234944869</v>
      </c>
      <c r="G50" s="48">
        <f t="shared" si="13"/>
        <v>0</v>
      </c>
      <c r="H50" s="48">
        <f t="shared" si="12"/>
        <v>1700593.7234944869</v>
      </c>
    </row>
    <row r="51" spans="2:8" x14ac:dyDescent="0.3">
      <c r="B51" s="27" t="s">
        <v>23</v>
      </c>
      <c r="C51" s="48">
        <f t="shared" si="13"/>
        <v>0</v>
      </c>
      <c r="D51" s="48">
        <f t="shared" si="13"/>
        <v>0</v>
      </c>
      <c r="E51" s="48">
        <f t="shared" si="13"/>
        <v>0</v>
      </c>
      <c r="F51" s="48">
        <f t="shared" si="13"/>
        <v>0</v>
      </c>
      <c r="G51" s="48">
        <f t="shared" si="13"/>
        <v>0</v>
      </c>
      <c r="H51" s="48">
        <f t="shared" si="12"/>
        <v>0</v>
      </c>
    </row>
    <row r="52" spans="2:8" x14ac:dyDescent="0.3">
      <c r="B52" s="27" t="s">
        <v>24</v>
      </c>
      <c r="C52" s="48">
        <f t="shared" si="13"/>
        <v>0</v>
      </c>
      <c r="D52" s="48">
        <f t="shared" si="13"/>
        <v>0</v>
      </c>
      <c r="E52" s="48">
        <f t="shared" si="13"/>
        <v>0</v>
      </c>
      <c r="F52" s="48">
        <f t="shared" si="13"/>
        <v>0</v>
      </c>
      <c r="G52" s="48">
        <f t="shared" si="13"/>
        <v>0</v>
      </c>
      <c r="H52" s="48">
        <f t="shared" si="12"/>
        <v>0</v>
      </c>
    </row>
    <row r="53" spans="2:8" ht="15" thickBot="1" x14ac:dyDescent="0.35">
      <c r="B53" s="27" t="s">
        <v>25</v>
      </c>
      <c r="C53" s="48">
        <f t="shared" si="13"/>
        <v>0</v>
      </c>
      <c r="D53" s="48">
        <f t="shared" si="13"/>
        <v>0</v>
      </c>
      <c r="E53" s="48">
        <f t="shared" si="13"/>
        <v>0</v>
      </c>
      <c r="F53" s="48">
        <f t="shared" si="13"/>
        <v>0</v>
      </c>
      <c r="G53" s="48">
        <f t="shared" si="13"/>
        <v>0</v>
      </c>
      <c r="H53" s="48">
        <f t="shared" si="12"/>
        <v>0</v>
      </c>
    </row>
    <row r="54" spans="2:8" x14ac:dyDescent="0.3">
      <c r="B54" s="25" t="s">
        <v>20</v>
      </c>
      <c r="C54" s="43">
        <f t="shared" si="13"/>
        <v>4410.5173876166236</v>
      </c>
      <c r="D54" s="43">
        <f t="shared" si="13"/>
        <v>336810.8566581849</v>
      </c>
      <c r="E54" s="43">
        <f t="shared" si="13"/>
        <v>52926.208651399487</v>
      </c>
      <c r="F54" s="43">
        <f t="shared" si="13"/>
        <v>52926.208651399487</v>
      </c>
      <c r="G54" s="43">
        <f t="shared" si="13"/>
        <v>52926.208651399487</v>
      </c>
      <c r="H54" s="43">
        <f>+H25/$K$5</f>
        <v>500000</v>
      </c>
    </row>
    <row r="55" spans="2:8" x14ac:dyDescent="0.3">
      <c r="B55" s="26" t="s">
        <v>19</v>
      </c>
      <c r="C55" s="44">
        <f t="shared" si="13"/>
        <v>0</v>
      </c>
      <c r="D55" s="44">
        <f t="shared" si="13"/>
        <v>0</v>
      </c>
      <c r="E55" s="44">
        <f t="shared" si="13"/>
        <v>0</v>
      </c>
      <c r="F55" s="44">
        <f t="shared" si="13"/>
        <v>0</v>
      </c>
      <c r="G55" s="44">
        <f t="shared" si="13"/>
        <v>203600</v>
      </c>
      <c r="H55" s="44">
        <f>+H26/$K$5</f>
        <v>203600</v>
      </c>
    </row>
    <row r="56" spans="2:8" x14ac:dyDescent="0.3">
      <c r="B56" s="26" t="s">
        <v>21</v>
      </c>
      <c r="C56" s="44">
        <f t="shared" si="13"/>
        <v>0</v>
      </c>
      <c r="D56" s="44">
        <f t="shared" si="13"/>
        <v>1096400</v>
      </c>
      <c r="E56" s="44">
        <f t="shared" si="13"/>
        <v>0</v>
      </c>
      <c r="F56" s="44">
        <f t="shared" si="13"/>
        <v>0</v>
      </c>
      <c r="G56" s="44">
        <f t="shared" si="13"/>
        <v>0</v>
      </c>
      <c r="H56" s="44">
        <f>+H27/$K$5</f>
        <v>1096400</v>
      </c>
    </row>
    <row r="57" spans="2:8" x14ac:dyDescent="0.3">
      <c r="B57" s="16" t="s">
        <v>16</v>
      </c>
      <c r="C57" s="44">
        <f t="shared" si="13"/>
        <v>0</v>
      </c>
      <c r="D57" s="44">
        <f t="shared" si="13"/>
        <v>0</v>
      </c>
      <c r="E57" s="44">
        <f t="shared" si="13"/>
        <v>0</v>
      </c>
      <c r="F57" s="44">
        <f t="shared" si="13"/>
        <v>0</v>
      </c>
      <c r="G57" s="44">
        <f t="shared" si="13"/>
        <v>0</v>
      </c>
      <c r="H57" s="44">
        <f>+H28/$K$5</f>
        <v>0</v>
      </c>
    </row>
    <row r="58" spans="2:8" ht="15" thickBot="1" x14ac:dyDescent="0.35">
      <c r="B58" s="17" t="s">
        <v>3</v>
      </c>
      <c r="C58" s="44">
        <f t="shared" si="13"/>
        <v>0</v>
      </c>
      <c r="D58" s="44">
        <f t="shared" si="13"/>
        <v>0</v>
      </c>
      <c r="E58" s="44">
        <f t="shared" si="13"/>
        <v>0</v>
      </c>
      <c r="F58" s="44">
        <f t="shared" si="13"/>
        <v>0</v>
      </c>
      <c r="G58" s="44">
        <f t="shared" si="13"/>
        <v>0</v>
      </c>
      <c r="H58" s="44">
        <f>+H29/$K$5</f>
        <v>0</v>
      </c>
    </row>
    <row r="59" spans="2:8" ht="15" thickBot="1" x14ac:dyDescent="0.35">
      <c r="B59" s="14" t="s">
        <v>15</v>
      </c>
      <c r="C59" s="40">
        <f t="shared" ref="C59:H59" si="14">+C36+C42+C54+C55+C56+C57+C58</f>
        <v>4410.5173876166236</v>
      </c>
      <c r="D59" s="40">
        <f t="shared" si="14"/>
        <v>3533664.6310432572</v>
      </c>
      <c r="E59" s="40">
        <f t="shared" si="14"/>
        <v>6985009.3299406273</v>
      </c>
      <c r="F59" s="40">
        <f t="shared" si="14"/>
        <v>6716826.9720101776</v>
      </c>
      <c r="G59" s="40">
        <f t="shared" si="14"/>
        <v>2760088.5496183205</v>
      </c>
      <c r="H59" s="40">
        <f t="shared" si="14"/>
        <v>20000000</v>
      </c>
    </row>
  </sheetData>
  <mergeCells count="3">
    <mergeCell ref="B33:H33"/>
    <mergeCell ref="B4:H4"/>
    <mergeCell ref="B2:H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A99A4-88BB-4D44-AF9F-27716920D0AA}">
  <dimension ref="B2:S53"/>
  <sheetViews>
    <sheetView topLeftCell="B13" workbookViewId="0">
      <selection activeCell="K21" sqref="K21:K26"/>
    </sheetView>
  </sheetViews>
  <sheetFormatPr defaultRowHeight="14.4" x14ac:dyDescent="0.3"/>
  <cols>
    <col min="1" max="1" width="2.33203125" customWidth="1"/>
    <col min="2" max="2" width="67.109375" style="1" customWidth="1"/>
    <col min="3" max="4" width="12.88671875" style="1" customWidth="1"/>
    <col min="5" max="5" width="13.44140625" style="1" customWidth="1"/>
    <col min="6" max="6" width="14.109375" style="1" bestFit="1" customWidth="1"/>
    <col min="7" max="8" width="14.5546875" style="1" bestFit="1" customWidth="1"/>
    <col min="9" max="9" width="13.21875" style="1" bestFit="1" customWidth="1"/>
    <col min="10" max="10" width="12.44140625" style="1" customWidth="1"/>
    <col min="11" max="11" width="14.21875" style="7" bestFit="1" customWidth="1"/>
    <col min="12" max="12" width="2.88671875" customWidth="1"/>
    <col min="13" max="13" width="11.6640625" customWidth="1"/>
    <col min="14" max="14" width="6.88671875" customWidth="1"/>
    <col min="16" max="16" width="0" hidden="1" customWidth="1"/>
  </cols>
  <sheetData>
    <row r="2" spans="2:19" x14ac:dyDescent="0.3">
      <c r="B2" s="88" t="s">
        <v>37</v>
      </c>
      <c r="C2" s="89"/>
      <c r="D2" s="89"/>
      <c r="E2" s="89"/>
      <c r="F2" s="89"/>
      <c r="G2" s="89"/>
      <c r="H2" s="89"/>
      <c r="I2" s="89"/>
      <c r="J2" s="89"/>
      <c r="K2" s="89"/>
    </row>
    <row r="4" spans="2:19" x14ac:dyDescent="0.3">
      <c r="B4" s="87" t="s">
        <v>29</v>
      </c>
      <c r="C4" s="87"/>
      <c r="D4" s="87"/>
      <c r="E4" s="87"/>
      <c r="F4" s="87"/>
      <c r="G4" s="87"/>
      <c r="H4" s="87"/>
      <c r="I4" s="87"/>
      <c r="J4" s="87"/>
      <c r="K4" s="87"/>
    </row>
    <row r="5" spans="2:19" x14ac:dyDescent="0.3">
      <c r="B5" s="5"/>
      <c r="C5" s="5"/>
      <c r="D5" s="5"/>
      <c r="E5" s="5"/>
      <c r="F5" s="5"/>
      <c r="G5" s="5"/>
      <c r="H5" s="5"/>
      <c r="I5" s="5"/>
      <c r="J5" s="5"/>
      <c r="M5" s="19" t="s">
        <v>26</v>
      </c>
      <c r="N5" s="20">
        <v>1.179</v>
      </c>
      <c r="O5" s="28" t="s">
        <v>27</v>
      </c>
    </row>
    <row r="6" spans="2:19" ht="15" thickBot="1" x14ac:dyDescent="0.35">
      <c r="C6" s="32">
        <v>2015</v>
      </c>
      <c r="D6" s="32">
        <v>2016</v>
      </c>
      <c r="E6" s="32">
        <v>2017</v>
      </c>
      <c r="F6" s="32">
        <v>2018</v>
      </c>
      <c r="G6" s="32">
        <v>2019</v>
      </c>
      <c r="H6" s="32">
        <v>2020</v>
      </c>
      <c r="I6" s="32">
        <v>2021</v>
      </c>
      <c r="J6" s="32">
        <v>2022</v>
      </c>
      <c r="K6" s="32" t="s">
        <v>15</v>
      </c>
      <c r="M6" s="49" t="s">
        <v>43</v>
      </c>
      <c r="N6" s="19"/>
    </row>
    <row r="7" spans="2:19" ht="27" thickBot="1" x14ac:dyDescent="0.35">
      <c r="B7" s="15" t="s">
        <v>1</v>
      </c>
      <c r="C7" s="51">
        <f>SUM(C8:C12)</f>
        <v>0</v>
      </c>
      <c r="D7" s="51">
        <f t="shared" ref="D7:J7" si="0">SUM(D8:D12)</f>
        <v>256071.21</v>
      </c>
      <c r="E7" s="51">
        <f t="shared" si="0"/>
        <v>1080598.28</v>
      </c>
      <c r="F7" s="51">
        <f t="shared" si="0"/>
        <v>2134528.4900000002</v>
      </c>
      <c r="G7" s="51">
        <f t="shared" si="0"/>
        <v>2858666.45</v>
      </c>
      <c r="H7" s="51">
        <f t="shared" si="0"/>
        <v>3150000</v>
      </c>
      <c r="I7" s="51">
        <f t="shared" si="0"/>
        <v>2951700</v>
      </c>
      <c r="J7" s="51">
        <f t="shared" si="0"/>
        <v>0</v>
      </c>
      <c r="K7" s="73">
        <f>SUM(K8:K12)</f>
        <v>12431564.43</v>
      </c>
      <c r="M7" s="50"/>
      <c r="N7" s="50"/>
      <c r="O7" s="50"/>
      <c r="P7" s="50"/>
      <c r="Q7" s="50"/>
      <c r="R7" s="50"/>
      <c r="S7" s="50"/>
    </row>
    <row r="8" spans="2:19" ht="26.4" x14ac:dyDescent="0.3">
      <c r="B8" s="31" t="s">
        <v>4</v>
      </c>
      <c r="C8" s="42">
        <v>0</v>
      </c>
      <c r="D8" s="72">
        <v>208806.78</v>
      </c>
      <c r="E8" s="72">
        <v>435674.49</v>
      </c>
      <c r="F8" s="72">
        <v>772518.73</v>
      </c>
      <c r="G8" s="72">
        <v>1103000</v>
      </c>
      <c r="H8" s="72">
        <v>1500000</v>
      </c>
      <c r="I8" s="72">
        <v>1400000</v>
      </c>
      <c r="J8" s="42"/>
      <c r="K8" s="74">
        <f>SUM(C8:J8)</f>
        <v>5420000</v>
      </c>
      <c r="M8" s="6"/>
      <c r="P8" s="4">
        <v>3750000</v>
      </c>
    </row>
    <row r="9" spans="2:19" ht="26.4" x14ac:dyDescent="0.3">
      <c r="B9" s="9" t="s">
        <v>5</v>
      </c>
      <c r="C9" s="48">
        <v>0</v>
      </c>
      <c r="D9" s="59">
        <v>44000</v>
      </c>
      <c r="E9" s="59">
        <v>494083.55</v>
      </c>
      <c r="F9" s="59">
        <v>646250</v>
      </c>
      <c r="G9" s="59">
        <v>915666.45</v>
      </c>
      <c r="H9" s="59">
        <v>50000</v>
      </c>
      <c r="I9" s="59"/>
      <c r="J9" s="48"/>
      <c r="K9" s="75">
        <f>SUM(C9:J9)</f>
        <v>2150000</v>
      </c>
      <c r="P9" s="4">
        <v>700000</v>
      </c>
    </row>
    <row r="10" spans="2:19" ht="26.4" x14ac:dyDescent="0.3">
      <c r="B10" s="9" t="s">
        <v>6</v>
      </c>
      <c r="C10" s="48">
        <v>0</v>
      </c>
      <c r="D10" s="59">
        <v>0</v>
      </c>
      <c r="E10" s="59">
        <v>70840.240000000005</v>
      </c>
      <c r="F10" s="59">
        <v>79159.759999999995</v>
      </c>
      <c r="G10" s="59"/>
      <c r="H10" s="59"/>
      <c r="I10" s="59"/>
      <c r="J10" s="48"/>
      <c r="K10" s="75">
        <f t="shared" ref="K10:K12" si="1">SUM(C10:J10)</f>
        <v>150000</v>
      </c>
      <c r="P10" s="24">
        <v>0</v>
      </c>
    </row>
    <row r="11" spans="2:19" ht="26.4" x14ac:dyDescent="0.3">
      <c r="B11" s="9" t="s">
        <v>7</v>
      </c>
      <c r="C11" s="48">
        <v>0</v>
      </c>
      <c r="D11" s="59">
        <v>0</v>
      </c>
      <c r="E11" s="59">
        <v>80000</v>
      </c>
      <c r="F11" s="59">
        <v>566600</v>
      </c>
      <c r="G11" s="59">
        <v>740000</v>
      </c>
      <c r="H11" s="59">
        <v>1480000</v>
      </c>
      <c r="I11" s="59">
        <v>1480000</v>
      </c>
      <c r="J11" s="48"/>
      <c r="K11" s="75">
        <f t="shared" si="1"/>
        <v>4346600</v>
      </c>
      <c r="P11" s="4">
        <v>3720000</v>
      </c>
    </row>
    <row r="12" spans="2:19" ht="40.200000000000003" thickBot="1" x14ac:dyDescent="0.35">
      <c r="B12" s="10" t="s">
        <v>17</v>
      </c>
      <c r="C12" s="76">
        <v>0</v>
      </c>
      <c r="D12" s="77">
        <v>3264.43</v>
      </c>
      <c r="E12" s="77">
        <v>0</v>
      </c>
      <c r="F12" s="77">
        <v>70000</v>
      </c>
      <c r="G12" s="77">
        <v>100000</v>
      </c>
      <c r="H12" s="77">
        <v>120000</v>
      </c>
      <c r="I12" s="77">
        <v>71700</v>
      </c>
      <c r="J12" s="76"/>
      <c r="K12" s="78">
        <f t="shared" si="1"/>
        <v>364964.43</v>
      </c>
      <c r="M12" s="6"/>
      <c r="P12" s="4">
        <v>300000</v>
      </c>
    </row>
    <row r="13" spans="2:19" ht="27" thickBot="1" x14ac:dyDescent="0.35">
      <c r="B13" s="15" t="s">
        <v>2</v>
      </c>
      <c r="C13" s="51">
        <f>SUM(C14:C20)</f>
        <v>0</v>
      </c>
      <c r="D13" s="51">
        <f t="shared" ref="D13:J13" si="2">SUM(D14:D20)</f>
        <v>4306583.3099999996</v>
      </c>
      <c r="E13" s="51">
        <f t="shared" si="2"/>
        <v>10925737.59</v>
      </c>
      <c r="F13" s="51">
        <f t="shared" si="2"/>
        <v>17327326.259999998</v>
      </c>
      <c r="G13" s="51">
        <f t="shared" si="2"/>
        <v>19465849.41</v>
      </c>
      <c r="H13" s="51">
        <f t="shared" si="2"/>
        <v>6751739</v>
      </c>
      <c r="I13" s="51">
        <f t="shared" si="2"/>
        <v>0</v>
      </c>
      <c r="J13" s="51">
        <f t="shared" si="2"/>
        <v>0</v>
      </c>
      <c r="K13" s="79">
        <f>SUM(K14:K20)</f>
        <v>58777235.570000008</v>
      </c>
      <c r="M13" s="21"/>
    </row>
    <row r="14" spans="2:19" x14ac:dyDescent="0.3">
      <c r="B14" s="29" t="s">
        <v>8</v>
      </c>
      <c r="C14" s="80">
        <v>0</v>
      </c>
      <c r="D14" s="67">
        <v>4261583.3099999996</v>
      </c>
      <c r="E14" s="67">
        <v>8654147.5899999999</v>
      </c>
      <c r="F14" s="67">
        <v>12734047.43</v>
      </c>
      <c r="G14" s="67">
        <v>219529.51</v>
      </c>
      <c r="H14" s="67"/>
      <c r="I14" s="67"/>
      <c r="J14" s="67"/>
      <c r="K14" s="81">
        <f>SUM(C14:J14)</f>
        <v>25869307.84</v>
      </c>
      <c r="M14" s="23"/>
    </row>
    <row r="15" spans="2:19" x14ac:dyDescent="0.3">
      <c r="B15" s="12" t="s">
        <v>9</v>
      </c>
      <c r="C15" s="80">
        <v>0</v>
      </c>
      <c r="D15" s="67"/>
      <c r="E15" s="67"/>
      <c r="F15" s="67">
        <v>0</v>
      </c>
      <c r="G15" s="67">
        <v>2062000</v>
      </c>
      <c r="H15" s="67"/>
      <c r="I15" s="67"/>
      <c r="J15" s="67"/>
      <c r="K15" s="81">
        <f>SUM(C15:J15)</f>
        <v>2062000</v>
      </c>
      <c r="M15" s="18"/>
    </row>
    <row r="16" spans="2:19" x14ac:dyDescent="0.3">
      <c r="B16" s="12" t="s">
        <v>10</v>
      </c>
      <c r="C16" s="80">
        <v>0</v>
      </c>
      <c r="D16" s="67"/>
      <c r="E16" s="67">
        <v>0</v>
      </c>
      <c r="F16" s="67">
        <v>1804835</v>
      </c>
      <c r="G16" s="67">
        <v>5827926</v>
      </c>
      <c r="H16" s="67">
        <v>2741739</v>
      </c>
      <c r="I16" s="67"/>
      <c r="J16" s="67"/>
      <c r="K16" s="81">
        <f t="shared" ref="K16:K20" si="3">SUM(C16:J16)</f>
        <v>10374500</v>
      </c>
      <c r="M16" s="18"/>
    </row>
    <row r="17" spans="2:13" x14ac:dyDescent="0.3">
      <c r="B17" s="12" t="s">
        <v>22</v>
      </c>
      <c r="C17" s="80">
        <v>0</v>
      </c>
      <c r="D17" s="67"/>
      <c r="E17" s="67"/>
      <c r="F17" s="67">
        <v>0</v>
      </c>
      <c r="G17" s="67">
        <v>0</v>
      </c>
      <c r="H17" s="67">
        <v>2005000</v>
      </c>
      <c r="I17" s="67"/>
      <c r="J17" s="67"/>
      <c r="K17" s="81">
        <f t="shared" si="3"/>
        <v>2005000</v>
      </c>
    </row>
    <row r="18" spans="2:13" x14ac:dyDescent="0.3">
      <c r="B18" s="12" t="s">
        <v>23</v>
      </c>
      <c r="C18" s="80">
        <v>0</v>
      </c>
      <c r="D18" s="67">
        <v>0</v>
      </c>
      <c r="E18" s="67">
        <v>2212590</v>
      </c>
      <c r="F18" s="67">
        <v>2542443.83</v>
      </c>
      <c r="G18" s="67">
        <v>11356393.9</v>
      </c>
      <c r="H18" s="67"/>
      <c r="I18" s="67"/>
      <c r="J18" s="67"/>
      <c r="K18" s="81">
        <f t="shared" si="3"/>
        <v>16111427.73</v>
      </c>
    </row>
    <row r="19" spans="2:13" x14ac:dyDescent="0.3">
      <c r="B19" s="12" t="s">
        <v>24</v>
      </c>
      <c r="C19" s="80">
        <v>0</v>
      </c>
      <c r="D19" s="67"/>
      <c r="E19" s="67"/>
      <c r="F19" s="67">
        <v>0</v>
      </c>
      <c r="G19" s="67">
        <v>0</v>
      </c>
      <c r="H19" s="67">
        <v>2005000</v>
      </c>
      <c r="I19" s="67"/>
      <c r="J19" s="67"/>
      <c r="K19" s="81">
        <f t="shared" si="3"/>
        <v>2005000</v>
      </c>
    </row>
    <row r="20" spans="2:13" ht="15" thickBot="1" x14ac:dyDescent="0.35">
      <c r="B20" s="12" t="s">
        <v>25</v>
      </c>
      <c r="C20" s="80">
        <v>0</v>
      </c>
      <c r="D20" s="67">
        <v>45000</v>
      </c>
      <c r="E20" s="67">
        <v>59000</v>
      </c>
      <c r="F20" s="67">
        <v>246000</v>
      </c>
      <c r="G20" s="67"/>
      <c r="H20" s="67"/>
      <c r="I20" s="67"/>
      <c r="J20" s="67"/>
      <c r="K20" s="81">
        <f t="shared" si="3"/>
        <v>350000</v>
      </c>
    </row>
    <row r="21" spans="2:13" x14ac:dyDescent="0.3">
      <c r="B21" s="25" t="s">
        <v>20</v>
      </c>
      <c r="C21" s="36">
        <v>29419.5</v>
      </c>
      <c r="D21" s="36">
        <v>367276.86</v>
      </c>
      <c r="E21" s="36">
        <v>341169.94</v>
      </c>
      <c r="F21" s="36">
        <f>2029255.6-F23</f>
        <v>736600</v>
      </c>
      <c r="G21" s="36">
        <v>381724</v>
      </c>
      <c r="H21" s="36">
        <v>420909.7</v>
      </c>
      <c r="I21" s="36">
        <v>62400</v>
      </c>
      <c r="J21" s="36"/>
      <c r="K21" s="82">
        <f>SUM(C21:J21)</f>
        <v>2339500</v>
      </c>
    </row>
    <row r="22" spans="2:13" x14ac:dyDescent="0.3">
      <c r="B22" s="26" t="s">
        <v>19</v>
      </c>
      <c r="C22" s="35"/>
      <c r="D22" s="35"/>
      <c r="E22" s="35"/>
      <c r="F22" s="35"/>
      <c r="G22" s="35"/>
      <c r="H22" s="35"/>
      <c r="I22" s="35">
        <v>240044.4</v>
      </c>
      <c r="J22" s="35"/>
      <c r="K22" s="83">
        <f>SUM(C22:J22)</f>
        <v>240044.4</v>
      </c>
    </row>
    <row r="23" spans="2:13" x14ac:dyDescent="0.3">
      <c r="B23" s="26" t="s">
        <v>21</v>
      </c>
      <c r="C23" s="35"/>
      <c r="D23" s="35"/>
      <c r="E23" s="35"/>
      <c r="F23" s="35">
        <v>1292655.6000000001</v>
      </c>
      <c r="G23" s="35"/>
      <c r="H23" s="35"/>
      <c r="I23" s="35"/>
      <c r="J23" s="35"/>
      <c r="K23" s="83">
        <f t="shared" ref="K23:K25" si="4">SUM(C23:J23)</f>
        <v>1292655.6000000001</v>
      </c>
    </row>
    <row r="24" spans="2:13" x14ac:dyDescent="0.3">
      <c r="B24" s="16" t="s">
        <v>16</v>
      </c>
      <c r="C24" s="35"/>
      <c r="D24" s="35">
        <v>2100.4</v>
      </c>
      <c r="E24" s="35">
        <v>85000</v>
      </c>
      <c r="F24" s="35">
        <v>125000</v>
      </c>
      <c r="G24" s="35">
        <v>150000</v>
      </c>
      <c r="H24" s="35">
        <v>1137899.6000000001</v>
      </c>
      <c r="I24" s="35">
        <v>0</v>
      </c>
      <c r="J24" s="35"/>
      <c r="K24" s="83">
        <f>SUM(C24:J24)</f>
        <v>1500000</v>
      </c>
    </row>
    <row r="25" spans="2:13" x14ac:dyDescent="0.3">
      <c r="B25" s="17" t="s">
        <v>35</v>
      </c>
      <c r="C25" s="35"/>
      <c r="D25" s="35"/>
      <c r="E25" s="35"/>
      <c r="F25" s="35"/>
      <c r="G25" s="35"/>
      <c r="H25" s="35"/>
      <c r="I25" s="35"/>
      <c r="J25" s="35">
        <v>1179000</v>
      </c>
      <c r="K25" s="83">
        <f t="shared" si="4"/>
        <v>1179000</v>
      </c>
    </row>
    <row r="26" spans="2:13" ht="15" thickBot="1" x14ac:dyDescent="0.35">
      <c r="B26" s="30" t="s">
        <v>3</v>
      </c>
      <c r="C26" s="84"/>
      <c r="D26" s="84"/>
      <c r="E26" s="84"/>
      <c r="F26" s="84">
        <v>0</v>
      </c>
      <c r="G26" s="84">
        <v>0</v>
      </c>
      <c r="H26" s="84">
        <v>1000000</v>
      </c>
      <c r="I26" s="84">
        <v>3199000</v>
      </c>
      <c r="J26" s="84"/>
      <c r="K26" s="85">
        <f>SUM(C26:J26)</f>
        <v>4199000</v>
      </c>
      <c r="M26" s="21"/>
    </row>
    <row r="27" spans="2:13" ht="15" thickBot="1" x14ac:dyDescent="0.35">
      <c r="B27" s="14" t="s">
        <v>15</v>
      </c>
      <c r="C27" s="39">
        <f t="shared" ref="C27:K27" si="5">+C7+C13+C21+C22+C23+C24+C25+C26</f>
        <v>29419.5</v>
      </c>
      <c r="D27" s="39">
        <f t="shared" si="5"/>
        <v>4932031.78</v>
      </c>
      <c r="E27" s="39">
        <f t="shared" si="5"/>
        <v>12432505.809999999</v>
      </c>
      <c r="F27" s="39">
        <f t="shared" si="5"/>
        <v>21616110.350000001</v>
      </c>
      <c r="G27" s="39">
        <f t="shared" si="5"/>
        <v>22856239.859999999</v>
      </c>
      <c r="H27" s="39">
        <f t="shared" si="5"/>
        <v>12460548.299999999</v>
      </c>
      <c r="I27" s="39">
        <f t="shared" si="5"/>
        <v>6453144.4000000004</v>
      </c>
      <c r="J27" s="39">
        <f t="shared" si="5"/>
        <v>1179000</v>
      </c>
      <c r="K27" s="40">
        <f t="shared" si="5"/>
        <v>81959000</v>
      </c>
      <c r="M27" s="21"/>
    </row>
    <row r="28" spans="2:13" x14ac:dyDescent="0.3">
      <c r="B28" s="2"/>
      <c r="C28" s="2"/>
      <c r="D28" s="2"/>
      <c r="E28" s="2"/>
      <c r="F28" s="2"/>
      <c r="G28" s="2"/>
      <c r="H28" s="2"/>
      <c r="I28" s="2"/>
      <c r="J28" s="2"/>
    </row>
    <row r="30" spans="2:13" x14ac:dyDescent="0.3">
      <c r="B30" s="87" t="s">
        <v>28</v>
      </c>
      <c r="C30" s="87"/>
      <c r="D30" s="87"/>
      <c r="E30" s="87"/>
      <c r="F30" s="87"/>
      <c r="G30" s="87"/>
      <c r="H30" s="87"/>
      <c r="I30" s="87"/>
      <c r="J30" s="87"/>
      <c r="K30" s="87"/>
    </row>
    <row r="31" spans="2:13" x14ac:dyDescent="0.3">
      <c r="E31"/>
      <c r="F31"/>
      <c r="G31"/>
      <c r="H31"/>
      <c r="I31"/>
      <c r="J31"/>
      <c r="K31"/>
    </row>
    <row r="32" spans="2:13" ht="15" thickBot="1" x14ac:dyDescent="0.35">
      <c r="C32" s="32">
        <v>2015</v>
      </c>
      <c r="D32" s="32">
        <v>2016</v>
      </c>
      <c r="E32" s="32">
        <v>2017</v>
      </c>
      <c r="F32" s="32">
        <v>2018</v>
      </c>
      <c r="G32" s="32">
        <v>2019</v>
      </c>
      <c r="H32" s="32">
        <v>2020</v>
      </c>
      <c r="I32" s="32">
        <v>2021</v>
      </c>
      <c r="J32" s="32">
        <v>2022</v>
      </c>
      <c r="K32" s="32" t="s">
        <v>15</v>
      </c>
    </row>
    <row r="33" spans="2:11" ht="27" thickBot="1" x14ac:dyDescent="0.35">
      <c r="B33" s="15" t="s">
        <v>1</v>
      </c>
      <c r="C33" s="41">
        <f t="shared" ref="C33:D33" si="6">SUM(C34:C38)</f>
        <v>0</v>
      </c>
      <c r="D33" s="41">
        <f t="shared" si="6"/>
        <v>217193.56234096692</v>
      </c>
      <c r="E33" s="41">
        <f>SUM(E34:E38)</f>
        <v>916537.98134011868</v>
      </c>
      <c r="F33" s="41">
        <f t="shared" ref="F33:J33" si="7">SUM(F34:F38)</f>
        <v>1810456.7345207802</v>
      </c>
      <c r="G33" s="41">
        <f t="shared" si="7"/>
        <v>2424653.477523325</v>
      </c>
      <c r="H33" s="41">
        <f t="shared" si="7"/>
        <v>2671755.7251908397</v>
      </c>
      <c r="I33" s="41">
        <f t="shared" si="7"/>
        <v>2503562.3409669208</v>
      </c>
      <c r="J33" s="41">
        <f t="shared" si="7"/>
        <v>0</v>
      </c>
      <c r="K33" s="41">
        <f>SUM(K34:K38)</f>
        <v>10544159.821882952</v>
      </c>
    </row>
    <row r="34" spans="2:11" ht="26.4" x14ac:dyDescent="0.3">
      <c r="B34" s="8" t="s">
        <v>4</v>
      </c>
      <c r="C34" s="52">
        <f t="shared" ref="C34:I38" si="8">+C8/$N$5</f>
        <v>0</v>
      </c>
      <c r="D34" s="52">
        <f t="shared" si="8"/>
        <v>177104.98727735368</v>
      </c>
      <c r="E34" s="52">
        <f t="shared" si="8"/>
        <v>369528.82951653941</v>
      </c>
      <c r="F34" s="52">
        <f t="shared" si="8"/>
        <v>655232.17133163696</v>
      </c>
      <c r="G34" s="52">
        <f t="shared" si="8"/>
        <v>935538.5920271416</v>
      </c>
      <c r="H34" s="52">
        <f t="shared" si="8"/>
        <v>1272264.631043257</v>
      </c>
      <c r="I34" s="52">
        <f t="shared" si="8"/>
        <v>1187446.9889737065</v>
      </c>
      <c r="J34" s="52"/>
      <c r="K34" s="45">
        <f>SUM(C34:I34)</f>
        <v>4597116.2001696359</v>
      </c>
    </row>
    <row r="35" spans="2:11" ht="26.4" x14ac:dyDescent="0.3">
      <c r="B35" s="9" t="s">
        <v>5</v>
      </c>
      <c r="C35" s="33">
        <f t="shared" si="8"/>
        <v>0</v>
      </c>
      <c r="D35" s="33">
        <f t="shared" si="8"/>
        <v>37319.762510602202</v>
      </c>
      <c r="E35" s="33">
        <f t="shared" si="8"/>
        <v>419070.01696352841</v>
      </c>
      <c r="F35" s="33">
        <f t="shared" si="8"/>
        <v>548134.01187446981</v>
      </c>
      <c r="G35" s="33">
        <f t="shared" si="8"/>
        <v>776646.69211195922</v>
      </c>
      <c r="H35" s="33">
        <f t="shared" si="8"/>
        <v>42408.821034775232</v>
      </c>
      <c r="I35" s="33">
        <f t="shared" si="8"/>
        <v>0</v>
      </c>
      <c r="J35" s="33"/>
      <c r="K35" s="46">
        <f>SUM(C35:I35)</f>
        <v>1823579.3044953346</v>
      </c>
    </row>
    <row r="36" spans="2:11" ht="26.4" x14ac:dyDescent="0.3">
      <c r="B36" s="9" t="s">
        <v>6</v>
      </c>
      <c r="C36" s="33">
        <f t="shared" si="8"/>
        <v>0</v>
      </c>
      <c r="D36" s="33">
        <f t="shared" si="8"/>
        <v>0</v>
      </c>
      <c r="E36" s="33">
        <f t="shared" si="8"/>
        <v>60085.021204410521</v>
      </c>
      <c r="F36" s="33">
        <f t="shared" si="8"/>
        <v>67141.441899915182</v>
      </c>
      <c r="G36" s="33">
        <f t="shared" si="8"/>
        <v>0</v>
      </c>
      <c r="H36" s="33">
        <f t="shared" si="8"/>
        <v>0</v>
      </c>
      <c r="I36" s="33">
        <f t="shared" si="8"/>
        <v>0</v>
      </c>
      <c r="J36" s="33"/>
      <c r="K36" s="46">
        <f t="shared" ref="K36:K38" si="9">SUM(C36:I36)</f>
        <v>127226.4631043257</v>
      </c>
    </row>
    <row r="37" spans="2:11" ht="26.4" x14ac:dyDescent="0.3">
      <c r="B37" s="9" t="s">
        <v>7</v>
      </c>
      <c r="C37" s="33">
        <f t="shared" si="8"/>
        <v>0</v>
      </c>
      <c r="D37" s="33">
        <f t="shared" si="8"/>
        <v>0</v>
      </c>
      <c r="E37" s="33">
        <f t="shared" si="8"/>
        <v>67854.113655640365</v>
      </c>
      <c r="F37" s="33">
        <f t="shared" si="8"/>
        <v>480576.75996607292</v>
      </c>
      <c r="G37" s="33">
        <f t="shared" si="8"/>
        <v>627650.55131467339</v>
      </c>
      <c r="H37" s="33">
        <f t="shared" si="8"/>
        <v>1255301.1026293468</v>
      </c>
      <c r="I37" s="33">
        <f t="shared" si="8"/>
        <v>1255301.1026293468</v>
      </c>
      <c r="J37" s="33"/>
      <c r="K37" s="46">
        <f t="shared" si="9"/>
        <v>3686683.6301950803</v>
      </c>
    </row>
    <row r="38" spans="2:11" ht="40.200000000000003" thickBot="1" x14ac:dyDescent="0.35">
      <c r="B38" s="10" t="s">
        <v>17</v>
      </c>
      <c r="C38" s="33">
        <f t="shared" si="8"/>
        <v>0</v>
      </c>
      <c r="D38" s="33">
        <f t="shared" si="8"/>
        <v>2768.812553011026</v>
      </c>
      <c r="E38" s="33">
        <f t="shared" si="8"/>
        <v>0</v>
      </c>
      <c r="F38" s="33">
        <f t="shared" si="8"/>
        <v>59372.349448685323</v>
      </c>
      <c r="G38" s="33">
        <f t="shared" si="8"/>
        <v>84817.642069550464</v>
      </c>
      <c r="H38" s="33">
        <f t="shared" si="8"/>
        <v>101781.17048346056</v>
      </c>
      <c r="I38" s="33">
        <f t="shared" si="8"/>
        <v>60814.249363867682</v>
      </c>
      <c r="J38" s="33"/>
      <c r="K38" s="46">
        <f t="shared" si="9"/>
        <v>309554.2239185751</v>
      </c>
    </row>
    <row r="39" spans="2:11" ht="27" thickBot="1" x14ac:dyDescent="0.35">
      <c r="B39" s="15" t="s">
        <v>2</v>
      </c>
      <c r="C39" s="51">
        <f>SUM(C40:C46)</f>
        <v>0</v>
      </c>
      <c r="D39" s="51">
        <f t="shared" ref="D39:J39" si="10">SUM(D40:D46)</f>
        <v>3652742.4173027985</v>
      </c>
      <c r="E39" s="51">
        <f t="shared" si="10"/>
        <v>9266953.0025445297</v>
      </c>
      <c r="F39" s="51">
        <f t="shared" si="10"/>
        <v>14696629.567430025</v>
      </c>
      <c r="G39" s="51">
        <f t="shared" si="10"/>
        <v>16510474.478371501</v>
      </c>
      <c r="H39" s="51">
        <f t="shared" si="10"/>
        <v>5726665.8184902463</v>
      </c>
      <c r="I39" s="51">
        <f t="shared" si="10"/>
        <v>0</v>
      </c>
      <c r="J39" s="51">
        <f t="shared" si="10"/>
        <v>0</v>
      </c>
      <c r="K39" s="41">
        <f>+SUM(K40:K46)</f>
        <v>49853465.284139089</v>
      </c>
    </row>
    <row r="40" spans="2:11" x14ac:dyDescent="0.3">
      <c r="B40" s="11" t="s">
        <v>8</v>
      </c>
      <c r="C40" s="53">
        <f t="shared" ref="C40:J47" si="11">+C14/$N$5</f>
        <v>0</v>
      </c>
      <c r="D40" s="53">
        <f t="shared" si="11"/>
        <v>3614574.478371501</v>
      </c>
      <c r="E40" s="53">
        <f t="shared" si="11"/>
        <v>7340243.9270568276</v>
      </c>
      <c r="F40" s="53">
        <f t="shared" si="11"/>
        <v>10800718.770144189</v>
      </c>
      <c r="G40" s="53">
        <f t="shared" si="11"/>
        <v>186199.75402883801</v>
      </c>
      <c r="H40" s="53">
        <f t="shared" si="11"/>
        <v>0</v>
      </c>
      <c r="I40" s="53">
        <f t="shared" si="11"/>
        <v>0</v>
      </c>
      <c r="J40" s="53">
        <f t="shared" si="11"/>
        <v>0</v>
      </c>
      <c r="K40" s="47">
        <f>SUM(C40:J40)</f>
        <v>21941736.929601353</v>
      </c>
    </row>
    <row r="41" spans="2:11" x14ac:dyDescent="0.3">
      <c r="B41" s="12" t="s">
        <v>9</v>
      </c>
      <c r="C41" s="34">
        <f t="shared" si="11"/>
        <v>0</v>
      </c>
      <c r="D41" s="34">
        <f t="shared" si="11"/>
        <v>0</v>
      </c>
      <c r="E41" s="34">
        <f t="shared" si="11"/>
        <v>0</v>
      </c>
      <c r="F41" s="34">
        <f t="shared" si="11"/>
        <v>0</v>
      </c>
      <c r="G41" s="34">
        <f t="shared" si="11"/>
        <v>1748939.7794741306</v>
      </c>
      <c r="H41" s="34">
        <f t="shared" si="11"/>
        <v>0</v>
      </c>
      <c r="I41" s="34">
        <f t="shared" si="11"/>
        <v>0</v>
      </c>
      <c r="J41" s="34">
        <f t="shared" si="11"/>
        <v>0</v>
      </c>
      <c r="K41" s="48">
        <f>SUM(C41:J41)</f>
        <v>1748939.7794741306</v>
      </c>
    </row>
    <row r="42" spans="2:11" x14ac:dyDescent="0.3">
      <c r="B42" s="12" t="s">
        <v>10</v>
      </c>
      <c r="C42" s="34">
        <f t="shared" si="11"/>
        <v>0</v>
      </c>
      <c r="D42" s="34">
        <f t="shared" si="11"/>
        <v>0</v>
      </c>
      <c r="E42" s="34">
        <f t="shared" si="11"/>
        <v>0</v>
      </c>
      <c r="F42" s="34">
        <f t="shared" si="11"/>
        <v>1530818.4902459711</v>
      </c>
      <c r="G42" s="34">
        <f t="shared" si="11"/>
        <v>4943109.4147582697</v>
      </c>
      <c r="H42" s="34">
        <f t="shared" si="11"/>
        <v>2325478.3715012721</v>
      </c>
      <c r="I42" s="34">
        <f t="shared" si="11"/>
        <v>0</v>
      </c>
      <c r="J42" s="34">
        <f t="shared" si="11"/>
        <v>0</v>
      </c>
      <c r="K42" s="48">
        <f t="shared" ref="K42:K46" si="12">SUM(C42:J42)</f>
        <v>8799406.2765055131</v>
      </c>
    </row>
    <row r="43" spans="2:11" x14ac:dyDescent="0.3">
      <c r="B43" s="27" t="s">
        <v>22</v>
      </c>
      <c r="C43" s="34">
        <f t="shared" si="11"/>
        <v>0</v>
      </c>
      <c r="D43" s="34">
        <f t="shared" si="11"/>
        <v>0</v>
      </c>
      <c r="E43" s="34">
        <f t="shared" si="11"/>
        <v>0</v>
      </c>
      <c r="F43" s="34">
        <f t="shared" si="11"/>
        <v>0</v>
      </c>
      <c r="G43" s="34">
        <f t="shared" si="11"/>
        <v>0</v>
      </c>
      <c r="H43" s="34">
        <f t="shared" si="11"/>
        <v>1700593.7234944869</v>
      </c>
      <c r="I43" s="34">
        <f t="shared" si="11"/>
        <v>0</v>
      </c>
      <c r="J43" s="34">
        <f t="shared" si="11"/>
        <v>0</v>
      </c>
      <c r="K43" s="48">
        <f t="shared" si="12"/>
        <v>1700593.7234944869</v>
      </c>
    </row>
    <row r="44" spans="2:11" x14ac:dyDescent="0.3">
      <c r="B44" s="27" t="s">
        <v>23</v>
      </c>
      <c r="C44" s="34">
        <f t="shared" si="11"/>
        <v>0</v>
      </c>
      <c r="D44" s="34">
        <f t="shared" si="11"/>
        <v>0</v>
      </c>
      <c r="E44" s="34">
        <f t="shared" si="11"/>
        <v>1876666.6666666665</v>
      </c>
      <c r="F44" s="34">
        <f t="shared" si="11"/>
        <v>2156440.9075487703</v>
      </c>
      <c r="G44" s="34">
        <f t="shared" si="11"/>
        <v>9632225.5301102623</v>
      </c>
      <c r="H44" s="34">
        <f t="shared" si="11"/>
        <v>0</v>
      </c>
      <c r="I44" s="34">
        <f t="shared" si="11"/>
        <v>0</v>
      </c>
      <c r="J44" s="34">
        <f t="shared" si="11"/>
        <v>0</v>
      </c>
      <c r="K44" s="48">
        <f t="shared" si="12"/>
        <v>13665333.104325699</v>
      </c>
    </row>
    <row r="45" spans="2:11" x14ac:dyDescent="0.3">
      <c r="B45" s="27" t="s">
        <v>24</v>
      </c>
      <c r="C45" s="34">
        <f t="shared" si="11"/>
        <v>0</v>
      </c>
      <c r="D45" s="34">
        <f t="shared" si="11"/>
        <v>0</v>
      </c>
      <c r="E45" s="34">
        <f t="shared" si="11"/>
        <v>0</v>
      </c>
      <c r="F45" s="34">
        <f t="shared" si="11"/>
        <v>0</v>
      </c>
      <c r="G45" s="34">
        <f t="shared" si="11"/>
        <v>0</v>
      </c>
      <c r="H45" s="34">
        <f t="shared" si="11"/>
        <v>1700593.7234944869</v>
      </c>
      <c r="I45" s="34">
        <f t="shared" si="11"/>
        <v>0</v>
      </c>
      <c r="J45" s="34">
        <f t="shared" si="11"/>
        <v>0</v>
      </c>
      <c r="K45" s="48">
        <f t="shared" si="12"/>
        <v>1700593.7234944869</v>
      </c>
    </row>
    <row r="46" spans="2:11" ht="15" thickBot="1" x14ac:dyDescent="0.35">
      <c r="B46" s="27" t="s">
        <v>25</v>
      </c>
      <c r="C46" s="34">
        <f t="shared" si="11"/>
        <v>0</v>
      </c>
      <c r="D46" s="34">
        <f t="shared" si="11"/>
        <v>38167.938931297707</v>
      </c>
      <c r="E46" s="34">
        <f t="shared" si="11"/>
        <v>50042.408821034776</v>
      </c>
      <c r="F46" s="34">
        <f t="shared" si="11"/>
        <v>208651.39949109414</v>
      </c>
      <c r="G46" s="34">
        <f t="shared" si="11"/>
        <v>0</v>
      </c>
      <c r="H46" s="34">
        <f t="shared" si="11"/>
        <v>0</v>
      </c>
      <c r="I46" s="34">
        <f t="shared" si="11"/>
        <v>0</v>
      </c>
      <c r="J46" s="34">
        <f t="shared" si="11"/>
        <v>0</v>
      </c>
      <c r="K46" s="48">
        <f t="shared" si="12"/>
        <v>296861.74724342662</v>
      </c>
    </row>
    <row r="47" spans="2:11" x14ac:dyDescent="0.3">
      <c r="B47" s="25" t="s">
        <v>20</v>
      </c>
      <c r="C47" s="36">
        <f t="shared" si="11"/>
        <v>24952.926208651399</v>
      </c>
      <c r="D47" s="36">
        <f t="shared" si="11"/>
        <v>311515.57251908397</v>
      </c>
      <c r="E47" s="36">
        <f t="shared" si="11"/>
        <v>289372.29855810007</v>
      </c>
      <c r="F47" s="36">
        <f t="shared" si="11"/>
        <v>624766.75148430874</v>
      </c>
      <c r="G47" s="36">
        <f t="shared" si="11"/>
        <v>323769.2960135708</v>
      </c>
      <c r="H47" s="36">
        <f t="shared" si="11"/>
        <v>357005.68278201867</v>
      </c>
      <c r="I47" s="36">
        <f t="shared" si="11"/>
        <v>52926.208651399487</v>
      </c>
      <c r="J47" s="36">
        <f t="shared" si="11"/>
        <v>0</v>
      </c>
      <c r="K47" s="86">
        <f t="shared" ref="K47:K50" si="13">SUM(C47:J47)</f>
        <v>1984308.736217133</v>
      </c>
    </row>
    <row r="48" spans="2:11" x14ac:dyDescent="0.3">
      <c r="B48" s="26" t="s">
        <v>19</v>
      </c>
      <c r="C48" s="35">
        <f t="shared" ref="C48:C52" si="14">+C22/$N$5</f>
        <v>0</v>
      </c>
      <c r="D48" s="35">
        <f t="shared" ref="D48:J52" si="15">+D22/$N$5</f>
        <v>0</v>
      </c>
      <c r="E48" s="35">
        <f t="shared" si="15"/>
        <v>0</v>
      </c>
      <c r="F48" s="35">
        <f t="shared" si="15"/>
        <v>0</v>
      </c>
      <c r="G48" s="35">
        <f t="shared" si="15"/>
        <v>0</v>
      </c>
      <c r="H48" s="35">
        <f t="shared" si="15"/>
        <v>0</v>
      </c>
      <c r="I48" s="35">
        <f t="shared" si="15"/>
        <v>203600</v>
      </c>
      <c r="J48" s="35">
        <f t="shared" si="15"/>
        <v>0</v>
      </c>
      <c r="K48" s="83">
        <f t="shared" si="13"/>
        <v>203600</v>
      </c>
    </row>
    <row r="49" spans="2:13" x14ac:dyDescent="0.3">
      <c r="B49" s="26" t="s">
        <v>21</v>
      </c>
      <c r="C49" s="35">
        <f t="shared" si="14"/>
        <v>0</v>
      </c>
      <c r="D49" s="35">
        <f t="shared" si="15"/>
        <v>0</v>
      </c>
      <c r="E49" s="35">
        <f t="shared" si="15"/>
        <v>0</v>
      </c>
      <c r="F49" s="35">
        <f t="shared" si="15"/>
        <v>1096400</v>
      </c>
      <c r="G49" s="35">
        <f t="shared" si="15"/>
        <v>0</v>
      </c>
      <c r="H49" s="35">
        <f t="shared" si="15"/>
        <v>0</v>
      </c>
      <c r="I49" s="35">
        <f t="shared" si="15"/>
        <v>0</v>
      </c>
      <c r="J49" s="35">
        <f t="shared" si="15"/>
        <v>0</v>
      </c>
      <c r="K49" s="83">
        <f t="shared" si="13"/>
        <v>1096400</v>
      </c>
    </row>
    <row r="50" spans="2:13" x14ac:dyDescent="0.3">
      <c r="B50" s="16" t="s">
        <v>16</v>
      </c>
      <c r="C50" s="35">
        <f t="shared" si="14"/>
        <v>0</v>
      </c>
      <c r="D50" s="35">
        <f t="shared" si="15"/>
        <v>1781.509754028838</v>
      </c>
      <c r="E50" s="35">
        <f t="shared" si="15"/>
        <v>72094.995759117897</v>
      </c>
      <c r="F50" s="35">
        <f t="shared" si="15"/>
        <v>106022.05258693808</v>
      </c>
      <c r="G50" s="35">
        <f t="shared" si="15"/>
        <v>127226.4631043257</v>
      </c>
      <c r="H50" s="35">
        <f t="shared" si="15"/>
        <v>965139.60983884649</v>
      </c>
      <c r="I50" s="35">
        <f t="shared" si="15"/>
        <v>0</v>
      </c>
      <c r="J50" s="35">
        <f t="shared" si="15"/>
        <v>0</v>
      </c>
      <c r="K50" s="83">
        <f t="shared" si="13"/>
        <v>1272264.631043257</v>
      </c>
    </row>
    <row r="51" spans="2:13" x14ac:dyDescent="0.3">
      <c r="B51" s="17" t="s">
        <v>36</v>
      </c>
      <c r="C51" s="35">
        <f t="shared" si="14"/>
        <v>0</v>
      </c>
      <c r="D51" s="35">
        <f t="shared" si="15"/>
        <v>0</v>
      </c>
      <c r="E51" s="35">
        <f t="shared" si="15"/>
        <v>0</v>
      </c>
      <c r="F51" s="35">
        <f t="shared" si="15"/>
        <v>0</v>
      </c>
      <c r="G51" s="35">
        <f t="shared" si="15"/>
        <v>0</v>
      </c>
      <c r="H51" s="35">
        <f t="shared" si="15"/>
        <v>0</v>
      </c>
      <c r="I51" s="35">
        <f t="shared" si="15"/>
        <v>0</v>
      </c>
      <c r="J51" s="35">
        <f t="shared" si="15"/>
        <v>1000000</v>
      </c>
      <c r="K51" s="83">
        <f>SUM(C51:J51)</f>
        <v>1000000</v>
      </c>
    </row>
    <row r="52" spans="2:13" ht="15" thickBot="1" x14ac:dyDescent="0.35">
      <c r="B52" s="30" t="s">
        <v>3</v>
      </c>
      <c r="C52" s="84">
        <f t="shared" si="14"/>
        <v>0</v>
      </c>
      <c r="D52" s="84">
        <f t="shared" si="15"/>
        <v>0</v>
      </c>
      <c r="E52" s="84">
        <f t="shared" si="15"/>
        <v>0</v>
      </c>
      <c r="F52" s="84">
        <f t="shared" si="15"/>
        <v>0</v>
      </c>
      <c r="G52" s="84">
        <f t="shared" si="15"/>
        <v>0</v>
      </c>
      <c r="H52" s="84">
        <f t="shared" si="15"/>
        <v>848176.42069550464</v>
      </c>
      <c r="I52" s="84">
        <f t="shared" si="15"/>
        <v>2713316.3698049192</v>
      </c>
      <c r="J52" s="84">
        <f t="shared" si="15"/>
        <v>0</v>
      </c>
      <c r="K52" s="85">
        <f>SUM(C52:J52)</f>
        <v>3561492.7905004239</v>
      </c>
    </row>
    <row r="53" spans="2:13" ht="15" thickBot="1" x14ac:dyDescent="0.35">
      <c r="B53" s="14" t="s">
        <v>15</v>
      </c>
      <c r="C53" s="40">
        <f t="shared" ref="C53:K53" si="16">+C33+C39+C47+C48+C49+C50+C51+C52</f>
        <v>24952.926208651399</v>
      </c>
      <c r="D53" s="40">
        <f t="shared" si="16"/>
        <v>4183233.061916878</v>
      </c>
      <c r="E53" s="40">
        <f t="shared" si="16"/>
        <v>10544958.278201865</v>
      </c>
      <c r="F53" s="40">
        <f t="shared" si="16"/>
        <v>18334275.106022052</v>
      </c>
      <c r="G53" s="40">
        <f t="shared" si="16"/>
        <v>19386123.715012725</v>
      </c>
      <c r="H53" s="40">
        <f t="shared" si="16"/>
        <v>10568743.256997455</v>
      </c>
      <c r="I53" s="40">
        <f t="shared" si="16"/>
        <v>5473404.9194232393</v>
      </c>
      <c r="J53" s="40">
        <f t="shared" si="16"/>
        <v>1000000</v>
      </c>
      <c r="K53" s="40">
        <f t="shared" si="16"/>
        <v>69515691.263782859</v>
      </c>
      <c r="M53" s="54"/>
    </row>
  </sheetData>
  <mergeCells count="3">
    <mergeCell ref="B2:K2"/>
    <mergeCell ref="B4:K4"/>
    <mergeCell ref="B30:K30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EAAA578E32AB9C4CBFE1AEE71CF72DFA" ma:contentTypeVersion="20" ma:contentTypeDescription="The base project type from which other project content types inherit their information." ma:contentTypeScope="" ma:versionID="43fa4878d383de09789ac27878c37db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f6d097056863eafd10722b12e009f5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678679D90083504D856B3E3DFABB62EF" ma:contentTypeVersion="33" ma:contentTypeDescription="A content type to manage public (operations) IDB documents" ma:contentTypeScope="" ma:versionID="88ff12f11b8cfb9597ac406ef43efb0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148bbd2547d5f1784cb61ea1835f70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Nicaragua</TermName>
          <TermId xmlns="http://schemas.microsoft.com/office/infopath/2007/PartnerControls">69900e44-351c-4695-b42f-d4fe027272ef</TermId>
        </TermInfo>
      </Terms>
    </ic46d7e087fd4a108fb86518ca413cc6>
    <IDBDocs_x0020_Number xmlns="cdc7663a-08f0-4737-9e8c-148ce897a09c" xsi:nil="true"/>
    <Division_x0020_or_x0020_Unit xmlns="cdc7663a-08f0-4737-9e8c-148ce897a09c">CID/CNI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3484/BL-NI</Approval_x0020_Number>
    <Phase xmlns="cdc7663a-08f0-4737-9e8c-148ce897a09c">ACTIVE</Phase>
    <Document_x0020_Author xmlns="cdc7663a-08f0-4737-9e8c-148ce897a09c">Bone Delgadillo, Claudia Xaviera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 AND CROSS-BORDER COOPERATION</TermName>
          <TermId xmlns="http://schemas.microsoft.com/office/infopath/2007/PartnerControls">7208f771-2fab-49b8-ac23-627e139a1e28</TermId>
        </TermInfo>
      </Terms>
    </b2ec7cfb18674cb8803df6b262e8b107>
    <Business_x0020_Area xmlns="cdc7663a-08f0-4737-9e8c-148ce897a09c">General Documents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BLD</TermName>
          <TermId xmlns="http://schemas.microsoft.com/office/infopath/2007/PartnerControls">60acb4c1-0ef3-40ba-9d70-f741cd9e6c23</TermId>
        </TermInfo>
      </Terms>
    </g511464f9e53401d84b16fa9b379a574>
    <TaxCatchAll xmlns="cdc7663a-08f0-4737-9e8c-148ce897a09c">
      <Value>55</Value>
      <Value>54</Value>
      <Value>4</Value>
      <Value>26</Value>
      <Value>29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NI-L1083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 INTEGRATION</TermName>
          <TermId xmlns="http://schemas.microsoft.com/office/infopath/2007/PartnerControls">b03a04c9-d326-4abf-a4f0-668c26a9787b</TermId>
        </TermInfo>
      </Terms>
    </nddeef1749674d76abdbe4b239a70bc6>
    <Record_x0020_Number xmlns="cdc7663a-08f0-4737-9e8c-148ce897a09c">R0001336318</Record_x0020_Number>
    <_dlc_DocId xmlns="cdc7663a-08f0-4737-9e8c-148ce897a09c">EZSHARE-470591039-26</_dlc_DocId>
    <_dlc_DocIdUrl xmlns="cdc7663a-08f0-4737-9e8c-148ce897a09c">
      <Url>https://idbg.sharepoint.com/teams/EZ-NI-LON/NI-L1083/_layouts/15/DocIdRedir.aspx?ID=EZSHARE-470591039-26</Url>
      <Description>EZSHARE-470591039-26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B38A4367-9EB8-4857-89AB-086009CA76B9}"/>
</file>

<file path=customXml/itemProps2.xml><?xml version="1.0" encoding="utf-8"?>
<ds:datastoreItem xmlns:ds="http://schemas.openxmlformats.org/officeDocument/2006/customXml" ds:itemID="{B868CA60-7392-4BC5-8861-3685709086A8}"/>
</file>

<file path=customXml/itemProps3.xml><?xml version="1.0" encoding="utf-8"?>
<ds:datastoreItem xmlns:ds="http://schemas.openxmlformats.org/officeDocument/2006/customXml" ds:itemID="{4B73FB8B-2FCF-4F20-B983-F4FBFE9DBCDD}"/>
</file>

<file path=customXml/itemProps4.xml><?xml version="1.0" encoding="utf-8"?>
<ds:datastoreItem xmlns:ds="http://schemas.openxmlformats.org/officeDocument/2006/customXml" ds:itemID="{4527799A-856D-4554-93CE-F90695EED562}"/>
</file>

<file path=customXml/itemProps5.xml><?xml version="1.0" encoding="utf-8"?>
<ds:datastoreItem xmlns:ds="http://schemas.openxmlformats.org/officeDocument/2006/customXml" ds:itemID="{0D662549-B76B-4F06-B36E-E8BE70CC9D13}"/>
</file>

<file path=customXml/itemProps6.xml><?xml version="1.0" encoding="utf-8"?>
<ds:datastoreItem xmlns:ds="http://schemas.openxmlformats.org/officeDocument/2006/customXml" ds:itemID="{BCE16D72-A2CF-471D-9493-23CBC914C67B}"/>
</file>

<file path=customXml/itemProps7.xml><?xml version="1.0" encoding="utf-8"?>
<ds:datastoreItem xmlns:ds="http://schemas.openxmlformats.org/officeDocument/2006/customXml" ds:itemID="{8531D236-EEFA-4060-8C6C-6F3AFAE71F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Resumen NI-G1020</vt:lpstr>
      <vt:lpstr>Programa Modificatorio</vt:lpstr>
      <vt:lpstr>Presupuesto NI-G1020</vt:lpstr>
      <vt:lpstr>Presupuesto PSG+PIF+GONI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Bone Delgadillo, Claudia Xaviera</dc:creator>
  <cp:keywords/>
  <cp:lastModifiedBy>Bone Delgadillo, Claudia Xaviera</cp:lastModifiedBy>
  <dcterms:created xsi:type="dcterms:W3CDTF">2017-03-29T18:12:12Z</dcterms:created>
  <dcterms:modified xsi:type="dcterms:W3CDTF">2017-11-01T02:18:00Z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4;#Project Administration|751f71fd-1433-4702-a2db-ff12a4e45594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55;#REGIONAL AND CROSS-BORDER COOPERATION|7208f771-2fab-49b8-ac23-627e139a1e28</vt:lpwstr>
  </property>
  <property fmtid="{D5CDD505-2E9C-101B-9397-08002B2CF9AE}" pid="8" name="Fund IDB">
    <vt:lpwstr>29;#BLD|60acb4c1-0ef3-40ba-9d70-f741cd9e6c23</vt:lpwstr>
  </property>
  <property fmtid="{D5CDD505-2E9C-101B-9397-08002B2CF9AE}" pid="9" name="Country">
    <vt:lpwstr>26;#Nicaragua|69900e44-351c-4695-b42f-d4fe027272ef</vt:lpwstr>
  </property>
  <property fmtid="{D5CDD505-2E9C-101B-9397-08002B2CF9AE}" pid="10" name="Sector IDB">
    <vt:lpwstr>54;#REGIONAL INTEGRATION|b03a04c9-d326-4abf-a4f0-668c26a9787b</vt:lpwstr>
  </property>
  <property fmtid="{D5CDD505-2E9C-101B-9397-08002B2CF9AE}" pid="11" name="_dlc_DocIdItemGuid">
    <vt:lpwstr>dd1c7ef7-9f90-4edc-8ceb-93258546fa24</vt:lpwstr>
  </property>
  <property fmtid="{D5CDD505-2E9C-101B-9397-08002B2CF9AE}" pid="12" name="Disclosure Activity">
    <vt:lpwstr>Loan Proposal</vt:lpwstr>
  </property>
  <property fmtid="{D5CDD505-2E9C-101B-9397-08002B2CF9AE}" pid="13" name="ContentTypeId">
    <vt:lpwstr>0x0101001A458A224826124E8B45B1D613300CFC00678679D90083504D856B3E3DFABB62EF</vt:lpwstr>
  </property>
</Properties>
</file>