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735" windowWidth="14700" windowHeight="7440"/>
  </bookViews>
  <sheets>
    <sheet name="TOTAL" sheetId="9" r:id="rId1"/>
    <sheet name="CONTRATADO" sheetId="10" r:id="rId2"/>
    <sheet name="A CONTRATAR" sheetId="11" r:id="rId3"/>
  </sheets>
  <definedNames>
    <definedName name="_xlnm._FilterDatabase" localSheetId="2" hidden="1">'A CONTRATAR'!$A$4:$CT$65</definedName>
    <definedName name="_xlnm._FilterDatabase" localSheetId="1" hidden="1">CONTRATADO!$A$4:$CT$103</definedName>
    <definedName name="_xlnm._FilterDatabase" localSheetId="0" hidden="1">TOTAL!$A$7:$CT$139</definedName>
    <definedName name="_xlnm.Print_Area" localSheetId="0">TOTAL!$A$1:$L$150</definedName>
  </definedNames>
  <calcPr calcId="145621"/>
</workbook>
</file>

<file path=xl/calcChain.xml><?xml version="1.0" encoding="utf-8"?>
<calcChain xmlns="http://schemas.openxmlformats.org/spreadsheetml/2006/main">
  <c r="C19" i="11" l="1"/>
  <c r="D18" i="11"/>
  <c r="D19" i="11"/>
  <c r="C35" i="9"/>
  <c r="D34" i="9"/>
  <c r="D35" i="9"/>
  <c r="C9" i="10"/>
  <c r="C10" i="9"/>
  <c r="C23" i="11"/>
  <c r="C41" i="9"/>
  <c r="D53" i="11" l="1"/>
  <c r="D55" i="11"/>
  <c r="C102" i="10"/>
  <c r="C27" i="11"/>
  <c r="C36" i="11"/>
  <c r="C41" i="11"/>
  <c r="C50" i="11"/>
  <c r="C59" i="11"/>
  <c r="C65" i="11"/>
  <c r="C48" i="9"/>
  <c r="C75" i="9"/>
  <c r="C86" i="9"/>
  <c r="C118" i="9"/>
  <c r="D58" i="11"/>
  <c r="D117" i="9"/>
  <c r="D64" i="11" l="1"/>
  <c r="D127" i="9"/>
  <c r="D17" i="11"/>
  <c r="D31" i="9"/>
  <c r="D93" i="10"/>
  <c r="D81" i="10"/>
  <c r="D82" i="10"/>
  <c r="D83" i="10"/>
  <c r="D75" i="10"/>
  <c r="D76" i="10"/>
  <c r="D77" i="10"/>
  <c r="D78" i="10"/>
  <c r="D71" i="10"/>
  <c r="D72" i="10"/>
  <c r="D73" i="10"/>
  <c r="D90" i="9"/>
  <c r="D91" i="9"/>
  <c r="D92" i="9"/>
  <c r="D93" i="9"/>
  <c r="D94" i="9"/>
  <c r="D95" i="9"/>
  <c r="D96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89" i="9"/>
  <c r="D8" i="9"/>
  <c r="D10" i="9"/>
  <c r="D11" i="9"/>
  <c r="D12" i="9"/>
  <c r="D13" i="9"/>
  <c r="D14" i="9"/>
  <c r="D15" i="9"/>
  <c r="D16" i="9"/>
  <c r="D17" i="9"/>
  <c r="D7" i="9"/>
  <c r="D118" i="9" l="1"/>
  <c r="C26" i="10"/>
  <c r="C86" i="10"/>
  <c r="C54" i="10"/>
  <c r="C44" i="10"/>
  <c r="C35" i="10"/>
  <c r="C17" i="10"/>
  <c r="D47" i="11"/>
  <c r="D51" i="10"/>
  <c r="D42" i="10"/>
  <c r="D38" i="10"/>
  <c r="D29" i="10"/>
  <c r="D14" i="10"/>
  <c r="D7" i="10"/>
  <c r="C62" i="9" l="1"/>
  <c r="C61" i="9"/>
  <c r="C63" i="9" s="1"/>
  <c r="C23" i="9"/>
  <c r="D100" i="10"/>
  <c r="D102" i="10" s="1"/>
  <c r="C59" i="10"/>
  <c r="D84" i="10"/>
  <c r="D85" i="10"/>
  <c r="D70" i="10"/>
  <c r="D74" i="10"/>
  <c r="D79" i="10"/>
  <c r="D80" i="10"/>
  <c r="D50" i="10"/>
  <c r="D48" i="10"/>
  <c r="D47" i="10"/>
  <c r="D41" i="10"/>
  <c r="D40" i="10"/>
  <c r="D30" i="10"/>
  <c r="D22" i="10"/>
  <c r="D20" i="10"/>
  <c r="D21" i="10"/>
  <c r="D16" i="10"/>
  <c r="D15" i="10"/>
  <c r="D13" i="10"/>
  <c r="D12" i="10"/>
  <c r="D11" i="10"/>
  <c r="D10" i="10"/>
  <c r="D9" i="10"/>
  <c r="D8" i="10"/>
  <c r="O94" i="9"/>
  <c r="C91" i="10"/>
  <c r="C130" i="9"/>
  <c r="C138" i="9" s="1"/>
  <c r="D63" i="11"/>
  <c r="D62" i="11"/>
  <c r="D56" i="11"/>
  <c r="D59" i="11" s="1"/>
  <c r="D49" i="11"/>
  <c r="D45" i="11"/>
  <c r="D44" i="11"/>
  <c r="D40" i="11"/>
  <c r="D39" i="11"/>
  <c r="D41" i="11" s="1"/>
  <c r="D35" i="11"/>
  <c r="D34" i="11"/>
  <c r="D33" i="11"/>
  <c r="D32" i="11"/>
  <c r="D31" i="11"/>
  <c r="D30" i="11"/>
  <c r="D26" i="11"/>
  <c r="D24" i="11"/>
  <c r="D23" i="11"/>
  <c r="D22" i="11"/>
  <c r="D15" i="11"/>
  <c r="D14" i="11"/>
  <c r="D13" i="11"/>
  <c r="D12" i="11"/>
  <c r="D11" i="11"/>
  <c r="C7" i="11"/>
  <c r="C8" i="11" s="1"/>
  <c r="C66" i="11" s="1"/>
  <c r="D99" i="10"/>
  <c r="D97" i="10"/>
  <c r="D96" i="10"/>
  <c r="D94" i="10"/>
  <c r="D92" i="10"/>
  <c r="D90" i="10"/>
  <c r="D101" i="10"/>
  <c r="D89" i="10"/>
  <c r="D68" i="10"/>
  <c r="D67" i="10"/>
  <c r="D66" i="10"/>
  <c r="D65" i="10"/>
  <c r="D64" i="10"/>
  <c r="D63" i="10"/>
  <c r="D62" i="10"/>
  <c r="D58" i="10"/>
  <c r="D57" i="10"/>
  <c r="D53" i="10"/>
  <c r="D52" i="10"/>
  <c r="D49" i="10"/>
  <c r="D43" i="10"/>
  <c r="D39" i="10"/>
  <c r="D34" i="10"/>
  <c r="D32" i="10"/>
  <c r="D31" i="10"/>
  <c r="D25" i="10"/>
  <c r="D23" i="10"/>
  <c r="D126" i="9"/>
  <c r="D65" i="11" l="1"/>
  <c r="D36" i="11"/>
  <c r="D50" i="11"/>
  <c r="D27" i="11"/>
  <c r="D91" i="10"/>
  <c r="D35" i="10"/>
  <c r="D44" i="10"/>
  <c r="D54" i="10"/>
  <c r="D86" i="10"/>
  <c r="D17" i="10"/>
  <c r="D26" i="10"/>
  <c r="D59" i="10"/>
  <c r="D7" i="11"/>
  <c r="D8" i="11" s="1"/>
  <c r="D16" i="11"/>
  <c r="C103" i="10"/>
  <c r="D66" i="11" l="1"/>
  <c r="D103" i="10"/>
  <c r="D134" i="9"/>
  <c r="D124" i="9"/>
  <c r="D123" i="9"/>
  <c r="D122" i="9"/>
  <c r="D129" i="9"/>
  <c r="D80" i="9" l="1"/>
  <c r="C9" i="9" l="1"/>
  <c r="C18" i="9" s="1"/>
  <c r="C139" i="9" s="1"/>
  <c r="D9" i="9" l="1"/>
  <c r="D18" i="9" s="1"/>
  <c r="D125" i="9"/>
  <c r="D137" i="9"/>
  <c r="D136" i="9"/>
  <c r="D133" i="9"/>
  <c r="D132" i="9"/>
  <c r="D131" i="9"/>
  <c r="D81" i="9"/>
  <c r="D79" i="9"/>
  <c r="D78" i="9"/>
  <c r="D83" i="9"/>
  <c r="D85" i="9"/>
  <c r="D74" i="9"/>
  <c r="D73" i="9"/>
  <c r="D72" i="9"/>
  <c r="D71" i="9"/>
  <c r="D70" i="9"/>
  <c r="D69" i="9"/>
  <c r="D68" i="9"/>
  <c r="D67" i="9"/>
  <c r="D66" i="9"/>
  <c r="D62" i="9"/>
  <c r="D61" i="9"/>
  <c r="D60" i="9"/>
  <c r="D59" i="9"/>
  <c r="D58" i="9"/>
  <c r="D57" i="9"/>
  <c r="D56" i="9"/>
  <c r="D55" i="9"/>
  <c r="D54" i="9"/>
  <c r="D53" i="9"/>
  <c r="D52" i="9"/>
  <c r="D51" i="9"/>
  <c r="D47" i="9"/>
  <c r="D46" i="9"/>
  <c r="D44" i="9"/>
  <c r="D43" i="9"/>
  <c r="D42" i="9"/>
  <c r="D41" i="9"/>
  <c r="D40" i="9"/>
  <c r="D39" i="9"/>
  <c r="D38" i="9"/>
  <c r="D33" i="9"/>
  <c r="D30" i="9"/>
  <c r="D29" i="9"/>
  <c r="D28" i="9"/>
  <c r="D27" i="9"/>
  <c r="D26" i="9"/>
  <c r="D25" i="9"/>
  <c r="D24" i="9"/>
  <c r="D23" i="9"/>
  <c r="D22" i="9"/>
  <c r="D21" i="9"/>
  <c r="D48" i="9" l="1"/>
  <c r="D86" i="9"/>
  <c r="D63" i="9"/>
  <c r="D75" i="9"/>
  <c r="N103" i="9"/>
  <c r="D130" i="9" l="1"/>
  <c r="D138" i="9" l="1"/>
  <c r="D139" i="9" s="1"/>
</calcChain>
</file>

<file path=xl/sharedStrings.xml><?xml version="1.0" encoding="utf-8"?>
<sst xmlns="http://schemas.openxmlformats.org/spreadsheetml/2006/main" count="1432" uniqueCount="182">
  <si>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</si>
  <si>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</si>
  <si>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</si>
  <si>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</si>
  <si>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</si>
  <si>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</si>
  <si>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</si>
  <si>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</si>
  <si>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</si>
  <si>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</si>
  <si>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</si>
  <si>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</si>
  <si>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</si>
  <si>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</si>
  <si>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</si>
  <si>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</si>
  <si>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</si>
  <si>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</si>
  <si>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</si>
  <si>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</si>
  <si>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</si>
  <si>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</si>
  <si>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 xml:space="preserve">Custo Estimado da Aquisição (em USD)* </t>
  </si>
  <si>
    <t>Equipamentos de informática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</si>
  <si>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</si>
  <si>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</si>
  <si>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</si>
  <si>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</si>
  <si>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>Elaboração e execução do Plano de Comunicação e divulgação do Programa e das Lições Aprendidas</t>
  </si>
  <si>
    <t xml:space="preserve">Capacitação da equipe técnica da UGP (Despesas com viagens e inscrições para participação em cursos, seminários, e benchmarking em outros APLs) </t>
  </si>
  <si>
    <t>Auditoria Externa</t>
  </si>
  <si>
    <t>Mobiliário e outros equipamentos</t>
  </si>
  <si>
    <t>contratado</t>
  </si>
  <si>
    <t>SBQC</t>
  </si>
  <si>
    <t>Avaliação Intermediária</t>
  </si>
  <si>
    <t>1º trim. 2010</t>
  </si>
  <si>
    <t>3º trim. 2011</t>
  </si>
  <si>
    <t>3º trim. 2010</t>
  </si>
  <si>
    <t>2º trim 2012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</si>
  <si>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</si>
  <si>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</si>
  <si>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</si>
  <si>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</si>
  <si>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</si>
  <si>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</si>
  <si>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</si>
  <si>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</si>
  <si>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</si>
  <si>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</si>
  <si>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</si>
  <si>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</si>
  <si>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</si>
  <si>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</si>
  <si>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</si>
  <si>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</si>
  <si>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</si>
  <si>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</si>
  <si>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</si>
  <si>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</si>
  <si>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</si>
  <si>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</si>
  <si>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</si>
  <si>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 xml:space="preserve">01 Reservatório de ar vertical </t>
  </si>
  <si>
    <t>1º trim. 2012</t>
  </si>
  <si>
    <r>
      <t>01 Pick&amp;Place para posicionamento de componentes tipo BGA's, μBGA's, Flip Chips, QFP's, Conectores, melfs, mini-melfs, chips, Capacitores, Transistores etc</t>
    </r>
    <r>
      <rPr>
        <b/>
        <i/>
        <sz val="10"/>
        <rFont val="Arial"/>
        <family val="2"/>
      </rPr>
      <t>.</t>
    </r>
  </si>
  <si>
    <t>3º trim. 2012</t>
  </si>
  <si>
    <t>Serviços Diferentes de Consultoria</t>
  </si>
  <si>
    <t>LPN ou PE</t>
  </si>
  <si>
    <t>Contrato FIEMG</t>
  </si>
  <si>
    <t>Consultoria para elaboração do Plano de Manejo para a Unidade de Conservação do Município de Santa Rita do Sapucaí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</si>
  <si>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</si>
  <si>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</si>
  <si>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</si>
  <si>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</si>
  <si>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>Mobiliários (09 Mesas retas, 05 Mesas em L, 09 Cadeiras giratórias, 01 Mesa de reunião, 20 Cadeiras fixas, 10 Armários balcão</t>
  </si>
  <si>
    <t xml:space="preserve">LPN </t>
  </si>
  <si>
    <t>Licitação Pública Nacional</t>
  </si>
  <si>
    <t xml:space="preserve">PE </t>
  </si>
  <si>
    <t>Pregão Eletrônico</t>
  </si>
  <si>
    <t xml:space="preserve"> Contrato FIEMG e Inscrição </t>
  </si>
  <si>
    <t>Certificação do Laboratório de Ensaios em Calçados do SENAI</t>
  </si>
  <si>
    <t>CD</t>
  </si>
  <si>
    <t>Contratação direta</t>
  </si>
  <si>
    <t>Métodos de contratação de consultores</t>
  </si>
  <si>
    <t>Metódos de aquisição de bens e serviços</t>
  </si>
  <si>
    <t>Ok. Serão vários serviços técnicos</t>
  </si>
  <si>
    <t>TOTAL</t>
  </si>
  <si>
    <t>Equipamento para o Centro de Usinagem de Nova Serrana (01  CENTRO DE USINAGEM VERTICAL A COMANDO NUMÉRICO  MODELO D800STD – FANUC 2.0, CABEÇOTE COM 10.000 RPM, PREPARADA PARA MANDRIL BT-40)</t>
  </si>
  <si>
    <t>APL de Calçados e Bolsas da RMBH</t>
  </si>
  <si>
    <t xml:space="preserve">Consultoria para o Programa de gestão de pessoas </t>
  </si>
  <si>
    <t>Consultoria para o Estudo de Prospecção Tecnológica para o APL</t>
  </si>
  <si>
    <t>4º trim. 2013</t>
  </si>
  <si>
    <t>Consultoria para o Programa de Gestão da Responsabilidade Social</t>
  </si>
  <si>
    <t>Consultoria para o Programa de Saúde e Segurança no Trabalho</t>
  </si>
  <si>
    <t xml:space="preserve">Consultoria para o Estudo de Prospecção de Mercado para o APL </t>
  </si>
  <si>
    <t>Consultoria para elaboração do Plano de Negócio Distrito Eco-Industrial</t>
  </si>
  <si>
    <t>Consultoria para elaboração do Estudo de Logística Compartilhada</t>
  </si>
  <si>
    <t>Consultoria para elaboração do Planejamento Estratégico da EGL</t>
  </si>
  <si>
    <t>Consultoria de apoio à Estruturação da EGL</t>
  </si>
  <si>
    <t>APL de Fruticultura do Jaíba</t>
  </si>
  <si>
    <t xml:space="preserve">Consultoria para o Programa de Gestão Empresarial </t>
  </si>
  <si>
    <t>Consultoria para o Programa de Gestão de Pessoas</t>
  </si>
  <si>
    <t>Consultoria para Estudo do pós colheita Banana Prata</t>
  </si>
  <si>
    <t>APL de Biotecnologia da RMBH</t>
  </si>
  <si>
    <t>Consultoria para elaboração do Plano de Negócio do Instituto de Ciência e Tecnologia (ICT)</t>
  </si>
  <si>
    <t>Consultoria para o Programa de Responsabilidade Social</t>
  </si>
  <si>
    <t xml:space="preserve">Consultoria para o Programa de Saúde e Segurança no Trabalho </t>
  </si>
  <si>
    <t>Consultoria para o Estudo de Prospecção de Mercado</t>
  </si>
  <si>
    <t>APL de Fundição de Divinópolis, Cláudio e Itaúna</t>
  </si>
  <si>
    <t>Consultoria para o Programa de Gestão Empresarial</t>
  </si>
  <si>
    <t>Consultoria para o Estudo de Prospecção Tecnológica</t>
  </si>
  <si>
    <t>Consultoria para o Programa de Gestão da Qualidade/Certificação</t>
  </si>
  <si>
    <t>4º trim.2013</t>
  </si>
  <si>
    <t>Consultoria para o Programa de Gestão de Responsabilidade social</t>
  </si>
  <si>
    <t>Consultoria para o Programa de saúde, segurança e medicina do trabalho</t>
  </si>
  <si>
    <t>Consultoria para o Programa por uma Cidade mais Sustentável</t>
  </si>
  <si>
    <t>1º trim.2012</t>
  </si>
  <si>
    <t>APL de Fundição de Divinópolis, Itáuna e Cláudio</t>
  </si>
  <si>
    <t>APL de Móveis em Ubá</t>
  </si>
  <si>
    <t>Consultoria para elaboração do Estudo de Prospecção Tecnológica</t>
  </si>
  <si>
    <t>Consultoria para o programa de saúde, segurança e medicina do trabalho</t>
  </si>
  <si>
    <t>Consultoria para elaboração do Plano de negócio e estudo de viabilidade de uma central de destinação de resíduos</t>
  </si>
  <si>
    <t>Consultoria para o Programa por uma cidade mais sustentável</t>
  </si>
  <si>
    <t>Consultoria para elaboração do Estudo de Prospecção de mercado</t>
  </si>
  <si>
    <t xml:space="preserve">APL de Móveis em Ubá </t>
  </si>
  <si>
    <t>APL de Calçados de Nova Serrana</t>
  </si>
  <si>
    <t>APL de Eletroeletronico de Santa Rita do Sapucaí</t>
  </si>
  <si>
    <t xml:space="preserve">Consultoria para Apoio ao Licenciamento Ambiental das empresas do APL </t>
  </si>
  <si>
    <t xml:space="preserve">Consultoria para implantação do Programa Cidade mais Sustentável para o APL </t>
  </si>
  <si>
    <t xml:space="preserve">Consultoria em Produção Mais Limpa para as empresas do APL </t>
  </si>
  <si>
    <t xml:space="preserve">Consultoria para Programa de Gestão Empresarial para o APL </t>
  </si>
  <si>
    <t xml:space="preserve">Consultoria em Certificação e Homologação dos produtos das empresas do APL </t>
  </si>
  <si>
    <t xml:space="preserve">Consultoria em Produção Mais Limpa para as empresas do APL  </t>
  </si>
  <si>
    <t>Consultoria para Programa de Gestão de Pessoas</t>
  </si>
  <si>
    <t>Serão realizadas várias feiras com os seguintes valores: Hospitalar 2012: R$40.000,00; Bio 2012: R$20.000,00 Médica 2012: R$40.000,00. Restante do recurso será destinado as mesmas feiras em 2013.</t>
  </si>
  <si>
    <t>LPN</t>
  </si>
  <si>
    <t>Consultoria para o Programa Gestão Ambiental - Licenciamento Ambiental</t>
  </si>
  <si>
    <t>Consultoria para o Programa de Gestão Ambiental - Licenciamento Ambiental</t>
  </si>
  <si>
    <t>Consultoria para o Programa de Gestão Ambiental - Produção Mais Limpa</t>
  </si>
  <si>
    <t>Consultoria para Palestras Educativas em Saúde</t>
  </si>
  <si>
    <t xml:space="preserve">Consultoria para o Programa Gestão Ambiental - Produção Mais Limpa </t>
  </si>
  <si>
    <t>Consultoria para estruturação de uma Agência de Governança Local - Plano estratégico</t>
  </si>
  <si>
    <t>Consultoria para estruturação de uma Agência de Governança Local - Capacitação Colaboradores</t>
  </si>
  <si>
    <t xml:space="preserve">Consultoria para estruturação de uma Agência de Governança Local - Estruturação </t>
  </si>
  <si>
    <t>Consultoria para Gestão da Informação no Sistema de Informação centralizado</t>
  </si>
  <si>
    <t>Consultoria para elaboração do  Plano de Exploração e Utilização para uma Central de Resíduos para o APL  (Estudo)</t>
  </si>
  <si>
    <t>Consultoria para elaboração do  Plano de Exploração e Utilização para uma Central de Resíduos para o APL  (Plano)</t>
  </si>
  <si>
    <t>Serviço para Adequação da Ferramenta do sistema de Informação Centralizado</t>
  </si>
  <si>
    <t>Consultoria de apoio a UGP em avaliação de monitoramento</t>
  </si>
  <si>
    <t>Seleção Baseada na Qualidade e Custo</t>
  </si>
  <si>
    <t>em processo</t>
  </si>
  <si>
    <t>Missão Técnica de Benchmarking (Agencias Locais)</t>
  </si>
  <si>
    <t>3º trim 2013</t>
  </si>
  <si>
    <t>4º trim 2013</t>
  </si>
  <si>
    <t>Dólar</t>
  </si>
  <si>
    <t>Atividades comuns a todos os APLs</t>
  </si>
  <si>
    <t>Consultoria a fim de verificar o atendimento às exigencias PCMSO, PPRA e CIPA</t>
  </si>
  <si>
    <t>4º trim 2011</t>
  </si>
  <si>
    <t>Consultoria para o estudo de cargos e salarios do APL</t>
  </si>
  <si>
    <t>Consultoria de Prospecção de Mercado da Lima</t>
  </si>
  <si>
    <t>Consultoria de Prospecção para manga</t>
  </si>
  <si>
    <t>Recuperação e pavimentação e fortalecimento para logistica da infraestrutura viária interna dos perímetros de Jaíba e Gorutuba</t>
  </si>
  <si>
    <t>Serviços diversos para realização de Feiras e Missões 2013</t>
  </si>
  <si>
    <t>Serviços diversos para realização de Feiras e Missões 2012</t>
  </si>
  <si>
    <t>Consultoria para elaboração do Planejamento Estratégico da EGL (Fortalecimento nda EGL)</t>
  </si>
  <si>
    <t>1º trim. 2014</t>
  </si>
  <si>
    <t>4º trim.2012</t>
  </si>
  <si>
    <t>Serviços de manutenção de conteúdo para alimentar os 6 Sistema de Informação Centralizada</t>
  </si>
  <si>
    <t>4o trim 2012</t>
  </si>
  <si>
    <t>4o trim 2013</t>
  </si>
  <si>
    <t>Situação (em processo/em processo/ adjudicado/ cancelado)</t>
  </si>
  <si>
    <t xml:space="preserve"> PLANO DE AQUISIÇÕES - 18 MESES </t>
  </si>
  <si>
    <t>Consultoria para Gestão da Informação no Sistema de Informação em Rede</t>
  </si>
  <si>
    <t>Serviço para Adequação da Ferramenta do sistema de Informação em Rede</t>
  </si>
  <si>
    <t>Contratado</t>
  </si>
  <si>
    <t>Consolidação Tecnologica</t>
  </si>
  <si>
    <t>2o trim 2013</t>
  </si>
  <si>
    <t>Consultoria para Fortalecimento da Moda e Design para as empresas do APL (Mostra Calçados e Bolsas e Livro)</t>
  </si>
  <si>
    <t>1o trim 2013</t>
  </si>
  <si>
    <t>Serviço de Coleta de Informações nas empresas para a Pesquisa de Monitoramento</t>
  </si>
  <si>
    <t>Missão Empresarial China</t>
  </si>
  <si>
    <t>Conselho Regulador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</si>
</sst>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148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" fillId="3" borderId="0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0" xfId="2" applyFont="1" applyBorder="1" applyAlignment="1">
      <alignment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11" borderId="4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/>
    </xf>
    <xf numFmtId="0" fontId="2" fillId="11" borderId="7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10" borderId="11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2" fontId="2" fillId="10" borderId="1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218"/>
  <sheetViews>
    <sheetView showGridLines="0" tabSelected="1" topLeftCell="A128" workbookViewId="0">
      <selection activeCell="C143" sqref="C143"/>
    </sheetView>
  </sheetViews>
  <sheetFormatPr defaultRowHeight="12.75" x14ac:dyDescent="0.2"/>
  <cols>
    <col min="1" max="1" width="12.7109375" style="41" customWidth="1"/>
    <col min="2" max="2" width="51.85546875" style="37" customWidth="1"/>
    <col min="3" max="3" width="21.85546875" style="41" customWidth="1"/>
    <col min="4" max="4" width="24.7109375" style="46" customWidth="1"/>
    <col min="5" max="5" width="19.140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4" width="12.42578125" style="41" bestFit="1" customWidth="1"/>
    <col min="15" max="15" width="10.85546875" style="41" bestFit="1" customWidth="1"/>
    <col min="16" max="16384" width="9.140625" style="41"/>
  </cols>
  <sheetData>
    <row r="1" spans="1:98" ht="17.25" customHeight="1" x14ac:dyDescent="0.2">
      <c r="A1" s="135" t="s">
        <v>171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38" t="s">
        <v>20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0"/>
      <c r="M2" s="39"/>
      <c r="N2" s="49" t="s">
        <v>154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1" t="s">
        <v>3</v>
      </c>
      <c r="B3" s="141" t="s">
        <v>15</v>
      </c>
      <c r="C3" s="141" t="s">
        <v>16</v>
      </c>
      <c r="D3" s="143" t="s">
        <v>22</v>
      </c>
      <c r="E3" s="141" t="s">
        <v>4</v>
      </c>
      <c r="F3" s="141" t="s">
        <v>9</v>
      </c>
      <c r="G3" s="145" t="s">
        <v>10</v>
      </c>
      <c r="H3" s="146"/>
      <c r="I3" s="145" t="s">
        <v>5</v>
      </c>
      <c r="J3" s="146"/>
      <c r="K3" s="141" t="s">
        <v>21</v>
      </c>
      <c r="L3" s="141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42"/>
      <c r="B4" s="142"/>
      <c r="C4" s="142"/>
      <c r="D4" s="144"/>
      <c r="E4" s="142"/>
      <c r="F4" s="142"/>
      <c r="G4" s="72" t="s">
        <v>11</v>
      </c>
      <c r="H4" s="72" t="s">
        <v>12</v>
      </c>
      <c r="I4" s="73" t="s">
        <v>7</v>
      </c>
      <c r="J4" s="73" t="s">
        <v>8</v>
      </c>
      <c r="K4" s="142"/>
      <c r="L4" s="142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28" t="s">
        <v>88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22" t="s">
        <v>13</v>
      </c>
      <c r="B6" s="132"/>
      <c r="C6" s="13"/>
      <c r="D6" s="68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40" customFormat="1" ht="28.5" customHeight="1" x14ac:dyDescent="0.2">
      <c r="A7" s="58">
        <v>1</v>
      </c>
      <c r="B7" s="78" t="s">
        <v>89</v>
      </c>
      <c r="C7" s="89">
        <v>159500</v>
      </c>
      <c r="D7" s="15">
        <f>C7/$N$3</f>
        <v>88611.111111111109</v>
      </c>
      <c r="E7" s="79" t="s">
        <v>1</v>
      </c>
      <c r="F7" s="80" t="s">
        <v>19</v>
      </c>
      <c r="G7" s="79">
        <v>100</v>
      </c>
      <c r="H7" s="79">
        <v>0</v>
      </c>
      <c r="I7" s="79" t="s">
        <v>65</v>
      </c>
      <c r="J7" s="79" t="s">
        <v>70</v>
      </c>
      <c r="K7" s="79" t="s">
        <v>32</v>
      </c>
      <c r="L7" s="29"/>
    </row>
    <row r="8" spans="1:98" s="40" customFormat="1" ht="25.5" x14ac:dyDescent="0.2">
      <c r="A8" s="58">
        <v>2</v>
      </c>
      <c r="B8" s="78" t="s">
        <v>90</v>
      </c>
      <c r="C8" s="81">
        <v>149920</v>
      </c>
      <c r="D8" s="15">
        <f t="shared" ref="D8:D17" si="0">C8/$N$3</f>
        <v>83288.888888888891</v>
      </c>
      <c r="E8" s="29" t="s">
        <v>1</v>
      </c>
      <c r="F8" s="77" t="s">
        <v>19</v>
      </c>
      <c r="G8" s="29">
        <v>100</v>
      </c>
      <c r="H8" s="29">
        <v>0</v>
      </c>
      <c r="I8" s="29" t="s">
        <v>39</v>
      </c>
      <c r="J8" s="29" t="s">
        <v>71</v>
      </c>
      <c r="K8" s="79" t="s">
        <v>32</v>
      </c>
      <c r="L8" s="29"/>
    </row>
    <row r="9" spans="1:98" s="40" customFormat="1" ht="25.5" x14ac:dyDescent="0.2">
      <c r="A9" s="58">
        <v>3</v>
      </c>
      <c r="B9" s="78" t="s">
        <v>177</v>
      </c>
      <c r="C9" s="81">
        <f>177000+216000</f>
        <v>393000</v>
      </c>
      <c r="D9" s="15">
        <f t="shared" si="0"/>
        <v>218333.33333333331</v>
      </c>
      <c r="E9" s="29" t="s">
        <v>1</v>
      </c>
      <c r="F9" s="29" t="s">
        <v>18</v>
      </c>
      <c r="G9" s="29">
        <v>100</v>
      </c>
      <c r="H9" s="29">
        <v>0</v>
      </c>
      <c r="I9" s="29" t="s">
        <v>42</v>
      </c>
      <c r="J9" s="29" t="s">
        <v>70</v>
      </c>
      <c r="K9" s="29" t="s">
        <v>150</v>
      </c>
      <c r="L9" s="29"/>
    </row>
    <row r="10" spans="1:98" s="40" customFormat="1" ht="25.5" x14ac:dyDescent="0.2">
      <c r="A10" s="58">
        <v>4</v>
      </c>
      <c r="B10" s="82" t="s">
        <v>136</v>
      </c>
      <c r="C10" s="81">
        <f xml:space="preserve"> 66920.5 + 26000</f>
        <v>92920.5</v>
      </c>
      <c r="D10" s="15">
        <f t="shared" si="0"/>
        <v>51622.5</v>
      </c>
      <c r="E10" s="29" t="s">
        <v>1</v>
      </c>
      <c r="F10" s="77" t="s">
        <v>19</v>
      </c>
      <c r="G10" s="29">
        <v>100</v>
      </c>
      <c r="H10" s="29">
        <v>0</v>
      </c>
      <c r="I10" s="29" t="s">
        <v>63</v>
      </c>
      <c r="J10" s="29" t="s">
        <v>70</v>
      </c>
      <c r="K10" s="29" t="s">
        <v>32</v>
      </c>
      <c r="L10" s="29"/>
      <c r="P10" s="40" t="s">
        <v>174</v>
      </c>
    </row>
    <row r="11" spans="1:98" s="40" customFormat="1" ht="25.5" x14ac:dyDescent="0.2">
      <c r="A11" s="58">
        <v>5</v>
      </c>
      <c r="B11" s="82" t="s">
        <v>140</v>
      </c>
      <c r="C11" s="81">
        <v>77000</v>
      </c>
      <c r="D11" s="15">
        <f t="shared" si="0"/>
        <v>42777.777777777774</v>
      </c>
      <c r="E11" s="29" t="s">
        <v>1</v>
      </c>
      <c r="F11" s="77" t="s">
        <v>19</v>
      </c>
      <c r="G11" s="29"/>
      <c r="H11" s="29"/>
      <c r="I11" s="29" t="s">
        <v>65</v>
      </c>
      <c r="J11" s="29" t="s">
        <v>46</v>
      </c>
      <c r="K11" s="29" t="s">
        <v>32</v>
      </c>
      <c r="L11" s="29"/>
    </row>
    <row r="12" spans="1:98" s="40" customFormat="1" ht="25.5" x14ac:dyDescent="0.2">
      <c r="A12" s="58">
        <v>6</v>
      </c>
      <c r="B12" s="82" t="s">
        <v>92</v>
      </c>
      <c r="C12" s="81">
        <v>82500</v>
      </c>
      <c r="D12" s="15">
        <f t="shared" si="0"/>
        <v>45833.333333333336</v>
      </c>
      <c r="E12" s="29" t="s">
        <v>1</v>
      </c>
      <c r="F12" s="77" t="s">
        <v>19</v>
      </c>
      <c r="G12" s="29">
        <v>100</v>
      </c>
      <c r="H12" s="29">
        <v>0</v>
      </c>
      <c r="I12" s="29" t="s">
        <v>65</v>
      </c>
      <c r="J12" s="29" t="s">
        <v>91</v>
      </c>
      <c r="K12" s="79" t="s">
        <v>32</v>
      </c>
      <c r="L12" s="29"/>
    </row>
    <row r="13" spans="1:98" s="40" customFormat="1" ht="25.5" x14ac:dyDescent="0.2">
      <c r="A13" s="58">
        <v>7</v>
      </c>
      <c r="B13" s="82" t="s">
        <v>93</v>
      </c>
      <c r="C13" s="81">
        <v>60000</v>
      </c>
      <c r="D13" s="15">
        <f t="shared" si="0"/>
        <v>33333.333333333336</v>
      </c>
      <c r="E13" s="29" t="s">
        <v>1</v>
      </c>
      <c r="F13" s="77" t="s">
        <v>19</v>
      </c>
      <c r="G13" s="29">
        <v>100</v>
      </c>
      <c r="H13" s="29">
        <v>0</v>
      </c>
      <c r="I13" s="29" t="s">
        <v>65</v>
      </c>
      <c r="J13" s="29" t="s">
        <v>71</v>
      </c>
      <c r="K13" s="29" t="s">
        <v>32</v>
      </c>
      <c r="L13" s="29"/>
    </row>
    <row r="14" spans="1:98" s="40" customFormat="1" ht="25.5" x14ac:dyDescent="0.2">
      <c r="A14" s="58">
        <v>8</v>
      </c>
      <c r="B14" s="82" t="s">
        <v>94</v>
      </c>
      <c r="C14" s="81">
        <v>197500</v>
      </c>
      <c r="D14" s="15">
        <f t="shared" si="0"/>
        <v>109722.22222222222</v>
      </c>
      <c r="E14" s="29" t="s">
        <v>1</v>
      </c>
      <c r="F14" s="77" t="s">
        <v>18</v>
      </c>
      <c r="G14" s="29">
        <v>100</v>
      </c>
      <c r="H14" s="29">
        <v>0</v>
      </c>
      <c r="I14" s="29" t="s">
        <v>39</v>
      </c>
      <c r="J14" s="29" t="s">
        <v>70</v>
      </c>
      <c r="K14" s="79" t="s">
        <v>32</v>
      </c>
      <c r="L14" s="29"/>
    </row>
    <row r="15" spans="1:98" s="40" customFormat="1" ht="25.5" x14ac:dyDescent="0.2">
      <c r="A15" s="58">
        <v>9</v>
      </c>
      <c r="B15" s="82" t="s">
        <v>95</v>
      </c>
      <c r="C15" s="81">
        <v>402500</v>
      </c>
      <c r="D15" s="15">
        <f t="shared" si="0"/>
        <v>223611.11111111109</v>
      </c>
      <c r="E15" s="29" t="s">
        <v>2</v>
      </c>
      <c r="F15" s="77" t="s">
        <v>18</v>
      </c>
      <c r="G15" s="29">
        <v>100</v>
      </c>
      <c r="H15" s="29">
        <v>0</v>
      </c>
      <c r="I15" s="29" t="s">
        <v>39</v>
      </c>
      <c r="J15" s="29" t="s">
        <v>71</v>
      </c>
      <c r="K15" s="79" t="s">
        <v>32</v>
      </c>
      <c r="L15" s="29"/>
    </row>
    <row r="16" spans="1:98" s="40" customFormat="1" ht="25.5" x14ac:dyDescent="0.2">
      <c r="A16" s="58">
        <v>10</v>
      </c>
      <c r="B16" s="83" t="s">
        <v>96</v>
      </c>
      <c r="C16" s="84">
        <v>115790</v>
      </c>
      <c r="D16" s="15">
        <f t="shared" si="0"/>
        <v>64327.777777777774</v>
      </c>
      <c r="E16" s="29" t="s">
        <v>1</v>
      </c>
      <c r="F16" s="77" t="s">
        <v>19</v>
      </c>
      <c r="G16" s="29">
        <v>100</v>
      </c>
      <c r="H16" s="29">
        <v>0</v>
      </c>
      <c r="I16" s="29" t="s">
        <v>65</v>
      </c>
      <c r="J16" s="29" t="s">
        <v>70</v>
      </c>
      <c r="K16" s="79" t="s">
        <v>32</v>
      </c>
      <c r="L16" s="29"/>
    </row>
    <row r="17" spans="1:98" ht="35.25" customHeight="1" x14ac:dyDescent="0.2">
      <c r="A17" s="12">
        <v>11</v>
      </c>
      <c r="B17" s="22" t="s">
        <v>97</v>
      </c>
      <c r="C17" s="48">
        <v>167900</v>
      </c>
      <c r="D17" s="15">
        <f t="shared" si="0"/>
        <v>93277.777777777781</v>
      </c>
      <c r="E17" s="7" t="s">
        <v>1</v>
      </c>
      <c r="F17" s="26" t="s">
        <v>19</v>
      </c>
      <c r="G17" s="7">
        <v>100</v>
      </c>
      <c r="H17" s="7">
        <v>0</v>
      </c>
      <c r="I17" s="7" t="s">
        <v>63</v>
      </c>
      <c r="J17" s="7" t="s">
        <v>91</v>
      </c>
      <c r="K17" s="7" t="s">
        <v>32</v>
      </c>
      <c r="L17" s="29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s="19" customFormat="1" x14ac:dyDescent="0.2">
      <c r="A18" s="111" t="s">
        <v>86</v>
      </c>
      <c r="B18" s="115" t="s">
        <v>88</v>
      </c>
      <c r="C18" s="113">
        <f>SUM(C7:C17)</f>
        <v>1898530.5</v>
      </c>
      <c r="D18" s="113">
        <f>SUM(D7:D17)</f>
        <v>1054739.1666666667</v>
      </c>
      <c r="E18" s="116"/>
      <c r="F18" s="116"/>
      <c r="G18" s="116"/>
      <c r="H18" s="116"/>
      <c r="I18" s="116"/>
      <c r="J18" s="116"/>
      <c r="K18" s="116"/>
      <c r="L18" s="117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s="19" customFormat="1" x14ac:dyDescent="0.2">
      <c r="A19" s="128" t="s">
        <v>99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122" t="s">
        <v>13</v>
      </c>
      <c r="B20" s="132"/>
      <c r="C20" s="13"/>
      <c r="D20" s="68"/>
      <c r="E20" s="24"/>
      <c r="F20" s="24"/>
      <c r="G20" s="24"/>
      <c r="H20" s="24"/>
      <c r="I20" s="24"/>
      <c r="J20" s="23"/>
      <c r="K20" s="24"/>
      <c r="L20" s="24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s="40" customFormat="1" x14ac:dyDescent="0.2">
      <c r="A21" s="58">
        <v>12</v>
      </c>
      <c r="B21" s="78" t="s">
        <v>100</v>
      </c>
      <c r="C21" s="85">
        <v>189520</v>
      </c>
      <c r="D21" s="15">
        <f t="shared" ref="D21:D34" si="1">C21/$N$3</f>
        <v>105288.88888888889</v>
      </c>
      <c r="E21" s="29" t="s">
        <v>1</v>
      </c>
      <c r="F21" s="77" t="s">
        <v>18</v>
      </c>
      <c r="G21" s="29">
        <v>100</v>
      </c>
      <c r="H21" s="29">
        <v>0</v>
      </c>
      <c r="I21" s="29" t="s">
        <v>65</v>
      </c>
      <c r="J21" s="29" t="s">
        <v>71</v>
      </c>
      <c r="K21" s="79" t="s">
        <v>32</v>
      </c>
      <c r="L21" s="29"/>
    </row>
    <row r="22" spans="1:98" s="40" customFormat="1" x14ac:dyDescent="0.2">
      <c r="A22" s="58">
        <v>13</v>
      </c>
      <c r="B22" s="78" t="s">
        <v>101</v>
      </c>
      <c r="C22" s="85">
        <v>288220</v>
      </c>
      <c r="D22" s="15">
        <f t="shared" si="1"/>
        <v>160122.22222222222</v>
      </c>
      <c r="E22" s="29" t="s">
        <v>1</v>
      </c>
      <c r="F22" s="77" t="s">
        <v>18</v>
      </c>
      <c r="G22" s="29">
        <v>100</v>
      </c>
      <c r="H22" s="29">
        <v>0</v>
      </c>
      <c r="I22" s="29" t="s">
        <v>65</v>
      </c>
      <c r="J22" s="29" t="s">
        <v>71</v>
      </c>
      <c r="K22" s="79" t="s">
        <v>32</v>
      </c>
      <c r="L22" s="29"/>
    </row>
    <row r="23" spans="1:98" ht="25.5" x14ac:dyDescent="0.2">
      <c r="A23" s="12">
        <v>14</v>
      </c>
      <c r="B23" s="27" t="s">
        <v>114</v>
      </c>
      <c r="C23" s="11">
        <f>118500+83500</f>
        <v>202000</v>
      </c>
      <c r="D23" s="8">
        <f t="shared" si="1"/>
        <v>112222.22222222222</v>
      </c>
      <c r="E23" s="7" t="s">
        <v>1</v>
      </c>
      <c r="F23" s="26" t="s">
        <v>19</v>
      </c>
      <c r="G23" s="7">
        <v>100</v>
      </c>
      <c r="H23" s="7">
        <v>0</v>
      </c>
      <c r="I23" s="7" t="s">
        <v>42</v>
      </c>
      <c r="J23" s="7" t="s">
        <v>91</v>
      </c>
      <c r="K23" s="7" t="s">
        <v>150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x14ac:dyDescent="0.2">
      <c r="A24" s="12">
        <v>15</v>
      </c>
      <c r="B24" s="22" t="s">
        <v>102</v>
      </c>
      <c r="C24" s="11">
        <v>497500</v>
      </c>
      <c r="D24" s="8">
        <f t="shared" si="1"/>
        <v>276388.88888888888</v>
      </c>
      <c r="E24" s="7" t="s">
        <v>81</v>
      </c>
      <c r="F24" s="26" t="s">
        <v>18</v>
      </c>
      <c r="G24" s="7">
        <v>100</v>
      </c>
      <c r="H24" s="7">
        <v>0</v>
      </c>
      <c r="I24" s="7" t="s">
        <v>63</v>
      </c>
      <c r="J24" s="7" t="s">
        <v>91</v>
      </c>
      <c r="K24" s="7" t="s">
        <v>32</v>
      </c>
      <c r="L24" s="2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x14ac:dyDescent="0.2">
      <c r="A25" s="12">
        <v>16</v>
      </c>
      <c r="B25" s="22" t="s">
        <v>159</v>
      </c>
      <c r="C25" s="11">
        <v>287100</v>
      </c>
      <c r="D25" s="8">
        <f t="shared" si="1"/>
        <v>159500</v>
      </c>
      <c r="E25" s="7" t="s">
        <v>2</v>
      </c>
      <c r="F25" s="26" t="s">
        <v>18</v>
      </c>
      <c r="G25" s="7">
        <v>100</v>
      </c>
      <c r="H25" s="7">
        <v>0</v>
      </c>
      <c r="I25" s="7" t="s">
        <v>63</v>
      </c>
      <c r="J25" s="7" t="s">
        <v>165</v>
      </c>
      <c r="K25" s="7" t="s">
        <v>150</v>
      </c>
      <c r="L25" s="2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ht="27" customHeight="1" x14ac:dyDescent="0.2">
      <c r="A26" s="12">
        <v>17</v>
      </c>
      <c r="B26" s="28" t="s">
        <v>160</v>
      </c>
      <c r="C26" s="11">
        <v>241000</v>
      </c>
      <c r="D26" s="8">
        <f t="shared" si="1"/>
        <v>133888.88888888888</v>
      </c>
      <c r="E26" s="7" t="s">
        <v>1</v>
      </c>
      <c r="F26" s="26" t="s">
        <v>19</v>
      </c>
      <c r="G26" s="7">
        <v>100</v>
      </c>
      <c r="H26" s="7">
        <v>0</v>
      </c>
      <c r="I26" s="7" t="s">
        <v>42</v>
      </c>
      <c r="J26" s="7" t="s">
        <v>46</v>
      </c>
      <c r="K26" s="7" t="s">
        <v>150</v>
      </c>
      <c r="L26" s="2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ht="25.5" x14ac:dyDescent="0.2">
      <c r="A27" s="12">
        <v>18</v>
      </c>
      <c r="B27" s="22" t="s">
        <v>141</v>
      </c>
      <c r="C27" s="11">
        <v>100000</v>
      </c>
      <c r="D27" s="8">
        <f t="shared" si="1"/>
        <v>55555.555555555555</v>
      </c>
      <c r="E27" s="7" t="s">
        <v>1</v>
      </c>
      <c r="F27" s="26" t="s">
        <v>19</v>
      </c>
      <c r="G27" s="7">
        <v>100</v>
      </c>
      <c r="H27" s="7">
        <v>0</v>
      </c>
      <c r="I27" s="7" t="s">
        <v>39</v>
      </c>
      <c r="J27" s="7" t="s">
        <v>71</v>
      </c>
      <c r="K27" s="7" t="s">
        <v>150</v>
      </c>
      <c r="L27" s="2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ht="33.75" customHeight="1" x14ac:dyDescent="0.2">
      <c r="A28" s="12">
        <v>19</v>
      </c>
      <c r="B28" s="22" t="s">
        <v>142</v>
      </c>
      <c r="C28" s="17">
        <v>23500</v>
      </c>
      <c r="D28" s="8">
        <f t="shared" si="1"/>
        <v>13055.555555555555</v>
      </c>
      <c r="E28" s="7" t="s">
        <v>1</v>
      </c>
      <c r="F28" s="7" t="s">
        <v>19</v>
      </c>
      <c r="G28" s="7">
        <v>100</v>
      </c>
      <c r="H28" s="7">
        <v>0</v>
      </c>
      <c r="I28" s="7" t="s">
        <v>39</v>
      </c>
      <c r="J28" s="7" t="s">
        <v>91</v>
      </c>
      <c r="K28" s="7" t="s">
        <v>32</v>
      </c>
      <c r="L28" s="29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ht="25.5" x14ac:dyDescent="0.2">
      <c r="A29" s="12">
        <v>20</v>
      </c>
      <c r="B29" s="22" t="s">
        <v>143</v>
      </c>
      <c r="C29" s="17">
        <v>400000</v>
      </c>
      <c r="D29" s="8">
        <f t="shared" si="1"/>
        <v>222222.22222222222</v>
      </c>
      <c r="E29" s="7" t="s">
        <v>1</v>
      </c>
      <c r="F29" s="7" t="s">
        <v>19</v>
      </c>
      <c r="G29" s="7">
        <v>100</v>
      </c>
      <c r="H29" s="7">
        <v>0</v>
      </c>
      <c r="I29" s="7" t="s">
        <v>42</v>
      </c>
      <c r="J29" s="7" t="s">
        <v>91</v>
      </c>
      <c r="K29" s="7" t="s">
        <v>150</v>
      </c>
      <c r="L29" s="29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38.25" x14ac:dyDescent="0.2">
      <c r="A30" s="12">
        <v>21</v>
      </c>
      <c r="B30" s="22" t="s">
        <v>161</v>
      </c>
      <c r="C30" s="17">
        <v>155000</v>
      </c>
      <c r="D30" s="8">
        <f t="shared" si="1"/>
        <v>86111.111111111109</v>
      </c>
      <c r="E30" s="7" t="s">
        <v>1</v>
      </c>
      <c r="F30" s="7" t="s">
        <v>19</v>
      </c>
      <c r="G30" s="7">
        <v>100</v>
      </c>
      <c r="H30" s="7">
        <v>0</v>
      </c>
      <c r="I30" s="7" t="s">
        <v>42</v>
      </c>
      <c r="J30" s="7" t="s">
        <v>91</v>
      </c>
      <c r="K30" s="7" t="s">
        <v>150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x14ac:dyDescent="0.2">
      <c r="A31" s="12">
        <v>22</v>
      </c>
      <c r="B31" s="22" t="s">
        <v>175</v>
      </c>
      <c r="C31" s="90">
        <v>210000</v>
      </c>
      <c r="D31" s="8">
        <f t="shared" si="1"/>
        <v>116666.66666666666</v>
      </c>
      <c r="E31" s="7" t="s">
        <v>1</v>
      </c>
      <c r="F31" s="7" t="s">
        <v>19</v>
      </c>
      <c r="G31" s="7">
        <v>100</v>
      </c>
      <c r="H31" s="7">
        <v>0</v>
      </c>
      <c r="I31" s="7" t="s">
        <v>176</v>
      </c>
      <c r="J31" s="7" t="s">
        <v>169</v>
      </c>
      <c r="K31" s="7" t="s">
        <v>150</v>
      </c>
      <c r="L31" s="29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x14ac:dyDescent="0.2">
      <c r="A32" s="16"/>
      <c r="B32" s="30" t="s">
        <v>66</v>
      </c>
      <c r="C32" s="31"/>
      <c r="D32" s="18"/>
      <c r="E32" s="20"/>
      <c r="F32" s="20"/>
      <c r="G32" s="20"/>
      <c r="H32" s="20"/>
      <c r="I32" s="20"/>
      <c r="J32" s="20"/>
      <c r="K32" s="20"/>
      <c r="L32" s="2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ht="28.5" customHeight="1" x14ac:dyDescent="0.2">
      <c r="A33" s="12">
        <v>23</v>
      </c>
      <c r="B33" s="22" t="s">
        <v>151</v>
      </c>
      <c r="C33" s="17">
        <v>103405</v>
      </c>
      <c r="D33" s="8">
        <f t="shared" si="1"/>
        <v>57447.222222222219</v>
      </c>
      <c r="E33" s="7" t="s">
        <v>1</v>
      </c>
      <c r="F33" s="7" t="s">
        <v>19</v>
      </c>
      <c r="G33" s="7">
        <v>100</v>
      </c>
      <c r="H33" s="7">
        <v>0</v>
      </c>
      <c r="I33" s="7" t="s">
        <v>65</v>
      </c>
      <c r="J33" s="7" t="s">
        <v>65</v>
      </c>
      <c r="K33" s="7" t="s">
        <v>32</v>
      </c>
      <c r="L33" s="29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ht="28.5" customHeight="1" x14ac:dyDescent="0.2">
      <c r="A34" s="7">
        <v>24</v>
      </c>
      <c r="B34" s="22" t="s">
        <v>181</v>
      </c>
      <c r="C34" s="11">
        <v>150000</v>
      </c>
      <c r="D34" s="8">
        <f t="shared" si="1"/>
        <v>83333.333333333328</v>
      </c>
      <c r="E34" s="7" t="s">
        <v>1</v>
      </c>
      <c r="F34" s="7" t="s">
        <v>19</v>
      </c>
      <c r="G34" s="7">
        <v>100</v>
      </c>
      <c r="H34" s="7">
        <v>0</v>
      </c>
      <c r="I34" s="7" t="s">
        <v>176</v>
      </c>
      <c r="J34" s="7" t="s">
        <v>169</v>
      </c>
      <c r="K34" s="7" t="s">
        <v>150</v>
      </c>
      <c r="L34" s="7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x14ac:dyDescent="0.2">
      <c r="A35" s="111" t="s">
        <v>86</v>
      </c>
      <c r="B35" s="115" t="s">
        <v>99</v>
      </c>
      <c r="C35" s="113">
        <f>SUM(C21:C34)</f>
        <v>2847245</v>
      </c>
      <c r="D35" s="113">
        <f>SUM(D21:D34)</f>
        <v>1581802.7777777775</v>
      </c>
      <c r="E35" s="116"/>
      <c r="F35" s="116"/>
      <c r="G35" s="116"/>
      <c r="H35" s="116"/>
      <c r="I35" s="116"/>
      <c r="J35" s="116"/>
      <c r="K35" s="116"/>
      <c r="L35" s="117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128" t="s">
        <v>103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x14ac:dyDescent="0.2">
      <c r="A37" s="122" t="s">
        <v>13</v>
      </c>
      <c r="B37" s="132"/>
      <c r="C37" s="54"/>
      <c r="D37" s="42"/>
      <c r="E37" s="59"/>
      <c r="F37" s="59"/>
      <c r="G37" s="59"/>
      <c r="H37" s="59"/>
      <c r="I37" s="59"/>
      <c r="J37" s="52"/>
      <c r="K37" s="59"/>
      <c r="L37" s="59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</row>
    <row r="38" spans="1:98" s="40" customFormat="1" ht="25.5" x14ac:dyDescent="0.2">
      <c r="A38" s="58">
        <v>25</v>
      </c>
      <c r="B38" s="78" t="s">
        <v>104</v>
      </c>
      <c r="C38" s="85">
        <v>310700</v>
      </c>
      <c r="D38" s="15">
        <f t="shared" ref="D38:D44" si="2">C38/$N$3</f>
        <v>172611.11111111109</v>
      </c>
      <c r="E38" s="29" t="s">
        <v>2</v>
      </c>
      <c r="F38" s="77" t="s">
        <v>18</v>
      </c>
      <c r="G38" s="29">
        <v>100</v>
      </c>
      <c r="H38" s="29">
        <v>0</v>
      </c>
      <c r="I38" s="29" t="s">
        <v>42</v>
      </c>
      <c r="J38" s="29" t="s">
        <v>71</v>
      </c>
      <c r="K38" s="79" t="s">
        <v>32</v>
      </c>
      <c r="L38" s="29"/>
    </row>
    <row r="39" spans="1:98" s="40" customFormat="1" ht="25.5" x14ac:dyDescent="0.2">
      <c r="A39" s="58">
        <v>26</v>
      </c>
      <c r="B39" s="76" t="s">
        <v>138</v>
      </c>
      <c r="C39" s="85">
        <v>117000</v>
      </c>
      <c r="D39" s="15">
        <f t="shared" si="2"/>
        <v>65000</v>
      </c>
      <c r="E39" s="29" t="s">
        <v>1</v>
      </c>
      <c r="F39" s="77" t="s">
        <v>19</v>
      </c>
      <c r="G39" s="29">
        <v>100</v>
      </c>
      <c r="H39" s="29">
        <v>0</v>
      </c>
      <c r="I39" s="29" t="s">
        <v>65</v>
      </c>
      <c r="J39" s="29" t="s">
        <v>91</v>
      </c>
      <c r="K39" s="79" t="s">
        <v>32</v>
      </c>
      <c r="L39" s="29"/>
    </row>
    <row r="40" spans="1:98" ht="22.5" customHeight="1" x14ac:dyDescent="0.2">
      <c r="A40" s="58">
        <v>27</v>
      </c>
      <c r="B40" s="22" t="s">
        <v>105</v>
      </c>
      <c r="C40" s="11">
        <v>84000</v>
      </c>
      <c r="D40" s="8">
        <f t="shared" si="2"/>
        <v>46666.666666666664</v>
      </c>
      <c r="E40" s="7" t="s">
        <v>1</v>
      </c>
      <c r="F40" s="26" t="s">
        <v>19</v>
      </c>
      <c r="G40" s="7">
        <v>100</v>
      </c>
      <c r="H40" s="7">
        <v>0</v>
      </c>
      <c r="I40" s="7" t="s">
        <v>65</v>
      </c>
      <c r="J40" s="7" t="s">
        <v>46</v>
      </c>
      <c r="K40" s="7" t="s">
        <v>150</v>
      </c>
      <c r="L40" s="29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ht="27" customHeight="1" x14ac:dyDescent="0.2">
      <c r="A41" s="58">
        <v>28</v>
      </c>
      <c r="B41" s="22" t="s">
        <v>106</v>
      </c>
      <c r="C41" s="11">
        <f>90000 +58500</f>
        <v>148500</v>
      </c>
      <c r="D41" s="8">
        <f t="shared" si="2"/>
        <v>82500</v>
      </c>
      <c r="E41" s="7" t="s">
        <v>1</v>
      </c>
      <c r="F41" s="26" t="s">
        <v>19</v>
      </c>
      <c r="G41" s="7">
        <v>100</v>
      </c>
      <c r="H41" s="7">
        <v>0</v>
      </c>
      <c r="I41" s="7" t="s">
        <v>65</v>
      </c>
      <c r="J41" s="7" t="s">
        <v>70</v>
      </c>
      <c r="K41" s="7" t="s">
        <v>150</v>
      </c>
      <c r="L41" s="29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</row>
    <row r="42" spans="1:98" x14ac:dyDescent="0.2">
      <c r="A42" s="58">
        <v>29</v>
      </c>
      <c r="B42" s="22" t="s">
        <v>107</v>
      </c>
      <c r="C42" s="11">
        <v>205000</v>
      </c>
      <c r="D42" s="8">
        <f t="shared" si="2"/>
        <v>113888.88888888889</v>
      </c>
      <c r="E42" s="7" t="s">
        <v>1</v>
      </c>
      <c r="F42" s="26" t="s">
        <v>18</v>
      </c>
      <c r="G42" s="7">
        <v>100</v>
      </c>
      <c r="H42" s="7">
        <v>0</v>
      </c>
      <c r="I42" s="7" t="s">
        <v>63</v>
      </c>
      <c r="J42" s="7" t="s">
        <v>152</v>
      </c>
      <c r="K42" s="7" t="s">
        <v>32</v>
      </c>
      <c r="L42" s="29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ht="25.5" x14ac:dyDescent="0.2">
      <c r="A43" s="58">
        <v>30</v>
      </c>
      <c r="B43" s="22" t="s">
        <v>97</v>
      </c>
      <c r="C43" s="11">
        <v>48206.79</v>
      </c>
      <c r="D43" s="8">
        <f t="shared" si="2"/>
        <v>26781.55</v>
      </c>
      <c r="E43" s="7" t="s">
        <v>1</v>
      </c>
      <c r="F43" s="26" t="s">
        <v>19</v>
      </c>
      <c r="G43" s="7">
        <v>100</v>
      </c>
      <c r="H43" s="7">
        <v>0</v>
      </c>
      <c r="I43" s="7" t="s">
        <v>39</v>
      </c>
      <c r="J43" s="7" t="s">
        <v>42</v>
      </c>
      <c r="K43" s="7" t="s">
        <v>32</v>
      </c>
      <c r="L43" s="29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ht="21.75" customHeight="1" x14ac:dyDescent="0.2">
      <c r="A44" s="58">
        <v>31</v>
      </c>
      <c r="B44" s="22" t="s">
        <v>98</v>
      </c>
      <c r="C44" s="11">
        <v>159000</v>
      </c>
      <c r="D44" s="8">
        <f t="shared" si="2"/>
        <v>88333.333333333328</v>
      </c>
      <c r="E44" s="4" t="s">
        <v>1</v>
      </c>
      <c r="F44" s="26" t="s">
        <v>19</v>
      </c>
      <c r="G44" s="7">
        <v>100</v>
      </c>
      <c r="H44" s="7">
        <v>0</v>
      </c>
      <c r="I44" s="7" t="s">
        <v>42</v>
      </c>
      <c r="J44" s="7" t="s">
        <v>70</v>
      </c>
      <c r="K44" s="7" t="s">
        <v>150</v>
      </c>
      <c r="L44" s="29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x14ac:dyDescent="0.2">
      <c r="A45" s="122" t="s">
        <v>66</v>
      </c>
      <c r="B45" s="134"/>
      <c r="C45" s="69"/>
      <c r="D45" s="18"/>
      <c r="E45" s="24"/>
      <c r="F45" s="24"/>
      <c r="G45" s="24"/>
      <c r="H45" s="24"/>
      <c r="I45" s="24"/>
      <c r="J45" s="24"/>
      <c r="K45" s="24"/>
      <c r="L45" s="24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ht="27.75" customHeight="1" x14ac:dyDescent="0.2">
      <c r="A46" s="4">
        <v>32</v>
      </c>
      <c r="B46" s="22" t="s">
        <v>162</v>
      </c>
      <c r="C46" s="8">
        <v>122744</v>
      </c>
      <c r="D46" s="8">
        <f t="shared" ref="D46:D47" si="3">C46/$N$3</f>
        <v>68191.111111111109</v>
      </c>
      <c r="E46" s="4" t="s">
        <v>24</v>
      </c>
      <c r="F46" s="4" t="s">
        <v>19</v>
      </c>
      <c r="G46" s="4">
        <v>100</v>
      </c>
      <c r="H46" s="4">
        <v>0</v>
      </c>
      <c r="I46" s="7" t="s">
        <v>63</v>
      </c>
      <c r="J46" s="7" t="s">
        <v>46</v>
      </c>
      <c r="K46" s="7" t="s">
        <v>150</v>
      </c>
      <c r="L46" s="29" t="s">
        <v>134</v>
      </c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</row>
    <row r="47" spans="1:98" ht="27.75" customHeight="1" x14ac:dyDescent="0.2">
      <c r="A47" s="4">
        <v>33</v>
      </c>
      <c r="B47" s="33" t="s">
        <v>163</v>
      </c>
      <c r="C47" s="8">
        <v>70131</v>
      </c>
      <c r="D47" s="8">
        <f t="shared" si="3"/>
        <v>38961.666666666664</v>
      </c>
      <c r="E47" s="4" t="s">
        <v>24</v>
      </c>
      <c r="F47" s="4" t="s">
        <v>19</v>
      </c>
      <c r="G47" s="4">
        <v>100</v>
      </c>
      <c r="H47" s="4">
        <v>0</v>
      </c>
      <c r="I47" s="7" t="s">
        <v>63</v>
      </c>
      <c r="J47" s="4" t="s">
        <v>42</v>
      </c>
      <c r="K47" s="7" t="s">
        <v>32</v>
      </c>
      <c r="L47" s="29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x14ac:dyDescent="0.2">
      <c r="A48" s="111" t="s">
        <v>86</v>
      </c>
      <c r="B48" s="115" t="s">
        <v>103</v>
      </c>
      <c r="C48" s="109">
        <f>SUM(C38:C47)</f>
        <v>1265281.79</v>
      </c>
      <c r="D48" s="109">
        <f>SUM(D38:D47)</f>
        <v>702934.32777777768</v>
      </c>
      <c r="E48" s="115"/>
      <c r="F48" s="115"/>
      <c r="G48" s="115"/>
      <c r="H48" s="115"/>
      <c r="I48" s="115"/>
      <c r="J48" s="115"/>
      <c r="K48" s="115"/>
      <c r="L48" s="108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x14ac:dyDescent="0.2">
      <c r="A49" s="128" t="s">
        <v>108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x14ac:dyDescent="0.2">
      <c r="A50" s="122" t="s">
        <v>13</v>
      </c>
      <c r="B50" s="132"/>
      <c r="C50" s="13"/>
      <c r="D50" s="68"/>
      <c r="E50" s="24"/>
      <c r="F50" s="24"/>
      <c r="G50" s="24"/>
      <c r="H50" s="24"/>
      <c r="I50" s="24"/>
      <c r="J50" s="23"/>
      <c r="K50" s="24"/>
      <c r="L50" s="24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ht="27" customHeight="1" x14ac:dyDescent="0.2">
      <c r="A51" s="12">
        <v>34</v>
      </c>
      <c r="B51" s="27" t="s">
        <v>109</v>
      </c>
      <c r="C51" s="25">
        <v>194934.75</v>
      </c>
      <c r="D51" s="8">
        <f t="shared" ref="D51:D62" si="4">C51/$N$3</f>
        <v>108297.08333333333</v>
      </c>
      <c r="E51" s="7" t="s">
        <v>1</v>
      </c>
      <c r="F51" s="26" t="s">
        <v>18</v>
      </c>
      <c r="G51" s="7">
        <v>100</v>
      </c>
      <c r="H51" s="7">
        <v>0</v>
      </c>
      <c r="I51" s="7" t="s">
        <v>39</v>
      </c>
      <c r="J51" s="7" t="s">
        <v>71</v>
      </c>
      <c r="K51" s="55" t="s">
        <v>32</v>
      </c>
      <c r="L51" s="29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ht="24" customHeight="1" x14ac:dyDescent="0.2">
      <c r="A52" s="12">
        <v>35</v>
      </c>
      <c r="B52" s="27" t="s">
        <v>110</v>
      </c>
      <c r="C52" s="25">
        <v>192200</v>
      </c>
      <c r="D52" s="8">
        <f t="shared" si="4"/>
        <v>106777.77777777778</v>
      </c>
      <c r="E52" s="7" t="s">
        <v>1</v>
      </c>
      <c r="F52" s="26" t="s">
        <v>18</v>
      </c>
      <c r="G52" s="7">
        <v>100</v>
      </c>
      <c r="H52" s="7">
        <v>0</v>
      </c>
      <c r="I52" s="7" t="s">
        <v>65</v>
      </c>
      <c r="J52" s="7" t="s">
        <v>112</v>
      </c>
      <c r="K52" s="7" t="s">
        <v>150</v>
      </c>
      <c r="L52" s="29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ht="25.5" x14ac:dyDescent="0.2">
      <c r="A53" s="12">
        <v>36</v>
      </c>
      <c r="B53" s="27" t="s">
        <v>111</v>
      </c>
      <c r="C53" s="25">
        <v>136500</v>
      </c>
      <c r="D53" s="8">
        <f t="shared" si="4"/>
        <v>75833.333333333328</v>
      </c>
      <c r="E53" s="7" t="s">
        <v>1</v>
      </c>
      <c r="F53" s="26" t="s">
        <v>19</v>
      </c>
      <c r="G53" s="7">
        <v>100</v>
      </c>
      <c r="H53" s="7">
        <v>0</v>
      </c>
      <c r="I53" s="7" t="s">
        <v>42</v>
      </c>
      <c r="J53" s="7" t="s">
        <v>91</v>
      </c>
      <c r="K53" s="7" t="s">
        <v>150</v>
      </c>
      <c r="L53" s="29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ht="25.5" x14ac:dyDescent="0.2">
      <c r="A54" s="12">
        <v>37</v>
      </c>
      <c r="B54" s="27" t="s">
        <v>137</v>
      </c>
      <c r="C54" s="25">
        <v>110010</v>
      </c>
      <c r="D54" s="8">
        <f t="shared" si="4"/>
        <v>61116.666666666664</v>
      </c>
      <c r="E54" s="7" t="s">
        <v>1</v>
      </c>
      <c r="F54" s="26" t="s">
        <v>19</v>
      </c>
      <c r="G54" s="7">
        <v>100</v>
      </c>
      <c r="H54" s="7">
        <v>0</v>
      </c>
      <c r="I54" s="7" t="s">
        <v>39</v>
      </c>
      <c r="J54" s="7" t="s">
        <v>112</v>
      </c>
      <c r="K54" s="7" t="s">
        <v>32</v>
      </c>
      <c r="L54" s="29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ht="25.5" x14ac:dyDescent="0.2">
      <c r="A55" s="12">
        <v>38</v>
      </c>
      <c r="B55" s="27" t="s">
        <v>138</v>
      </c>
      <c r="C55" s="25">
        <v>98600</v>
      </c>
      <c r="D55" s="8">
        <f t="shared" si="4"/>
        <v>54777.777777777774</v>
      </c>
      <c r="E55" s="7" t="s">
        <v>1</v>
      </c>
      <c r="F55" s="26" t="s">
        <v>19</v>
      </c>
      <c r="G55" s="7">
        <v>100</v>
      </c>
      <c r="H55" s="7">
        <v>0</v>
      </c>
      <c r="I55" s="7" t="s">
        <v>65</v>
      </c>
      <c r="J55" s="7" t="s">
        <v>112</v>
      </c>
      <c r="K55" s="55" t="s">
        <v>32</v>
      </c>
      <c r="L55" s="29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ht="25.5" x14ac:dyDescent="0.2">
      <c r="A56" s="12">
        <v>39</v>
      </c>
      <c r="B56" s="27" t="s">
        <v>113</v>
      </c>
      <c r="C56" s="25">
        <v>123000</v>
      </c>
      <c r="D56" s="8">
        <f t="shared" si="4"/>
        <v>68333.333333333328</v>
      </c>
      <c r="E56" s="7" t="s">
        <v>1</v>
      </c>
      <c r="F56" s="26" t="s">
        <v>19</v>
      </c>
      <c r="G56" s="7">
        <v>100</v>
      </c>
      <c r="H56" s="7">
        <v>0</v>
      </c>
      <c r="I56" s="7" t="s">
        <v>42</v>
      </c>
      <c r="J56" s="7" t="s">
        <v>71</v>
      </c>
      <c r="K56" s="7" t="s">
        <v>150</v>
      </c>
      <c r="L56" s="29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ht="25.5" x14ac:dyDescent="0.2">
      <c r="A57" s="12">
        <v>40</v>
      </c>
      <c r="B57" s="27" t="s">
        <v>114</v>
      </c>
      <c r="C57" s="25">
        <v>99122.83</v>
      </c>
      <c r="D57" s="8">
        <f t="shared" si="4"/>
        <v>55068.238888888889</v>
      </c>
      <c r="E57" s="7" t="s">
        <v>1</v>
      </c>
      <c r="F57" s="26" t="s">
        <v>19</v>
      </c>
      <c r="G57" s="7">
        <v>100</v>
      </c>
      <c r="H57" s="7">
        <v>0</v>
      </c>
      <c r="I57" s="7" t="s">
        <v>65</v>
      </c>
      <c r="J57" s="7" t="s">
        <v>70</v>
      </c>
      <c r="K57" s="55" t="s">
        <v>32</v>
      </c>
      <c r="L57" s="29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x14ac:dyDescent="0.2">
      <c r="A58" s="12">
        <v>41</v>
      </c>
      <c r="B58" s="27" t="s">
        <v>139</v>
      </c>
      <c r="C58" s="25">
        <v>30000</v>
      </c>
      <c r="D58" s="8">
        <f t="shared" si="4"/>
        <v>16666.666666666668</v>
      </c>
      <c r="E58" s="7"/>
      <c r="F58" s="26" t="s">
        <v>19</v>
      </c>
      <c r="G58" s="7">
        <v>100</v>
      </c>
      <c r="H58" s="7">
        <v>0</v>
      </c>
      <c r="I58" s="7" t="s">
        <v>42</v>
      </c>
      <c r="J58" s="7" t="s">
        <v>46</v>
      </c>
      <c r="K58" s="7" t="s">
        <v>150</v>
      </c>
      <c r="L58" s="29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ht="18.75" customHeight="1" x14ac:dyDescent="0.2">
      <c r="A59" s="12">
        <v>42</v>
      </c>
      <c r="B59" s="27" t="s">
        <v>133</v>
      </c>
      <c r="C59" s="25">
        <v>191250</v>
      </c>
      <c r="D59" s="8">
        <f t="shared" si="4"/>
        <v>106250</v>
      </c>
      <c r="E59" s="7" t="s">
        <v>1</v>
      </c>
      <c r="F59" s="26" t="s">
        <v>18</v>
      </c>
      <c r="G59" s="7">
        <v>100</v>
      </c>
      <c r="H59" s="7">
        <v>0</v>
      </c>
      <c r="I59" s="7" t="s">
        <v>39</v>
      </c>
      <c r="J59" s="7" t="s">
        <v>71</v>
      </c>
      <c r="K59" s="55" t="s">
        <v>32</v>
      </c>
      <c r="L59" s="29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ht="25.5" x14ac:dyDescent="0.2">
      <c r="A60" s="12">
        <v>43</v>
      </c>
      <c r="B60" s="27" t="s">
        <v>115</v>
      </c>
      <c r="C60" s="25">
        <v>110625</v>
      </c>
      <c r="D60" s="8">
        <f t="shared" si="4"/>
        <v>61458.333333333328</v>
      </c>
      <c r="E60" s="7" t="s">
        <v>1</v>
      </c>
      <c r="F60" s="26" t="s">
        <v>19</v>
      </c>
      <c r="G60" s="7">
        <v>100</v>
      </c>
      <c r="H60" s="7">
        <v>0</v>
      </c>
      <c r="I60" s="7" t="s">
        <v>42</v>
      </c>
      <c r="J60" s="7" t="s">
        <v>153</v>
      </c>
      <c r="K60" s="7" t="s">
        <v>150</v>
      </c>
      <c r="L60" s="29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</row>
    <row r="61" spans="1:98" ht="25.5" x14ac:dyDescent="0.2">
      <c r="A61" s="12">
        <v>44</v>
      </c>
      <c r="B61" s="22" t="s">
        <v>97</v>
      </c>
      <c r="C61" s="25">
        <f>72000-66000</f>
        <v>6000</v>
      </c>
      <c r="D61" s="8">
        <f t="shared" si="4"/>
        <v>3333.333333333333</v>
      </c>
      <c r="E61" s="7" t="s">
        <v>1</v>
      </c>
      <c r="F61" s="26" t="s">
        <v>19</v>
      </c>
      <c r="G61" s="7">
        <v>100</v>
      </c>
      <c r="H61" s="7">
        <v>0</v>
      </c>
      <c r="I61" s="7" t="s">
        <v>116</v>
      </c>
      <c r="J61" s="7" t="s">
        <v>166</v>
      </c>
      <c r="K61" s="55" t="s">
        <v>32</v>
      </c>
      <c r="L61" s="29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x14ac:dyDescent="0.2">
      <c r="A62" s="12">
        <v>45</v>
      </c>
      <c r="B62" s="27" t="s">
        <v>98</v>
      </c>
      <c r="C62" s="25">
        <f>127875+66000</f>
        <v>193875</v>
      </c>
      <c r="D62" s="8">
        <f t="shared" si="4"/>
        <v>107708.33333333333</v>
      </c>
      <c r="E62" s="7" t="s">
        <v>1</v>
      </c>
      <c r="F62" s="26" t="s">
        <v>19</v>
      </c>
      <c r="G62" s="7">
        <v>100</v>
      </c>
      <c r="H62" s="7">
        <v>0</v>
      </c>
      <c r="I62" s="7" t="s">
        <v>42</v>
      </c>
      <c r="J62" s="7" t="s">
        <v>165</v>
      </c>
      <c r="K62" s="7" t="s">
        <v>150</v>
      </c>
      <c r="L62" s="29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x14ac:dyDescent="0.2">
      <c r="A63" s="111" t="s">
        <v>86</v>
      </c>
      <c r="B63" s="115" t="s">
        <v>117</v>
      </c>
      <c r="C63" s="113">
        <f>SUM(C51:C62)</f>
        <v>1486117.58</v>
      </c>
      <c r="D63" s="113">
        <f>SUM(D51:D62)</f>
        <v>825620.87777777785</v>
      </c>
      <c r="E63" s="116"/>
      <c r="F63" s="116"/>
      <c r="G63" s="116"/>
      <c r="H63" s="116"/>
      <c r="I63" s="116"/>
      <c r="J63" s="116"/>
      <c r="K63" s="116"/>
      <c r="L63" s="117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x14ac:dyDescent="0.2">
      <c r="A64" s="128" t="s">
        <v>118</v>
      </c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1:98" x14ac:dyDescent="0.2">
      <c r="A65" s="122" t="s">
        <v>13</v>
      </c>
      <c r="B65" s="132"/>
      <c r="C65" s="13"/>
      <c r="D65" s="68"/>
      <c r="E65" s="24"/>
      <c r="F65" s="24"/>
      <c r="G65" s="24"/>
      <c r="H65" s="24"/>
      <c r="I65" s="24"/>
      <c r="J65" s="23"/>
      <c r="K65" s="24"/>
      <c r="L65" s="24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</row>
    <row r="66" spans="1:98" x14ac:dyDescent="0.2">
      <c r="A66" s="12">
        <v>46</v>
      </c>
      <c r="B66" s="22" t="s">
        <v>100</v>
      </c>
      <c r="C66" s="11">
        <v>291000</v>
      </c>
      <c r="D66" s="8">
        <f t="shared" ref="D66:D74" si="5">C66/$N$3</f>
        <v>161666.66666666666</v>
      </c>
      <c r="E66" s="7" t="s">
        <v>1</v>
      </c>
      <c r="F66" s="26" t="s">
        <v>18</v>
      </c>
      <c r="G66" s="7">
        <v>100</v>
      </c>
      <c r="H66" s="7">
        <v>0</v>
      </c>
      <c r="I66" s="7" t="s">
        <v>65</v>
      </c>
      <c r="J66" s="7" t="s">
        <v>91</v>
      </c>
      <c r="K66" s="55" t="s">
        <v>32</v>
      </c>
      <c r="L66" s="29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1:98" x14ac:dyDescent="0.2">
      <c r="A67" s="12">
        <v>47</v>
      </c>
      <c r="B67" s="22" t="s">
        <v>101</v>
      </c>
      <c r="C67" s="11">
        <v>195700</v>
      </c>
      <c r="D67" s="8">
        <f t="shared" si="5"/>
        <v>108722.22222222222</v>
      </c>
      <c r="E67" s="7" t="s">
        <v>33</v>
      </c>
      <c r="F67" s="26" t="s">
        <v>18</v>
      </c>
      <c r="G67" s="7">
        <v>100</v>
      </c>
      <c r="H67" s="7">
        <v>0</v>
      </c>
      <c r="I67" s="7" t="s">
        <v>41</v>
      </c>
      <c r="J67" s="7" t="s">
        <v>91</v>
      </c>
      <c r="K67" s="55" t="s">
        <v>32</v>
      </c>
      <c r="L67" s="29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1:98" ht="25.5" x14ac:dyDescent="0.2">
      <c r="A68" s="12">
        <v>48</v>
      </c>
      <c r="B68" s="27" t="s">
        <v>119</v>
      </c>
      <c r="C68" s="11">
        <v>196328</v>
      </c>
      <c r="D68" s="8">
        <f t="shared" si="5"/>
        <v>109071.11111111111</v>
      </c>
      <c r="E68" s="7" t="s">
        <v>33</v>
      </c>
      <c r="F68" s="26" t="s">
        <v>19</v>
      </c>
      <c r="G68" s="7">
        <v>100</v>
      </c>
      <c r="H68" s="7">
        <v>0</v>
      </c>
      <c r="I68" s="7" t="s">
        <v>63</v>
      </c>
      <c r="J68" s="7" t="s">
        <v>71</v>
      </c>
      <c r="K68" s="7" t="s">
        <v>32</v>
      </c>
      <c r="L68" s="29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1:98" ht="21" customHeight="1" x14ac:dyDescent="0.2">
      <c r="A69" s="12">
        <v>49</v>
      </c>
      <c r="B69" s="22" t="s">
        <v>158</v>
      </c>
      <c r="C69" s="11">
        <v>123000</v>
      </c>
      <c r="D69" s="8">
        <f t="shared" si="5"/>
        <v>68333.333333333328</v>
      </c>
      <c r="E69" s="7" t="s">
        <v>1</v>
      </c>
      <c r="F69" s="26" t="s">
        <v>19</v>
      </c>
      <c r="G69" s="7">
        <v>100</v>
      </c>
      <c r="H69" s="7">
        <v>0</v>
      </c>
      <c r="I69" s="7" t="s">
        <v>42</v>
      </c>
      <c r="J69" s="7" t="s">
        <v>91</v>
      </c>
      <c r="K69" s="7" t="s">
        <v>150</v>
      </c>
      <c r="L69" s="29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1:98" ht="25.5" x14ac:dyDescent="0.2">
      <c r="A70" s="12">
        <v>50</v>
      </c>
      <c r="B70" s="22" t="s">
        <v>120</v>
      </c>
      <c r="C70" s="11">
        <v>118500</v>
      </c>
      <c r="D70" s="8">
        <f t="shared" si="5"/>
        <v>65833.333333333328</v>
      </c>
      <c r="E70" s="7" t="s">
        <v>1</v>
      </c>
      <c r="F70" s="26" t="s">
        <v>19</v>
      </c>
      <c r="G70" s="7">
        <v>100</v>
      </c>
      <c r="H70" s="7">
        <v>0</v>
      </c>
      <c r="I70" s="7" t="s">
        <v>42</v>
      </c>
      <c r="J70" s="7" t="s">
        <v>91</v>
      </c>
      <c r="K70" s="7" t="s">
        <v>150</v>
      </c>
      <c r="L70" s="29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1:98" ht="25.5" x14ac:dyDescent="0.2">
      <c r="A71" s="12">
        <v>51</v>
      </c>
      <c r="B71" s="22" t="s">
        <v>121</v>
      </c>
      <c r="C71" s="11">
        <v>156300</v>
      </c>
      <c r="D71" s="8">
        <f t="shared" si="5"/>
        <v>86833.333333333328</v>
      </c>
      <c r="E71" s="7" t="s">
        <v>1</v>
      </c>
      <c r="F71" s="26" t="s">
        <v>18</v>
      </c>
      <c r="G71" s="7">
        <v>100</v>
      </c>
      <c r="H71" s="7">
        <v>0</v>
      </c>
      <c r="I71" s="7" t="s">
        <v>65</v>
      </c>
      <c r="J71" s="7" t="s">
        <v>91</v>
      </c>
      <c r="K71" s="55" t="s">
        <v>32</v>
      </c>
      <c r="L71" s="29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1:98" ht="22.5" customHeight="1" x14ac:dyDescent="0.2">
      <c r="A72" s="12">
        <v>52</v>
      </c>
      <c r="B72" s="22" t="s">
        <v>122</v>
      </c>
      <c r="C72" s="11">
        <v>110000</v>
      </c>
      <c r="D72" s="8">
        <f t="shared" si="5"/>
        <v>61111.111111111109</v>
      </c>
      <c r="E72" s="7" t="s">
        <v>1</v>
      </c>
      <c r="F72" s="26" t="s">
        <v>19</v>
      </c>
      <c r="G72" s="7">
        <v>100</v>
      </c>
      <c r="H72" s="7">
        <v>0</v>
      </c>
      <c r="I72" s="7" t="s">
        <v>65</v>
      </c>
      <c r="J72" s="7" t="s">
        <v>42</v>
      </c>
      <c r="K72" s="55" t="s">
        <v>32</v>
      </c>
      <c r="L72" s="29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1:98" ht="25.5" x14ac:dyDescent="0.2">
      <c r="A73" s="12">
        <v>53</v>
      </c>
      <c r="B73" s="22" t="s">
        <v>123</v>
      </c>
      <c r="C73" s="11">
        <v>196000</v>
      </c>
      <c r="D73" s="8">
        <f t="shared" si="5"/>
        <v>108888.88888888889</v>
      </c>
      <c r="E73" s="7" t="s">
        <v>33</v>
      </c>
      <c r="F73" s="26" t="s">
        <v>18</v>
      </c>
      <c r="G73" s="7">
        <v>100</v>
      </c>
      <c r="H73" s="7">
        <v>0</v>
      </c>
      <c r="I73" s="7" t="s">
        <v>39</v>
      </c>
      <c r="J73" s="7" t="s">
        <v>71</v>
      </c>
      <c r="K73" s="7" t="s">
        <v>32</v>
      </c>
      <c r="L73" s="29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1:98" ht="31.5" customHeight="1" x14ac:dyDescent="0.2">
      <c r="A74" s="12">
        <v>54</v>
      </c>
      <c r="B74" s="22" t="s">
        <v>164</v>
      </c>
      <c r="C74" s="11">
        <v>50489</v>
      </c>
      <c r="D74" s="8">
        <f t="shared" si="5"/>
        <v>28049.444444444445</v>
      </c>
      <c r="E74" s="7" t="s">
        <v>1</v>
      </c>
      <c r="F74" s="26" t="s">
        <v>19</v>
      </c>
      <c r="G74" s="7">
        <v>100</v>
      </c>
      <c r="H74" s="7">
        <v>0</v>
      </c>
      <c r="I74" s="7" t="s">
        <v>63</v>
      </c>
      <c r="J74" s="7" t="s">
        <v>46</v>
      </c>
      <c r="K74" s="7" t="s">
        <v>32</v>
      </c>
      <c r="L74" s="29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1:98" x14ac:dyDescent="0.2">
      <c r="A75" s="111" t="s">
        <v>86</v>
      </c>
      <c r="B75" s="115" t="s">
        <v>124</v>
      </c>
      <c r="C75" s="113">
        <f>SUM(C66:C74)</f>
        <v>1437317</v>
      </c>
      <c r="D75" s="113">
        <f>SUM(D66:D74)</f>
        <v>798509.4444444445</v>
      </c>
      <c r="E75" s="116"/>
      <c r="F75" s="116"/>
      <c r="G75" s="116"/>
      <c r="H75" s="116"/>
      <c r="I75" s="116"/>
      <c r="J75" s="116"/>
      <c r="K75" s="116"/>
      <c r="L75" s="117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1:98" x14ac:dyDescent="0.2">
      <c r="A76" s="128" t="s">
        <v>125</v>
      </c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1:98" ht="12.75" customHeight="1" x14ac:dyDescent="0.2">
      <c r="A77" s="122" t="s">
        <v>13</v>
      </c>
      <c r="B77" s="133"/>
      <c r="C77" s="51"/>
      <c r="D77" s="42"/>
      <c r="E77" s="59"/>
      <c r="F77" s="59"/>
      <c r="G77" s="59"/>
      <c r="H77" s="59"/>
      <c r="I77" s="59"/>
      <c r="J77" s="52"/>
      <c r="K77" s="59"/>
      <c r="L77" s="59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1:98" ht="25.5" x14ac:dyDescent="0.2">
      <c r="A78" s="7">
        <v>55</v>
      </c>
      <c r="B78" s="27" t="s">
        <v>127</v>
      </c>
      <c r="C78" s="8">
        <v>99688.47</v>
      </c>
      <c r="D78" s="8">
        <f t="shared" ref="D78:D81" si="6">C78/$N$3</f>
        <v>55382.48333333333</v>
      </c>
      <c r="E78" s="7" t="s">
        <v>1</v>
      </c>
      <c r="F78" s="26" t="s">
        <v>19</v>
      </c>
      <c r="G78" s="7">
        <v>100</v>
      </c>
      <c r="H78" s="7">
        <v>0</v>
      </c>
      <c r="I78" s="7" t="s">
        <v>41</v>
      </c>
      <c r="J78" s="7" t="s">
        <v>70</v>
      </c>
      <c r="K78" s="7" t="s">
        <v>32</v>
      </c>
      <c r="L78" s="29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1:98" ht="25.5" x14ac:dyDescent="0.2">
      <c r="A79" s="7">
        <v>56</v>
      </c>
      <c r="B79" s="27" t="s">
        <v>129</v>
      </c>
      <c r="C79" s="8">
        <v>119000</v>
      </c>
      <c r="D79" s="8">
        <f t="shared" si="6"/>
        <v>66111.111111111109</v>
      </c>
      <c r="E79" s="7" t="s">
        <v>1</v>
      </c>
      <c r="F79" s="26" t="s">
        <v>19</v>
      </c>
      <c r="G79" s="7">
        <v>100</v>
      </c>
      <c r="H79" s="7">
        <v>0</v>
      </c>
      <c r="I79" s="7" t="s">
        <v>41</v>
      </c>
      <c r="J79" s="7" t="s">
        <v>71</v>
      </c>
      <c r="K79" s="7" t="s">
        <v>32</v>
      </c>
      <c r="L79" s="29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1:98" ht="31.5" customHeight="1" x14ac:dyDescent="0.2">
      <c r="A80" s="7">
        <v>57</v>
      </c>
      <c r="B80" s="27" t="s">
        <v>156</v>
      </c>
      <c r="C80" s="8">
        <v>251000</v>
      </c>
      <c r="D80" s="8">
        <f t="shared" ref="D80" si="7">C80/$N$3</f>
        <v>139444.44444444444</v>
      </c>
      <c r="E80" s="7" t="s">
        <v>1</v>
      </c>
      <c r="F80" s="26" t="s">
        <v>19</v>
      </c>
      <c r="G80" s="7">
        <v>100</v>
      </c>
      <c r="H80" s="7">
        <v>0</v>
      </c>
      <c r="I80" s="7" t="s">
        <v>65</v>
      </c>
      <c r="J80" s="7" t="s">
        <v>71</v>
      </c>
      <c r="K80" s="7" t="s">
        <v>150</v>
      </c>
      <c r="L80" s="29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1:98" ht="25.5" x14ac:dyDescent="0.2">
      <c r="A81" s="7">
        <v>58</v>
      </c>
      <c r="B81" s="27" t="s">
        <v>128</v>
      </c>
      <c r="C81" s="8">
        <v>110000</v>
      </c>
      <c r="D81" s="8">
        <f t="shared" si="6"/>
        <v>61111.111111111109</v>
      </c>
      <c r="E81" s="7" t="s">
        <v>1</v>
      </c>
      <c r="F81" s="26" t="s">
        <v>19</v>
      </c>
      <c r="G81" s="7">
        <v>100</v>
      </c>
      <c r="H81" s="7">
        <v>0</v>
      </c>
      <c r="I81" s="7" t="s">
        <v>41</v>
      </c>
      <c r="J81" s="7" t="s">
        <v>91</v>
      </c>
      <c r="K81" s="7" t="s">
        <v>150</v>
      </c>
      <c r="L81" s="29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1:98" x14ac:dyDescent="0.2">
      <c r="A82" s="119" t="s">
        <v>14</v>
      </c>
      <c r="B82" s="120"/>
      <c r="C82" s="3"/>
      <c r="D82" s="53"/>
      <c r="E82" s="1"/>
      <c r="F82" s="1"/>
      <c r="G82" s="2"/>
      <c r="H82" s="2"/>
      <c r="I82" s="2"/>
      <c r="J82" s="2"/>
      <c r="K82" s="2"/>
      <c r="L82" s="6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1:98" ht="63.75" x14ac:dyDescent="0.2">
      <c r="A83" s="5">
        <v>58</v>
      </c>
      <c r="B83" s="27" t="s">
        <v>87</v>
      </c>
      <c r="C83" s="11">
        <v>258000</v>
      </c>
      <c r="D83" s="8">
        <f t="shared" ref="D83:D85" si="8">C83/$N$3</f>
        <v>143333.33333333334</v>
      </c>
      <c r="E83" s="10" t="s">
        <v>67</v>
      </c>
      <c r="F83" s="7" t="s">
        <v>18</v>
      </c>
      <c r="G83" s="7">
        <v>100</v>
      </c>
      <c r="H83" s="7">
        <v>0</v>
      </c>
      <c r="I83" s="7" t="s">
        <v>39</v>
      </c>
      <c r="J83" s="7" t="s">
        <v>46</v>
      </c>
      <c r="K83" s="7" t="s">
        <v>150</v>
      </c>
      <c r="L83" s="29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1:98" x14ac:dyDescent="0.2">
      <c r="A84" s="130" t="s">
        <v>66</v>
      </c>
      <c r="B84" s="131"/>
      <c r="C84" s="68"/>
      <c r="D84" s="18"/>
      <c r="E84" s="24"/>
      <c r="F84" s="24"/>
      <c r="G84" s="24"/>
      <c r="H84" s="24"/>
      <c r="I84" s="24"/>
      <c r="J84" s="24"/>
      <c r="K84" s="24"/>
      <c r="L84" s="24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1:98" s="19" customFormat="1" ht="25.5" x14ac:dyDescent="0.2">
      <c r="A85" s="7">
        <v>59</v>
      </c>
      <c r="B85" s="27" t="s">
        <v>80</v>
      </c>
      <c r="C85" s="11">
        <v>100000</v>
      </c>
      <c r="D85" s="8">
        <f t="shared" si="8"/>
        <v>55555.555555555555</v>
      </c>
      <c r="E85" s="7" t="s">
        <v>24</v>
      </c>
      <c r="F85" s="26" t="s">
        <v>19</v>
      </c>
      <c r="G85" s="7">
        <v>100</v>
      </c>
      <c r="H85" s="7">
        <v>0</v>
      </c>
      <c r="I85" s="7" t="s">
        <v>36</v>
      </c>
      <c r="J85" s="7" t="s">
        <v>91</v>
      </c>
      <c r="K85" s="7" t="s">
        <v>150</v>
      </c>
      <c r="L85" s="29" t="s">
        <v>85</v>
      </c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1:98" x14ac:dyDescent="0.2">
      <c r="A86" s="111" t="s">
        <v>86</v>
      </c>
      <c r="B86" s="112" t="s">
        <v>125</v>
      </c>
      <c r="C86" s="113">
        <f>SUM(C78:C85)</f>
        <v>937688.47</v>
      </c>
      <c r="D86" s="113">
        <f>SUM(D78:D85)</f>
        <v>520938.03888888884</v>
      </c>
      <c r="E86" s="114"/>
      <c r="F86" s="114"/>
      <c r="G86" s="114"/>
      <c r="H86" s="114"/>
      <c r="I86" s="114"/>
      <c r="J86" s="114"/>
      <c r="K86" s="114"/>
      <c r="L86" s="114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1:98" ht="24" customHeight="1" x14ac:dyDescent="0.2">
      <c r="A87" s="128" t="s">
        <v>126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</row>
    <row r="88" spans="1:98" x14ac:dyDescent="0.2">
      <c r="A88" s="122" t="s">
        <v>13</v>
      </c>
      <c r="B88" s="129"/>
      <c r="C88" s="21"/>
      <c r="D88" s="68"/>
      <c r="E88" s="24"/>
      <c r="F88" s="24"/>
      <c r="G88" s="24"/>
      <c r="H88" s="24"/>
      <c r="I88" s="24"/>
      <c r="J88" s="23"/>
      <c r="K88" s="24"/>
      <c r="L88" s="24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1:98" s="19" customFormat="1" ht="25.5" x14ac:dyDescent="0.2">
      <c r="A89" s="7">
        <v>60</v>
      </c>
      <c r="B89" s="76" t="s">
        <v>130</v>
      </c>
      <c r="C89" s="15">
        <v>134640.26</v>
      </c>
      <c r="D89" s="15">
        <f>C89/$N$3</f>
        <v>74800.14444444445</v>
      </c>
      <c r="E89" s="29" t="s">
        <v>1</v>
      </c>
      <c r="F89" s="77" t="s">
        <v>19</v>
      </c>
      <c r="G89" s="29">
        <v>100</v>
      </c>
      <c r="H89" s="29">
        <v>0</v>
      </c>
      <c r="I89" s="29" t="s">
        <v>41</v>
      </c>
      <c r="J89" s="29" t="s">
        <v>45</v>
      </c>
      <c r="K89" s="29" t="s">
        <v>32</v>
      </c>
      <c r="L89" s="29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1:98" ht="25.5" x14ac:dyDescent="0.2">
      <c r="A90" s="7">
        <v>61</v>
      </c>
      <c r="B90" s="27" t="s">
        <v>131</v>
      </c>
      <c r="C90" s="8">
        <v>347379.9</v>
      </c>
      <c r="D90" s="15">
        <f t="shared" ref="D90:D117" si="9">C90/$N$3</f>
        <v>192988.83333333334</v>
      </c>
      <c r="E90" s="7" t="s">
        <v>1</v>
      </c>
      <c r="F90" s="26" t="s">
        <v>18</v>
      </c>
      <c r="G90" s="7">
        <v>100</v>
      </c>
      <c r="H90" s="7">
        <v>0</v>
      </c>
      <c r="I90" s="7" t="s">
        <v>65</v>
      </c>
      <c r="J90" s="7" t="s">
        <v>42</v>
      </c>
      <c r="K90" s="7" t="s">
        <v>32</v>
      </c>
      <c r="L90" s="29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1:98" ht="25.5" x14ac:dyDescent="0.2">
      <c r="A91" s="7">
        <v>62</v>
      </c>
      <c r="B91" s="27" t="s">
        <v>127</v>
      </c>
      <c r="C91" s="8">
        <v>118000</v>
      </c>
      <c r="D91" s="15">
        <f t="shared" si="9"/>
        <v>65555.555555555547</v>
      </c>
      <c r="E91" s="7" t="s">
        <v>1</v>
      </c>
      <c r="F91" s="26" t="s">
        <v>19</v>
      </c>
      <c r="G91" s="4">
        <v>100</v>
      </c>
      <c r="H91" s="4">
        <v>0</v>
      </c>
      <c r="I91" s="7" t="s">
        <v>41</v>
      </c>
      <c r="J91" s="7" t="s">
        <v>91</v>
      </c>
      <c r="K91" s="7" t="s">
        <v>32</v>
      </c>
      <c r="L91" s="29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1:98" ht="25.5" x14ac:dyDescent="0.2">
      <c r="A92" s="7">
        <v>63</v>
      </c>
      <c r="B92" s="27" t="s">
        <v>132</v>
      </c>
      <c r="C92" s="8">
        <v>164000</v>
      </c>
      <c r="D92" s="15">
        <f t="shared" si="9"/>
        <v>91111.111111111109</v>
      </c>
      <c r="E92" s="7" t="s">
        <v>1</v>
      </c>
      <c r="F92" s="26" t="s">
        <v>19</v>
      </c>
      <c r="G92" s="4">
        <v>100</v>
      </c>
      <c r="H92" s="4">
        <v>0</v>
      </c>
      <c r="I92" s="7" t="s">
        <v>41</v>
      </c>
      <c r="J92" s="7" t="s">
        <v>70</v>
      </c>
      <c r="K92" s="7" t="s">
        <v>32</v>
      </c>
      <c r="L92" s="29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1:98" ht="38.25" x14ac:dyDescent="0.2">
      <c r="A93" s="7">
        <v>64</v>
      </c>
      <c r="B93" s="27" t="s">
        <v>145</v>
      </c>
      <c r="C93" s="8">
        <v>37890</v>
      </c>
      <c r="D93" s="15">
        <f t="shared" si="9"/>
        <v>21050</v>
      </c>
      <c r="E93" s="7" t="s">
        <v>1</v>
      </c>
      <c r="F93" s="26" t="s">
        <v>19</v>
      </c>
      <c r="G93" s="4">
        <v>100</v>
      </c>
      <c r="H93" s="4">
        <v>0</v>
      </c>
      <c r="I93" s="7" t="s">
        <v>41</v>
      </c>
      <c r="J93" s="7" t="s">
        <v>65</v>
      </c>
      <c r="K93" s="7" t="s">
        <v>32</v>
      </c>
      <c r="L93" s="29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1:98" ht="38.25" x14ac:dyDescent="0.2">
      <c r="A94" s="7">
        <v>65</v>
      </c>
      <c r="B94" s="27" t="s">
        <v>146</v>
      </c>
      <c r="C94" s="8">
        <v>72110</v>
      </c>
      <c r="D94" s="8">
        <f t="shared" si="9"/>
        <v>40061.111111111109</v>
      </c>
      <c r="E94" s="7" t="s">
        <v>1</v>
      </c>
      <c r="F94" s="26" t="s">
        <v>19</v>
      </c>
      <c r="G94" s="7">
        <v>100</v>
      </c>
      <c r="H94" s="7">
        <v>0</v>
      </c>
      <c r="I94" s="7" t="s">
        <v>42</v>
      </c>
      <c r="J94" s="7" t="s">
        <v>153</v>
      </c>
      <c r="K94" s="7" t="s">
        <v>150</v>
      </c>
      <c r="L94" s="29"/>
      <c r="M94" s="40"/>
      <c r="N94" s="40"/>
      <c r="O94" s="74">
        <f>C93+C94</f>
        <v>110000</v>
      </c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1:98" ht="25.5" x14ac:dyDescent="0.2">
      <c r="A95" s="7">
        <v>66</v>
      </c>
      <c r="B95" s="27" t="s">
        <v>128</v>
      </c>
      <c r="C95" s="8">
        <v>110000</v>
      </c>
      <c r="D95" s="15">
        <f t="shared" si="9"/>
        <v>61111.111111111109</v>
      </c>
      <c r="E95" s="7" t="s">
        <v>1</v>
      </c>
      <c r="F95" s="26" t="s">
        <v>19</v>
      </c>
      <c r="G95" s="4">
        <v>100</v>
      </c>
      <c r="H95" s="4">
        <v>0</v>
      </c>
      <c r="I95" s="7" t="s">
        <v>41</v>
      </c>
      <c r="J95" s="7" t="s">
        <v>46</v>
      </c>
      <c r="K95" s="7" t="s">
        <v>32</v>
      </c>
      <c r="L95" s="29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</row>
    <row r="96" spans="1:98" ht="38.25" x14ac:dyDescent="0.2">
      <c r="A96" s="7">
        <v>67</v>
      </c>
      <c r="B96" s="27" t="s">
        <v>69</v>
      </c>
      <c r="C96" s="8">
        <v>135000</v>
      </c>
      <c r="D96" s="15">
        <f t="shared" si="9"/>
        <v>75000</v>
      </c>
      <c r="E96" s="26" t="s">
        <v>1</v>
      </c>
      <c r="F96" s="26" t="s">
        <v>19</v>
      </c>
      <c r="G96" s="4">
        <v>100</v>
      </c>
      <c r="H96" s="4">
        <v>0</v>
      </c>
      <c r="I96" s="7" t="s">
        <v>36</v>
      </c>
      <c r="J96" s="7" t="s">
        <v>152</v>
      </c>
      <c r="K96" s="7" t="s">
        <v>32</v>
      </c>
      <c r="L96" s="29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</row>
    <row r="97" spans="1:98" x14ac:dyDescent="0.2">
      <c r="A97" s="119" t="s">
        <v>14</v>
      </c>
      <c r="B97" s="120"/>
      <c r="C97" s="3"/>
      <c r="D97" s="18"/>
      <c r="E97" s="1"/>
      <c r="F97" s="1"/>
      <c r="G97" s="2"/>
      <c r="H97" s="2"/>
      <c r="I97" s="2"/>
      <c r="J97" s="2"/>
      <c r="K97" s="2"/>
      <c r="L97" s="6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</row>
    <row r="98" spans="1:98" s="40" customFormat="1" x14ac:dyDescent="0.2">
      <c r="A98" s="58">
        <v>68</v>
      </c>
      <c r="B98" s="76" t="s">
        <v>49</v>
      </c>
      <c r="C98" s="15">
        <v>738581</v>
      </c>
      <c r="D98" s="15">
        <f t="shared" si="9"/>
        <v>410322.77777777775</v>
      </c>
      <c r="E98" s="86" t="s">
        <v>67</v>
      </c>
      <c r="F98" s="29" t="s">
        <v>18</v>
      </c>
      <c r="G98" s="29">
        <v>100</v>
      </c>
      <c r="H98" s="29">
        <v>0</v>
      </c>
      <c r="I98" s="29" t="s">
        <v>41</v>
      </c>
      <c r="J98" s="29" t="s">
        <v>42</v>
      </c>
      <c r="K98" s="29" t="s">
        <v>150</v>
      </c>
      <c r="L98" s="29"/>
    </row>
    <row r="99" spans="1:98" s="40" customFormat="1" ht="25.5" x14ac:dyDescent="0.2">
      <c r="A99" s="58">
        <v>69</v>
      </c>
      <c r="B99" s="76" t="s">
        <v>50</v>
      </c>
      <c r="C99" s="8">
        <v>479280</v>
      </c>
      <c r="D99" s="15">
        <f t="shared" si="9"/>
        <v>266266.66666666669</v>
      </c>
      <c r="E99" s="86" t="s">
        <v>67</v>
      </c>
      <c r="F99" s="29" t="s">
        <v>18</v>
      </c>
      <c r="G99" s="29">
        <v>100</v>
      </c>
      <c r="H99" s="29">
        <v>0</v>
      </c>
      <c r="I99" s="29" t="s">
        <v>41</v>
      </c>
      <c r="J99" s="29" t="s">
        <v>42</v>
      </c>
      <c r="K99" s="29" t="s">
        <v>32</v>
      </c>
      <c r="L99" s="29"/>
    </row>
    <row r="100" spans="1:98" s="40" customFormat="1" ht="38.25" x14ac:dyDescent="0.2">
      <c r="A100" s="58">
        <v>70</v>
      </c>
      <c r="B100" s="76" t="s">
        <v>51</v>
      </c>
      <c r="C100" s="8">
        <v>88764</v>
      </c>
      <c r="D100" s="15">
        <f t="shared" si="9"/>
        <v>49313.333333333328</v>
      </c>
      <c r="E100" s="86" t="s">
        <v>24</v>
      </c>
      <c r="F100" s="29" t="s">
        <v>19</v>
      </c>
      <c r="G100" s="29">
        <v>100</v>
      </c>
      <c r="H100" s="29">
        <v>0</v>
      </c>
      <c r="I100" s="29" t="s">
        <v>41</v>
      </c>
      <c r="J100" s="29" t="s">
        <v>42</v>
      </c>
      <c r="K100" s="29" t="s">
        <v>32</v>
      </c>
      <c r="L100" s="29"/>
    </row>
    <row r="101" spans="1:98" s="40" customFormat="1" ht="51" x14ac:dyDescent="0.2">
      <c r="A101" s="58">
        <v>71</v>
      </c>
      <c r="B101" s="76" t="s">
        <v>52</v>
      </c>
      <c r="C101" s="8">
        <v>11393</v>
      </c>
      <c r="D101" s="15">
        <f t="shared" si="9"/>
        <v>6329.4444444444443</v>
      </c>
      <c r="E101" s="86" t="s">
        <v>24</v>
      </c>
      <c r="F101" s="29" t="s">
        <v>19</v>
      </c>
      <c r="G101" s="29">
        <v>100</v>
      </c>
      <c r="H101" s="29">
        <v>0</v>
      </c>
      <c r="I101" s="29" t="s">
        <v>41</v>
      </c>
      <c r="J101" s="29" t="s">
        <v>42</v>
      </c>
      <c r="K101" s="29" t="s">
        <v>32</v>
      </c>
      <c r="L101" s="29"/>
    </row>
    <row r="102" spans="1:98" s="40" customFormat="1" x14ac:dyDescent="0.2">
      <c r="A102" s="58">
        <v>72</v>
      </c>
      <c r="B102" s="76" t="s">
        <v>53</v>
      </c>
      <c r="C102" s="8">
        <v>70722</v>
      </c>
      <c r="D102" s="15">
        <f t="shared" si="9"/>
        <v>39290</v>
      </c>
      <c r="E102" s="86" t="s">
        <v>24</v>
      </c>
      <c r="F102" s="29" t="s">
        <v>19</v>
      </c>
      <c r="G102" s="29">
        <v>100</v>
      </c>
      <c r="H102" s="29">
        <v>0</v>
      </c>
      <c r="I102" s="29" t="s">
        <v>41</v>
      </c>
      <c r="J102" s="29" t="s">
        <v>42</v>
      </c>
      <c r="K102" s="29" t="s">
        <v>32</v>
      </c>
      <c r="L102" s="29"/>
    </row>
    <row r="103" spans="1:98" s="40" customFormat="1" ht="38.25" x14ac:dyDescent="0.2">
      <c r="A103" s="58">
        <v>73</v>
      </c>
      <c r="B103" s="76" t="s">
        <v>64</v>
      </c>
      <c r="C103" s="8">
        <v>492562</v>
      </c>
      <c r="D103" s="15">
        <f t="shared" si="9"/>
        <v>273645.55555555556</v>
      </c>
      <c r="E103" s="86" t="s">
        <v>67</v>
      </c>
      <c r="F103" s="29" t="s">
        <v>19</v>
      </c>
      <c r="G103" s="29">
        <v>100</v>
      </c>
      <c r="H103" s="29">
        <v>0</v>
      </c>
      <c r="I103" s="29" t="s">
        <v>41</v>
      </c>
      <c r="J103" s="29" t="s">
        <v>42</v>
      </c>
      <c r="K103" s="29" t="s">
        <v>32</v>
      </c>
      <c r="L103" s="29"/>
      <c r="N103" s="74">
        <f>SUM(C98:C115)</f>
        <v>3474284</v>
      </c>
    </row>
    <row r="104" spans="1:98" s="40" customFormat="1" x14ac:dyDescent="0.2">
      <c r="A104" s="58">
        <v>74</v>
      </c>
      <c r="B104" s="76" t="s">
        <v>72</v>
      </c>
      <c r="C104" s="8">
        <v>39760</v>
      </c>
      <c r="D104" s="15">
        <f t="shared" si="9"/>
        <v>22088.888888888887</v>
      </c>
      <c r="E104" s="86" t="s">
        <v>24</v>
      </c>
      <c r="F104" s="29" t="s">
        <v>19</v>
      </c>
      <c r="G104" s="29">
        <v>100</v>
      </c>
      <c r="H104" s="29">
        <v>0</v>
      </c>
      <c r="I104" s="29" t="s">
        <v>41</v>
      </c>
      <c r="J104" s="29" t="s">
        <v>42</v>
      </c>
      <c r="K104" s="29" t="s">
        <v>32</v>
      </c>
      <c r="L104" s="29"/>
    </row>
    <row r="105" spans="1:98" s="40" customFormat="1" ht="25.5" x14ac:dyDescent="0.2">
      <c r="A105" s="58">
        <v>75</v>
      </c>
      <c r="B105" s="76" t="s">
        <v>54</v>
      </c>
      <c r="C105" s="8">
        <v>239600</v>
      </c>
      <c r="D105" s="15">
        <f t="shared" si="9"/>
        <v>133111.11111111109</v>
      </c>
      <c r="E105" s="86" t="s">
        <v>135</v>
      </c>
      <c r="F105" s="29" t="s">
        <v>19</v>
      </c>
      <c r="G105" s="29">
        <v>100</v>
      </c>
      <c r="H105" s="29">
        <v>0</v>
      </c>
      <c r="I105" s="29" t="s">
        <v>41</v>
      </c>
      <c r="J105" s="29" t="s">
        <v>42</v>
      </c>
      <c r="K105" s="29" t="s">
        <v>32</v>
      </c>
      <c r="L105" s="29"/>
    </row>
    <row r="106" spans="1:98" s="40" customFormat="1" x14ac:dyDescent="0.2">
      <c r="A106" s="58">
        <v>76</v>
      </c>
      <c r="B106" s="76" t="s">
        <v>55</v>
      </c>
      <c r="C106" s="8">
        <v>225650</v>
      </c>
      <c r="D106" s="15">
        <f t="shared" si="9"/>
        <v>125361.11111111111</v>
      </c>
      <c r="E106" s="86" t="s">
        <v>135</v>
      </c>
      <c r="F106" s="29" t="s">
        <v>19</v>
      </c>
      <c r="G106" s="29">
        <v>100</v>
      </c>
      <c r="H106" s="29">
        <v>0</v>
      </c>
      <c r="I106" s="29" t="s">
        <v>41</v>
      </c>
      <c r="J106" s="29" t="s">
        <v>42</v>
      </c>
      <c r="K106" s="29" t="s">
        <v>32</v>
      </c>
      <c r="L106" s="29"/>
    </row>
    <row r="107" spans="1:98" s="40" customFormat="1" x14ac:dyDescent="0.2">
      <c r="A107" s="58">
        <v>77</v>
      </c>
      <c r="B107" s="76" t="s">
        <v>56</v>
      </c>
      <c r="C107" s="8">
        <v>850976</v>
      </c>
      <c r="D107" s="15">
        <f t="shared" si="9"/>
        <v>472764.44444444444</v>
      </c>
      <c r="E107" s="86" t="s">
        <v>67</v>
      </c>
      <c r="F107" s="29" t="s">
        <v>18</v>
      </c>
      <c r="G107" s="29">
        <v>100</v>
      </c>
      <c r="H107" s="29">
        <v>0</v>
      </c>
      <c r="I107" s="29" t="s">
        <v>41</v>
      </c>
      <c r="J107" s="29" t="s">
        <v>42</v>
      </c>
      <c r="K107" s="29" t="s">
        <v>32</v>
      </c>
      <c r="L107" s="29"/>
    </row>
    <row r="108" spans="1:98" s="40" customFormat="1" x14ac:dyDescent="0.2">
      <c r="A108" s="58">
        <v>78</v>
      </c>
      <c r="B108" s="76" t="s">
        <v>57</v>
      </c>
      <c r="C108" s="8">
        <v>17250</v>
      </c>
      <c r="D108" s="15">
        <f t="shared" si="9"/>
        <v>9583.3333333333339</v>
      </c>
      <c r="E108" s="86" t="s">
        <v>24</v>
      </c>
      <c r="F108" s="29" t="s">
        <v>19</v>
      </c>
      <c r="G108" s="29">
        <v>100</v>
      </c>
      <c r="H108" s="29">
        <v>0</v>
      </c>
      <c r="I108" s="29" t="s">
        <v>65</v>
      </c>
      <c r="J108" s="29" t="s">
        <v>70</v>
      </c>
      <c r="K108" s="29" t="s">
        <v>32</v>
      </c>
      <c r="L108" s="29"/>
    </row>
    <row r="109" spans="1:98" s="40" customFormat="1" ht="59.25" customHeight="1" x14ac:dyDescent="0.2">
      <c r="A109" s="58">
        <v>79</v>
      </c>
      <c r="B109" s="76" t="s">
        <v>73</v>
      </c>
      <c r="C109" s="8">
        <v>69628</v>
      </c>
      <c r="D109" s="15">
        <f t="shared" si="9"/>
        <v>38682.222222222219</v>
      </c>
      <c r="E109" s="86" t="s">
        <v>24</v>
      </c>
      <c r="F109" s="29" t="s">
        <v>19</v>
      </c>
      <c r="G109" s="29">
        <v>100</v>
      </c>
      <c r="H109" s="29">
        <v>0</v>
      </c>
      <c r="I109" s="29" t="s">
        <v>65</v>
      </c>
      <c r="J109" s="29" t="s">
        <v>70</v>
      </c>
      <c r="K109" s="29" t="s">
        <v>32</v>
      </c>
      <c r="L109" s="29"/>
    </row>
    <row r="110" spans="1:98" s="40" customFormat="1" x14ac:dyDescent="0.2">
      <c r="A110" s="58">
        <v>80</v>
      </c>
      <c r="B110" s="76" t="s">
        <v>58</v>
      </c>
      <c r="C110" s="8">
        <v>3750</v>
      </c>
      <c r="D110" s="15">
        <f t="shared" si="9"/>
        <v>2083.3333333333335</v>
      </c>
      <c r="E110" s="86" t="s">
        <v>24</v>
      </c>
      <c r="F110" s="29" t="s">
        <v>19</v>
      </c>
      <c r="G110" s="29">
        <v>100</v>
      </c>
      <c r="H110" s="29">
        <v>0</v>
      </c>
      <c r="I110" s="29" t="s">
        <v>65</v>
      </c>
      <c r="J110" s="29" t="s">
        <v>70</v>
      </c>
      <c r="K110" s="29" t="s">
        <v>32</v>
      </c>
      <c r="L110" s="29"/>
    </row>
    <row r="111" spans="1:98" s="40" customFormat="1" ht="38.25" x14ac:dyDescent="0.2">
      <c r="A111" s="58">
        <v>81</v>
      </c>
      <c r="B111" s="76" t="s">
        <v>74</v>
      </c>
      <c r="C111" s="8">
        <v>33662</v>
      </c>
      <c r="D111" s="15">
        <f t="shared" si="9"/>
        <v>18701.111111111109</v>
      </c>
      <c r="E111" s="86" t="s">
        <v>24</v>
      </c>
      <c r="F111" s="29" t="s">
        <v>19</v>
      </c>
      <c r="G111" s="29">
        <v>100</v>
      </c>
      <c r="H111" s="29">
        <v>0</v>
      </c>
      <c r="I111" s="29" t="s">
        <v>65</v>
      </c>
      <c r="J111" s="29" t="s">
        <v>70</v>
      </c>
      <c r="K111" s="29" t="s">
        <v>32</v>
      </c>
      <c r="L111" s="29"/>
    </row>
    <row r="112" spans="1:98" s="40" customFormat="1" ht="25.5" x14ac:dyDescent="0.2">
      <c r="A112" s="58">
        <v>82</v>
      </c>
      <c r="B112" s="76" t="s">
        <v>59</v>
      </c>
      <c r="C112" s="8">
        <v>43956</v>
      </c>
      <c r="D112" s="15">
        <f t="shared" si="9"/>
        <v>24420</v>
      </c>
      <c r="E112" s="86" t="s">
        <v>24</v>
      </c>
      <c r="F112" s="29" t="s">
        <v>19</v>
      </c>
      <c r="G112" s="29">
        <v>100</v>
      </c>
      <c r="H112" s="29">
        <v>0</v>
      </c>
      <c r="I112" s="29" t="s">
        <v>65</v>
      </c>
      <c r="J112" s="29" t="s">
        <v>70</v>
      </c>
      <c r="K112" s="29" t="s">
        <v>32</v>
      </c>
      <c r="L112" s="29"/>
    </row>
    <row r="113" spans="1:98" s="40" customFormat="1" x14ac:dyDescent="0.2">
      <c r="A113" s="58">
        <v>83</v>
      </c>
      <c r="B113" s="76" t="s">
        <v>60</v>
      </c>
      <c r="C113" s="15">
        <v>60000</v>
      </c>
      <c r="D113" s="15">
        <f t="shared" si="9"/>
        <v>33333.333333333336</v>
      </c>
      <c r="E113" s="86" t="s">
        <v>24</v>
      </c>
      <c r="F113" s="29" t="s">
        <v>19</v>
      </c>
      <c r="G113" s="29">
        <v>100</v>
      </c>
      <c r="H113" s="29">
        <v>0</v>
      </c>
      <c r="I113" s="29" t="s">
        <v>65</v>
      </c>
      <c r="J113" s="29" t="s">
        <v>70</v>
      </c>
      <c r="K113" s="29" t="s">
        <v>150</v>
      </c>
      <c r="L113" s="29"/>
    </row>
    <row r="114" spans="1:98" s="40" customFormat="1" x14ac:dyDescent="0.2">
      <c r="A114" s="58">
        <v>84</v>
      </c>
      <c r="B114" s="76" t="s">
        <v>61</v>
      </c>
      <c r="C114" s="8">
        <v>3000</v>
      </c>
      <c r="D114" s="15">
        <f t="shared" si="9"/>
        <v>1666.6666666666665</v>
      </c>
      <c r="E114" s="86" t="s">
        <v>24</v>
      </c>
      <c r="F114" s="29" t="s">
        <v>19</v>
      </c>
      <c r="G114" s="29">
        <v>100</v>
      </c>
      <c r="H114" s="29">
        <v>0</v>
      </c>
      <c r="I114" s="29" t="s">
        <v>65</v>
      </c>
      <c r="J114" s="29" t="s">
        <v>70</v>
      </c>
      <c r="K114" s="29" t="s">
        <v>32</v>
      </c>
      <c r="L114" s="29"/>
    </row>
    <row r="115" spans="1:98" s="40" customFormat="1" x14ac:dyDescent="0.2">
      <c r="A115" s="58">
        <v>85</v>
      </c>
      <c r="B115" s="76" t="s">
        <v>62</v>
      </c>
      <c r="C115" s="8">
        <v>5750</v>
      </c>
      <c r="D115" s="15">
        <f t="shared" si="9"/>
        <v>3194.4444444444443</v>
      </c>
      <c r="E115" s="86" t="s">
        <v>24</v>
      </c>
      <c r="F115" s="29" t="s">
        <v>19</v>
      </c>
      <c r="G115" s="29">
        <v>100</v>
      </c>
      <c r="H115" s="29">
        <v>0</v>
      </c>
      <c r="I115" s="29" t="s">
        <v>65</v>
      </c>
      <c r="J115" s="29" t="s">
        <v>70</v>
      </c>
      <c r="K115" s="29" t="s">
        <v>32</v>
      </c>
      <c r="L115" s="29"/>
    </row>
    <row r="116" spans="1:98" s="40" customFormat="1" ht="12.75" customHeight="1" x14ac:dyDescent="0.2">
      <c r="A116" s="118" t="s">
        <v>66</v>
      </c>
      <c r="B116" s="118"/>
      <c r="C116" s="94"/>
      <c r="D116" s="94"/>
      <c r="E116" s="95"/>
      <c r="F116" s="96"/>
      <c r="G116" s="96"/>
      <c r="H116" s="96"/>
      <c r="I116" s="96"/>
      <c r="J116" s="96"/>
      <c r="K116" s="96"/>
      <c r="L116" s="96"/>
    </row>
    <row r="117" spans="1:98" s="40" customFormat="1" x14ac:dyDescent="0.2">
      <c r="A117" s="58">
        <v>86</v>
      </c>
      <c r="B117" s="93" t="s">
        <v>180</v>
      </c>
      <c r="C117" s="8">
        <v>168000</v>
      </c>
      <c r="D117" s="15">
        <f t="shared" si="9"/>
        <v>93333.333333333328</v>
      </c>
      <c r="E117" s="86" t="s">
        <v>24</v>
      </c>
      <c r="F117" s="29" t="s">
        <v>19</v>
      </c>
      <c r="G117" s="29">
        <v>100</v>
      </c>
      <c r="H117" s="29">
        <v>0</v>
      </c>
      <c r="I117" s="29" t="s">
        <v>176</v>
      </c>
      <c r="J117" s="29" t="s">
        <v>176</v>
      </c>
      <c r="K117" s="29" t="s">
        <v>150</v>
      </c>
      <c r="L117" s="29"/>
    </row>
    <row r="118" spans="1:98" ht="14.25" customHeight="1" x14ac:dyDescent="0.2">
      <c r="A118" s="111" t="s">
        <v>86</v>
      </c>
      <c r="B118" s="112" t="s">
        <v>126</v>
      </c>
      <c r="C118" s="109">
        <f>SUM(C89:C117)</f>
        <v>4761304.16</v>
      </c>
      <c r="D118" s="109">
        <f>SUM(D89:D117)</f>
        <v>2645168.9777777777</v>
      </c>
      <c r="E118" s="110"/>
      <c r="F118" s="110"/>
      <c r="G118" s="110"/>
      <c r="H118" s="110"/>
      <c r="I118" s="110"/>
      <c r="J118" s="110"/>
      <c r="K118" s="110"/>
      <c r="L118" s="11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</row>
    <row r="119" spans="1:98" s="67" customFormat="1" ht="28.5" customHeight="1" x14ac:dyDescent="0.2">
      <c r="A119" s="124" t="s">
        <v>155</v>
      </c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66"/>
      <c r="BQ119" s="66"/>
      <c r="BR119" s="66"/>
      <c r="BS119" s="66"/>
      <c r="BT119" s="66"/>
      <c r="BU119" s="66"/>
      <c r="BV119" s="66"/>
      <c r="BW119" s="66"/>
      <c r="BX119" s="66"/>
      <c r="BY119" s="66"/>
      <c r="BZ119" s="66"/>
      <c r="CA119" s="66"/>
      <c r="CB119" s="66"/>
      <c r="CC119" s="66"/>
      <c r="CD119" s="66"/>
      <c r="CE119" s="66"/>
      <c r="CF119" s="66"/>
      <c r="CG119" s="66"/>
      <c r="CH119" s="66"/>
      <c r="CI119" s="66"/>
      <c r="CJ119" s="66"/>
      <c r="CK119" s="66"/>
      <c r="CL119" s="66"/>
      <c r="CM119" s="66"/>
      <c r="CN119" s="66"/>
      <c r="CO119" s="66"/>
      <c r="CP119" s="66"/>
      <c r="CQ119" s="66"/>
      <c r="CR119" s="66"/>
      <c r="CS119" s="66"/>
      <c r="CT119" s="66"/>
    </row>
    <row r="120" spans="1:98" x14ac:dyDescent="0.2">
      <c r="A120" s="127" t="s">
        <v>13</v>
      </c>
      <c r="B120" s="127"/>
      <c r="C120" s="21"/>
      <c r="D120" s="68"/>
      <c r="E120" s="24"/>
      <c r="F120" s="24"/>
      <c r="G120" s="24"/>
      <c r="H120" s="24"/>
      <c r="I120" s="24"/>
      <c r="J120" s="23"/>
      <c r="K120" s="24"/>
      <c r="L120" s="24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</row>
    <row r="121" spans="1:98" x14ac:dyDescent="0.2">
      <c r="A121" s="127" t="s">
        <v>66</v>
      </c>
      <c r="B121" s="127"/>
      <c r="C121" s="42"/>
      <c r="D121" s="18"/>
      <c r="E121" s="24"/>
      <c r="F121" s="24"/>
      <c r="G121" s="24"/>
      <c r="H121" s="24"/>
      <c r="I121" s="24"/>
      <c r="J121" s="24"/>
      <c r="K121" s="24"/>
      <c r="L121" s="24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</row>
    <row r="122" spans="1:98" ht="25.5" x14ac:dyDescent="0.2">
      <c r="A122" s="75">
        <v>87</v>
      </c>
      <c r="B122" s="27" t="s">
        <v>28</v>
      </c>
      <c r="C122" s="8">
        <v>80000</v>
      </c>
      <c r="D122" s="8">
        <f t="shared" ref="D122:D124" si="10">C122/$N$3</f>
        <v>44444.444444444445</v>
      </c>
      <c r="E122" s="7" t="s">
        <v>68</v>
      </c>
      <c r="F122" s="7" t="s">
        <v>19</v>
      </c>
      <c r="G122" s="7">
        <v>100</v>
      </c>
      <c r="H122" s="7">
        <v>0</v>
      </c>
      <c r="I122" s="7" t="s">
        <v>40</v>
      </c>
      <c r="J122" s="7" t="s">
        <v>91</v>
      </c>
      <c r="K122" s="7" t="s">
        <v>150</v>
      </c>
      <c r="L122" s="32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</row>
    <row r="123" spans="1:98" ht="38.25" x14ac:dyDescent="0.2">
      <c r="A123" s="7">
        <v>88</v>
      </c>
      <c r="B123" s="27" t="s">
        <v>29</v>
      </c>
      <c r="C123" s="8">
        <v>40000</v>
      </c>
      <c r="D123" s="8">
        <f t="shared" si="10"/>
        <v>22222.222222222223</v>
      </c>
      <c r="E123" s="7" t="s">
        <v>79</v>
      </c>
      <c r="F123" s="7" t="s">
        <v>19</v>
      </c>
      <c r="G123" s="7">
        <v>100</v>
      </c>
      <c r="H123" s="7">
        <v>0</v>
      </c>
      <c r="I123" s="7" t="s">
        <v>40</v>
      </c>
      <c r="J123" s="7" t="s">
        <v>153</v>
      </c>
      <c r="K123" s="7" t="s">
        <v>150</v>
      </c>
      <c r="L123" s="32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</row>
    <row r="124" spans="1:98" ht="25.5" x14ac:dyDescent="0.2">
      <c r="A124" s="75">
        <v>89</v>
      </c>
      <c r="B124" s="27" t="s">
        <v>173</v>
      </c>
      <c r="C124" s="8">
        <v>141000</v>
      </c>
      <c r="D124" s="8">
        <f t="shared" si="10"/>
        <v>78333.333333333328</v>
      </c>
      <c r="E124" s="7" t="s">
        <v>24</v>
      </c>
      <c r="F124" s="7" t="s">
        <v>19</v>
      </c>
      <c r="G124" s="7">
        <v>100</v>
      </c>
      <c r="H124" s="7">
        <v>0</v>
      </c>
      <c r="I124" s="7" t="s">
        <v>65</v>
      </c>
      <c r="J124" s="7" t="s">
        <v>71</v>
      </c>
      <c r="K124" s="7" t="s">
        <v>32</v>
      </c>
      <c r="L124" s="32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</row>
    <row r="125" spans="1:98" ht="25.5" x14ac:dyDescent="0.2">
      <c r="A125" s="7">
        <v>90</v>
      </c>
      <c r="B125" s="27" t="s">
        <v>25</v>
      </c>
      <c r="C125" s="8">
        <v>108000</v>
      </c>
      <c r="D125" s="8">
        <f t="shared" ref="D125:D127" si="11">C125/$N$3</f>
        <v>60000</v>
      </c>
      <c r="E125" s="7" t="s">
        <v>24</v>
      </c>
      <c r="F125" s="7" t="s">
        <v>19</v>
      </c>
      <c r="G125" s="7">
        <v>100</v>
      </c>
      <c r="H125" s="7">
        <v>0</v>
      </c>
      <c r="I125" s="7" t="s">
        <v>40</v>
      </c>
      <c r="J125" s="7" t="s">
        <v>43</v>
      </c>
      <c r="K125" s="7" t="s">
        <v>32</v>
      </c>
      <c r="L125" s="32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  <row r="126" spans="1:98" ht="25.5" x14ac:dyDescent="0.2">
      <c r="A126" s="75">
        <v>91</v>
      </c>
      <c r="B126" s="27" t="s">
        <v>167</v>
      </c>
      <c r="C126" s="8">
        <v>130000</v>
      </c>
      <c r="D126" s="8">
        <f t="shared" si="11"/>
        <v>72222.222222222219</v>
      </c>
      <c r="E126" s="7" t="s">
        <v>24</v>
      </c>
      <c r="F126" s="7" t="s">
        <v>19</v>
      </c>
      <c r="G126" s="7">
        <v>100</v>
      </c>
      <c r="H126" s="7">
        <v>0</v>
      </c>
      <c r="I126" s="7" t="s">
        <v>168</v>
      </c>
      <c r="J126" s="7" t="s">
        <v>169</v>
      </c>
      <c r="K126" s="7" t="s">
        <v>32</v>
      </c>
      <c r="L126" s="32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</row>
    <row r="127" spans="1:98" ht="25.5" x14ac:dyDescent="0.2">
      <c r="A127" s="7">
        <v>92</v>
      </c>
      <c r="B127" s="27" t="s">
        <v>179</v>
      </c>
      <c r="C127" s="8">
        <v>200000</v>
      </c>
      <c r="D127" s="8">
        <f t="shared" si="11"/>
        <v>111111.11111111111</v>
      </c>
      <c r="E127" s="7" t="s">
        <v>24</v>
      </c>
      <c r="F127" s="7" t="s">
        <v>19</v>
      </c>
      <c r="G127" s="7">
        <v>100</v>
      </c>
      <c r="H127" s="7">
        <v>0</v>
      </c>
      <c r="I127" s="7" t="s">
        <v>178</v>
      </c>
      <c r="J127" s="7" t="s">
        <v>169</v>
      </c>
      <c r="K127" s="7" t="s">
        <v>150</v>
      </c>
      <c r="L127" s="32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</row>
    <row r="128" spans="1:98" ht="12.75" customHeight="1" x14ac:dyDescent="0.2">
      <c r="A128" s="122" t="s">
        <v>13</v>
      </c>
      <c r="B128" s="123"/>
      <c r="C128" s="21"/>
      <c r="D128" s="68"/>
      <c r="E128" s="24"/>
      <c r="F128" s="24"/>
      <c r="G128" s="24"/>
      <c r="H128" s="24"/>
      <c r="I128" s="24"/>
      <c r="J128" s="23"/>
      <c r="K128" s="24"/>
      <c r="L128" s="24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</row>
    <row r="129" spans="1:98" s="19" customFormat="1" ht="30" customHeight="1" x14ac:dyDescent="0.2">
      <c r="A129" s="7">
        <v>93</v>
      </c>
      <c r="B129" s="27" t="s">
        <v>148</v>
      </c>
      <c r="C129" s="8">
        <v>53900</v>
      </c>
      <c r="D129" s="8">
        <f t="shared" ref="D129:D130" si="12">C129/$N$3</f>
        <v>29944.444444444445</v>
      </c>
      <c r="E129" s="7" t="s">
        <v>1</v>
      </c>
      <c r="F129" s="7" t="s">
        <v>19</v>
      </c>
      <c r="G129" s="7">
        <v>100</v>
      </c>
      <c r="H129" s="7">
        <v>0</v>
      </c>
      <c r="I129" s="7" t="s">
        <v>63</v>
      </c>
      <c r="J129" s="7" t="s">
        <v>46</v>
      </c>
      <c r="K129" s="7" t="s">
        <v>32</v>
      </c>
      <c r="L129" s="32"/>
    </row>
    <row r="130" spans="1:98" s="19" customFormat="1" ht="30" customHeight="1" x14ac:dyDescent="0.2">
      <c r="A130" s="7">
        <v>94</v>
      </c>
      <c r="B130" s="22" t="s">
        <v>48</v>
      </c>
      <c r="C130" s="8">
        <f>1021027.5 + 306289</f>
        <v>1327316.5</v>
      </c>
      <c r="D130" s="8">
        <f t="shared" si="12"/>
        <v>737398.0555555555</v>
      </c>
      <c r="E130" s="7" t="s">
        <v>2</v>
      </c>
      <c r="F130" s="7" t="s">
        <v>18</v>
      </c>
      <c r="G130" s="7">
        <v>100</v>
      </c>
      <c r="H130" s="7">
        <v>0</v>
      </c>
      <c r="I130" s="7" t="s">
        <v>35</v>
      </c>
      <c r="J130" s="7" t="s">
        <v>157</v>
      </c>
      <c r="K130" s="7" t="s">
        <v>32</v>
      </c>
      <c r="L130" s="7"/>
      <c r="M130" s="38"/>
      <c r="N130" s="38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</row>
    <row r="131" spans="1:98" s="19" customFormat="1" ht="25.5" x14ac:dyDescent="0.2">
      <c r="A131" s="7">
        <v>95</v>
      </c>
      <c r="B131" s="22" t="s">
        <v>17</v>
      </c>
      <c r="C131" s="8">
        <v>398228.56</v>
      </c>
      <c r="D131" s="8">
        <f t="shared" ref="D131:D133" si="13">C131/$N$3</f>
        <v>221238.08888888889</v>
      </c>
      <c r="E131" s="7" t="s">
        <v>1</v>
      </c>
      <c r="F131" s="7" t="s">
        <v>18</v>
      </c>
      <c r="G131" s="7">
        <v>100</v>
      </c>
      <c r="H131" s="7">
        <v>0</v>
      </c>
      <c r="I131" s="7" t="s">
        <v>35</v>
      </c>
      <c r="J131" s="7" t="s">
        <v>47</v>
      </c>
      <c r="K131" s="7" t="s">
        <v>32</v>
      </c>
      <c r="L131" s="7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</row>
    <row r="132" spans="1:98" s="19" customFormat="1" x14ac:dyDescent="0.2">
      <c r="A132" s="7">
        <v>96</v>
      </c>
      <c r="B132" s="34" t="s">
        <v>30</v>
      </c>
      <c r="C132" s="43">
        <v>366045.04</v>
      </c>
      <c r="D132" s="8">
        <f t="shared" si="13"/>
        <v>203358.35555555555</v>
      </c>
      <c r="E132" s="7" t="s">
        <v>33</v>
      </c>
      <c r="F132" s="7" t="s">
        <v>18</v>
      </c>
      <c r="G132" s="7">
        <v>100</v>
      </c>
      <c r="H132" s="7">
        <v>0</v>
      </c>
      <c r="I132" s="7" t="s">
        <v>36</v>
      </c>
      <c r="J132" s="7" t="s">
        <v>38</v>
      </c>
      <c r="K132" s="7" t="s">
        <v>32</v>
      </c>
      <c r="L132" s="7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</row>
    <row r="133" spans="1:98" s="19" customFormat="1" x14ac:dyDescent="0.2">
      <c r="A133" s="7">
        <v>97</v>
      </c>
      <c r="B133" s="34" t="s">
        <v>34</v>
      </c>
      <c r="C133" s="8">
        <v>157526.6</v>
      </c>
      <c r="D133" s="8">
        <f t="shared" si="13"/>
        <v>87514.777777777781</v>
      </c>
      <c r="E133" s="7" t="s">
        <v>33</v>
      </c>
      <c r="F133" s="7" t="s">
        <v>18</v>
      </c>
      <c r="G133" s="7">
        <v>100</v>
      </c>
      <c r="H133" s="7">
        <v>0</v>
      </c>
      <c r="I133" s="7" t="s">
        <v>44</v>
      </c>
      <c r="J133" s="7" t="s">
        <v>41</v>
      </c>
      <c r="K133" s="7" t="s">
        <v>32</v>
      </c>
      <c r="L133" s="7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</row>
    <row r="134" spans="1:98" s="19" customFormat="1" ht="25.5" x14ac:dyDescent="0.2">
      <c r="A134" s="7">
        <v>98</v>
      </c>
      <c r="B134" s="27" t="s">
        <v>172</v>
      </c>
      <c r="C134" s="8">
        <v>119845</v>
      </c>
      <c r="D134" s="8">
        <f t="shared" ref="D134" si="14">C134/$N$3</f>
        <v>66580.555555555547</v>
      </c>
      <c r="E134" s="7" t="s">
        <v>1</v>
      </c>
      <c r="F134" s="7" t="s">
        <v>19</v>
      </c>
      <c r="G134" s="7">
        <v>100</v>
      </c>
      <c r="H134" s="7">
        <v>0</v>
      </c>
      <c r="I134" s="7" t="s">
        <v>65</v>
      </c>
      <c r="J134" s="7" t="s">
        <v>71</v>
      </c>
      <c r="K134" s="7" t="s">
        <v>32</v>
      </c>
      <c r="L134" s="32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</row>
    <row r="135" spans="1:98" s="63" customFormat="1" x14ac:dyDescent="0.2">
      <c r="A135" s="119" t="s">
        <v>14</v>
      </c>
      <c r="B135" s="120"/>
      <c r="C135" s="3"/>
      <c r="D135" s="18"/>
      <c r="E135" s="60"/>
      <c r="F135" s="60"/>
      <c r="G135" s="2"/>
      <c r="H135" s="2"/>
      <c r="I135" s="2"/>
      <c r="J135" s="2"/>
      <c r="K135" s="2"/>
      <c r="L135" s="60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62"/>
      <c r="BU135" s="62"/>
      <c r="BV135" s="62"/>
      <c r="BW135" s="62"/>
      <c r="BX135" s="62"/>
      <c r="BY135" s="62"/>
      <c r="BZ135" s="62"/>
      <c r="CA135" s="62"/>
      <c r="CB135" s="62"/>
      <c r="CC135" s="62"/>
      <c r="CD135" s="62"/>
      <c r="CE135" s="62"/>
      <c r="CF135" s="62"/>
      <c r="CG135" s="62"/>
      <c r="CH135" s="62"/>
      <c r="CI135" s="62"/>
      <c r="CJ135" s="62"/>
      <c r="CK135" s="62"/>
      <c r="CL135" s="62"/>
      <c r="CM135" s="62"/>
      <c r="CN135" s="62"/>
      <c r="CO135" s="62"/>
      <c r="CP135" s="62"/>
      <c r="CQ135" s="62"/>
      <c r="CR135" s="62"/>
      <c r="CS135" s="62"/>
      <c r="CT135" s="62"/>
    </row>
    <row r="136" spans="1:98" s="63" customFormat="1" x14ac:dyDescent="0.2">
      <c r="A136" s="9">
        <v>99</v>
      </c>
      <c r="B136" s="34" t="s">
        <v>23</v>
      </c>
      <c r="C136" s="43">
        <v>48422</v>
      </c>
      <c r="D136" s="8">
        <f t="shared" ref="D136:D137" si="15">C136/$N$3</f>
        <v>26901.111111111109</v>
      </c>
      <c r="E136" s="10" t="s">
        <v>24</v>
      </c>
      <c r="F136" s="10" t="s">
        <v>19</v>
      </c>
      <c r="G136" s="10">
        <v>100</v>
      </c>
      <c r="H136" s="10">
        <v>0</v>
      </c>
      <c r="I136" s="7" t="s">
        <v>35</v>
      </c>
      <c r="J136" s="7" t="s">
        <v>40</v>
      </c>
      <c r="K136" s="7" t="s">
        <v>32</v>
      </c>
      <c r="L136" s="7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  <c r="BZ136" s="62"/>
      <c r="CA136" s="62"/>
      <c r="CB136" s="62"/>
      <c r="CC136" s="62"/>
      <c r="CD136" s="62"/>
      <c r="CE136" s="62"/>
      <c r="CF136" s="62"/>
      <c r="CG136" s="62"/>
      <c r="CH136" s="62"/>
      <c r="CI136" s="62"/>
      <c r="CJ136" s="62"/>
      <c r="CK136" s="62"/>
      <c r="CL136" s="62"/>
      <c r="CM136" s="62"/>
      <c r="CN136" s="62"/>
      <c r="CO136" s="62"/>
      <c r="CP136" s="62"/>
      <c r="CQ136" s="62"/>
      <c r="CR136" s="62"/>
      <c r="CS136" s="62"/>
      <c r="CT136" s="62"/>
    </row>
    <row r="137" spans="1:98" s="63" customFormat="1" x14ac:dyDescent="0.2">
      <c r="A137" s="9">
        <v>100</v>
      </c>
      <c r="B137" s="34" t="s">
        <v>31</v>
      </c>
      <c r="C137" s="43">
        <v>15907.99</v>
      </c>
      <c r="D137" s="8">
        <f t="shared" si="15"/>
        <v>8837.7722222222219</v>
      </c>
      <c r="E137" s="10" t="s">
        <v>24</v>
      </c>
      <c r="F137" s="10" t="s">
        <v>19</v>
      </c>
      <c r="G137" s="10">
        <v>100</v>
      </c>
      <c r="H137" s="10">
        <v>0</v>
      </c>
      <c r="I137" s="7" t="s">
        <v>40</v>
      </c>
      <c r="J137" s="7" t="s">
        <v>37</v>
      </c>
      <c r="K137" s="7" t="s">
        <v>32</v>
      </c>
      <c r="L137" s="7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  <c r="BZ137" s="62"/>
      <c r="CA137" s="62"/>
      <c r="CB137" s="62"/>
      <c r="CC137" s="62"/>
      <c r="CD137" s="62"/>
      <c r="CE137" s="62"/>
      <c r="CF137" s="62"/>
      <c r="CG137" s="62"/>
      <c r="CH137" s="62"/>
      <c r="CI137" s="62"/>
      <c r="CJ137" s="62"/>
      <c r="CK137" s="62"/>
      <c r="CL137" s="62"/>
      <c r="CM137" s="62"/>
      <c r="CN137" s="62"/>
      <c r="CO137" s="62"/>
      <c r="CP137" s="62"/>
      <c r="CQ137" s="62"/>
      <c r="CR137" s="62"/>
      <c r="CS137" s="62"/>
      <c r="CT137" s="62"/>
    </row>
    <row r="138" spans="1:98" s="63" customFormat="1" x14ac:dyDescent="0.2">
      <c r="A138" s="107" t="s">
        <v>86</v>
      </c>
      <c r="B138" s="103" t="s">
        <v>155</v>
      </c>
      <c r="C138" s="102">
        <f>SUM(C122:C137)</f>
        <v>3186191.6900000004</v>
      </c>
      <c r="D138" s="102">
        <f>SUM(D122:D137)</f>
        <v>1770106.4944444443</v>
      </c>
      <c r="E138" s="106"/>
      <c r="F138" s="106"/>
      <c r="G138" s="106"/>
      <c r="H138" s="106"/>
      <c r="I138" s="106"/>
      <c r="J138" s="106"/>
      <c r="K138" s="106"/>
      <c r="L138" s="106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  <c r="CH138" s="62"/>
      <c r="CI138" s="62"/>
      <c r="CJ138" s="62"/>
      <c r="CK138" s="62"/>
      <c r="CL138" s="62"/>
      <c r="CM138" s="62"/>
      <c r="CN138" s="62"/>
      <c r="CO138" s="62"/>
      <c r="CP138" s="62"/>
      <c r="CQ138" s="62"/>
      <c r="CR138" s="62"/>
      <c r="CS138" s="62"/>
      <c r="CT138" s="62"/>
    </row>
    <row r="139" spans="1:98" s="45" customFormat="1" ht="30.75" customHeight="1" x14ac:dyDescent="0.2">
      <c r="A139" s="121" t="s">
        <v>86</v>
      </c>
      <c r="B139" s="121"/>
      <c r="C139" s="64">
        <f>C138+C118+C86+C75+C63+C48+C35+C18</f>
        <v>17819676.190000001</v>
      </c>
      <c r="D139" s="64">
        <f>D138+D118+D86+D75+D63+D48+D35+D18</f>
        <v>9899820.105555553</v>
      </c>
      <c r="E139" s="65"/>
      <c r="F139" s="65"/>
      <c r="G139" s="65"/>
      <c r="H139" s="65"/>
      <c r="I139" s="65"/>
      <c r="J139" s="65"/>
      <c r="K139" s="65"/>
      <c r="L139" s="65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</row>
    <row r="140" spans="1:98" x14ac:dyDescent="0.2"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</row>
    <row r="141" spans="1:98" x14ac:dyDescent="0.2">
      <c r="A141" s="45" t="s">
        <v>84</v>
      </c>
      <c r="C141" s="46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</row>
    <row r="142" spans="1:98" x14ac:dyDescent="0.2">
      <c r="A142" s="40" t="s">
        <v>81</v>
      </c>
      <c r="B142" s="38" t="s">
        <v>82</v>
      </c>
      <c r="C142" s="46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</row>
    <row r="143" spans="1:98" x14ac:dyDescent="0.2">
      <c r="A143" s="41" t="s">
        <v>24</v>
      </c>
      <c r="B143" s="37" t="s">
        <v>0</v>
      </c>
      <c r="C143" s="46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</row>
    <row r="144" spans="1:98" x14ac:dyDescent="0.2">
      <c r="A144" s="40" t="s">
        <v>75</v>
      </c>
      <c r="B144" s="38" t="s">
        <v>76</v>
      </c>
      <c r="C144" s="46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</row>
    <row r="145" spans="1:98" x14ac:dyDescent="0.2">
      <c r="A145" s="40" t="s">
        <v>77</v>
      </c>
      <c r="B145" s="38" t="s">
        <v>78</v>
      </c>
      <c r="C145" s="46"/>
      <c r="E145" s="46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</row>
    <row r="146" spans="1:98" x14ac:dyDescent="0.2">
      <c r="A146" s="40"/>
      <c r="B146" s="38"/>
      <c r="C146" s="46"/>
      <c r="E146" s="46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</row>
    <row r="147" spans="1:98" x14ac:dyDescent="0.2">
      <c r="A147" s="44" t="s">
        <v>83</v>
      </c>
      <c r="B147" s="38"/>
      <c r="C147" s="46"/>
      <c r="E147" s="46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</row>
    <row r="148" spans="1:98" x14ac:dyDescent="0.2">
      <c r="A148" s="41" t="s">
        <v>2</v>
      </c>
      <c r="B148" s="38" t="s">
        <v>26</v>
      </c>
      <c r="C148" s="46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</row>
    <row r="149" spans="1:98" x14ac:dyDescent="0.2">
      <c r="A149" s="41" t="s">
        <v>1</v>
      </c>
      <c r="B149" s="38" t="s">
        <v>27</v>
      </c>
      <c r="C149" s="46"/>
      <c r="E149" s="46"/>
      <c r="G149" s="46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</row>
    <row r="150" spans="1:98" x14ac:dyDescent="0.2">
      <c r="A150" s="40" t="s">
        <v>33</v>
      </c>
      <c r="B150" s="38" t="s">
        <v>149</v>
      </c>
      <c r="E150" s="46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</row>
    <row r="151" spans="1:98" x14ac:dyDescent="0.2">
      <c r="C151" s="46"/>
      <c r="D151" s="92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</row>
    <row r="152" spans="1:98" x14ac:dyDescent="0.2">
      <c r="C152" s="46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</row>
    <row r="153" spans="1:98" x14ac:dyDescent="0.2">
      <c r="C153" s="46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</row>
    <row r="154" spans="1:98" x14ac:dyDescent="0.2"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</row>
    <row r="155" spans="1:98" x14ac:dyDescent="0.2">
      <c r="C155" s="46"/>
      <c r="D155" s="47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</row>
    <row r="156" spans="1:98" x14ac:dyDescent="0.2">
      <c r="D156" s="47"/>
      <c r="E156" s="46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</row>
    <row r="157" spans="1:98" x14ac:dyDescent="0.2">
      <c r="C157" s="46"/>
      <c r="D157" s="47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</row>
    <row r="158" spans="1:98" x14ac:dyDescent="0.2">
      <c r="E158" s="46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</row>
    <row r="159" spans="1:98" x14ac:dyDescent="0.2"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</row>
    <row r="160" spans="1:98" x14ac:dyDescent="0.2"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</row>
    <row r="161" spans="3:98" x14ac:dyDescent="0.2"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</row>
    <row r="162" spans="3:98" x14ac:dyDescent="0.2"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</row>
    <row r="163" spans="3:98" x14ac:dyDescent="0.2">
      <c r="C163" s="46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</row>
    <row r="164" spans="3:98" x14ac:dyDescent="0.2"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</row>
    <row r="165" spans="3:98" x14ac:dyDescent="0.2"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</row>
    <row r="166" spans="3:98" x14ac:dyDescent="0.2"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</row>
    <row r="167" spans="3:98" x14ac:dyDescent="0.2"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</row>
    <row r="168" spans="3:98" x14ac:dyDescent="0.2"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</row>
    <row r="169" spans="3:98" x14ac:dyDescent="0.2"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</row>
    <row r="170" spans="3:98" x14ac:dyDescent="0.2"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</row>
    <row r="171" spans="3:98" x14ac:dyDescent="0.2"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</row>
    <row r="172" spans="3:98" x14ac:dyDescent="0.2"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</row>
    <row r="173" spans="3:98" x14ac:dyDescent="0.2"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</row>
    <row r="174" spans="3:98" x14ac:dyDescent="0.2"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</row>
    <row r="175" spans="3:98" x14ac:dyDescent="0.2"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</row>
    <row r="176" spans="3:98" x14ac:dyDescent="0.2"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</row>
    <row r="177" spans="13:98" x14ac:dyDescent="0.2"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</row>
    <row r="178" spans="13:98" x14ac:dyDescent="0.2"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</row>
    <row r="179" spans="13:98" x14ac:dyDescent="0.2"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</row>
    <row r="180" spans="13:98" x14ac:dyDescent="0.2"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</row>
    <row r="181" spans="13:98" x14ac:dyDescent="0.2"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</row>
    <row r="182" spans="13:98" x14ac:dyDescent="0.2"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</row>
    <row r="183" spans="13:98" x14ac:dyDescent="0.2"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</row>
    <row r="184" spans="13:98" x14ac:dyDescent="0.2"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</row>
    <row r="185" spans="13:98" x14ac:dyDescent="0.2"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</row>
    <row r="186" spans="13:98" x14ac:dyDescent="0.2"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  <c r="CP186" s="40"/>
      <c r="CQ186" s="40"/>
      <c r="CR186" s="40"/>
      <c r="CS186" s="40"/>
      <c r="CT186" s="40"/>
    </row>
    <row r="187" spans="13:98" x14ac:dyDescent="0.2"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  <c r="CP187" s="40"/>
      <c r="CQ187" s="40"/>
      <c r="CR187" s="40"/>
      <c r="CS187" s="40"/>
      <c r="CT187" s="40"/>
    </row>
    <row r="188" spans="13:98" x14ac:dyDescent="0.2"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</row>
    <row r="189" spans="13:98" x14ac:dyDescent="0.2"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  <c r="CP189" s="40"/>
      <c r="CQ189" s="40"/>
      <c r="CR189" s="40"/>
      <c r="CS189" s="40"/>
      <c r="CT189" s="40"/>
    </row>
    <row r="190" spans="13:98" x14ac:dyDescent="0.2"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  <c r="CP190" s="40"/>
      <c r="CQ190" s="40"/>
      <c r="CR190" s="40"/>
      <c r="CS190" s="40"/>
      <c r="CT190" s="40"/>
    </row>
    <row r="191" spans="13:98" x14ac:dyDescent="0.2"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  <c r="CP191" s="40"/>
      <c r="CQ191" s="40"/>
      <c r="CR191" s="40"/>
      <c r="CS191" s="40"/>
      <c r="CT191" s="40"/>
    </row>
    <row r="192" spans="13:98" x14ac:dyDescent="0.2"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  <c r="CP192" s="40"/>
      <c r="CQ192" s="40"/>
      <c r="CR192" s="40"/>
      <c r="CS192" s="40"/>
      <c r="CT192" s="40"/>
    </row>
    <row r="193" spans="13:98" x14ac:dyDescent="0.2"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  <c r="BM193" s="40"/>
      <c r="BN193" s="40"/>
      <c r="BO193" s="40"/>
      <c r="BP193" s="40"/>
      <c r="BQ193" s="40"/>
      <c r="BR193" s="40"/>
      <c r="BS193" s="40"/>
      <c r="BT193" s="40"/>
      <c r="BU193" s="40"/>
      <c r="BV193" s="40"/>
      <c r="BW193" s="40"/>
      <c r="BX193" s="40"/>
      <c r="BY193" s="40"/>
      <c r="BZ193" s="40"/>
      <c r="CA193" s="40"/>
      <c r="CB193" s="40"/>
      <c r="CC193" s="40"/>
      <c r="CD193" s="40"/>
      <c r="CE193" s="40"/>
      <c r="CF193" s="40"/>
      <c r="CG193" s="40"/>
      <c r="CH193" s="40"/>
      <c r="CI193" s="40"/>
      <c r="CJ193" s="40"/>
      <c r="CK193" s="40"/>
      <c r="CL193" s="40"/>
      <c r="CM193" s="40"/>
      <c r="CN193" s="40"/>
      <c r="CO193" s="40"/>
      <c r="CP193" s="40"/>
      <c r="CQ193" s="40"/>
      <c r="CR193" s="40"/>
      <c r="CS193" s="40"/>
      <c r="CT193" s="40"/>
    </row>
    <row r="194" spans="13:98" x14ac:dyDescent="0.2"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  <c r="CP194" s="40"/>
      <c r="CQ194" s="40"/>
      <c r="CR194" s="40"/>
      <c r="CS194" s="40"/>
      <c r="CT194" s="40"/>
    </row>
    <row r="195" spans="13:98" x14ac:dyDescent="0.2"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</row>
    <row r="196" spans="13:98" x14ac:dyDescent="0.2"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  <c r="CP196" s="40"/>
      <c r="CQ196" s="40"/>
      <c r="CR196" s="40"/>
      <c r="CS196" s="40"/>
      <c r="CT196" s="40"/>
    </row>
    <row r="197" spans="13:98" x14ac:dyDescent="0.2"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</row>
    <row r="198" spans="13:98" x14ac:dyDescent="0.2"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</row>
    <row r="199" spans="13:98" x14ac:dyDescent="0.2"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</row>
    <row r="200" spans="13:98" x14ac:dyDescent="0.2"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</row>
    <row r="201" spans="13:98" x14ac:dyDescent="0.2"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</row>
    <row r="202" spans="13:98" x14ac:dyDescent="0.2"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</row>
    <row r="203" spans="13:98" x14ac:dyDescent="0.2"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</row>
    <row r="204" spans="13:98" x14ac:dyDescent="0.2"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</row>
    <row r="205" spans="13:98" x14ac:dyDescent="0.2"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  <c r="CP205" s="40"/>
      <c r="CQ205" s="40"/>
      <c r="CR205" s="40"/>
      <c r="CS205" s="40"/>
      <c r="CT205" s="40"/>
    </row>
    <row r="206" spans="13:98" x14ac:dyDescent="0.2"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</row>
    <row r="207" spans="13:98" x14ac:dyDescent="0.2"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  <c r="CP207" s="40"/>
      <c r="CQ207" s="40"/>
      <c r="CR207" s="40"/>
      <c r="CS207" s="40"/>
      <c r="CT207" s="40"/>
    </row>
    <row r="208" spans="13:98" x14ac:dyDescent="0.2"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</row>
    <row r="209" spans="13:98" x14ac:dyDescent="0.2"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</row>
    <row r="210" spans="13:98" x14ac:dyDescent="0.2"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  <c r="CP210" s="40"/>
      <c r="CQ210" s="40"/>
      <c r="CR210" s="40"/>
      <c r="CS210" s="40"/>
      <c r="CT210" s="40"/>
    </row>
    <row r="211" spans="13:98" x14ac:dyDescent="0.2"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  <c r="CP211" s="40"/>
      <c r="CQ211" s="40"/>
      <c r="CR211" s="40"/>
      <c r="CS211" s="40"/>
      <c r="CT211" s="40"/>
    </row>
    <row r="212" spans="13:98" x14ac:dyDescent="0.2"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  <c r="CP212" s="40"/>
      <c r="CQ212" s="40"/>
      <c r="CR212" s="40"/>
      <c r="CS212" s="40"/>
      <c r="CT212" s="40"/>
    </row>
    <row r="213" spans="13:98" x14ac:dyDescent="0.2"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  <c r="CP213" s="40"/>
      <c r="CQ213" s="40"/>
      <c r="CR213" s="40"/>
      <c r="CS213" s="40"/>
      <c r="CT213" s="40"/>
    </row>
    <row r="214" spans="13:98" x14ac:dyDescent="0.2"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  <c r="CP214" s="40"/>
      <c r="CQ214" s="40"/>
      <c r="CR214" s="40"/>
      <c r="CS214" s="40"/>
      <c r="CT214" s="40"/>
    </row>
    <row r="215" spans="13:98" x14ac:dyDescent="0.2"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  <c r="CP215" s="40"/>
      <c r="CQ215" s="40"/>
      <c r="CR215" s="40"/>
      <c r="CS215" s="40"/>
      <c r="CT215" s="40"/>
    </row>
    <row r="216" spans="13:98" x14ac:dyDescent="0.2"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  <c r="BH216" s="40"/>
      <c r="BI216" s="40"/>
      <c r="BJ216" s="40"/>
      <c r="BK216" s="40"/>
      <c r="BL216" s="40"/>
      <c r="BM216" s="40"/>
      <c r="BN216" s="40"/>
      <c r="BO216" s="40"/>
      <c r="BP216" s="40"/>
      <c r="BQ216" s="40"/>
      <c r="BR216" s="40"/>
      <c r="BS216" s="40"/>
      <c r="BT216" s="40"/>
      <c r="BU216" s="40"/>
      <c r="BV216" s="40"/>
      <c r="BW216" s="40"/>
      <c r="BX216" s="40"/>
      <c r="BY216" s="40"/>
      <c r="BZ216" s="40"/>
      <c r="CA216" s="40"/>
      <c r="CB216" s="40"/>
      <c r="CC216" s="40"/>
      <c r="CD216" s="40"/>
      <c r="CE216" s="40"/>
      <c r="CF216" s="40"/>
      <c r="CG216" s="40"/>
      <c r="CH216" s="40"/>
      <c r="CI216" s="40"/>
      <c r="CJ216" s="40"/>
      <c r="CK216" s="40"/>
      <c r="CL216" s="40"/>
      <c r="CM216" s="40"/>
      <c r="CN216" s="40"/>
      <c r="CO216" s="40"/>
      <c r="CP216" s="40"/>
      <c r="CQ216" s="40"/>
      <c r="CR216" s="40"/>
      <c r="CS216" s="40"/>
      <c r="CT216" s="40"/>
    </row>
    <row r="217" spans="13:98" x14ac:dyDescent="0.2"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  <c r="BM217" s="40"/>
      <c r="BN217" s="40"/>
      <c r="BO217" s="40"/>
      <c r="BP217" s="40"/>
      <c r="BQ217" s="40"/>
      <c r="BR217" s="40"/>
      <c r="BS217" s="40"/>
      <c r="BT217" s="40"/>
      <c r="BU217" s="40"/>
      <c r="BV217" s="40"/>
      <c r="BW217" s="40"/>
      <c r="BX217" s="40"/>
      <c r="BY217" s="40"/>
      <c r="BZ217" s="40"/>
      <c r="CA217" s="40"/>
      <c r="CB217" s="40"/>
      <c r="CC217" s="40"/>
      <c r="CD217" s="40"/>
      <c r="CE217" s="40"/>
      <c r="CF217" s="40"/>
      <c r="CG217" s="40"/>
      <c r="CH217" s="40"/>
      <c r="CI217" s="40"/>
      <c r="CJ217" s="40"/>
      <c r="CK217" s="40"/>
      <c r="CL217" s="40"/>
      <c r="CM217" s="40"/>
      <c r="CN217" s="40"/>
      <c r="CO217" s="40"/>
      <c r="CP217" s="40"/>
      <c r="CQ217" s="40"/>
      <c r="CR217" s="40"/>
      <c r="CS217" s="40"/>
      <c r="CT217" s="40"/>
    </row>
    <row r="218" spans="13:98" x14ac:dyDescent="0.2"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40"/>
      <c r="BQ218" s="40"/>
      <c r="BR218" s="40"/>
      <c r="BS218" s="40"/>
      <c r="BT218" s="40"/>
      <c r="BU218" s="40"/>
      <c r="BV218" s="40"/>
      <c r="BW218" s="40"/>
      <c r="BX218" s="40"/>
      <c r="BY218" s="40"/>
      <c r="BZ218" s="40"/>
      <c r="CA218" s="40"/>
      <c r="CB218" s="40"/>
      <c r="CC218" s="40"/>
      <c r="CD218" s="40"/>
      <c r="CE218" s="40"/>
      <c r="CF218" s="40"/>
      <c r="CG218" s="40"/>
      <c r="CH218" s="40"/>
      <c r="CI218" s="40"/>
      <c r="CJ218" s="40"/>
      <c r="CK218" s="40"/>
      <c r="CL218" s="40"/>
      <c r="CM218" s="40"/>
      <c r="CN218" s="40"/>
      <c r="CO218" s="40"/>
      <c r="CP218" s="40"/>
      <c r="CQ218" s="40"/>
      <c r="CR218" s="40"/>
      <c r="CS218" s="40"/>
      <c r="CT218" s="40"/>
    </row>
  </sheetData>
  <mergeCells count="37">
    <mergeCell ref="A20:B20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9:L19"/>
    <mergeCell ref="A65:B65"/>
    <mergeCell ref="A76:L76"/>
    <mergeCell ref="A77:B77"/>
    <mergeCell ref="A36:L36"/>
    <mergeCell ref="A37:B37"/>
    <mergeCell ref="A45:B45"/>
    <mergeCell ref="A49:L49"/>
    <mergeCell ref="A50:B50"/>
    <mergeCell ref="A64:L64"/>
    <mergeCell ref="A82:B82"/>
    <mergeCell ref="A87:L87"/>
    <mergeCell ref="A88:B88"/>
    <mergeCell ref="A97:B97"/>
    <mergeCell ref="A84:B84"/>
    <mergeCell ref="A116:B116"/>
    <mergeCell ref="A135:B135"/>
    <mergeCell ref="A139:B139"/>
    <mergeCell ref="A128:B128"/>
    <mergeCell ref="A119:L119"/>
    <mergeCell ref="A120:B120"/>
    <mergeCell ref="A121:B121"/>
  </mergeCells>
  <pageMargins left="0.51181102362204722" right="0.51181102362204722" top="0.78740157480314965" bottom="0.78740157480314965" header="0.31496062992125984" footer="0.31496062992125984"/>
  <pageSetup paperSize="9" scale="44" fitToHeight="0" orientation="portrait" r:id="rId1"/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topLeftCell="A97" workbookViewId="0">
      <selection activeCell="C9" sqref="C9"/>
    </sheetView>
  </sheetViews>
  <sheetFormatPr defaultRowHeight="12.75" x14ac:dyDescent="0.2"/>
  <cols>
    <col min="1" max="1" width="12.7109375" style="41" customWidth="1"/>
    <col min="2" max="2" width="51.85546875" style="37" customWidth="1"/>
    <col min="3" max="3" width="21.85546875" style="41" customWidth="1"/>
    <col min="4" max="4" width="24.7109375" style="41" customWidth="1"/>
    <col min="5" max="5" width="11.140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6384" width="9.140625" style="41"/>
  </cols>
  <sheetData>
    <row r="1" spans="1:98" ht="17.25" customHeight="1" x14ac:dyDescent="0.2">
      <c r="A1" s="135" t="s">
        <v>171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38" t="s">
        <v>20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0"/>
      <c r="M2" s="39"/>
      <c r="N2" s="49" t="s">
        <v>154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1" t="s">
        <v>3</v>
      </c>
      <c r="B3" s="141" t="s">
        <v>15</v>
      </c>
      <c r="C3" s="141" t="s">
        <v>16</v>
      </c>
      <c r="D3" s="141" t="s">
        <v>22</v>
      </c>
      <c r="E3" s="141" t="s">
        <v>4</v>
      </c>
      <c r="F3" s="141" t="s">
        <v>9</v>
      </c>
      <c r="G3" s="145" t="s">
        <v>10</v>
      </c>
      <c r="H3" s="146"/>
      <c r="I3" s="145" t="s">
        <v>5</v>
      </c>
      <c r="J3" s="146"/>
      <c r="K3" s="141" t="s">
        <v>21</v>
      </c>
      <c r="L3" s="141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42"/>
      <c r="B4" s="142"/>
      <c r="C4" s="142"/>
      <c r="D4" s="142"/>
      <c r="E4" s="142"/>
      <c r="F4" s="142"/>
      <c r="G4" s="72" t="s">
        <v>11</v>
      </c>
      <c r="H4" s="72" t="s">
        <v>12</v>
      </c>
      <c r="I4" s="73" t="s">
        <v>7</v>
      </c>
      <c r="J4" s="73" t="s">
        <v>8</v>
      </c>
      <c r="K4" s="142"/>
      <c r="L4" s="142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28" t="s">
        <v>88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22" t="s">
        <v>13</v>
      </c>
      <c r="B6" s="132"/>
      <c r="C6" s="13"/>
      <c r="D6" s="23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19" customFormat="1" ht="28.5" customHeight="1" x14ac:dyDescent="0.2">
      <c r="A7" s="58">
        <v>1</v>
      </c>
      <c r="B7" s="22" t="s">
        <v>89</v>
      </c>
      <c r="C7" s="56">
        <v>159500</v>
      </c>
      <c r="D7" s="8">
        <f>C7/'A CONTRATAR'!$N$3</f>
        <v>88611.111111111109</v>
      </c>
      <c r="E7" s="55" t="s">
        <v>1</v>
      </c>
      <c r="F7" s="57" t="s">
        <v>19</v>
      </c>
      <c r="G7" s="55">
        <v>100</v>
      </c>
      <c r="H7" s="55">
        <v>0</v>
      </c>
      <c r="I7" s="55" t="s">
        <v>65</v>
      </c>
      <c r="J7" s="55" t="s">
        <v>70</v>
      </c>
      <c r="K7" s="7" t="s">
        <v>32</v>
      </c>
      <c r="L7" s="29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</row>
    <row r="8" spans="1:98" ht="25.5" x14ac:dyDescent="0.2">
      <c r="A8" s="12">
        <v>2</v>
      </c>
      <c r="B8" s="22" t="s">
        <v>90</v>
      </c>
      <c r="C8" s="48">
        <v>149920</v>
      </c>
      <c r="D8" s="8">
        <f t="shared" ref="D8:D16" si="0">C8/$N$3</f>
        <v>83288.888888888891</v>
      </c>
      <c r="E8" s="7" t="s">
        <v>1</v>
      </c>
      <c r="F8" s="26" t="s">
        <v>19</v>
      </c>
      <c r="G8" s="7">
        <v>100</v>
      </c>
      <c r="H8" s="7">
        <v>0</v>
      </c>
      <c r="I8" s="7" t="s">
        <v>39</v>
      </c>
      <c r="J8" s="7" t="s">
        <v>71</v>
      </c>
      <c r="K8" s="7" t="s">
        <v>32</v>
      </c>
      <c r="L8" s="29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</row>
    <row r="9" spans="1:98" ht="25.5" x14ac:dyDescent="0.2">
      <c r="A9" s="58">
        <v>4</v>
      </c>
      <c r="B9" s="35" t="s">
        <v>136</v>
      </c>
      <c r="C9" s="48">
        <f>66920.5+26000</f>
        <v>92920.5</v>
      </c>
      <c r="D9" s="8">
        <f t="shared" si="0"/>
        <v>51622.5</v>
      </c>
      <c r="E9" s="7" t="s">
        <v>1</v>
      </c>
      <c r="F9" s="26" t="s">
        <v>19</v>
      </c>
      <c r="G9" s="7">
        <v>100</v>
      </c>
      <c r="H9" s="7">
        <v>0</v>
      </c>
      <c r="I9" s="7" t="s">
        <v>63</v>
      </c>
      <c r="J9" s="7" t="s">
        <v>70</v>
      </c>
      <c r="K9" s="7" t="s">
        <v>32</v>
      </c>
      <c r="L9" s="29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</row>
    <row r="10" spans="1:98" ht="25.5" x14ac:dyDescent="0.2">
      <c r="A10" s="12">
        <v>5</v>
      </c>
      <c r="B10" s="35" t="s">
        <v>140</v>
      </c>
      <c r="C10" s="48">
        <v>77000</v>
      </c>
      <c r="D10" s="8">
        <f t="shared" si="0"/>
        <v>42777.777777777774</v>
      </c>
      <c r="E10" s="7" t="s">
        <v>1</v>
      </c>
      <c r="F10" s="26" t="s">
        <v>19</v>
      </c>
      <c r="G10" s="7"/>
      <c r="H10" s="7"/>
      <c r="I10" s="7" t="s">
        <v>65</v>
      </c>
      <c r="J10" s="7" t="s">
        <v>46</v>
      </c>
      <c r="K10" s="7" t="s">
        <v>32</v>
      </c>
      <c r="L10" s="29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</row>
    <row r="11" spans="1:98" ht="25.5" x14ac:dyDescent="0.2">
      <c r="A11" s="58">
        <v>6</v>
      </c>
      <c r="B11" s="35" t="s">
        <v>92</v>
      </c>
      <c r="C11" s="48">
        <v>82500</v>
      </c>
      <c r="D11" s="8">
        <f t="shared" si="0"/>
        <v>45833.333333333336</v>
      </c>
      <c r="E11" s="7" t="s">
        <v>1</v>
      </c>
      <c r="F11" s="26" t="s">
        <v>19</v>
      </c>
      <c r="G11" s="7">
        <v>100</v>
      </c>
      <c r="H11" s="7">
        <v>0</v>
      </c>
      <c r="I11" s="7" t="s">
        <v>65</v>
      </c>
      <c r="J11" s="7" t="s">
        <v>91</v>
      </c>
      <c r="K11" s="7" t="s">
        <v>32</v>
      </c>
      <c r="L11" s="29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</row>
    <row r="12" spans="1:98" ht="25.5" x14ac:dyDescent="0.2">
      <c r="A12" s="58">
        <v>7</v>
      </c>
      <c r="B12" s="35" t="s">
        <v>93</v>
      </c>
      <c r="C12" s="48">
        <v>60000</v>
      </c>
      <c r="D12" s="8">
        <f t="shared" si="0"/>
        <v>33333.333333333336</v>
      </c>
      <c r="E12" s="7" t="s">
        <v>1</v>
      </c>
      <c r="F12" s="26" t="s">
        <v>19</v>
      </c>
      <c r="G12" s="7">
        <v>100</v>
      </c>
      <c r="H12" s="7">
        <v>0</v>
      </c>
      <c r="I12" s="7" t="s">
        <v>65</v>
      </c>
      <c r="J12" s="7" t="s">
        <v>71</v>
      </c>
      <c r="K12" s="7" t="s">
        <v>32</v>
      </c>
      <c r="L12" s="29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</row>
    <row r="13" spans="1:98" ht="25.5" x14ac:dyDescent="0.2">
      <c r="A13" s="12">
        <v>8</v>
      </c>
      <c r="B13" s="35" t="s">
        <v>94</v>
      </c>
      <c r="C13" s="48">
        <v>197500</v>
      </c>
      <c r="D13" s="8">
        <f t="shared" si="0"/>
        <v>109722.22222222222</v>
      </c>
      <c r="E13" s="7" t="s">
        <v>1</v>
      </c>
      <c r="F13" s="26" t="s">
        <v>18</v>
      </c>
      <c r="G13" s="7">
        <v>100</v>
      </c>
      <c r="H13" s="7">
        <v>0</v>
      </c>
      <c r="I13" s="7" t="s">
        <v>39</v>
      </c>
      <c r="J13" s="7" t="s">
        <v>70</v>
      </c>
      <c r="K13" s="7" t="s">
        <v>32</v>
      </c>
      <c r="L13" s="29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</row>
    <row r="14" spans="1:98" ht="25.5" x14ac:dyDescent="0.2">
      <c r="A14" s="58">
        <v>9</v>
      </c>
      <c r="B14" s="35" t="s">
        <v>95</v>
      </c>
      <c r="C14" s="81">
        <v>402500</v>
      </c>
      <c r="D14" s="8">
        <f>C14/'A CONTRATAR'!$N$3</f>
        <v>223611.11111111109</v>
      </c>
      <c r="E14" s="7" t="s">
        <v>2</v>
      </c>
      <c r="F14" s="26" t="s">
        <v>18</v>
      </c>
      <c r="G14" s="7">
        <v>100</v>
      </c>
      <c r="H14" s="7">
        <v>0</v>
      </c>
      <c r="I14" s="7" t="s">
        <v>39</v>
      </c>
      <c r="J14" s="7" t="s">
        <v>71</v>
      </c>
      <c r="K14" s="7" t="s">
        <v>32</v>
      </c>
      <c r="L14" s="29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</row>
    <row r="15" spans="1:98" ht="25.5" x14ac:dyDescent="0.2">
      <c r="A15" s="58">
        <v>10</v>
      </c>
      <c r="B15" s="36" t="s">
        <v>96</v>
      </c>
      <c r="C15" s="61">
        <v>115790</v>
      </c>
      <c r="D15" s="8">
        <f t="shared" si="0"/>
        <v>64327.777777777774</v>
      </c>
      <c r="E15" s="7" t="s">
        <v>1</v>
      </c>
      <c r="F15" s="26" t="s">
        <v>19</v>
      </c>
      <c r="G15" s="7">
        <v>100</v>
      </c>
      <c r="H15" s="7">
        <v>0</v>
      </c>
      <c r="I15" s="7" t="s">
        <v>65</v>
      </c>
      <c r="J15" s="7" t="s">
        <v>70</v>
      </c>
      <c r="K15" s="7" t="s">
        <v>32</v>
      </c>
      <c r="L15" s="29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</row>
    <row r="16" spans="1:98" ht="35.25" customHeight="1" x14ac:dyDescent="0.2">
      <c r="A16" s="12">
        <v>11</v>
      </c>
      <c r="B16" s="22" t="s">
        <v>97</v>
      </c>
      <c r="C16" s="48">
        <v>167900</v>
      </c>
      <c r="D16" s="8">
        <f t="shared" si="0"/>
        <v>93277.777777777781</v>
      </c>
      <c r="E16" s="7" t="s">
        <v>1</v>
      </c>
      <c r="F16" s="26" t="s">
        <v>19</v>
      </c>
      <c r="G16" s="7">
        <v>100</v>
      </c>
      <c r="H16" s="7">
        <v>0</v>
      </c>
      <c r="I16" s="7" t="s">
        <v>63</v>
      </c>
      <c r="J16" s="7" t="s">
        <v>91</v>
      </c>
      <c r="K16" s="7" t="s">
        <v>32</v>
      </c>
      <c r="L16" s="29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</row>
    <row r="17" spans="1:98" s="19" customFormat="1" x14ac:dyDescent="0.2">
      <c r="A17" s="97" t="s">
        <v>86</v>
      </c>
      <c r="B17" s="98" t="s">
        <v>88</v>
      </c>
      <c r="C17" s="99">
        <f>SUM(C7:C16)</f>
        <v>1505530.5</v>
      </c>
      <c r="D17" s="99">
        <f>SUM(D7:D16)</f>
        <v>836405.83333333326</v>
      </c>
      <c r="E17" s="100"/>
      <c r="F17" s="100"/>
      <c r="G17" s="100"/>
      <c r="H17" s="100"/>
      <c r="I17" s="100"/>
      <c r="J17" s="100"/>
      <c r="K17" s="100"/>
      <c r="L17" s="101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s="19" customFormat="1" x14ac:dyDescent="0.2">
      <c r="A18" s="128" t="s">
        <v>99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x14ac:dyDescent="0.2">
      <c r="A19" s="122" t="s">
        <v>13</v>
      </c>
      <c r="B19" s="132"/>
      <c r="C19" s="13"/>
      <c r="D19" s="23"/>
      <c r="E19" s="24"/>
      <c r="F19" s="24"/>
      <c r="G19" s="24"/>
      <c r="H19" s="24"/>
      <c r="I19" s="24"/>
      <c r="J19" s="23"/>
      <c r="K19" s="24"/>
      <c r="L19" s="24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12">
        <v>12</v>
      </c>
      <c r="B20" s="22" t="s">
        <v>100</v>
      </c>
      <c r="C20" s="11">
        <v>189520</v>
      </c>
      <c r="D20" s="8">
        <f>C20/'A CONTRATAR'!$N$3</f>
        <v>105288.88888888889</v>
      </c>
      <c r="E20" s="7" t="s">
        <v>1</v>
      </c>
      <c r="F20" s="26" t="s">
        <v>18</v>
      </c>
      <c r="G20" s="7">
        <v>100</v>
      </c>
      <c r="H20" s="7">
        <v>0</v>
      </c>
      <c r="I20" s="7" t="s">
        <v>65</v>
      </c>
      <c r="J20" s="7" t="s">
        <v>71</v>
      </c>
      <c r="K20" s="7" t="s">
        <v>32</v>
      </c>
      <c r="L20" s="29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x14ac:dyDescent="0.2">
      <c r="A21" s="12">
        <v>13</v>
      </c>
      <c r="B21" s="22" t="s">
        <v>101</v>
      </c>
      <c r="C21" s="11">
        <v>288220</v>
      </c>
      <c r="D21" s="8">
        <f>C21/'A CONTRATAR'!$N$3</f>
        <v>160122.22222222222</v>
      </c>
      <c r="E21" s="7" t="s">
        <v>1</v>
      </c>
      <c r="F21" s="26" t="s">
        <v>18</v>
      </c>
      <c r="G21" s="7">
        <v>100</v>
      </c>
      <c r="H21" s="7">
        <v>0</v>
      </c>
      <c r="I21" s="7" t="s">
        <v>65</v>
      </c>
      <c r="J21" s="7" t="s">
        <v>71</v>
      </c>
      <c r="K21" s="7" t="s">
        <v>32</v>
      </c>
      <c r="L21" s="29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</row>
    <row r="22" spans="1:98" x14ac:dyDescent="0.2">
      <c r="A22" s="12">
        <v>15</v>
      </c>
      <c r="B22" s="22" t="s">
        <v>102</v>
      </c>
      <c r="C22" s="11">
        <v>497500</v>
      </c>
      <c r="D22" s="8">
        <f t="shared" ref="D22" si="1">C22/$N$3</f>
        <v>276388.88888888888</v>
      </c>
      <c r="E22" s="7" t="s">
        <v>81</v>
      </c>
      <c r="F22" s="26" t="s">
        <v>18</v>
      </c>
      <c r="G22" s="7">
        <v>100</v>
      </c>
      <c r="H22" s="7">
        <v>0</v>
      </c>
      <c r="I22" s="7" t="s">
        <v>63</v>
      </c>
      <c r="J22" s="7" t="s">
        <v>91</v>
      </c>
      <c r="K22" s="7" t="s">
        <v>32</v>
      </c>
      <c r="L22" s="2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</row>
    <row r="23" spans="1:98" ht="33.75" customHeight="1" x14ac:dyDescent="0.2">
      <c r="A23" s="12">
        <v>19</v>
      </c>
      <c r="B23" s="22" t="s">
        <v>142</v>
      </c>
      <c r="C23" s="17">
        <v>23500</v>
      </c>
      <c r="D23" s="8">
        <f t="shared" ref="D23:D25" si="2">C23/$N$3</f>
        <v>13055.555555555555</v>
      </c>
      <c r="E23" s="7" t="s">
        <v>1</v>
      </c>
      <c r="F23" s="7" t="s">
        <v>19</v>
      </c>
      <c r="G23" s="7">
        <v>100</v>
      </c>
      <c r="H23" s="7">
        <v>0</v>
      </c>
      <c r="I23" s="7" t="s">
        <v>39</v>
      </c>
      <c r="J23" s="7" t="s">
        <v>91</v>
      </c>
      <c r="K23" s="7" t="s">
        <v>32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x14ac:dyDescent="0.2">
      <c r="A24" s="16"/>
      <c r="B24" s="30" t="s">
        <v>66</v>
      </c>
      <c r="C24" s="31"/>
      <c r="D24" s="18"/>
      <c r="E24" s="20"/>
      <c r="F24" s="20"/>
      <c r="G24" s="20"/>
      <c r="H24" s="20"/>
      <c r="I24" s="20"/>
      <c r="J24" s="20"/>
      <c r="K24" s="20"/>
      <c r="L24" s="2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ht="28.5" customHeight="1" x14ac:dyDescent="0.2">
      <c r="A25" s="12">
        <v>22</v>
      </c>
      <c r="B25" s="22" t="s">
        <v>151</v>
      </c>
      <c r="C25" s="17">
        <v>103405</v>
      </c>
      <c r="D25" s="8">
        <f t="shared" si="2"/>
        <v>57447.222222222219</v>
      </c>
      <c r="E25" s="7" t="s">
        <v>1</v>
      </c>
      <c r="F25" s="7" t="s">
        <v>19</v>
      </c>
      <c r="G25" s="7">
        <v>100</v>
      </c>
      <c r="H25" s="7">
        <v>0</v>
      </c>
      <c r="I25" s="7" t="s">
        <v>65</v>
      </c>
      <c r="J25" s="7" t="s">
        <v>65</v>
      </c>
      <c r="K25" s="7" t="s">
        <v>32</v>
      </c>
      <c r="L25" s="2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x14ac:dyDescent="0.2">
      <c r="A26" s="97" t="s">
        <v>86</v>
      </c>
      <c r="B26" s="98" t="s">
        <v>99</v>
      </c>
      <c r="C26" s="99">
        <f>SUM(C20:C25)</f>
        <v>1102145</v>
      </c>
      <c r="D26" s="99">
        <f>SUM(D20:D25)</f>
        <v>612302.77777777775</v>
      </c>
      <c r="E26" s="100"/>
      <c r="F26" s="100"/>
      <c r="G26" s="100"/>
      <c r="H26" s="100"/>
      <c r="I26" s="100"/>
      <c r="J26" s="100"/>
      <c r="K26" s="100"/>
      <c r="L26" s="101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x14ac:dyDescent="0.2">
      <c r="A27" s="128" t="s">
        <v>103</v>
      </c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x14ac:dyDescent="0.2">
      <c r="A28" s="122" t="s">
        <v>13</v>
      </c>
      <c r="B28" s="132"/>
      <c r="C28" s="54"/>
      <c r="D28" s="52"/>
      <c r="E28" s="70"/>
      <c r="F28" s="70"/>
      <c r="G28" s="70"/>
      <c r="H28" s="70"/>
      <c r="I28" s="70"/>
      <c r="J28" s="52"/>
      <c r="K28" s="70"/>
      <c r="L28" s="7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ht="25.5" x14ac:dyDescent="0.2">
      <c r="A29" s="12">
        <v>23</v>
      </c>
      <c r="B29" s="22" t="s">
        <v>104</v>
      </c>
      <c r="C29" s="11">
        <v>310700</v>
      </c>
      <c r="D29" s="8">
        <f>C29/'A CONTRATAR'!$N$3</f>
        <v>172611.11111111109</v>
      </c>
      <c r="E29" s="7" t="s">
        <v>2</v>
      </c>
      <c r="F29" s="26" t="s">
        <v>18</v>
      </c>
      <c r="G29" s="7">
        <v>100</v>
      </c>
      <c r="H29" s="7">
        <v>0</v>
      </c>
      <c r="I29" s="7" t="s">
        <v>42</v>
      </c>
      <c r="J29" s="7" t="s">
        <v>71</v>
      </c>
      <c r="K29" s="7" t="s">
        <v>32</v>
      </c>
      <c r="L29" s="29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25.5" x14ac:dyDescent="0.2">
      <c r="A30" s="12">
        <v>24</v>
      </c>
      <c r="B30" s="27" t="s">
        <v>138</v>
      </c>
      <c r="C30" s="11">
        <v>117000</v>
      </c>
      <c r="D30" s="8">
        <f>C30/'A CONTRATAR'!$N$3</f>
        <v>65000</v>
      </c>
      <c r="E30" s="7" t="s">
        <v>1</v>
      </c>
      <c r="F30" s="26" t="s">
        <v>19</v>
      </c>
      <c r="G30" s="7">
        <v>100</v>
      </c>
      <c r="H30" s="7">
        <v>0</v>
      </c>
      <c r="I30" s="7" t="s">
        <v>65</v>
      </c>
      <c r="J30" s="7" t="s">
        <v>91</v>
      </c>
      <c r="K30" s="7" t="s">
        <v>32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x14ac:dyDescent="0.2">
      <c r="A31" s="12">
        <v>27</v>
      </c>
      <c r="B31" s="22" t="s">
        <v>107</v>
      </c>
      <c r="C31" s="11">
        <v>205000</v>
      </c>
      <c r="D31" s="8">
        <f t="shared" ref="D31:D32" si="3">C31/$N$3</f>
        <v>113888.88888888889</v>
      </c>
      <c r="E31" s="7" t="s">
        <v>1</v>
      </c>
      <c r="F31" s="26" t="s">
        <v>18</v>
      </c>
      <c r="G31" s="7">
        <v>100</v>
      </c>
      <c r="H31" s="7">
        <v>0</v>
      </c>
      <c r="I31" s="7" t="s">
        <v>63</v>
      </c>
      <c r="J31" s="7" t="s">
        <v>152</v>
      </c>
      <c r="K31" s="7" t="s">
        <v>32</v>
      </c>
      <c r="L31" s="29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ht="25.5" x14ac:dyDescent="0.2">
      <c r="A32" s="12">
        <v>28</v>
      </c>
      <c r="B32" s="22" t="s">
        <v>97</v>
      </c>
      <c r="C32" s="11">
        <v>48206.79</v>
      </c>
      <c r="D32" s="8">
        <f t="shared" si="3"/>
        <v>26781.55</v>
      </c>
      <c r="E32" s="7" t="s">
        <v>1</v>
      </c>
      <c r="F32" s="26" t="s">
        <v>19</v>
      </c>
      <c r="G32" s="7">
        <v>100</v>
      </c>
      <c r="H32" s="7">
        <v>0</v>
      </c>
      <c r="I32" s="7" t="s">
        <v>39</v>
      </c>
      <c r="J32" s="7" t="s">
        <v>42</v>
      </c>
      <c r="K32" s="7" t="s">
        <v>32</v>
      </c>
      <c r="L32" s="29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x14ac:dyDescent="0.2">
      <c r="A33" s="130" t="s">
        <v>66</v>
      </c>
      <c r="B33" s="147"/>
      <c r="C33" s="71"/>
      <c r="D33" s="18"/>
      <c r="E33" s="24"/>
      <c r="F33" s="24"/>
      <c r="G33" s="24"/>
      <c r="H33" s="24"/>
      <c r="I33" s="24"/>
      <c r="J33" s="24"/>
      <c r="K33" s="24"/>
      <c r="L33" s="24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ht="27.75" customHeight="1" x14ac:dyDescent="0.2">
      <c r="A34" s="4">
        <v>31</v>
      </c>
      <c r="B34" s="33" t="s">
        <v>163</v>
      </c>
      <c r="C34" s="8">
        <v>70131</v>
      </c>
      <c r="D34" s="8">
        <f t="shared" ref="D34" si="4">C34/$N$3</f>
        <v>38961.666666666664</v>
      </c>
      <c r="E34" s="4" t="s">
        <v>24</v>
      </c>
      <c r="F34" s="4" t="s">
        <v>19</v>
      </c>
      <c r="G34" s="4">
        <v>100</v>
      </c>
      <c r="H34" s="4">
        <v>0</v>
      </c>
      <c r="I34" s="7" t="s">
        <v>63</v>
      </c>
      <c r="J34" s="4" t="s">
        <v>42</v>
      </c>
      <c r="K34" s="7" t="s">
        <v>32</v>
      </c>
      <c r="L34" s="29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x14ac:dyDescent="0.2">
      <c r="A35" s="97" t="s">
        <v>86</v>
      </c>
      <c r="B35" s="98" t="s">
        <v>103</v>
      </c>
      <c r="C35" s="102">
        <f>SUM(C29:C34)</f>
        <v>751037.79</v>
      </c>
      <c r="D35" s="102">
        <f>SUM(D29:D34)</f>
        <v>417243.21666666667</v>
      </c>
      <c r="E35" s="98"/>
      <c r="F35" s="98"/>
      <c r="G35" s="98"/>
      <c r="H35" s="98"/>
      <c r="I35" s="98"/>
      <c r="J35" s="98"/>
      <c r="K35" s="98"/>
      <c r="L35" s="103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128" t="s">
        <v>108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x14ac:dyDescent="0.2">
      <c r="A37" s="122" t="s">
        <v>13</v>
      </c>
      <c r="B37" s="132"/>
      <c r="C37" s="13"/>
      <c r="D37" s="23"/>
      <c r="E37" s="24"/>
      <c r="F37" s="24"/>
      <c r="G37" s="24"/>
      <c r="H37" s="24"/>
      <c r="I37" s="24"/>
      <c r="J37" s="23"/>
      <c r="K37" s="24"/>
      <c r="L37" s="24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</row>
    <row r="38" spans="1:98" ht="27" customHeight="1" x14ac:dyDescent="0.2">
      <c r="A38" s="12">
        <v>32</v>
      </c>
      <c r="B38" s="27" t="s">
        <v>109</v>
      </c>
      <c r="C38" s="88">
        <v>194934.75</v>
      </c>
      <c r="D38" s="8">
        <f>C38/'A CONTRATAR'!$N$3</f>
        <v>108297.08333333333</v>
      </c>
      <c r="E38" s="7" t="s">
        <v>1</v>
      </c>
      <c r="F38" s="26" t="s">
        <v>18</v>
      </c>
      <c r="G38" s="7">
        <v>100</v>
      </c>
      <c r="H38" s="7">
        <v>0</v>
      </c>
      <c r="I38" s="7" t="s">
        <v>39</v>
      </c>
      <c r="J38" s="7" t="s">
        <v>71</v>
      </c>
      <c r="K38" s="7" t="s">
        <v>32</v>
      </c>
      <c r="L38" s="29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</row>
    <row r="39" spans="1:98" ht="25.5" x14ac:dyDescent="0.2">
      <c r="A39" s="12">
        <v>35</v>
      </c>
      <c r="B39" s="27" t="s">
        <v>137</v>
      </c>
      <c r="C39" s="25">
        <v>110010</v>
      </c>
      <c r="D39" s="8">
        <f t="shared" ref="D39:D43" si="5">C39/$N$3</f>
        <v>61116.666666666664</v>
      </c>
      <c r="E39" s="7" t="s">
        <v>1</v>
      </c>
      <c r="F39" s="26" t="s">
        <v>19</v>
      </c>
      <c r="G39" s="7">
        <v>100</v>
      </c>
      <c r="H39" s="7">
        <v>0</v>
      </c>
      <c r="I39" s="7" t="s">
        <v>39</v>
      </c>
      <c r="J39" s="7" t="s">
        <v>112</v>
      </c>
      <c r="K39" s="7" t="s">
        <v>32</v>
      </c>
      <c r="L39" s="29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</row>
    <row r="40" spans="1:98" ht="25.5" x14ac:dyDescent="0.2">
      <c r="A40" s="12">
        <v>36</v>
      </c>
      <c r="B40" s="27" t="s">
        <v>138</v>
      </c>
      <c r="C40" s="25">
        <v>98600</v>
      </c>
      <c r="D40" s="8">
        <f>C40/'A CONTRATAR'!$N$3</f>
        <v>54777.777777777774</v>
      </c>
      <c r="E40" s="7" t="s">
        <v>1</v>
      </c>
      <c r="F40" s="26" t="s">
        <v>19</v>
      </c>
      <c r="G40" s="7">
        <v>100</v>
      </c>
      <c r="H40" s="7">
        <v>0</v>
      </c>
      <c r="I40" s="7" t="s">
        <v>65</v>
      </c>
      <c r="J40" s="7" t="s">
        <v>112</v>
      </c>
      <c r="K40" s="7" t="s">
        <v>32</v>
      </c>
      <c r="L40" s="29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ht="25.5" x14ac:dyDescent="0.2">
      <c r="A41" s="12">
        <v>38</v>
      </c>
      <c r="B41" s="27" t="s">
        <v>114</v>
      </c>
      <c r="C41" s="88">
        <v>99122.83</v>
      </c>
      <c r="D41" s="8">
        <f>C41/'A CONTRATAR'!$N$3</f>
        <v>55068.238888888889</v>
      </c>
      <c r="E41" s="7" t="s">
        <v>1</v>
      </c>
      <c r="F41" s="26" t="s">
        <v>19</v>
      </c>
      <c r="G41" s="7">
        <v>100</v>
      </c>
      <c r="H41" s="7">
        <v>0</v>
      </c>
      <c r="I41" s="7" t="s">
        <v>65</v>
      </c>
      <c r="J41" s="7" t="s">
        <v>70</v>
      </c>
      <c r="K41" s="7" t="s">
        <v>32</v>
      </c>
      <c r="L41" s="29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</row>
    <row r="42" spans="1:98" ht="18.75" customHeight="1" x14ac:dyDescent="0.2">
      <c r="A42" s="12">
        <v>40</v>
      </c>
      <c r="B42" s="27" t="s">
        <v>133</v>
      </c>
      <c r="C42" s="25">
        <v>191250</v>
      </c>
      <c r="D42" s="8">
        <f>C42/'A CONTRATAR'!$N$3</f>
        <v>106250</v>
      </c>
      <c r="E42" s="7" t="s">
        <v>1</v>
      </c>
      <c r="F42" s="26" t="s">
        <v>18</v>
      </c>
      <c r="G42" s="7">
        <v>100</v>
      </c>
      <c r="H42" s="7">
        <v>0</v>
      </c>
      <c r="I42" s="7" t="s">
        <v>39</v>
      </c>
      <c r="J42" s="7" t="s">
        <v>71</v>
      </c>
      <c r="K42" s="7" t="s">
        <v>32</v>
      </c>
      <c r="L42" s="29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ht="25.5" x14ac:dyDescent="0.2">
      <c r="A43" s="12">
        <v>42</v>
      </c>
      <c r="B43" s="22" t="s">
        <v>97</v>
      </c>
      <c r="C43" s="25">
        <v>6000</v>
      </c>
      <c r="D43" s="8">
        <f t="shared" si="5"/>
        <v>3333.333333333333</v>
      </c>
      <c r="E43" s="7" t="s">
        <v>1</v>
      </c>
      <c r="F43" s="26" t="s">
        <v>19</v>
      </c>
      <c r="G43" s="7">
        <v>100</v>
      </c>
      <c r="H43" s="7">
        <v>0</v>
      </c>
      <c r="I43" s="7" t="s">
        <v>116</v>
      </c>
      <c r="J43" s="7" t="s">
        <v>166</v>
      </c>
      <c r="K43" s="7" t="s">
        <v>32</v>
      </c>
      <c r="L43" s="29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x14ac:dyDescent="0.2">
      <c r="A44" s="97" t="s">
        <v>86</v>
      </c>
      <c r="B44" s="98" t="s">
        <v>117</v>
      </c>
      <c r="C44" s="99">
        <f>SUM(C38:C43)</f>
        <v>699917.58000000007</v>
      </c>
      <c r="D44" s="99">
        <f>SUM(D38:D43)</f>
        <v>388843.1</v>
      </c>
      <c r="E44" s="100"/>
      <c r="F44" s="100"/>
      <c r="G44" s="100"/>
      <c r="H44" s="100"/>
      <c r="I44" s="100"/>
      <c r="J44" s="100"/>
      <c r="K44" s="100"/>
      <c r="L44" s="101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x14ac:dyDescent="0.2">
      <c r="A45" s="128" t="s">
        <v>118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x14ac:dyDescent="0.2">
      <c r="A46" s="122" t="s">
        <v>13</v>
      </c>
      <c r="B46" s="132"/>
      <c r="C46" s="13"/>
      <c r="D46" s="23"/>
      <c r="E46" s="24"/>
      <c r="F46" s="24"/>
      <c r="G46" s="24"/>
      <c r="H46" s="24"/>
      <c r="I46" s="24"/>
      <c r="J46" s="23"/>
      <c r="K46" s="24"/>
      <c r="L46" s="24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</row>
    <row r="47" spans="1:98" x14ac:dyDescent="0.2">
      <c r="A47" s="12">
        <v>44</v>
      </c>
      <c r="B47" s="22" t="s">
        <v>100</v>
      </c>
      <c r="C47" s="11">
        <v>291000</v>
      </c>
      <c r="D47" s="8">
        <f>C47/'A CONTRATAR'!$N$3</f>
        <v>161666.66666666666</v>
      </c>
      <c r="E47" s="7" t="s">
        <v>1</v>
      </c>
      <c r="F47" s="26" t="s">
        <v>18</v>
      </c>
      <c r="G47" s="7">
        <v>100</v>
      </c>
      <c r="H47" s="7">
        <v>0</v>
      </c>
      <c r="I47" s="7" t="s">
        <v>65</v>
      </c>
      <c r="J47" s="7" t="s">
        <v>91</v>
      </c>
      <c r="K47" s="7" t="s">
        <v>32</v>
      </c>
      <c r="L47" s="29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x14ac:dyDescent="0.2">
      <c r="A48" s="12">
        <v>45</v>
      </c>
      <c r="B48" s="22" t="s">
        <v>101</v>
      </c>
      <c r="C48" s="11">
        <v>195700</v>
      </c>
      <c r="D48" s="8">
        <f>C48/'A CONTRATAR'!$N$3</f>
        <v>108722.22222222222</v>
      </c>
      <c r="E48" s="7" t="s">
        <v>33</v>
      </c>
      <c r="F48" s="26" t="s">
        <v>18</v>
      </c>
      <c r="G48" s="7">
        <v>100</v>
      </c>
      <c r="H48" s="7">
        <v>0</v>
      </c>
      <c r="I48" s="7" t="s">
        <v>41</v>
      </c>
      <c r="J48" s="7" t="s">
        <v>91</v>
      </c>
      <c r="K48" s="7" t="s">
        <v>32</v>
      </c>
      <c r="L48" s="29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ht="25.5" x14ac:dyDescent="0.2">
      <c r="A49" s="12">
        <v>46</v>
      </c>
      <c r="B49" s="27" t="s">
        <v>119</v>
      </c>
      <c r="C49" s="11">
        <v>196328</v>
      </c>
      <c r="D49" s="8">
        <f>C49/$N$3</f>
        <v>109071.11111111111</v>
      </c>
      <c r="E49" s="7" t="s">
        <v>33</v>
      </c>
      <c r="F49" s="26" t="s">
        <v>19</v>
      </c>
      <c r="G49" s="7">
        <v>100</v>
      </c>
      <c r="H49" s="7">
        <v>0</v>
      </c>
      <c r="I49" s="7" t="s">
        <v>63</v>
      </c>
      <c r="J49" s="7" t="s">
        <v>71</v>
      </c>
      <c r="K49" s="7" t="s">
        <v>32</v>
      </c>
      <c r="L49" s="29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ht="25.5" x14ac:dyDescent="0.2">
      <c r="A50" s="12">
        <v>49</v>
      </c>
      <c r="B50" s="22" t="s">
        <v>121</v>
      </c>
      <c r="C50" s="11">
        <v>156300</v>
      </c>
      <c r="D50" s="8">
        <f>C50/'A CONTRATAR'!$N$3</f>
        <v>86833.333333333328</v>
      </c>
      <c r="E50" s="7" t="s">
        <v>1</v>
      </c>
      <c r="F50" s="26" t="s">
        <v>18</v>
      </c>
      <c r="G50" s="7">
        <v>100</v>
      </c>
      <c r="H50" s="7">
        <v>0</v>
      </c>
      <c r="I50" s="7" t="s">
        <v>65</v>
      </c>
      <c r="J50" s="7" t="s">
        <v>91</v>
      </c>
      <c r="K50" s="7" t="s">
        <v>32</v>
      </c>
      <c r="L50" s="29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ht="22.5" customHeight="1" x14ac:dyDescent="0.2">
      <c r="A51" s="12">
        <v>50</v>
      </c>
      <c r="B51" s="22" t="s">
        <v>122</v>
      </c>
      <c r="C51" s="11">
        <v>110000</v>
      </c>
      <c r="D51" s="8">
        <f>C51/'A CONTRATAR'!$N$3</f>
        <v>61111.111111111109</v>
      </c>
      <c r="E51" s="7" t="s">
        <v>1</v>
      </c>
      <c r="F51" s="26" t="s">
        <v>19</v>
      </c>
      <c r="G51" s="7">
        <v>100</v>
      </c>
      <c r="H51" s="7">
        <v>0</v>
      </c>
      <c r="I51" s="7" t="s">
        <v>65</v>
      </c>
      <c r="J51" s="7" t="s">
        <v>42</v>
      </c>
      <c r="K51" s="7" t="s">
        <v>32</v>
      </c>
      <c r="L51" s="29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ht="25.5" x14ac:dyDescent="0.2">
      <c r="A52" s="12">
        <v>51</v>
      </c>
      <c r="B52" s="22" t="s">
        <v>123</v>
      </c>
      <c r="C52" s="11">
        <v>196000</v>
      </c>
      <c r="D52" s="8">
        <f>C52/$N$3</f>
        <v>108888.88888888889</v>
      </c>
      <c r="E52" s="7" t="s">
        <v>33</v>
      </c>
      <c r="F52" s="26" t="s">
        <v>18</v>
      </c>
      <c r="G52" s="7">
        <v>100</v>
      </c>
      <c r="H52" s="7">
        <v>0</v>
      </c>
      <c r="I52" s="7" t="s">
        <v>39</v>
      </c>
      <c r="J52" s="7" t="s">
        <v>71</v>
      </c>
      <c r="K52" s="7" t="s">
        <v>32</v>
      </c>
      <c r="L52" s="29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ht="31.5" customHeight="1" x14ac:dyDescent="0.2">
      <c r="A53" s="12">
        <v>52</v>
      </c>
      <c r="B53" s="22" t="s">
        <v>164</v>
      </c>
      <c r="C53" s="11">
        <v>50489</v>
      </c>
      <c r="D53" s="8">
        <f>C53/$N$3</f>
        <v>28049.444444444445</v>
      </c>
      <c r="E53" s="7" t="s">
        <v>1</v>
      </c>
      <c r="F53" s="26" t="s">
        <v>19</v>
      </c>
      <c r="G53" s="7">
        <v>100</v>
      </c>
      <c r="H53" s="7">
        <v>0</v>
      </c>
      <c r="I53" s="7" t="s">
        <v>63</v>
      </c>
      <c r="J53" s="7" t="s">
        <v>46</v>
      </c>
      <c r="K53" s="7" t="s">
        <v>32</v>
      </c>
      <c r="L53" s="29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x14ac:dyDescent="0.2">
      <c r="A54" s="97" t="s">
        <v>86</v>
      </c>
      <c r="B54" s="98" t="s">
        <v>124</v>
      </c>
      <c r="C54" s="99">
        <f>SUM(C47:C53)</f>
        <v>1195817</v>
      </c>
      <c r="D54" s="99">
        <f>SUM(D47:D53)</f>
        <v>664342.77777777775</v>
      </c>
      <c r="E54" s="100"/>
      <c r="F54" s="100"/>
      <c r="G54" s="100"/>
      <c r="H54" s="100"/>
      <c r="I54" s="100"/>
      <c r="J54" s="100"/>
      <c r="K54" s="100"/>
      <c r="L54" s="101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x14ac:dyDescent="0.2">
      <c r="A55" s="128" t="s">
        <v>125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ht="12.75" customHeight="1" x14ac:dyDescent="0.2">
      <c r="A56" s="122" t="s">
        <v>13</v>
      </c>
      <c r="B56" s="133"/>
      <c r="C56" s="51"/>
      <c r="D56" s="52"/>
      <c r="E56" s="70"/>
      <c r="F56" s="70"/>
      <c r="G56" s="70"/>
      <c r="H56" s="70"/>
      <c r="I56" s="70"/>
      <c r="J56" s="52"/>
      <c r="K56" s="70"/>
      <c r="L56" s="7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ht="25.5" x14ac:dyDescent="0.2">
      <c r="A57" s="7">
        <v>53</v>
      </c>
      <c r="B57" s="27" t="s">
        <v>127</v>
      </c>
      <c r="C57" s="8">
        <v>99688.47</v>
      </c>
      <c r="D57" s="8">
        <f>C57/$N$3</f>
        <v>55382.48333333333</v>
      </c>
      <c r="E57" s="7" t="s">
        <v>1</v>
      </c>
      <c r="F57" s="26" t="s">
        <v>19</v>
      </c>
      <c r="G57" s="7">
        <v>100</v>
      </c>
      <c r="H57" s="7">
        <v>0</v>
      </c>
      <c r="I57" s="7" t="s">
        <v>41</v>
      </c>
      <c r="J57" s="7" t="s">
        <v>70</v>
      </c>
      <c r="K57" s="7" t="s">
        <v>32</v>
      </c>
      <c r="L57" s="29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ht="25.5" x14ac:dyDescent="0.2">
      <c r="A58" s="7">
        <v>54</v>
      </c>
      <c r="B58" s="27" t="s">
        <v>129</v>
      </c>
      <c r="C58" s="8">
        <v>119000</v>
      </c>
      <c r="D58" s="8">
        <f>C58/$N$3</f>
        <v>66111.111111111109</v>
      </c>
      <c r="E58" s="7" t="s">
        <v>1</v>
      </c>
      <c r="F58" s="26" t="s">
        <v>19</v>
      </c>
      <c r="G58" s="7">
        <v>100</v>
      </c>
      <c r="H58" s="7">
        <v>0</v>
      </c>
      <c r="I58" s="7" t="s">
        <v>41</v>
      </c>
      <c r="J58" s="7" t="s">
        <v>71</v>
      </c>
      <c r="K58" s="7" t="s">
        <v>32</v>
      </c>
      <c r="L58" s="29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x14ac:dyDescent="0.2">
      <c r="A59" s="97" t="s">
        <v>86</v>
      </c>
      <c r="B59" s="104" t="s">
        <v>125</v>
      </c>
      <c r="C59" s="99">
        <f>SUM(C57:C58)</f>
        <v>218688.47</v>
      </c>
      <c r="D59" s="99">
        <f>SUM(D57:D58)</f>
        <v>121493.59444444443</v>
      </c>
      <c r="E59" s="105"/>
      <c r="F59" s="105"/>
      <c r="G59" s="105"/>
      <c r="H59" s="105"/>
      <c r="I59" s="105"/>
      <c r="J59" s="105"/>
      <c r="K59" s="105"/>
      <c r="L59" s="105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ht="24" customHeight="1" x14ac:dyDescent="0.2">
      <c r="A60" s="128" t="s">
        <v>126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</row>
    <row r="61" spans="1:98" x14ac:dyDescent="0.2">
      <c r="A61" s="122" t="s">
        <v>13</v>
      </c>
      <c r="B61" s="129"/>
      <c r="C61" s="21"/>
      <c r="D61" s="23"/>
      <c r="E61" s="24"/>
      <c r="F61" s="24"/>
      <c r="G61" s="24"/>
      <c r="H61" s="24"/>
      <c r="I61" s="24"/>
      <c r="J61" s="23"/>
      <c r="K61" s="24"/>
      <c r="L61" s="24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s="19" customFormat="1" ht="25.5" x14ac:dyDescent="0.2">
      <c r="A62" s="7">
        <v>59</v>
      </c>
      <c r="B62" s="27" t="s">
        <v>130</v>
      </c>
      <c r="C62" s="6">
        <v>134640.26</v>
      </c>
      <c r="D62" s="8">
        <f t="shared" ref="D62:D68" si="6">C62/$N$3</f>
        <v>74800.14444444445</v>
      </c>
      <c r="E62" s="7" t="s">
        <v>1</v>
      </c>
      <c r="F62" s="26" t="s">
        <v>19</v>
      </c>
      <c r="G62" s="4">
        <v>100</v>
      </c>
      <c r="H62" s="4">
        <v>0</v>
      </c>
      <c r="I62" s="7" t="s">
        <v>41</v>
      </c>
      <c r="J62" s="7" t="s">
        <v>45</v>
      </c>
      <c r="K62" s="7" t="s">
        <v>32</v>
      </c>
      <c r="L62" s="29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ht="25.5" x14ac:dyDescent="0.2">
      <c r="A63" s="7">
        <v>60</v>
      </c>
      <c r="B63" s="27" t="s">
        <v>131</v>
      </c>
      <c r="C63" s="6">
        <v>347379.9</v>
      </c>
      <c r="D63" s="8">
        <f t="shared" si="6"/>
        <v>192988.83333333334</v>
      </c>
      <c r="E63" s="7" t="s">
        <v>1</v>
      </c>
      <c r="F63" s="26" t="s">
        <v>18</v>
      </c>
      <c r="G63" s="7">
        <v>100</v>
      </c>
      <c r="H63" s="7">
        <v>0</v>
      </c>
      <c r="I63" s="7" t="s">
        <v>65</v>
      </c>
      <c r="J63" s="7" t="s">
        <v>42</v>
      </c>
      <c r="K63" s="7" t="s">
        <v>32</v>
      </c>
      <c r="L63" s="29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ht="25.5" x14ac:dyDescent="0.2">
      <c r="A64" s="7">
        <v>61</v>
      </c>
      <c r="B64" s="27" t="s">
        <v>127</v>
      </c>
      <c r="C64" s="6">
        <v>118000</v>
      </c>
      <c r="D64" s="8">
        <f t="shared" si="6"/>
        <v>65555.555555555547</v>
      </c>
      <c r="E64" s="7" t="s">
        <v>1</v>
      </c>
      <c r="F64" s="26" t="s">
        <v>19</v>
      </c>
      <c r="G64" s="4">
        <v>100</v>
      </c>
      <c r="H64" s="4">
        <v>0</v>
      </c>
      <c r="I64" s="7" t="s">
        <v>41</v>
      </c>
      <c r="J64" s="7" t="s">
        <v>91</v>
      </c>
      <c r="K64" s="7" t="s">
        <v>32</v>
      </c>
      <c r="L64" s="29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1:98" ht="25.5" x14ac:dyDescent="0.2">
      <c r="A65" s="7">
        <v>62</v>
      </c>
      <c r="B65" s="27" t="s">
        <v>132</v>
      </c>
      <c r="C65" s="6">
        <v>164000</v>
      </c>
      <c r="D65" s="8">
        <f t="shared" si="6"/>
        <v>91111.111111111109</v>
      </c>
      <c r="E65" s="7" t="s">
        <v>1</v>
      </c>
      <c r="F65" s="26" t="s">
        <v>19</v>
      </c>
      <c r="G65" s="4">
        <v>100</v>
      </c>
      <c r="H65" s="4">
        <v>0</v>
      </c>
      <c r="I65" s="7" t="s">
        <v>41</v>
      </c>
      <c r="J65" s="7" t="s">
        <v>70</v>
      </c>
      <c r="K65" s="7" t="s">
        <v>32</v>
      </c>
      <c r="L65" s="29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</row>
    <row r="66" spans="1:98" ht="38.25" x14ac:dyDescent="0.2">
      <c r="A66" s="7">
        <v>63</v>
      </c>
      <c r="B66" s="27" t="s">
        <v>145</v>
      </c>
      <c r="C66" s="6">
        <v>37890</v>
      </c>
      <c r="D66" s="8">
        <f t="shared" si="6"/>
        <v>21050</v>
      </c>
      <c r="E66" s="7" t="s">
        <v>1</v>
      </c>
      <c r="F66" s="26" t="s">
        <v>19</v>
      </c>
      <c r="G66" s="4">
        <v>100</v>
      </c>
      <c r="H66" s="4">
        <v>0</v>
      </c>
      <c r="I66" s="7" t="s">
        <v>41</v>
      </c>
      <c r="J66" s="7" t="s">
        <v>65</v>
      </c>
      <c r="K66" s="7" t="s">
        <v>32</v>
      </c>
      <c r="L66" s="29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1:98" ht="25.5" x14ac:dyDescent="0.2">
      <c r="A67" s="7">
        <v>65</v>
      </c>
      <c r="B67" s="27" t="s">
        <v>128</v>
      </c>
      <c r="C67" s="6">
        <v>110000</v>
      </c>
      <c r="D67" s="8">
        <f t="shared" si="6"/>
        <v>61111.111111111109</v>
      </c>
      <c r="E67" s="7" t="s">
        <v>1</v>
      </c>
      <c r="F67" s="26" t="s">
        <v>19</v>
      </c>
      <c r="G67" s="4">
        <v>100</v>
      </c>
      <c r="H67" s="4">
        <v>0</v>
      </c>
      <c r="I67" s="7" t="s">
        <v>41</v>
      </c>
      <c r="J67" s="7" t="s">
        <v>46</v>
      </c>
      <c r="K67" s="7" t="s">
        <v>32</v>
      </c>
      <c r="L67" s="29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1:98" ht="38.25" x14ac:dyDescent="0.2">
      <c r="A68" s="7">
        <v>66</v>
      </c>
      <c r="B68" s="27" t="s">
        <v>69</v>
      </c>
      <c r="C68" s="15">
        <v>135000</v>
      </c>
      <c r="D68" s="8">
        <f t="shared" si="6"/>
        <v>75000</v>
      </c>
      <c r="E68" s="26" t="s">
        <v>1</v>
      </c>
      <c r="F68" s="26" t="s">
        <v>19</v>
      </c>
      <c r="G68" s="4">
        <v>100</v>
      </c>
      <c r="H68" s="4">
        <v>0</v>
      </c>
      <c r="I68" s="7" t="s">
        <v>36</v>
      </c>
      <c r="J68" s="7" t="s">
        <v>152</v>
      </c>
      <c r="K68" s="7" t="s">
        <v>32</v>
      </c>
      <c r="L68" s="29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1:98" x14ac:dyDescent="0.2">
      <c r="A69" s="119" t="s">
        <v>14</v>
      </c>
      <c r="B69" s="120"/>
      <c r="C69" s="3"/>
      <c r="D69" s="18"/>
      <c r="E69" s="1"/>
      <c r="F69" s="1"/>
      <c r="G69" s="2"/>
      <c r="H69" s="2"/>
      <c r="I69" s="2"/>
      <c r="J69" s="2"/>
      <c r="K69" s="2"/>
      <c r="L69" s="6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1:98" ht="25.5" x14ac:dyDescent="0.2">
      <c r="A70" s="5">
        <v>68</v>
      </c>
      <c r="B70" s="27" t="s">
        <v>50</v>
      </c>
      <c r="C70" s="8">
        <v>479280</v>
      </c>
      <c r="D70" s="8">
        <f>C70/'A CONTRATAR'!$N$3</f>
        <v>266266.66666666669</v>
      </c>
      <c r="E70" s="10" t="s">
        <v>67</v>
      </c>
      <c r="F70" s="7" t="s">
        <v>18</v>
      </c>
      <c r="G70" s="7">
        <v>100</v>
      </c>
      <c r="H70" s="7">
        <v>0</v>
      </c>
      <c r="I70" s="7" t="s">
        <v>41</v>
      </c>
      <c r="J70" s="7" t="s">
        <v>42</v>
      </c>
      <c r="K70" s="7" t="s">
        <v>32</v>
      </c>
      <c r="L70" s="29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1:98" ht="38.25" x14ac:dyDescent="0.2">
      <c r="A71" s="5">
        <v>69</v>
      </c>
      <c r="B71" s="27" t="s">
        <v>51</v>
      </c>
      <c r="C71" s="8">
        <v>88764</v>
      </c>
      <c r="D71" s="8">
        <f>C71/'A CONTRATAR'!$N$3</f>
        <v>49313.333333333328</v>
      </c>
      <c r="E71" s="10" t="s">
        <v>24</v>
      </c>
      <c r="F71" s="7" t="s">
        <v>19</v>
      </c>
      <c r="G71" s="7">
        <v>100</v>
      </c>
      <c r="H71" s="7">
        <v>0</v>
      </c>
      <c r="I71" s="7" t="s">
        <v>41</v>
      </c>
      <c r="J71" s="7" t="s">
        <v>42</v>
      </c>
      <c r="K71" s="7" t="s">
        <v>32</v>
      </c>
      <c r="L71" s="29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1:98" ht="51" x14ac:dyDescent="0.2">
      <c r="A72" s="5">
        <v>70</v>
      </c>
      <c r="B72" s="27" t="s">
        <v>52</v>
      </c>
      <c r="C72" s="6">
        <v>11393</v>
      </c>
      <c r="D72" s="8">
        <f>C72/'A CONTRATAR'!$N$3</f>
        <v>6329.4444444444443</v>
      </c>
      <c r="E72" s="14" t="s">
        <v>24</v>
      </c>
      <c r="F72" s="4" t="s">
        <v>19</v>
      </c>
      <c r="G72" s="4">
        <v>100</v>
      </c>
      <c r="H72" s="4">
        <v>0</v>
      </c>
      <c r="I72" s="7" t="s">
        <v>41</v>
      </c>
      <c r="J72" s="7" t="s">
        <v>42</v>
      </c>
      <c r="K72" s="7" t="s">
        <v>32</v>
      </c>
      <c r="L72" s="29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1:98" x14ac:dyDescent="0.2">
      <c r="A73" s="5">
        <v>71</v>
      </c>
      <c r="B73" s="27" t="s">
        <v>53</v>
      </c>
      <c r="C73" s="6">
        <v>70722</v>
      </c>
      <c r="D73" s="8">
        <f>C73/'A CONTRATAR'!$N$3</f>
        <v>39290</v>
      </c>
      <c r="E73" s="14" t="s">
        <v>24</v>
      </c>
      <c r="F73" s="4" t="s">
        <v>19</v>
      </c>
      <c r="G73" s="4">
        <v>100</v>
      </c>
      <c r="H73" s="4">
        <v>0</v>
      </c>
      <c r="I73" s="7" t="s">
        <v>41</v>
      </c>
      <c r="J73" s="7" t="s">
        <v>42</v>
      </c>
      <c r="K73" s="7" t="s">
        <v>32</v>
      </c>
      <c r="L73" s="29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1:98" ht="38.25" x14ac:dyDescent="0.2">
      <c r="A74" s="5">
        <v>72</v>
      </c>
      <c r="B74" s="27" t="s">
        <v>64</v>
      </c>
      <c r="C74" s="6">
        <v>492562</v>
      </c>
      <c r="D74" s="8">
        <f>C74/'A CONTRATAR'!$N$3</f>
        <v>273645.55555555556</v>
      </c>
      <c r="E74" s="14" t="s">
        <v>67</v>
      </c>
      <c r="F74" s="4" t="s">
        <v>19</v>
      </c>
      <c r="G74" s="4">
        <v>100</v>
      </c>
      <c r="H74" s="4">
        <v>0</v>
      </c>
      <c r="I74" s="7" t="s">
        <v>41</v>
      </c>
      <c r="J74" s="7" t="s">
        <v>42</v>
      </c>
      <c r="K74" s="7" t="s">
        <v>32</v>
      </c>
      <c r="L74" s="29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1:98" x14ac:dyDescent="0.2">
      <c r="A75" s="5">
        <v>73</v>
      </c>
      <c r="B75" s="27" t="s">
        <v>72</v>
      </c>
      <c r="C75" s="6">
        <v>39760</v>
      </c>
      <c r="D75" s="8">
        <f>C75/'A CONTRATAR'!$N$3</f>
        <v>22088.888888888887</v>
      </c>
      <c r="E75" s="14" t="s">
        <v>24</v>
      </c>
      <c r="F75" s="4" t="s">
        <v>19</v>
      </c>
      <c r="G75" s="4">
        <v>100</v>
      </c>
      <c r="H75" s="4">
        <v>0</v>
      </c>
      <c r="I75" s="7" t="s">
        <v>41</v>
      </c>
      <c r="J75" s="7" t="s">
        <v>42</v>
      </c>
      <c r="K75" s="7" t="s">
        <v>32</v>
      </c>
      <c r="L75" s="29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1:98" ht="25.5" x14ac:dyDescent="0.2">
      <c r="A76" s="5">
        <v>74</v>
      </c>
      <c r="B76" s="27" t="s">
        <v>54</v>
      </c>
      <c r="C76" s="6">
        <v>239600</v>
      </c>
      <c r="D76" s="8">
        <f>C76/'A CONTRATAR'!$N$3</f>
        <v>133111.11111111109</v>
      </c>
      <c r="E76" s="10" t="s">
        <v>135</v>
      </c>
      <c r="F76" s="4" t="s">
        <v>19</v>
      </c>
      <c r="G76" s="4">
        <v>100</v>
      </c>
      <c r="H76" s="4">
        <v>0</v>
      </c>
      <c r="I76" s="7" t="s">
        <v>41</v>
      </c>
      <c r="J76" s="7" t="s">
        <v>42</v>
      </c>
      <c r="K76" s="7" t="s">
        <v>32</v>
      </c>
      <c r="L76" s="29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1:98" x14ac:dyDescent="0.2">
      <c r="A77" s="5">
        <v>75</v>
      </c>
      <c r="B77" s="27" t="s">
        <v>55</v>
      </c>
      <c r="C77" s="8">
        <v>225650</v>
      </c>
      <c r="D77" s="8">
        <f>C77/'A CONTRATAR'!$N$3</f>
        <v>125361.11111111111</v>
      </c>
      <c r="E77" s="10" t="s">
        <v>135</v>
      </c>
      <c r="F77" s="7" t="s">
        <v>19</v>
      </c>
      <c r="G77" s="7">
        <v>100</v>
      </c>
      <c r="H77" s="7">
        <v>0</v>
      </c>
      <c r="I77" s="7" t="s">
        <v>41</v>
      </c>
      <c r="J77" s="7" t="s">
        <v>42</v>
      </c>
      <c r="K77" s="7" t="s">
        <v>32</v>
      </c>
      <c r="L77" s="29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1:98" x14ac:dyDescent="0.2">
      <c r="A78" s="5">
        <v>76</v>
      </c>
      <c r="B78" s="27" t="s">
        <v>56</v>
      </c>
      <c r="C78" s="8">
        <v>850976</v>
      </c>
      <c r="D78" s="8">
        <f>C78/'A CONTRATAR'!$N$3</f>
        <v>472764.44444444444</v>
      </c>
      <c r="E78" s="10" t="s">
        <v>67</v>
      </c>
      <c r="F78" s="7" t="s">
        <v>18</v>
      </c>
      <c r="G78" s="7">
        <v>100</v>
      </c>
      <c r="H78" s="7">
        <v>0</v>
      </c>
      <c r="I78" s="7" t="s">
        <v>41</v>
      </c>
      <c r="J78" s="7" t="s">
        <v>42</v>
      </c>
      <c r="K78" s="7" t="s">
        <v>32</v>
      </c>
      <c r="L78" s="29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1:98" s="19" customFormat="1" x14ac:dyDescent="0.2">
      <c r="A79" s="5">
        <v>77</v>
      </c>
      <c r="B79" s="27" t="s">
        <v>57</v>
      </c>
      <c r="C79" s="6">
        <v>17250</v>
      </c>
      <c r="D79" s="8">
        <f>C79/'A CONTRATAR'!$N$3</f>
        <v>9583.3333333333339</v>
      </c>
      <c r="E79" s="14" t="s">
        <v>24</v>
      </c>
      <c r="F79" s="4" t="s">
        <v>19</v>
      </c>
      <c r="G79" s="4">
        <v>100</v>
      </c>
      <c r="H79" s="4">
        <v>0</v>
      </c>
      <c r="I79" s="7" t="s">
        <v>65</v>
      </c>
      <c r="J79" s="7" t="s">
        <v>70</v>
      </c>
      <c r="K79" s="7" t="s">
        <v>32</v>
      </c>
      <c r="L79" s="29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1:98" s="19" customFormat="1" ht="51" x14ac:dyDescent="0.2">
      <c r="A80" s="5">
        <v>78</v>
      </c>
      <c r="B80" s="27" t="s">
        <v>73</v>
      </c>
      <c r="C80" s="15">
        <v>69628</v>
      </c>
      <c r="D80" s="8">
        <f>C80/'A CONTRATAR'!$N$3</f>
        <v>38682.222222222219</v>
      </c>
      <c r="E80" s="10" t="s">
        <v>24</v>
      </c>
      <c r="F80" s="7" t="s">
        <v>19</v>
      </c>
      <c r="G80" s="7">
        <v>100</v>
      </c>
      <c r="H80" s="7">
        <v>0</v>
      </c>
      <c r="I80" s="7" t="s">
        <v>65</v>
      </c>
      <c r="J80" s="7" t="s">
        <v>70</v>
      </c>
      <c r="K80" s="7" t="s">
        <v>32</v>
      </c>
      <c r="L80" s="29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1:98" s="19" customFormat="1" x14ac:dyDescent="0.2">
      <c r="A81" s="5">
        <v>79</v>
      </c>
      <c r="B81" s="27" t="s">
        <v>58</v>
      </c>
      <c r="C81" s="15">
        <v>3750</v>
      </c>
      <c r="D81" s="8">
        <f>C81/'A CONTRATAR'!$N$3</f>
        <v>2083.3333333333335</v>
      </c>
      <c r="E81" s="14" t="s">
        <v>24</v>
      </c>
      <c r="F81" s="4" t="s">
        <v>19</v>
      </c>
      <c r="G81" s="4">
        <v>100</v>
      </c>
      <c r="H81" s="4">
        <v>0</v>
      </c>
      <c r="I81" s="7" t="s">
        <v>65</v>
      </c>
      <c r="J81" s="7" t="s">
        <v>70</v>
      </c>
      <c r="K81" s="7" t="s">
        <v>32</v>
      </c>
      <c r="L81" s="29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1:98" ht="38.25" x14ac:dyDescent="0.2">
      <c r="A82" s="5">
        <v>80</v>
      </c>
      <c r="B82" s="27" t="s">
        <v>74</v>
      </c>
      <c r="C82" s="15">
        <v>33662</v>
      </c>
      <c r="D82" s="8">
        <f>C82/'A CONTRATAR'!$N$3</f>
        <v>18701.111111111109</v>
      </c>
      <c r="E82" s="14" t="s">
        <v>24</v>
      </c>
      <c r="F82" s="4" t="s">
        <v>19</v>
      </c>
      <c r="G82" s="4">
        <v>100</v>
      </c>
      <c r="H82" s="4">
        <v>0</v>
      </c>
      <c r="I82" s="7" t="s">
        <v>65</v>
      </c>
      <c r="J82" s="7" t="s">
        <v>70</v>
      </c>
      <c r="K82" s="7" t="s">
        <v>32</v>
      </c>
      <c r="L82" s="29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1:98" ht="25.5" x14ac:dyDescent="0.2">
      <c r="A83" s="5">
        <v>81</v>
      </c>
      <c r="B83" s="27" t="s">
        <v>59</v>
      </c>
      <c r="C83" s="15">
        <v>43956</v>
      </c>
      <c r="D83" s="8">
        <f>C83/'A CONTRATAR'!$N$3</f>
        <v>24420</v>
      </c>
      <c r="E83" s="14" t="s">
        <v>24</v>
      </c>
      <c r="F83" s="4" t="s">
        <v>19</v>
      </c>
      <c r="G83" s="4">
        <v>100</v>
      </c>
      <c r="H83" s="4">
        <v>0</v>
      </c>
      <c r="I83" s="7" t="s">
        <v>65</v>
      </c>
      <c r="J83" s="7" t="s">
        <v>70</v>
      </c>
      <c r="K83" s="7" t="s">
        <v>32</v>
      </c>
      <c r="L83" s="29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1:98" x14ac:dyDescent="0.2">
      <c r="A84" s="5">
        <v>82</v>
      </c>
      <c r="B84" s="27" t="s">
        <v>61</v>
      </c>
      <c r="C84" s="6">
        <v>3000</v>
      </c>
      <c r="D84" s="8">
        <f>C84/'A CONTRATAR'!$N$3</f>
        <v>1666.6666666666665</v>
      </c>
      <c r="E84" s="14" t="s">
        <v>24</v>
      </c>
      <c r="F84" s="4" t="s">
        <v>19</v>
      </c>
      <c r="G84" s="4">
        <v>100</v>
      </c>
      <c r="H84" s="4">
        <v>0</v>
      </c>
      <c r="I84" s="7" t="s">
        <v>65</v>
      </c>
      <c r="J84" s="7" t="s">
        <v>70</v>
      </c>
      <c r="K84" s="7" t="s">
        <v>32</v>
      </c>
      <c r="L84" s="29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1:98" x14ac:dyDescent="0.2">
      <c r="A85" s="5">
        <v>83</v>
      </c>
      <c r="B85" s="27" t="s">
        <v>62</v>
      </c>
      <c r="C85" s="6">
        <v>5750</v>
      </c>
      <c r="D85" s="8">
        <f>C85/'A CONTRATAR'!$N$3</f>
        <v>3194.4444444444443</v>
      </c>
      <c r="E85" s="14" t="s">
        <v>24</v>
      </c>
      <c r="F85" s="4" t="s">
        <v>19</v>
      </c>
      <c r="G85" s="4">
        <v>100</v>
      </c>
      <c r="H85" s="4">
        <v>0</v>
      </c>
      <c r="I85" s="7" t="s">
        <v>65</v>
      </c>
      <c r="J85" s="7" t="s">
        <v>70</v>
      </c>
      <c r="K85" s="7" t="s">
        <v>32</v>
      </c>
      <c r="L85" s="29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1:98" x14ac:dyDescent="0.2">
      <c r="A86" s="97" t="s">
        <v>86</v>
      </c>
      <c r="B86" s="104" t="s">
        <v>126</v>
      </c>
      <c r="C86" s="102">
        <f>SUM(C62:C85)</f>
        <v>3722613.16</v>
      </c>
      <c r="D86" s="102">
        <f>SUM(D62:D85)</f>
        <v>2068118.4222222224</v>
      </c>
      <c r="E86" s="106"/>
      <c r="F86" s="106"/>
      <c r="G86" s="106"/>
      <c r="H86" s="106"/>
      <c r="I86" s="106"/>
      <c r="J86" s="106"/>
      <c r="K86" s="106"/>
      <c r="L86" s="106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1:98" s="67" customFormat="1" ht="28.5" customHeight="1" x14ac:dyDescent="0.2">
      <c r="A87" s="124" t="s">
        <v>155</v>
      </c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</row>
    <row r="88" spans="1:98" x14ac:dyDescent="0.2">
      <c r="A88" s="127" t="s">
        <v>13</v>
      </c>
      <c r="B88" s="127"/>
      <c r="C88" s="21"/>
      <c r="D88" s="23"/>
      <c r="E88" s="24"/>
      <c r="F88" s="24"/>
      <c r="G88" s="24"/>
      <c r="H88" s="24"/>
      <c r="I88" s="24"/>
      <c r="J88" s="23"/>
      <c r="K88" s="24"/>
      <c r="L88" s="24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1:98" s="19" customFormat="1" ht="25.5" x14ac:dyDescent="0.2">
      <c r="A89" s="7">
        <v>87</v>
      </c>
      <c r="B89" s="27" t="s">
        <v>144</v>
      </c>
      <c r="C89" s="8">
        <v>119845</v>
      </c>
      <c r="D89" s="8">
        <f t="shared" ref="D89" si="7">C89/$N$3</f>
        <v>66580.555555555547</v>
      </c>
      <c r="E89" s="7" t="s">
        <v>1</v>
      </c>
      <c r="F89" s="7" t="s">
        <v>19</v>
      </c>
      <c r="G89" s="7">
        <v>100</v>
      </c>
      <c r="H89" s="7">
        <v>0</v>
      </c>
      <c r="I89" s="7" t="s">
        <v>65</v>
      </c>
      <c r="J89" s="7" t="s">
        <v>71</v>
      </c>
      <c r="K89" s="7" t="s">
        <v>32</v>
      </c>
      <c r="L89" s="32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1:98" s="19" customFormat="1" ht="25.5" x14ac:dyDescent="0.2">
      <c r="A90" s="7">
        <v>88</v>
      </c>
      <c r="B90" s="27" t="s">
        <v>148</v>
      </c>
      <c r="C90" s="8">
        <v>53900</v>
      </c>
      <c r="D90" s="8">
        <f t="shared" ref="D90:D94" si="8">C90/$N$3</f>
        <v>29944.444444444445</v>
      </c>
      <c r="E90" s="7" t="s">
        <v>1</v>
      </c>
      <c r="F90" s="7" t="s">
        <v>19</v>
      </c>
      <c r="G90" s="7">
        <v>100</v>
      </c>
      <c r="H90" s="7">
        <v>0</v>
      </c>
      <c r="I90" s="7" t="s">
        <v>63</v>
      </c>
      <c r="J90" s="7" t="s">
        <v>46</v>
      </c>
      <c r="K90" s="7" t="s">
        <v>32</v>
      </c>
      <c r="L90" s="32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1:98" s="19" customFormat="1" ht="25.5" x14ac:dyDescent="0.2">
      <c r="A91" s="7">
        <v>89</v>
      </c>
      <c r="B91" s="22" t="s">
        <v>48</v>
      </c>
      <c r="C91" s="8">
        <f>1021027.5 + 306289</f>
        <v>1327316.5</v>
      </c>
      <c r="D91" s="8">
        <f t="shared" si="8"/>
        <v>737398.0555555555</v>
      </c>
      <c r="E91" s="7" t="s">
        <v>2</v>
      </c>
      <c r="F91" s="7" t="s">
        <v>18</v>
      </c>
      <c r="G91" s="7">
        <v>100</v>
      </c>
      <c r="H91" s="7">
        <v>0</v>
      </c>
      <c r="I91" s="7" t="s">
        <v>35</v>
      </c>
      <c r="J91" s="7" t="s">
        <v>157</v>
      </c>
      <c r="K91" s="7" t="s">
        <v>32</v>
      </c>
      <c r="L91" s="7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1:98" s="19" customFormat="1" ht="25.5" x14ac:dyDescent="0.2">
      <c r="A92" s="7">
        <v>90</v>
      </c>
      <c r="B92" s="22" t="s">
        <v>17</v>
      </c>
      <c r="C92" s="8">
        <v>398228.56</v>
      </c>
      <c r="D92" s="8">
        <f t="shared" si="8"/>
        <v>221238.08888888889</v>
      </c>
      <c r="E92" s="7" t="s">
        <v>1</v>
      </c>
      <c r="F92" s="7" t="s">
        <v>18</v>
      </c>
      <c r="G92" s="7">
        <v>100</v>
      </c>
      <c r="H92" s="7">
        <v>0</v>
      </c>
      <c r="I92" s="7" t="s">
        <v>35</v>
      </c>
      <c r="J92" s="7" t="s">
        <v>47</v>
      </c>
      <c r="K92" s="7" t="s">
        <v>32</v>
      </c>
      <c r="L92" s="7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1:98" s="19" customFormat="1" x14ac:dyDescent="0.2">
      <c r="A93" s="7">
        <v>91</v>
      </c>
      <c r="B93" s="34" t="s">
        <v>30</v>
      </c>
      <c r="C93" s="43">
        <v>366045.04</v>
      </c>
      <c r="D93" s="8">
        <f t="shared" si="8"/>
        <v>203358.35555555555</v>
      </c>
      <c r="E93" s="7" t="s">
        <v>33</v>
      </c>
      <c r="F93" s="7" t="s">
        <v>18</v>
      </c>
      <c r="G93" s="7">
        <v>100</v>
      </c>
      <c r="H93" s="7">
        <v>0</v>
      </c>
      <c r="I93" s="7" t="s">
        <v>36</v>
      </c>
      <c r="J93" s="7" t="s">
        <v>38</v>
      </c>
      <c r="K93" s="7" t="s">
        <v>32</v>
      </c>
      <c r="L93" s="7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1:98" s="19" customFormat="1" x14ac:dyDescent="0.2">
      <c r="A94" s="7">
        <v>92</v>
      </c>
      <c r="B94" s="34" t="s">
        <v>34</v>
      </c>
      <c r="C94" s="8">
        <v>157526.6</v>
      </c>
      <c r="D94" s="8">
        <f t="shared" si="8"/>
        <v>87514.777777777781</v>
      </c>
      <c r="E94" s="7" t="s">
        <v>33</v>
      </c>
      <c r="F94" s="7" t="s">
        <v>18</v>
      </c>
      <c r="G94" s="7">
        <v>100</v>
      </c>
      <c r="H94" s="7">
        <v>0</v>
      </c>
      <c r="I94" s="7" t="s">
        <v>44</v>
      </c>
      <c r="J94" s="7" t="s">
        <v>41</v>
      </c>
      <c r="K94" s="7" t="s">
        <v>32</v>
      </c>
      <c r="L94" s="7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1:98" s="63" customFormat="1" x14ac:dyDescent="0.2">
      <c r="A95" s="119" t="s">
        <v>14</v>
      </c>
      <c r="B95" s="120"/>
      <c r="C95" s="3"/>
      <c r="D95" s="18"/>
      <c r="E95" s="60"/>
      <c r="F95" s="60"/>
      <c r="G95" s="2"/>
      <c r="H95" s="2"/>
      <c r="I95" s="2"/>
      <c r="J95" s="2"/>
      <c r="K95" s="2"/>
      <c r="L95" s="60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  <c r="CT95" s="62"/>
    </row>
    <row r="96" spans="1:98" s="63" customFormat="1" x14ac:dyDescent="0.2">
      <c r="A96" s="9">
        <v>93</v>
      </c>
      <c r="B96" s="34" t="s">
        <v>23</v>
      </c>
      <c r="C96" s="43">
        <v>48422</v>
      </c>
      <c r="D96" s="8">
        <f t="shared" ref="D96:D97" si="9">C96/$N$3</f>
        <v>26901.111111111109</v>
      </c>
      <c r="E96" s="10" t="s">
        <v>24</v>
      </c>
      <c r="F96" s="10" t="s">
        <v>19</v>
      </c>
      <c r="G96" s="10">
        <v>100</v>
      </c>
      <c r="H96" s="10">
        <v>0</v>
      </c>
      <c r="I96" s="7" t="s">
        <v>35</v>
      </c>
      <c r="J96" s="7" t="s">
        <v>40</v>
      </c>
      <c r="K96" s="7" t="s">
        <v>32</v>
      </c>
      <c r="L96" s="7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  <c r="BZ96" s="62"/>
      <c r="CA96" s="62"/>
      <c r="CB96" s="62"/>
      <c r="CC96" s="62"/>
      <c r="CD96" s="62"/>
      <c r="CE96" s="62"/>
      <c r="CF96" s="62"/>
      <c r="CG96" s="62"/>
      <c r="CH96" s="62"/>
      <c r="CI96" s="62"/>
      <c r="CJ96" s="62"/>
      <c r="CK96" s="62"/>
      <c r="CL96" s="62"/>
      <c r="CM96" s="62"/>
      <c r="CN96" s="62"/>
      <c r="CO96" s="62"/>
      <c r="CP96" s="62"/>
      <c r="CQ96" s="62"/>
      <c r="CR96" s="62"/>
      <c r="CS96" s="62"/>
      <c r="CT96" s="62"/>
    </row>
    <row r="97" spans="1:98" s="63" customFormat="1" x14ac:dyDescent="0.2">
      <c r="A97" s="9">
        <v>94</v>
      </c>
      <c r="B97" s="34" t="s">
        <v>31</v>
      </c>
      <c r="C97" s="43">
        <v>15907.99</v>
      </c>
      <c r="D97" s="8">
        <f t="shared" si="9"/>
        <v>8837.7722222222219</v>
      </c>
      <c r="E97" s="10" t="s">
        <v>24</v>
      </c>
      <c r="F97" s="10" t="s">
        <v>19</v>
      </c>
      <c r="G97" s="10">
        <v>100</v>
      </c>
      <c r="H97" s="10">
        <v>0</v>
      </c>
      <c r="I97" s="7" t="s">
        <v>40</v>
      </c>
      <c r="J97" s="7" t="s">
        <v>37</v>
      </c>
      <c r="K97" s="7" t="s">
        <v>32</v>
      </c>
      <c r="L97" s="7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</row>
    <row r="98" spans="1:98" s="63" customFormat="1" x14ac:dyDescent="0.2">
      <c r="A98" s="122" t="s">
        <v>66</v>
      </c>
      <c r="B98" s="123"/>
      <c r="C98" s="42"/>
      <c r="D98" s="18"/>
      <c r="E98" s="24"/>
      <c r="F98" s="24"/>
      <c r="G98" s="24"/>
      <c r="H98" s="24"/>
      <c r="I98" s="24"/>
      <c r="J98" s="24"/>
      <c r="K98" s="24"/>
      <c r="L98" s="24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2"/>
      <c r="CF98" s="62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  <c r="CT98" s="62"/>
    </row>
    <row r="99" spans="1:98" s="63" customFormat="1" ht="25.5" x14ac:dyDescent="0.2">
      <c r="A99" s="7">
        <v>95</v>
      </c>
      <c r="B99" s="27" t="s">
        <v>25</v>
      </c>
      <c r="C99" s="8">
        <v>108000</v>
      </c>
      <c r="D99" s="8">
        <f t="shared" ref="D99" si="10">C99/$N$3</f>
        <v>60000</v>
      </c>
      <c r="E99" s="7" t="s">
        <v>24</v>
      </c>
      <c r="F99" s="7" t="s">
        <v>19</v>
      </c>
      <c r="G99" s="7">
        <v>100</v>
      </c>
      <c r="H99" s="7">
        <v>0</v>
      </c>
      <c r="I99" s="7" t="s">
        <v>40</v>
      </c>
      <c r="J99" s="7" t="s">
        <v>43</v>
      </c>
      <c r="K99" s="7" t="s">
        <v>32</v>
      </c>
      <c r="L99" s="7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62"/>
      <c r="BY99" s="62"/>
      <c r="BZ99" s="62"/>
      <c r="CA99" s="62"/>
      <c r="CB99" s="62"/>
      <c r="CC99" s="62"/>
      <c r="CD99" s="62"/>
      <c r="CE99" s="62"/>
      <c r="CF99" s="62"/>
      <c r="CG99" s="62"/>
      <c r="CH99" s="62"/>
      <c r="CI99" s="62"/>
      <c r="CJ99" s="62"/>
      <c r="CK99" s="62"/>
      <c r="CL99" s="62"/>
      <c r="CM99" s="62"/>
      <c r="CN99" s="62"/>
      <c r="CO99" s="62"/>
      <c r="CP99" s="62"/>
      <c r="CQ99" s="62"/>
      <c r="CR99" s="62"/>
      <c r="CS99" s="62"/>
      <c r="CT99" s="62"/>
    </row>
    <row r="100" spans="1:98" s="63" customFormat="1" ht="25.5" x14ac:dyDescent="0.2">
      <c r="A100" s="7">
        <v>96</v>
      </c>
      <c r="B100" s="27" t="s">
        <v>167</v>
      </c>
      <c r="C100" s="8">
        <v>130000</v>
      </c>
      <c r="D100" s="8">
        <f>C100/'A CONTRATAR'!$N$3</f>
        <v>72222.222222222219</v>
      </c>
      <c r="E100" s="7" t="s">
        <v>24</v>
      </c>
      <c r="F100" s="7" t="s">
        <v>19</v>
      </c>
      <c r="G100" s="7">
        <v>100</v>
      </c>
      <c r="H100" s="7">
        <v>0</v>
      </c>
      <c r="I100" s="7" t="s">
        <v>168</v>
      </c>
      <c r="J100" s="7" t="s">
        <v>169</v>
      </c>
      <c r="K100" s="7" t="s">
        <v>32</v>
      </c>
      <c r="L100" s="7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  <c r="BZ100" s="62"/>
      <c r="CA100" s="62"/>
      <c r="CB100" s="62"/>
      <c r="CC100" s="62"/>
      <c r="CD100" s="62"/>
      <c r="CE100" s="62"/>
      <c r="CF100" s="62"/>
      <c r="CG100" s="62"/>
      <c r="CH100" s="62"/>
      <c r="CI100" s="62"/>
      <c r="CJ100" s="62"/>
      <c r="CK100" s="62"/>
      <c r="CL100" s="62"/>
      <c r="CM100" s="62"/>
      <c r="CN100" s="62"/>
      <c r="CO100" s="62"/>
      <c r="CP100" s="62"/>
      <c r="CQ100" s="62"/>
      <c r="CR100" s="62"/>
      <c r="CS100" s="62"/>
      <c r="CT100" s="62"/>
    </row>
    <row r="101" spans="1:98" s="63" customFormat="1" ht="25.5" x14ac:dyDescent="0.2">
      <c r="A101" s="12">
        <v>97</v>
      </c>
      <c r="B101" s="27" t="s">
        <v>147</v>
      </c>
      <c r="C101" s="8">
        <v>141000</v>
      </c>
      <c r="D101" s="8">
        <f t="shared" ref="D101" si="11">C101/$N$3</f>
        <v>78333.333333333328</v>
      </c>
      <c r="E101" s="7" t="s">
        <v>24</v>
      </c>
      <c r="F101" s="7" t="s">
        <v>19</v>
      </c>
      <c r="G101" s="7">
        <v>100</v>
      </c>
      <c r="H101" s="7">
        <v>0</v>
      </c>
      <c r="I101" s="7" t="s">
        <v>65</v>
      </c>
      <c r="J101" s="7" t="s">
        <v>71</v>
      </c>
      <c r="K101" s="7" t="s">
        <v>32</v>
      </c>
      <c r="L101" s="3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  <c r="CH101" s="62"/>
      <c r="CI101" s="62"/>
      <c r="CJ101" s="62"/>
      <c r="CK101" s="62"/>
      <c r="CL101" s="62"/>
      <c r="CM101" s="62"/>
      <c r="CN101" s="62"/>
      <c r="CO101" s="62"/>
      <c r="CP101" s="62"/>
      <c r="CQ101" s="62"/>
      <c r="CR101" s="62"/>
      <c r="CS101" s="62"/>
      <c r="CT101" s="62"/>
    </row>
    <row r="102" spans="1:98" s="63" customFormat="1" x14ac:dyDescent="0.2">
      <c r="A102" s="107" t="s">
        <v>86</v>
      </c>
      <c r="B102" s="103" t="s">
        <v>155</v>
      </c>
      <c r="C102" s="102">
        <f>SUM(C89:C101)</f>
        <v>2866191.6900000004</v>
      </c>
      <c r="D102" s="102">
        <f>SUM(D89:D101)</f>
        <v>1592328.7166666666</v>
      </c>
      <c r="E102" s="106"/>
      <c r="F102" s="106"/>
      <c r="G102" s="106"/>
      <c r="H102" s="106"/>
      <c r="I102" s="106"/>
      <c r="J102" s="106"/>
      <c r="K102" s="106"/>
      <c r="L102" s="106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62"/>
      <c r="BU102" s="62"/>
      <c r="BV102" s="62"/>
      <c r="BW102" s="62"/>
      <c r="BX102" s="62"/>
      <c r="BY102" s="62"/>
      <c r="BZ102" s="62"/>
      <c r="CA102" s="62"/>
      <c r="CB102" s="62"/>
      <c r="CC102" s="62"/>
      <c r="CD102" s="62"/>
      <c r="CE102" s="62"/>
      <c r="CF102" s="62"/>
      <c r="CG102" s="62"/>
      <c r="CH102" s="62"/>
      <c r="CI102" s="62"/>
      <c r="CJ102" s="62"/>
      <c r="CK102" s="62"/>
      <c r="CL102" s="62"/>
      <c r="CM102" s="62"/>
      <c r="CN102" s="62"/>
      <c r="CO102" s="62"/>
      <c r="CP102" s="62"/>
      <c r="CQ102" s="62"/>
      <c r="CR102" s="62"/>
      <c r="CS102" s="62"/>
      <c r="CT102" s="62"/>
    </row>
    <row r="103" spans="1:98" s="45" customFormat="1" ht="30.75" customHeight="1" x14ac:dyDescent="0.2">
      <c r="A103" s="121" t="s">
        <v>86</v>
      </c>
      <c r="B103" s="121"/>
      <c r="C103" s="64">
        <f>SUM(C17,C26,C35,C44,C54,C59,C86,C102)</f>
        <v>12061941.190000001</v>
      </c>
      <c r="D103" s="64">
        <f>D102+D86+D59+D54+D44+D35+D26+D17</f>
        <v>6701078.4388888888</v>
      </c>
      <c r="E103" s="65"/>
      <c r="F103" s="65"/>
      <c r="G103" s="65"/>
      <c r="H103" s="65"/>
      <c r="I103" s="65"/>
      <c r="J103" s="65"/>
      <c r="K103" s="65"/>
      <c r="L103" s="65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</row>
    <row r="104" spans="1:98" x14ac:dyDescent="0.2"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</row>
    <row r="105" spans="1:98" x14ac:dyDescent="0.2">
      <c r="A105" s="45" t="s">
        <v>84</v>
      </c>
      <c r="C105" s="46"/>
      <c r="D105" s="46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</row>
    <row r="106" spans="1:98" x14ac:dyDescent="0.2">
      <c r="A106" s="40" t="s">
        <v>81</v>
      </c>
      <c r="B106" s="38" t="s">
        <v>82</v>
      </c>
      <c r="C106" s="46"/>
      <c r="D106" s="46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</row>
    <row r="107" spans="1:98" x14ac:dyDescent="0.2">
      <c r="A107" s="41" t="s">
        <v>24</v>
      </c>
      <c r="B107" s="37" t="s">
        <v>0</v>
      </c>
      <c r="C107" s="46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</row>
    <row r="108" spans="1:98" x14ac:dyDescent="0.2">
      <c r="A108" s="40" t="s">
        <v>75</v>
      </c>
      <c r="B108" s="38" t="s">
        <v>76</v>
      </c>
      <c r="C108" s="46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</row>
    <row r="109" spans="1:98" x14ac:dyDescent="0.2">
      <c r="A109" s="40" t="s">
        <v>77</v>
      </c>
      <c r="B109" s="38" t="s">
        <v>78</v>
      </c>
      <c r="C109" s="46"/>
      <c r="D109" s="46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</row>
    <row r="110" spans="1:98" x14ac:dyDescent="0.2">
      <c r="A110" s="40"/>
      <c r="B110" s="38"/>
      <c r="C110" s="46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</row>
    <row r="111" spans="1:98" x14ac:dyDescent="0.2">
      <c r="A111" s="44" t="s">
        <v>83</v>
      </c>
      <c r="B111" s="38"/>
      <c r="D111" s="87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</row>
    <row r="112" spans="1:98" x14ac:dyDescent="0.2">
      <c r="A112" s="41" t="s">
        <v>2</v>
      </c>
      <c r="B112" s="38" t="s">
        <v>26</v>
      </c>
      <c r="C112" s="46"/>
      <c r="D112" s="87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</row>
    <row r="113" spans="1:98" x14ac:dyDescent="0.2">
      <c r="A113" s="41" t="s">
        <v>1</v>
      </c>
      <c r="B113" s="38" t="s">
        <v>27</v>
      </c>
      <c r="C113" s="46"/>
      <c r="D113" s="87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</row>
    <row r="114" spans="1:98" x14ac:dyDescent="0.2">
      <c r="A114" s="40" t="s">
        <v>33</v>
      </c>
      <c r="B114" s="38" t="s">
        <v>149</v>
      </c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</row>
    <row r="115" spans="1:98" x14ac:dyDescent="0.2">
      <c r="C115" s="46"/>
      <c r="D115" s="46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</row>
    <row r="116" spans="1:98" x14ac:dyDescent="0.2">
      <c r="C116" s="46"/>
      <c r="D116" s="46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</row>
    <row r="117" spans="1:98" x14ac:dyDescent="0.2">
      <c r="C117" s="46"/>
      <c r="D117" s="46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</row>
    <row r="118" spans="1:98" x14ac:dyDescent="0.2">
      <c r="D118" s="46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</row>
    <row r="119" spans="1:98" x14ac:dyDescent="0.2">
      <c r="C119" s="46"/>
      <c r="D119" s="46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</row>
    <row r="120" spans="1:98" x14ac:dyDescent="0.2">
      <c r="D120" s="46"/>
      <c r="E120" s="46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</row>
    <row r="121" spans="1:98" x14ac:dyDescent="0.2">
      <c r="C121" s="46"/>
      <c r="D121" s="46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</row>
    <row r="122" spans="1:98" x14ac:dyDescent="0.2">
      <c r="D122" s="46"/>
      <c r="E122" s="46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</row>
    <row r="123" spans="1:98" x14ac:dyDescent="0.2">
      <c r="D123" s="46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</row>
    <row r="124" spans="1:98" x14ac:dyDescent="0.2">
      <c r="D124" s="46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</row>
    <row r="125" spans="1:98" x14ac:dyDescent="0.2">
      <c r="D125" s="46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  <row r="126" spans="1:98" x14ac:dyDescent="0.2"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</row>
    <row r="127" spans="1:98" x14ac:dyDescent="0.2">
      <c r="C127" s="46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</row>
    <row r="128" spans="1:98" x14ac:dyDescent="0.2"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</row>
    <row r="129" spans="13:98" x14ac:dyDescent="0.2"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</row>
    <row r="130" spans="13:98" x14ac:dyDescent="0.2"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</row>
    <row r="131" spans="13:98" x14ac:dyDescent="0.2"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</row>
    <row r="132" spans="13:98" x14ac:dyDescent="0.2"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</row>
    <row r="133" spans="13:98" x14ac:dyDescent="0.2"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</row>
    <row r="134" spans="13:98" x14ac:dyDescent="0.2"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</row>
    <row r="135" spans="13:98" x14ac:dyDescent="0.2"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</row>
    <row r="136" spans="13:98" x14ac:dyDescent="0.2"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</row>
    <row r="137" spans="13:98" x14ac:dyDescent="0.2"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</row>
    <row r="138" spans="13:98" x14ac:dyDescent="0.2"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</row>
    <row r="139" spans="13:98" x14ac:dyDescent="0.2"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0"/>
      <c r="BA139" s="40"/>
      <c r="BB139" s="40"/>
      <c r="BC139" s="40"/>
      <c r="BD139" s="40"/>
      <c r="BE139" s="40"/>
      <c r="BF139" s="40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</row>
    <row r="140" spans="13:98" x14ac:dyDescent="0.2"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</row>
    <row r="141" spans="13:98" x14ac:dyDescent="0.2"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</row>
    <row r="142" spans="13:98" x14ac:dyDescent="0.2"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</row>
    <row r="143" spans="13:98" x14ac:dyDescent="0.2"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</row>
    <row r="144" spans="13:98" x14ac:dyDescent="0.2"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</row>
    <row r="145" spans="13:98" x14ac:dyDescent="0.2"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</row>
    <row r="146" spans="13:98" x14ac:dyDescent="0.2"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</row>
    <row r="147" spans="13:98" x14ac:dyDescent="0.2"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</row>
    <row r="148" spans="13:98" x14ac:dyDescent="0.2"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</row>
    <row r="149" spans="13:98" x14ac:dyDescent="0.2"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</row>
    <row r="150" spans="13:98" x14ac:dyDescent="0.2"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</row>
    <row r="151" spans="13:98" x14ac:dyDescent="0.2"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</row>
    <row r="152" spans="13:98" x14ac:dyDescent="0.2"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</row>
    <row r="153" spans="13:98" x14ac:dyDescent="0.2"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</row>
    <row r="154" spans="13:98" x14ac:dyDescent="0.2"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</row>
    <row r="155" spans="13:98" x14ac:dyDescent="0.2"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</row>
    <row r="156" spans="13:98" x14ac:dyDescent="0.2"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</row>
    <row r="157" spans="13:98" x14ac:dyDescent="0.2"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</row>
    <row r="158" spans="13:98" x14ac:dyDescent="0.2"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</row>
    <row r="159" spans="13:98" x14ac:dyDescent="0.2"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</row>
    <row r="160" spans="13:98" x14ac:dyDescent="0.2"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</row>
    <row r="161" spans="13:98" x14ac:dyDescent="0.2"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</row>
    <row r="162" spans="13:98" x14ac:dyDescent="0.2"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</row>
    <row r="163" spans="13:98" x14ac:dyDescent="0.2"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</row>
    <row r="164" spans="13:98" x14ac:dyDescent="0.2"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</row>
    <row r="165" spans="13:98" x14ac:dyDescent="0.2"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</row>
    <row r="166" spans="13:98" x14ac:dyDescent="0.2"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</row>
    <row r="167" spans="13:98" x14ac:dyDescent="0.2"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</row>
    <row r="168" spans="13:98" x14ac:dyDescent="0.2"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</row>
    <row r="169" spans="13:98" x14ac:dyDescent="0.2"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</row>
    <row r="170" spans="13:98" x14ac:dyDescent="0.2"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</row>
    <row r="171" spans="13:98" x14ac:dyDescent="0.2"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</row>
    <row r="172" spans="13:98" x14ac:dyDescent="0.2"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</row>
    <row r="173" spans="13:98" x14ac:dyDescent="0.2"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</row>
    <row r="174" spans="13:98" x14ac:dyDescent="0.2"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</row>
    <row r="175" spans="13:98" x14ac:dyDescent="0.2"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</row>
    <row r="176" spans="13:98" x14ac:dyDescent="0.2"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</row>
    <row r="177" spans="13:98" x14ac:dyDescent="0.2"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</row>
    <row r="178" spans="13:98" x14ac:dyDescent="0.2"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</row>
    <row r="179" spans="13:98" x14ac:dyDescent="0.2"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</row>
    <row r="180" spans="13:98" x14ac:dyDescent="0.2"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</row>
    <row r="181" spans="13:98" x14ac:dyDescent="0.2"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</row>
    <row r="182" spans="13:98" x14ac:dyDescent="0.2"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</row>
  </sheetData>
  <mergeCells count="33">
    <mergeCell ref="A19:B19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8:L18"/>
    <mergeCell ref="A60:L60"/>
    <mergeCell ref="A27:L27"/>
    <mergeCell ref="A28:B28"/>
    <mergeCell ref="A33:B33"/>
    <mergeCell ref="A36:L36"/>
    <mergeCell ref="A37:B37"/>
    <mergeCell ref="A45:L45"/>
    <mergeCell ref="A46:B46"/>
    <mergeCell ref="A55:L55"/>
    <mergeCell ref="A56:B56"/>
    <mergeCell ref="A95:B95"/>
    <mergeCell ref="A98:B98"/>
    <mergeCell ref="A103:B103"/>
    <mergeCell ref="A61:B61"/>
    <mergeCell ref="A69:B69"/>
    <mergeCell ref="A87:L87"/>
    <mergeCell ref="A88:B8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44"/>
  <sheetViews>
    <sheetView topLeftCell="B61" workbookViewId="0">
      <selection activeCell="C69" sqref="C69"/>
    </sheetView>
  </sheetViews>
  <sheetFormatPr defaultRowHeight="12.75" x14ac:dyDescent="0.2"/>
  <cols>
    <col min="1" max="1" width="13.85546875" style="41" customWidth="1"/>
    <col min="2" max="2" width="51.85546875" style="37" customWidth="1"/>
    <col min="3" max="3" width="21.85546875" style="41" customWidth="1"/>
    <col min="4" max="4" width="24.7109375" style="41" customWidth="1"/>
    <col min="5" max="5" width="20.28515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6384" width="9.140625" style="41"/>
  </cols>
  <sheetData>
    <row r="1" spans="1:98" ht="17.25" customHeight="1" x14ac:dyDescent="0.2">
      <c r="A1" s="135" t="s">
        <v>171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38" t="s">
        <v>20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0"/>
      <c r="M2" s="39"/>
      <c r="N2" s="49" t="s">
        <v>154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1" t="s">
        <v>3</v>
      </c>
      <c r="B3" s="141" t="s">
        <v>15</v>
      </c>
      <c r="C3" s="141" t="s">
        <v>16</v>
      </c>
      <c r="D3" s="141" t="s">
        <v>22</v>
      </c>
      <c r="E3" s="141" t="s">
        <v>4</v>
      </c>
      <c r="F3" s="141" t="s">
        <v>9</v>
      </c>
      <c r="G3" s="145" t="s">
        <v>10</v>
      </c>
      <c r="H3" s="146"/>
      <c r="I3" s="145" t="s">
        <v>5</v>
      </c>
      <c r="J3" s="146"/>
      <c r="K3" s="141" t="s">
        <v>170</v>
      </c>
      <c r="L3" s="141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42"/>
      <c r="B4" s="142"/>
      <c r="C4" s="142"/>
      <c r="D4" s="142"/>
      <c r="E4" s="142"/>
      <c r="F4" s="142"/>
      <c r="G4" s="72" t="s">
        <v>11</v>
      </c>
      <c r="H4" s="72" t="s">
        <v>12</v>
      </c>
      <c r="I4" s="73" t="s">
        <v>7</v>
      </c>
      <c r="J4" s="73" t="s">
        <v>8</v>
      </c>
      <c r="K4" s="142"/>
      <c r="L4" s="142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28" t="s">
        <v>88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22" t="s">
        <v>13</v>
      </c>
      <c r="B6" s="132"/>
      <c r="C6" s="13"/>
      <c r="D6" s="23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19" customFormat="1" ht="25.5" x14ac:dyDescent="0.2">
      <c r="A7" s="58">
        <v>3</v>
      </c>
      <c r="B7" s="22" t="s">
        <v>177</v>
      </c>
      <c r="C7" s="48">
        <f>177000+216000</f>
        <v>393000</v>
      </c>
      <c r="D7" s="8">
        <f>C7/$N$3</f>
        <v>218333.33333333331</v>
      </c>
      <c r="E7" s="7" t="s">
        <v>1</v>
      </c>
      <c r="F7" s="7" t="s">
        <v>18</v>
      </c>
      <c r="G7" s="7">
        <v>100</v>
      </c>
      <c r="H7" s="7">
        <v>0</v>
      </c>
      <c r="I7" s="7" t="s">
        <v>42</v>
      </c>
      <c r="J7" s="7" t="s">
        <v>70</v>
      </c>
      <c r="K7" s="7" t="s">
        <v>150</v>
      </c>
      <c r="L7" s="29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</row>
    <row r="8" spans="1:98" s="19" customFormat="1" x14ac:dyDescent="0.2">
      <c r="A8" s="97" t="s">
        <v>86</v>
      </c>
      <c r="B8" s="98" t="s">
        <v>88</v>
      </c>
      <c r="C8" s="99">
        <f>SUM(C7)</f>
        <v>393000</v>
      </c>
      <c r="D8" s="99">
        <f>SUM(D7)</f>
        <v>218333.33333333331</v>
      </c>
      <c r="E8" s="100"/>
      <c r="F8" s="100"/>
      <c r="G8" s="100"/>
      <c r="H8" s="100"/>
      <c r="I8" s="100"/>
      <c r="J8" s="100"/>
      <c r="K8" s="100"/>
      <c r="L8" s="101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</row>
    <row r="9" spans="1:98" s="19" customFormat="1" x14ac:dyDescent="0.2">
      <c r="A9" s="128" t="s">
        <v>99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</row>
    <row r="10" spans="1:98" x14ac:dyDescent="0.2">
      <c r="A10" s="122" t="s">
        <v>13</v>
      </c>
      <c r="B10" s="132"/>
      <c r="C10" s="13"/>
      <c r="D10" s="23"/>
      <c r="E10" s="24"/>
      <c r="F10" s="24"/>
      <c r="G10" s="24"/>
      <c r="H10" s="24"/>
      <c r="I10" s="24"/>
      <c r="J10" s="23"/>
      <c r="K10" s="24"/>
      <c r="L10" s="24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</row>
    <row r="11" spans="1:98" ht="25.5" x14ac:dyDescent="0.2">
      <c r="A11" s="12">
        <v>14</v>
      </c>
      <c r="B11" s="27" t="s">
        <v>114</v>
      </c>
      <c r="C11" s="11">
        <v>202000</v>
      </c>
      <c r="D11" s="8">
        <f t="shared" ref="D11:D18" si="0">C11/$N$3</f>
        <v>112222.22222222222</v>
      </c>
      <c r="E11" s="7" t="s">
        <v>1</v>
      </c>
      <c r="F11" s="26" t="s">
        <v>19</v>
      </c>
      <c r="G11" s="7">
        <v>100</v>
      </c>
      <c r="H11" s="7">
        <v>0</v>
      </c>
      <c r="I11" s="7" t="s">
        <v>42</v>
      </c>
      <c r="J11" s="7" t="s">
        <v>91</v>
      </c>
      <c r="K11" s="7" t="s">
        <v>150</v>
      </c>
      <c r="L11" s="29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</row>
    <row r="12" spans="1:98" x14ac:dyDescent="0.2">
      <c r="A12" s="12">
        <v>16</v>
      </c>
      <c r="B12" s="22" t="s">
        <v>159</v>
      </c>
      <c r="C12" s="11">
        <v>287100</v>
      </c>
      <c r="D12" s="8">
        <f t="shared" si="0"/>
        <v>159500</v>
      </c>
      <c r="E12" s="7" t="s">
        <v>2</v>
      </c>
      <c r="F12" s="26" t="s">
        <v>18</v>
      </c>
      <c r="G12" s="7">
        <v>100</v>
      </c>
      <c r="H12" s="7">
        <v>0</v>
      </c>
      <c r="I12" s="7" t="s">
        <v>63</v>
      </c>
      <c r="J12" s="7" t="s">
        <v>165</v>
      </c>
      <c r="K12" s="7" t="s">
        <v>150</v>
      </c>
      <c r="L12" s="29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</row>
    <row r="13" spans="1:98" ht="27" customHeight="1" x14ac:dyDescent="0.2">
      <c r="A13" s="12">
        <v>17</v>
      </c>
      <c r="B13" s="28" t="s">
        <v>160</v>
      </c>
      <c r="C13" s="11">
        <v>241000</v>
      </c>
      <c r="D13" s="8">
        <f t="shared" si="0"/>
        <v>133888.88888888888</v>
      </c>
      <c r="E13" s="7" t="s">
        <v>1</v>
      </c>
      <c r="F13" s="26" t="s">
        <v>19</v>
      </c>
      <c r="G13" s="7">
        <v>100</v>
      </c>
      <c r="H13" s="7">
        <v>0</v>
      </c>
      <c r="I13" s="7" t="s">
        <v>42</v>
      </c>
      <c r="J13" s="7" t="s">
        <v>46</v>
      </c>
      <c r="K13" s="7" t="s">
        <v>150</v>
      </c>
      <c r="L13" s="29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</row>
    <row r="14" spans="1:98" ht="25.5" x14ac:dyDescent="0.2">
      <c r="A14" s="12">
        <v>18</v>
      </c>
      <c r="B14" s="22" t="s">
        <v>141</v>
      </c>
      <c r="C14" s="11">
        <v>100000</v>
      </c>
      <c r="D14" s="8">
        <f t="shared" si="0"/>
        <v>55555.555555555555</v>
      </c>
      <c r="E14" s="7" t="s">
        <v>1</v>
      </c>
      <c r="F14" s="26" t="s">
        <v>19</v>
      </c>
      <c r="G14" s="7">
        <v>100</v>
      </c>
      <c r="H14" s="7">
        <v>0</v>
      </c>
      <c r="I14" s="7" t="s">
        <v>39</v>
      </c>
      <c r="J14" s="7" t="s">
        <v>71</v>
      </c>
      <c r="K14" s="7" t="s">
        <v>150</v>
      </c>
      <c r="L14" s="29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</row>
    <row r="15" spans="1:98" ht="25.5" x14ac:dyDescent="0.2">
      <c r="A15" s="12">
        <v>20</v>
      </c>
      <c r="B15" s="22" t="s">
        <v>143</v>
      </c>
      <c r="C15" s="17">
        <v>400000</v>
      </c>
      <c r="D15" s="8">
        <f t="shared" si="0"/>
        <v>222222.22222222222</v>
      </c>
      <c r="E15" s="7" t="s">
        <v>1</v>
      </c>
      <c r="F15" s="7" t="s">
        <v>19</v>
      </c>
      <c r="G15" s="7">
        <v>100</v>
      </c>
      <c r="H15" s="7">
        <v>0</v>
      </c>
      <c r="I15" s="7" t="s">
        <v>42</v>
      </c>
      <c r="J15" s="7" t="s">
        <v>91</v>
      </c>
      <c r="K15" s="7" t="s">
        <v>150</v>
      </c>
      <c r="L15" s="29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</row>
    <row r="16" spans="1:98" ht="38.25" x14ac:dyDescent="0.2">
      <c r="A16" s="7">
        <v>21</v>
      </c>
      <c r="B16" s="22" t="s">
        <v>161</v>
      </c>
      <c r="C16" s="11">
        <v>155000</v>
      </c>
      <c r="D16" s="8">
        <f t="shared" si="0"/>
        <v>86111.111111111109</v>
      </c>
      <c r="E16" s="7" t="s">
        <v>1</v>
      </c>
      <c r="F16" s="7" t="s">
        <v>19</v>
      </c>
      <c r="G16" s="7">
        <v>100</v>
      </c>
      <c r="H16" s="7">
        <v>0</v>
      </c>
      <c r="I16" s="7" t="s">
        <v>42</v>
      </c>
      <c r="J16" s="7" t="s">
        <v>91</v>
      </c>
      <c r="K16" s="7" t="s">
        <v>150</v>
      </c>
      <c r="L16" s="29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</row>
    <row r="17" spans="1:98" x14ac:dyDescent="0.2">
      <c r="A17" s="7">
        <v>22</v>
      </c>
      <c r="B17" s="22" t="s">
        <v>175</v>
      </c>
      <c r="C17" s="11">
        <v>210000</v>
      </c>
      <c r="D17" s="8">
        <f t="shared" si="0"/>
        <v>116666.66666666666</v>
      </c>
      <c r="E17" s="7" t="s">
        <v>1</v>
      </c>
      <c r="F17" s="7" t="s">
        <v>19</v>
      </c>
      <c r="G17" s="7">
        <v>100</v>
      </c>
      <c r="H17" s="7">
        <v>0</v>
      </c>
      <c r="I17" s="7" t="s">
        <v>176</v>
      </c>
      <c r="J17" s="7" t="s">
        <v>169</v>
      </c>
      <c r="K17" s="7" t="s">
        <v>150</v>
      </c>
      <c r="L17" s="29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x14ac:dyDescent="0.2">
      <c r="A18" s="7">
        <v>23</v>
      </c>
      <c r="B18" s="22" t="s">
        <v>181</v>
      </c>
      <c r="C18" s="11">
        <v>150000</v>
      </c>
      <c r="D18" s="8">
        <f t="shared" si="0"/>
        <v>83333.333333333328</v>
      </c>
      <c r="E18" s="7" t="s">
        <v>1</v>
      </c>
      <c r="F18" s="7" t="s">
        <v>19</v>
      </c>
      <c r="G18" s="7">
        <v>100</v>
      </c>
      <c r="H18" s="7">
        <v>0</v>
      </c>
      <c r="I18" s="7" t="s">
        <v>176</v>
      </c>
      <c r="J18" s="7" t="s">
        <v>169</v>
      </c>
      <c r="K18" s="7" t="s">
        <v>150</v>
      </c>
      <c r="L18" s="29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x14ac:dyDescent="0.2">
      <c r="A19" s="97" t="s">
        <v>86</v>
      </c>
      <c r="B19" s="98" t="s">
        <v>99</v>
      </c>
      <c r="C19" s="99">
        <f>SUM(C11:C18)</f>
        <v>1745100</v>
      </c>
      <c r="D19" s="99">
        <f>SUM(D11:D18)</f>
        <v>969500</v>
      </c>
      <c r="E19" s="100"/>
      <c r="F19" s="100"/>
      <c r="G19" s="100"/>
      <c r="H19" s="100"/>
      <c r="I19" s="100"/>
      <c r="J19" s="100"/>
      <c r="K19" s="100"/>
      <c r="L19" s="101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128" t="s">
        <v>103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x14ac:dyDescent="0.2">
      <c r="A21" s="122" t="s">
        <v>13</v>
      </c>
      <c r="B21" s="132"/>
      <c r="C21" s="54"/>
      <c r="D21" s="52"/>
      <c r="E21" s="70"/>
      <c r="F21" s="70"/>
      <c r="G21" s="70"/>
      <c r="H21" s="70"/>
      <c r="I21" s="70"/>
      <c r="J21" s="52"/>
      <c r="K21" s="70"/>
      <c r="L21" s="7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</row>
    <row r="22" spans="1:98" ht="22.5" customHeight="1" x14ac:dyDescent="0.2">
      <c r="A22" s="12">
        <v>25</v>
      </c>
      <c r="B22" s="22" t="s">
        <v>105</v>
      </c>
      <c r="C22" s="11">
        <v>84000</v>
      </c>
      <c r="D22" s="8">
        <f>C22/$N$3</f>
        <v>46666.666666666664</v>
      </c>
      <c r="E22" s="7" t="s">
        <v>1</v>
      </c>
      <c r="F22" s="26" t="s">
        <v>19</v>
      </c>
      <c r="G22" s="7">
        <v>100</v>
      </c>
      <c r="H22" s="7">
        <v>0</v>
      </c>
      <c r="I22" s="7" t="s">
        <v>65</v>
      </c>
      <c r="J22" s="7" t="s">
        <v>46</v>
      </c>
      <c r="K22" s="7" t="s">
        <v>150</v>
      </c>
      <c r="L22" s="2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</row>
    <row r="23" spans="1:98" ht="27" customHeight="1" x14ac:dyDescent="0.2">
      <c r="A23" s="12">
        <v>26</v>
      </c>
      <c r="B23" s="22" t="s">
        <v>106</v>
      </c>
      <c r="C23" s="11">
        <f>90000+58500</f>
        <v>148500</v>
      </c>
      <c r="D23" s="8">
        <f>C23/$N$3</f>
        <v>82500</v>
      </c>
      <c r="E23" s="7" t="s">
        <v>1</v>
      </c>
      <c r="F23" s="26" t="s">
        <v>19</v>
      </c>
      <c r="G23" s="7">
        <v>100</v>
      </c>
      <c r="H23" s="7">
        <v>0</v>
      </c>
      <c r="I23" s="7" t="s">
        <v>65</v>
      </c>
      <c r="J23" s="7" t="s">
        <v>70</v>
      </c>
      <c r="K23" s="7" t="s">
        <v>150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x14ac:dyDescent="0.2">
      <c r="A24" s="12">
        <v>29</v>
      </c>
      <c r="B24" s="22" t="s">
        <v>98</v>
      </c>
      <c r="C24" s="11">
        <v>159000</v>
      </c>
      <c r="D24" s="8">
        <f>C24/$N$3</f>
        <v>88333.333333333328</v>
      </c>
      <c r="E24" s="4" t="s">
        <v>1</v>
      </c>
      <c r="F24" s="26" t="s">
        <v>19</v>
      </c>
      <c r="G24" s="7">
        <v>100</v>
      </c>
      <c r="H24" s="7">
        <v>0</v>
      </c>
      <c r="I24" s="7" t="s">
        <v>42</v>
      </c>
      <c r="J24" s="7" t="s">
        <v>70</v>
      </c>
      <c r="K24" s="7" t="s">
        <v>150</v>
      </c>
      <c r="L24" s="2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x14ac:dyDescent="0.2">
      <c r="A25" s="130" t="s">
        <v>66</v>
      </c>
      <c r="B25" s="147"/>
      <c r="C25" s="71"/>
      <c r="D25" s="18"/>
      <c r="E25" s="24"/>
      <c r="F25" s="24"/>
      <c r="G25" s="24"/>
      <c r="H25" s="24"/>
      <c r="I25" s="24"/>
      <c r="J25" s="24"/>
      <c r="K25" s="24"/>
      <c r="L25" s="24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ht="27.75" customHeight="1" x14ac:dyDescent="0.2">
      <c r="A26" s="4">
        <v>30</v>
      </c>
      <c r="B26" s="22" t="s">
        <v>162</v>
      </c>
      <c r="C26" s="8">
        <v>122744</v>
      </c>
      <c r="D26" s="8">
        <f t="shared" ref="D26" si="1">C26/$N$3</f>
        <v>68191.111111111109</v>
      </c>
      <c r="E26" s="4" t="s">
        <v>24</v>
      </c>
      <c r="F26" s="4" t="s">
        <v>19</v>
      </c>
      <c r="G26" s="4">
        <v>100</v>
      </c>
      <c r="H26" s="4">
        <v>0</v>
      </c>
      <c r="I26" s="7" t="s">
        <v>63</v>
      </c>
      <c r="J26" s="7" t="s">
        <v>46</v>
      </c>
      <c r="K26" s="4" t="s">
        <v>150</v>
      </c>
      <c r="L26" s="29" t="s">
        <v>134</v>
      </c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x14ac:dyDescent="0.2">
      <c r="A27" s="97" t="s">
        <v>86</v>
      </c>
      <c r="B27" s="98" t="s">
        <v>103</v>
      </c>
      <c r="C27" s="102">
        <f>SUM(C22:C26)</f>
        <v>514244</v>
      </c>
      <c r="D27" s="102">
        <f>SUM(D22:D26)</f>
        <v>285691.11111111112</v>
      </c>
      <c r="E27" s="98"/>
      <c r="F27" s="98"/>
      <c r="G27" s="98"/>
      <c r="H27" s="98"/>
      <c r="I27" s="98"/>
      <c r="J27" s="98"/>
      <c r="K27" s="98"/>
      <c r="L27" s="103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x14ac:dyDescent="0.2">
      <c r="A28" s="128" t="s">
        <v>108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x14ac:dyDescent="0.2">
      <c r="A29" s="122" t="s">
        <v>13</v>
      </c>
      <c r="B29" s="132"/>
      <c r="C29" s="13"/>
      <c r="D29" s="23"/>
      <c r="E29" s="24"/>
      <c r="F29" s="24"/>
      <c r="G29" s="24"/>
      <c r="H29" s="24"/>
      <c r="I29" s="24"/>
      <c r="J29" s="23"/>
      <c r="K29" s="24"/>
      <c r="L29" s="24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24" customHeight="1" x14ac:dyDescent="0.2">
      <c r="A30" s="12">
        <v>33</v>
      </c>
      <c r="B30" s="27" t="s">
        <v>110</v>
      </c>
      <c r="C30" s="25">
        <v>192200</v>
      </c>
      <c r="D30" s="8">
        <f t="shared" ref="D30:D35" si="2">C30/$N$3</f>
        <v>106777.77777777778</v>
      </c>
      <c r="E30" s="7" t="s">
        <v>1</v>
      </c>
      <c r="F30" s="26" t="s">
        <v>18</v>
      </c>
      <c r="G30" s="7">
        <v>100</v>
      </c>
      <c r="H30" s="7">
        <v>0</v>
      </c>
      <c r="I30" s="7" t="s">
        <v>65</v>
      </c>
      <c r="J30" s="7" t="s">
        <v>112</v>
      </c>
      <c r="K30" s="7" t="s">
        <v>150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ht="25.5" x14ac:dyDescent="0.2">
      <c r="A31" s="12">
        <v>34</v>
      </c>
      <c r="B31" s="27" t="s">
        <v>111</v>
      </c>
      <c r="C31" s="25">
        <v>136500</v>
      </c>
      <c r="D31" s="8">
        <f t="shared" si="2"/>
        <v>75833.333333333328</v>
      </c>
      <c r="E31" s="7" t="s">
        <v>1</v>
      </c>
      <c r="F31" s="26" t="s">
        <v>19</v>
      </c>
      <c r="G31" s="7">
        <v>100</v>
      </c>
      <c r="H31" s="7">
        <v>0</v>
      </c>
      <c r="I31" s="7" t="s">
        <v>42</v>
      </c>
      <c r="J31" s="7" t="s">
        <v>91</v>
      </c>
      <c r="K31" s="7" t="s">
        <v>150</v>
      </c>
      <c r="L31" s="29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ht="25.5" x14ac:dyDescent="0.2">
      <c r="A32" s="12">
        <v>37</v>
      </c>
      <c r="B32" s="27" t="s">
        <v>113</v>
      </c>
      <c r="C32" s="25">
        <v>123000</v>
      </c>
      <c r="D32" s="8">
        <f t="shared" si="2"/>
        <v>68333.333333333328</v>
      </c>
      <c r="E32" s="7" t="s">
        <v>1</v>
      </c>
      <c r="F32" s="26" t="s">
        <v>19</v>
      </c>
      <c r="G32" s="7">
        <v>100</v>
      </c>
      <c r="H32" s="7">
        <v>0</v>
      </c>
      <c r="I32" s="7" t="s">
        <v>42</v>
      </c>
      <c r="J32" s="7" t="s">
        <v>71</v>
      </c>
      <c r="K32" s="7" t="s">
        <v>150</v>
      </c>
      <c r="L32" s="29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x14ac:dyDescent="0.2">
      <c r="A33" s="12">
        <v>39</v>
      </c>
      <c r="B33" s="27" t="s">
        <v>139</v>
      </c>
      <c r="C33" s="25">
        <v>30000</v>
      </c>
      <c r="D33" s="8">
        <f t="shared" si="2"/>
        <v>16666.666666666668</v>
      </c>
      <c r="E33" s="7"/>
      <c r="F33" s="26" t="s">
        <v>19</v>
      </c>
      <c r="G33" s="7">
        <v>100</v>
      </c>
      <c r="H33" s="7">
        <v>0</v>
      </c>
      <c r="I33" s="7" t="s">
        <v>42</v>
      </c>
      <c r="J33" s="7" t="s">
        <v>46</v>
      </c>
      <c r="K33" s="7" t="s">
        <v>150</v>
      </c>
      <c r="L33" s="29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ht="25.5" x14ac:dyDescent="0.2">
      <c r="A34" s="12">
        <v>41</v>
      </c>
      <c r="B34" s="27" t="s">
        <v>115</v>
      </c>
      <c r="C34" s="25">
        <v>110625</v>
      </c>
      <c r="D34" s="8">
        <f t="shared" si="2"/>
        <v>61458.333333333328</v>
      </c>
      <c r="E34" s="7" t="s">
        <v>1</v>
      </c>
      <c r="F34" s="26" t="s">
        <v>19</v>
      </c>
      <c r="G34" s="7">
        <v>100</v>
      </c>
      <c r="H34" s="7">
        <v>0</v>
      </c>
      <c r="I34" s="7" t="s">
        <v>42</v>
      </c>
      <c r="J34" s="7" t="s">
        <v>153</v>
      </c>
      <c r="K34" s="7" t="s">
        <v>150</v>
      </c>
      <c r="L34" s="29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x14ac:dyDescent="0.2">
      <c r="A35" s="12">
        <v>43</v>
      </c>
      <c r="B35" s="27" t="s">
        <v>98</v>
      </c>
      <c r="C35" s="25">
        <v>193875</v>
      </c>
      <c r="D35" s="8">
        <f t="shared" si="2"/>
        <v>107708.33333333333</v>
      </c>
      <c r="E35" s="7" t="s">
        <v>1</v>
      </c>
      <c r="F35" s="26" t="s">
        <v>19</v>
      </c>
      <c r="G35" s="7">
        <v>100</v>
      </c>
      <c r="H35" s="7">
        <v>0</v>
      </c>
      <c r="I35" s="7" t="s">
        <v>42</v>
      </c>
      <c r="J35" s="7" t="s">
        <v>165</v>
      </c>
      <c r="K35" s="7" t="s">
        <v>150</v>
      </c>
      <c r="L35" s="29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97" t="s">
        <v>86</v>
      </c>
      <c r="B36" s="98" t="s">
        <v>117</v>
      </c>
      <c r="C36" s="99">
        <f>SUM(C30:C35)</f>
        <v>786200</v>
      </c>
      <c r="D36" s="99">
        <f>SUM(D30:D35)</f>
        <v>436777.77777777775</v>
      </c>
      <c r="E36" s="100"/>
      <c r="F36" s="100"/>
      <c r="G36" s="100"/>
      <c r="H36" s="100"/>
      <c r="I36" s="100"/>
      <c r="J36" s="100"/>
      <c r="K36" s="100"/>
      <c r="L36" s="101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x14ac:dyDescent="0.2">
      <c r="A37" s="128" t="s">
        <v>118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</row>
    <row r="38" spans="1:98" x14ac:dyDescent="0.2">
      <c r="A38" s="122" t="s">
        <v>13</v>
      </c>
      <c r="B38" s="132"/>
      <c r="C38" s="13"/>
      <c r="D38" s="23"/>
      <c r="E38" s="24"/>
      <c r="F38" s="24"/>
      <c r="G38" s="24"/>
      <c r="H38" s="24"/>
      <c r="I38" s="24"/>
      <c r="J38" s="23"/>
      <c r="K38" s="24"/>
      <c r="L38" s="24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</row>
    <row r="39" spans="1:98" ht="21" customHeight="1" x14ac:dyDescent="0.2">
      <c r="A39" s="12">
        <v>47</v>
      </c>
      <c r="B39" s="22" t="s">
        <v>158</v>
      </c>
      <c r="C39" s="11">
        <v>123000</v>
      </c>
      <c r="D39" s="8">
        <f>C39/$N$3</f>
        <v>68333.333333333328</v>
      </c>
      <c r="E39" s="7" t="s">
        <v>1</v>
      </c>
      <c r="F39" s="26" t="s">
        <v>19</v>
      </c>
      <c r="G39" s="7">
        <v>100</v>
      </c>
      <c r="H39" s="7">
        <v>0</v>
      </c>
      <c r="I39" s="7" t="s">
        <v>42</v>
      </c>
      <c r="J39" s="7" t="s">
        <v>91</v>
      </c>
      <c r="K39" s="7" t="s">
        <v>150</v>
      </c>
      <c r="L39" s="29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</row>
    <row r="40" spans="1:98" ht="25.5" x14ac:dyDescent="0.2">
      <c r="A40" s="12">
        <v>48</v>
      </c>
      <c r="B40" s="22" t="s">
        <v>120</v>
      </c>
      <c r="C40" s="11">
        <v>118500</v>
      </c>
      <c r="D40" s="8">
        <f>C40/$N$3</f>
        <v>65833.333333333328</v>
      </c>
      <c r="E40" s="7" t="s">
        <v>1</v>
      </c>
      <c r="F40" s="26" t="s">
        <v>19</v>
      </c>
      <c r="G40" s="7">
        <v>100</v>
      </c>
      <c r="H40" s="7">
        <v>0</v>
      </c>
      <c r="I40" s="7" t="s">
        <v>42</v>
      </c>
      <c r="J40" s="7" t="s">
        <v>91</v>
      </c>
      <c r="K40" s="7" t="s">
        <v>150</v>
      </c>
      <c r="L40" s="29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x14ac:dyDescent="0.2">
      <c r="A41" s="97" t="s">
        <v>86</v>
      </c>
      <c r="B41" s="98" t="s">
        <v>124</v>
      </c>
      <c r="C41" s="99">
        <f>SUM(C39:C40)</f>
        <v>241500</v>
      </c>
      <c r="D41" s="99">
        <f>SUM(D39:D40)</f>
        <v>134166.66666666666</v>
      </c>
      <c r="E41" s="100"/>
      <c r="F41" s="100"/>
      <c r="G41" s="100"/>
      <c r="H41" s="100"/>
      <c r="I41" s="100"/>
      <c r="J41" s="100"/>
      <c r="K41" s="100"/>
      <c r="L41" s="101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</row>
    <row r="42" spans="1:98" x14ac:dyDescent="0.2">
      <c r="A42" s="128" t="s">
        <v>125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ht="12.75" customHeight="1" x14ac:dyDescent="0.2">
      <c r="A43" s="122" t="s">
        <v>13</v>
      </c>
      <c r="B43" s="133"/>
      <c r="C43" s="51"/>
      <c r="D43" s="52"/>
      <c r="E43" s="70"/>
      <c r="F43" s="70"/>
      <c r="G43" s="70"/>
      <c r="H43" s="70"/>
      <c r="I43" s="70"/>
      <c r="J43" s="52"/>
      <c r="K43" s="70"/>
      <c r="L43" s="7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ht="31.5" customHeight="1" x14ac:dyDescent="0.2">
      <c r="A44" s="7">
        <v>55</v>
      </c>
      <c r="B44" s="27" t="s">
        <v>156</v>
      </c>
      <c r="C44" s="8">
        <v>251000</v>
      </c>
      <c r="D44" s="8">
        <f t="shared" ref="D44:D45" si="3">C44/$N$3</f>
        <v>139444.44444444444</v>
      </c>
      <c r="E44" s="7" t="s">
        <v>1</v>
      </c>
      <c r="F44" s="26" t="s">
        <v>19</v>
      </c>
      <c r="G44" s="7">
        <v>100</v>
      </c>
      <c r="H44" s="7">
        <v>0</v>
      </c>
      <c r="I44" s="7" t="s">
        <v>65</v>
      </c>
      <c r="J44" s="7" t="s">
        <v>71</v>
      </c>
      <c r="K44" s="7" t="s">
        <v>150</v>
      </c>
      <c r="L44" s="29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ht="25.5" x14ac:dyDescent="0.2">
      <c r="A45" s="7">
        <v>56</v>
      </c>
      <c r="B45" s="27" t="s">
        <v>128</v>
      </c>
      <c r="C45" s="8">
        <v>110000</v>
      </c>
      <c r="D45" s="8">
        <f t="shared" si="3"/>
        <v>61111.111111111109</v>
      </c>
      <c r="E45" s="7" t="s">
        <v>1</v>
      </c>
      <c r="F45" s="26" t="s">
        <v>19</v>
      </c>
      <c r="G45" s="7">
        <v>100</v>
      </c>
      <c r="H45" s="7">
        <v>0</v>
      </c>
      <c r="I45" s="7" t="s">
        <v>41</v>
      </c>
      <c r="J45" s="7" t="s">
        <v>91</v>
      </c>
      <c r="K45" s="7" t="s">
        <v>150</v>
      </c>
      <c r="L45" s="29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x14ac:dyDescent="0.2">
      <c r="A46" s="119" t="s">
        <v>14</v>
      </c>
      <c r="B46" s="120"/>
      <c r="C46" s="3"/>
      <c r="D46" s="53"/>
      <c r="E46" s="1"/>
      <c r="F46" s="1"/>
      <c r="G46" s="2"/>
      <c r="H46" s="2"/>
      <c r="I46" s="2"/>
      <c r="J46" s="2"/>
      <c r="K46" s="2"/>
      <c r="L46" s="6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</row>
    <row r="47" spans="1:98" ht="63.75" x14ac:dyDescent="0.2">
      <c r="A47" s="5">
        <v>58</v>
      </c>
      <c r="B47" s="27" t="s">
        <v>87</v>
      </c>
      <c r="C47" s="11">
        <v>258000</v>
      </c>
      <c r="D47" s="8">
        <f>C47/'A CONTRATAR'!$N$3</f>
        <v>143333.33333333334</v>
      </c>
      <c r="E47" s="10" t="s">
        <v>67</v>
      </c>
      <c r="F47" s="7" t="s">
        <v>18</v>
      </c>
      <c r="G47" s="7">
        <v>100</v>
      </c>
      <c r="H47" s="7">
        <v>0</v>
      </c>
      <c r="I47" s="7" t="s">
        <v>39</v>
      </c>
      <c r="J47" s="7" t="s">
        <v>46</v>
      </c>
      <c r="K47" s="7" t="s">
        <v>150</v>
      </c>
      <c r="L47" s="29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x14ac:dyDescent="0.2">
      <c r="A48" s="130" t="s">
        <v>66</v>
      </c>
      <c r="B48" s="131"/>
      <c r="C48" s="68"/>
      <c r="D48" s="18"/>
      <c r="E48" s="24"/>
      <c r="F48" s="24"/>
      <c r="G48" s="24"/>
      <c r="H48" s="24"/>
      <c r="I48" s="24"/>
      <c r="J48" s="24"/>
      <c r="K48" s="24"/>
      <c r="L48" s="24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s="19" customFormat="1" ht="25.5" x14ac:dyDescent="0.2">
      <c r="A49" s="7">
        <v>59</v>
      </c>
      <c r="B49" s="27" t="s">
        <v>80</v>
      </c>
      <c r="C49" s="11">
        <v>100000</v>
      </c>
      <c r="D49" s="8">
        <f>C49/$N$3</f>
        <v>55555.555555555555</v>
      </c>
      <c r="E49" s="7" t="s">
        <v>24</v>
      </c>
      <c r="F49" s="26" t="s">
        <v>19</v>
      </c>
      <c r="G49" s="7">
        <v>100</v>
      </c>
      <c r="H49" s="7">
        <v>0</v>
      </c>
      <c r="I49" s="7" t="s">
        <v>36</v>
      </c>
      <c r="J49" s="7" t="s">
        <v>91</v>
      </c>
      <c r="K49" s="7" t="s">
        <v>150</v>
      </c>
      <c r="L49" s="29" t="s">
        <v>85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x14ac:dyDescent="0.2">
      <c r="A50" s="97" t="s">
        <v>86</v>
      </c>
      <c r="B50" s="104" t="s">
        <v>125</v>
      </c>
      <c r="C50" s="99">
        <f>SUM(C44:C49)</f>
        <v>719000</v>
      </c>
      <c r="D50" s="99">
        <f>SUM(D44:D49)</f>
        <v>399444.44444444444</v>
      </c>
      <c r="E50" s="105"/>
      <c r="F50" s="105"/>
      <c r="G50" s="105"/>
      <c r="H50" s="105"/>
      <c r="I50" s="105"/>
      <c r="J50" s="105"/>
      <c r="K50" s="105"/>
      <c r="L50" s="105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ht="24" customHeight="1" x14ac:dyDescent="0.2">
      <c r="A51" s="128" t="s">
        <v>126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x14ac:dyDescent="0.2">
      <c r="A52" s="122" t="s">
        <v>13</v>
      </c>
      <c r="B52" s="129"/>
      <c r="C52" s="21"/>
      <c r="D52" s="23"/>
      <c r="E52" s="24"/>
      <c r="F52" s="24"/>
      <c r="G52" s="24"/>
      <c r="H52" s="24"/>
      <c r="I52" s="24"/>
      <c r="J52" s="23"/>
      <c r="K52" s="24"/>
      <c r="L52" s="24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ht="38.25" x14ac:dyDescent="0.2">
      <c r="A53" s="7">
        <v>60</v>
      </c>
      <c r="B53" s="27" t="s">
        <v>146</v>
      </c>
      <c r="C53" s="6">
        <v>72110</v>
      </c>
      <c r="D53" s="8">
        <f>C53/$N$3</f>
        <v>40061.111111111109</v>
      </c>
      <c r="E53" s="7" t="s">
        <v>1</v>
      </c>
      <c r="F53" s="26" t="s">
        <v>19</v>
      </c>
      <c r="G53" s="4">
        <v>100</v>
      </c>
      <c r="H53" s="4">
        <v>0</v>
      </c>
      <c r="I53" s="7" t="s">
        <v>42</v>
      </c>
      <c r="J53" s="7" t="s">
        <v>153</v>
      </c>
      <c r="K53" s="7" t="s">
        <v>150</v>
      </c>
      <c r="L53" s="29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x14ac:dyDescent="0.2">
      <c r="A54" s="119" t="s">
        <v>14</v>
      </c>
      <c r="B54" s="120"/>
      <c r="C54" s="3"/>
      <c r="D54" s="18"/>
      <c r="E54" s="1"/>
      <c r="F54" s="1"/>
      <c r="G54" s="2"/>
      <c r="H54" s="2"/>
      <c r="I54" s="2"/>
      <c r="J54" s="2"/>
      <c r="K54" s="2"/>
      <c r="L54" s="6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x14ac:dyDescent="0.2">
      <c r="A55" s="5">
        <v>61</v>
      </c>
      <c r="B55" s="27" t="s">
        <v>49</v>
      </c>
      <c r="C55" s="15">
        <v>738581</v>
      </c>
      <c r="D55" s="8">
        <f>C55/$N$3</f>
        <v>410322.77777777775</v>
      </c>
      <c r="E55" s="10" t="s">
        <v>67</v>
      </c>
      <c r="F55" s="7" t="s">
        <v>18</v>
      </c>
      <c r="G55" s="7">
        <v>100</v>
      </c>
      <c r="H55" s="7">
        <v>0</v>
      </c>
      <c r="I55" s="7" t="s">
        <v>41</v>
      </c>
      <c r="J55" s="7" t="s">
        <v>42</v>
      </c>
      <c r="K55" s="7" t="s">
        <v>150</v>
      </c>
      <c r="L55" s="29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x14ac:dyDescent="0.2">
      <c r="A56" s="5">
        <v>62</v>
      </c>
      <c r="B56" s="27" t="s">
        <v>60</v>
      </c>
      <c r="C56" s="15">
        <v>60000</v>
      </c>
      <c r="D56" s="8">
        <f>C56/$N$3</f>
        <v>33333.333333333336</v>
      </c>
      <c r="E56" s="14" t="s">
        <v>24</v>
      </c>
      <c r="F56" s="4" t="s">
        <v>19</v>
      </c>
      <c r="G56" s="4">
        <v>100</v>
      </c>
      <c r="H56" s="4">
        <v>0</v>
      </c>
      <c r="I56" s="7" t="s">
        <v>65</v>
      </c>
      <c r="J56" s="7" t="s">
        <v>70</v>
      </c>
      <c r="K56" s="7" t="s">
        <v>150</v>
      </c>
      <c r="L56" s="29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ht="12.75" customHeight="1" x14ac:dyDescent="0.2">
      <c r="A57" s="118" t="s">
        <v>66</v>
      </c>
      <c r="B57" s="118"/>
      <c r="C57" s="94"/>
      <c r="D57" s="94"/>
      <c r="E57" s="95"/>
      <c r="F57" s="96"/>
      <c r="G57" s="96"/>
      <c r="H57" s="96"/>
      <c r="I57" s="96"/>
      <c r="J57" s="96"/>
      <c r="K57" s="96"/>
      <c r="L57" s="96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x14ac:dyDescent="0.2">
      <c r="A58" s="58">
        <v>63</v>
      </c>
      <c r="B58" s="93" t="s">
        <v>180</v>
      </c>
      <c r="C58" s="8">
        <v>168000</v>
      </c>
      <c r="D58" s="15">
        <f t="shared" ref="D58" si="4">C58/$N$3</f>
        <v>93333.333333333328</v>
      </c>
      <c r="E58" s="86" t="s">
        <v>24</v>
      </c>
      <c r="F58" s="29" t="s">
        <v>19</v>
      </c>
      <c r="G58" s="29">
        <v>100</v>
      </c>
      <c r="H58" s="29">
        <v>0</v>
      </c>
      <c r="I58" s="29" t="s">
        <v>176</v>
      </c>
      <c r="J58" s="29" t="s">
        <v>176</v>
      </c>
      <c r="K58" s="29" t="s">
        <v>150</v>
      </c>
      <c r="L58" s="29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x14ac:dyDescent="0.2">
      <c r="A59" s="97" t="s">
        <v>86</v>
      </c>
      <c r="B59" s="104" t="s">
        <v>126</v>
      </c>
      <c r="C59" s="102">
        <f>SUM(C53:C58)</f>
        <v>1038691</v>
      </c>
      <c r="D59" s="102">
        <f>SUM(D53:D58)</f>
        <v>577050.5555555555</v>
      </c>
      <c r="E59" s="106"/>
      <c r="F59" s="106"/>
      <c r="G59" s="106"/>
      <c r="H59" s="106"/>
      <c r="I59" s="106"/>
      <c r="J59" s="106"/>
      <c r="K59" s="106"/>
      <c r="L59" s="106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s="67" customFormat="1" ht="28.5" customHeight="1" x14ac:dyDescent="0.2">
      <c r="A60" s="124" t="s">
        <v>155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</row>
    <row r="61" spans="1:98" x14ac:dyDescent="0.2">
      <c r="A61" s="127" t="s">
        <v>66</v>
      </c>
      <c r="B61" s="127"/>
      <c r="C61" s="42"/>
      <c r="D61" s="18"/>
      <c r="E61" s="24"/>
      <c r="F61" s="24"/>
      <c r="G61" s="24"/>
      <c r="H61" s="24"/>
      <c r="I61" s="24"/>
      <c r="J61" s="24"/>
      <c r="K61" s="24"/>
      <c r="L61" s="24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ht="25.5" x14ac:dyDescent="0.2">
      <c r="A62" s="7">
        <v>64</v>
      </c>
      <c r="B62" s="27" t="s">
        <v>28</v>
      </c>
      <c r="C62" s="8">
        <v>80000</v>
      </c>
      <c r="D62" s="8">
        <f t="shared" ref="D62:D63" si="5">C62/$N$3</f>
        <v>44444.444444444445</v>
      </c>
      <c r="E62" s="7" t="s">
        <v>68</v>
      </c>
      <c r="F62" s="7" t="s">
        <v>19</v>
      </c>
      <c r="G62" s="7">
        <v>100</v>
      </c>
      <c r="H62" s="7">
        <v>0</v>
      </c>
      <c r="I62" s="7" t="s">
        <v>40</v>
      </c>
      <c r="J62" s="7" t="s">
        <v>91</v>
      </c>
      <c r="K62" s="7" t="s">
        <v>150</v>
      </c>
      <c r="L62" s="32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ht="38.25" x14ac:dyDescent="0.2">
      <c r="A63" s="7">
        <v>65</v>
      </c>
      <c r="B63" s="27" t="s">
        <v>29</v>
      </c>
      <c r="C63" s="8">
        <v>40000</v>
      </c>
      <c r="D63" s="8">
        <f t="shared" si="5"/>
        <v>22222.222222222223</v>
      </c>
      <c r="E63" s="7" t="s">
        <v>79</v>
      </c>
      <c r="F63" s="7" t="s">
        <v>19</v>
      </c>
      <c r="G63" s="7">
        <v>100</v>
      </c>
      <c r="H63" s="7">
        <v>0</v>
      </c>
      <c r="I63" s="7" t="s">
        <v>40</v>
      </c>
      <c r="J63" s="7" t="s">
        <v>153</v>
      </c>
      <c r="K63" s="7" t="s">
        <v>150</v>
      </c>
      <c r="L63" s="32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ht="25.5" x14ac:dyDescent="0.2">
      <c r="A64" s="12">
        <v>66</v>
      </c>
      <c r="B64" s="27" t="s">
        <v>179</v>
      </c>
      <c r="C64" s="8">
        <v>200000</v>
      </c>
      <c r="D64" s="8">
        <f t="shared" ref="D64" si="6">C64/$N$3</f>
        <v>111111.11111111111</v>
      </c>
      <c r="E64" s="7" t="s">
        <v>24</v>
      </c>
      <c r="F64" s="7" t="s">
        <v>19</v>
      </c>
      <c r="G64" s="7">
        <v>100</v>
      </c>
      <c r="H64" s="7">
        <v>0</v>
      </c>
      <c r="I64" s="7" t="s">
        <v>178</v>
      </c>
      <c r="J64" s="7" t="s">
        <v>169</v>
      </c>
      <c r="K64" s="7" t="s">
        <v>150</v>
      </c>
      <c r="L64" s="7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1:98" s="45" customFormat="1" x14ac:dyDescent="0.2">
      <c r="A65" s="107" t="s">
        <v>86</v>
      </c>
      <c r="B65" s="103" t="s">
        <v>155</v>
      </c>
      <c r="C65" s="102">
        <f>SUM(C62:C64)</f>
        <v>320000</v>
      </c>
      <c r="D65" s="102">
        <f>SUM(D62:D64)</f>
        <v>177777.77777777778</v>
      </c>
      <c r="E65" s="106"/>
      <c r="F65" s="106"/>
      <c r="G65" s="106"/>
      <c r="H65" s="106"/>
      <c r="I65" s="106"/>
      <c r="J65" s="106"/>
      <c r="K65" s="106"/>
      <c r="L65" s="105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</row>
    <row r="66" spans="1:98" x14ac:dyDescent="0.2">
      <c r="A66" s="121" t="s">
        <v>86</v>
      </c>
      <c r="B66" s="121"/>
      <c r="C66" s="64">
        <f>C65+C59+C50+C41+C36+C27+C19+C8</f>
        <v>5757735</v>
      </c>
      <c r="D66" s="64">
        <f>D65+D59+D50+D41+D36+D27+D19+D8</f>
        <v>3198741.666666667</v>
      </c>
      <c r="E66" s="65"/>
      <c r="F66" s="65"/>
      <c r="G66" s="65"/>
      <c r="H66" s="65"/>
      <c r="I66" s="65"/>
      <c r="J66" s="65"/>
      <c r="K66" s="65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1:98" x14ac:dyDescent="0.2"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1:98" x14ac:dyDescent="0.2">
      <c r="A68" s="45" t="s">
        <v>84</v>
      </c>
      <c r="C68" s="46"/>
      <c r="D68" s="46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1:98" x14ac:dyDescent="0.2">
      <c r="A69" s="40" t="s">
        <v>81</v>
      </c>
      <c r="B69" s="38" t="s">
        <v>82</v>
      </c>
      <c r="C69" s="46"/>
      <c r="D69" s="46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1:98" x14ac:dyDescent="0.2">
      <c r="A70" s="41" t="s">
        <v>24</v>
      </c>
      <c r="B70" s="37" t="s">
        <v>0</v>
      </c>
      <c r="C70" s="46"/>
      <c r="D70" s="91"/>
      <c r="E70" s="46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1:98" x14ac:dyDescent="0.2">
      <c r="A71" s="40" t="s">
        <v>75</v>
      </c>
      <c r="B71" s="38" t="s">
        <v>76</v>
      </c>
      <c r="C71" s="46"/>
      <c r="E71" s="46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1:98" x14ac:dyDescent="0.2">
      <c r="A72" s="40" t="s">
        <v>77</v>
      </c>
      <c r="B72" s="38" t="s">
        <v>78</v>
      </c>
      <c r="C72" s="46"/>
      <c r="D72" s="37"/>
      <c r="E72" s="46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1:98" x14ac:dyDescent="0.2">
      <c r="A73" s="40"/>
      <c r="B73" s="38"/>
      <c r="C73" s="46"/>
      <c r="D73" s="37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1:98" x14ac:dyDescent="0.2">
      <c r="A74" s="44" t="s">
        <v>83</v>
      </c>
      <c r="B74" s="38"/>
      <c r="D74" s="37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1:98" x14ac:dyDescent="0.2">
      <c r="A75" s="41" t="s">
        <v>2</v>
      </c>
      <c r="B75" s="38" t="s">
        <v>26</v>
      </c>
      <c r="C75" s="46"/>
      <c r="D75" s="91"/>
      <c r="E75" s="46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1:98" x14ac:dyDescent="0.2">
      <c r="A76" s="41" t="s">
        <v>1</v>
      </c>
      <c r="B76" s="38" t="s">
        <v>27</v>
      </c>
      <c r="C76" s="46"/>
      <c r="E76" s="46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1:98" x14ac:dyDescent="0.2">
      <c r="A77" s="40" t="s">
        <v>33</v>
      </c>
      <c r="B77" s="38" t="s">
        <v>149</v>
      </c>
      <c r="D77" s="37"/>
      <c r="E77" s="46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1:98" x14ac:dyDescent="0.2">
      <c r="C78" s="46"/>
      <c r="E78" s="46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1:98" x14ac:dyDescent="0.2">
      <c r="C79" s="46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1:98" x14ac:dyDescent="0.2">
      <c r="C80" s="46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3:98" x14ac:dyDescent="0.2"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3:98" x14ac:dyDescent="0.2"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3:98" x14ac:dyDescent="0.2">
      <c r="E83" s="46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3:98" x14ac:dyDescent="0.2"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3:98" x14ac:dyDescent="0.2">
      <c r="E85" s="46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3:98" x14ac:dyDescent="0.2"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3:98" x14ac:dyDescent="0.2"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</row>
    <row r="88" spans="3:98" x14ac:dyDescent="0.2"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3:98" x14ac:dyDescent="0.2"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3:98" x14ac:dyDescent="0.2">
      <c r="C90" s="46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3:98" x14ac:dyDescent="0.2"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3:98" x14ac:dyDescent="0.2"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3:98" x14ac:dyDescent="0.2"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3:98" x14ac:dyDescent="0.2"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3:98" x14ac:dyDescent="0.2"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</row>
    <row r="96" spans="3:98" x14ac:dyDescent="0.2"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</row>
    <row r="97" spans="13:98" x14ac:dyDescent="0.2"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</row>
    <row r="98" spans="13:98" x14ac:dyDescent="0.2"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</row>
    <row r="99" spans="13:98" x14ac:dyDescent="0.2"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</row>
    <row r="100" spans="13:98" x14ac:dyDescent="0.2"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</row>
    <row r="101" spans="13:98" x14ac:dyDescent="0.2"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</row>
    <row r="102" spans="13:98" x14ac:dyDescent="0.2"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</row>
    <row r="103" spans="13:98" x14ac:dyDescent="0.2"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</row>
    <row r="104" spans="13:98" x14ac:dyDescent="0.2"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</row>
    <row r="105" spans="13:98" x14ac:dyDescent="0.2"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</row>
    <row r="106" spans="13:98" x14ac:dyDescent="0.2"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</row>
    <row r="107" spans="13:98" x14ac:dyDescent="0.2"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</row>
    <row r="108" spans="13:98" x14ac:dyDescent="0.2"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</row>
    <row r="109" spans="13:98" x14ac:dyDescent="0.2"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</row>
    <row r="110" spans="13:98" x14ac:dyDescent="0.2"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</row>
    <row r="111" spans="13:98" x14ac:dyDescent="0.2"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</row>
    <row r="112" spans="13:98" x14ac:dyDescent="0.2"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</row>
    <row r="113" spans="13:98" x14ac:dyDescent="0.2"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</row>
    <row r="114" spans="13:98" x14ac:dyDescent="0.2"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</row>
    <row r="115" spans="13:98" x14ac:dyDescent="0.2"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</row>
    <row r="116" spans="13:98" x14ac:dyDescent="0.2"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</row>
    <row r="117" spans="13:98" x14ac:dyDescent="0.2"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</row>
    <row r="118" spans="13:98" x14ac:dyDescent="0.2"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</row>
    <row r="119" spans="13:98" x14ac:dyDescent="0.2"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</row>
    <row r="120" spans="13:98" x14ac:dyDescent="0.2"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</row>
    <row r="121" spans="13:98" x14ac:dyDescent="0.2"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</row>
    <row r="122" spans="13:98" x14ac:dyDescent="0.2"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</row>
    <row r="123" spans="13:98" x14ac:dyDescent="0.2"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</row>
    <row r="124" spans="13:98" x14ac:dyDescent="0.2"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</row>
    <row r="125" spans="13:98" x14ac:dyDescent="0.2"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  <row r="126" spans="13:98" x14ac:dyDescent="0.2"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</row>
    <row r="127" spans="13:98" x14ac:dyDescent="0.2"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</row>
    <row r="128" spans="13:98" x14ac:dyDescent="0.2"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</row>
    <row r="129" spans="13:98" x14ac:dyDescent="0.2"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</row>
    <row r="130" spans="13:98" x14ac:dyDescent="0.2"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</row>
    <row r="131" spans="13:98" x14ac:dyDescent="0.2"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</row>
    <row r="132" spans="13:98" x14ac:dyDescent="0.2"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</row>
    <row r="133" spans="13:98" x14ac:dyDescent="0.2"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</row>
    <row r="134" spans="13:98" x14ac:dyDescent="0.2"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</row>
    <row r="135" spans="13:98" x14ac:dyDescent="0.2"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</row>
    <row r="136" spans="13:98" x14ac:dyDescent="0.2"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</row>
    <row r="137" spans="13:98" x14ac:dyDescent="0.2"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</row>
    <row r="138" spans="13:98" x14ac:dyDescent="0.2"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</row>
    <row r="139" spans="13:98" x14ac:dyDescent="0.2"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0"/>
      <c r="BA139" s="40"/>
      <c r="BB139" s="40"/>
      <c r="BC139" s="40"/>
      <c r="BD139" s="40"/>
      <c r="BE139" s="40"/>
      <c r="BF139" s="40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</row>
    <row r="140" spans="13:98" x14ac:dyDescent="0.2"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</row>
    <row r="141" spans="13:98" x14ac:dyDescent="0.2"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</row>
    <row r="142" spans="13:98" x14ac:dyDescent="0.2"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</row>
    <row r="143" spans="13:98" x14ac:dyDescent="0.2"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</row>
    <row r="144" spans="13:98" x14ac:dyDescent="0.2"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</row>
  </sheetData>
  <mergeCells count="34">
    <mergeCell ref="A10:B10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9:L9"/>
    <mergeCell ref="A51:L51"/>
    <mergeCell ref="A20:L20"/>
    <mergeCell ref="A21:B21"/>
    <mergeCell ref="A25:B25"/>
    <mergeCell ref="A28:L28"/>
    <mergeCell ref="A29:B29"/>
    <mergeCell ref="A37:L37"/>
    <mergeCell ref="A38:B38"/>
    <mergeCell ref="A42:L42"/>
    <mergeCell ref="A43:B43"/>
    <mergeCell ref="A46:B46"/>
    <mergeCell ref="A48:B48"/>
    <mergeCell ref="A66:B66"/>
    <mergeCell ref="A52:B52"/>
    <mergeCell ref="A54:B54"/>
    <mergeCell ref="A60:L60"/>
    <mergeCell ref="A61:B61"/>
    <mergeCell ref="A57:B5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37654605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 xsi:nil="true"/>
    <Document_x0020_Author xmlns="cdc7663a-08f0-4737-9e8c-148ce897a09c">Radaelli, Vanderleia</Document_x0020_Author>
    <Fiscal_x0020_Year_x0020_IDB xmlns="cdc7663a-08f0-4737-9e8c-148ce897a09c">2013</Fiscal_x0020_Year_x0020_IDB>
    <Other_x0020_Author xmlns="cdc7663a-08f0-4737-9e8c-148ce897a09c" xsi:nil="true"/>
    <Project_x0020_Number xmlns="cdc7663a-08f0-4737-9e8c-148ce897a09c">BR-L1021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Plan0NPO-BR-L1021-GS11248711</Migration_x0020_Info>
    <Operation_x0020_Type xmlns="cdc7663a-08f0-4737-9e8c-148ce897a09c" xsi:nil="true"/>
    <Record_x0020_Number xmlns="cdc7663a-08f0-4737-9e8c-148ce897a09c">R0002667599</Record_x0020_Number>
    <Document_x0020_Language_x0020_IDB xmlns="cdc7663a-08f0-4737-9e8c-148ce897a09c">Portuguese</Document_x0020_Language_x0020_IDB>
    <Identifier xmlns="cdc7663a-08f0-4737-9e8c-148ce897a09c"> 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EZSHARE-489612460-450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https://idbg.sharepoint.com/teams/EZ-BR-LON/BR-L1021/_layouts/15/DocIdRedir.aspx?ID=EZSHARE-489612460-450</Url>
      <Description>EZSHARE-489612460-450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F2048A4FEEFF2458119A0FF3E3BC59D" ma:contentTypeVersion="3519" ma:contentTypeDescription="The base project type from which other project content types inherit their information." ma:contentTypeScope="" ma:versionID="47a298307a7dd008edef1e1e592843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83e31f15f72b1ee44b25c35a9e361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02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8C175F62-E068-4FAA-8298-B7BC305A932A}"/>
</file>

<file path=customXml/itemProps2.xml><?xml version="1.0" encoding="utf-8"?>
<ds:datastoreItem xmlns:ds="http://schemas.openxmlformats.org/officeDocument/2006/customXml" ds:itemID="{D157BB5B-7FB3-4845-8EC0-BF941E35CA20}"/>
</file>

<file path=customXml/itemProps3.xml><?xml version="1.0" encoding="utf-8"?>
<ds:datastoreItem xmlns:ds="http://schemas.openxmlformats.org/officeDocument/2006/customXml" ds:itemID="{7A5E56C1-8793-4E60-9DE3-B589FB2AC358}"/>
</file>

<file path=customXml/itemProps4.xml><?xml version="1.0" encoding="utf-8"?>
<ds:datastoreItem xmlns:ds="http://schemas.openxmlformats.org/officeDocument/2006/customXml" ds:itemID="{DCCD1CC5-A0C7-4503-8498-9BA861DB91D0}"/>
</file>

<file path=customXml/itemProps5.xml><?xml version="1.0" encoding="utf-8"?>
<ds:datastoreItem xmlns:ds="http://schemas.openxmlformats.org/officeDocument/2006/customXml" ds:itemID="{2A1581FE-6746-4EA1-9B28-66C3262DD0AF}"/>
</file>

<file path=customXml/itemProps6.xml><?xml version="1.0" encoding="utf-8"?>
<ds:datastoreItem xmlns:ds="http://schemas.openxmlformats.org/officeDocument/2006/customXml" ds:itemID="{A3715252-9392-47F6-8B09-0BCD80FE3144}"/>
</file>

<file path=customXml/itemProps7.xml><?xml version="1.0" encoding="utf-8"?>
<ds:datastoreItem xmlns:ds="http://schemas.openxmlformats.org/officeDocument/2006/customXml" ds:itemID="{B43D57D4-555D-4EDF-9720-AA61B6996E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</vt:lpstr>
      <vt:lpstr>CONTRATADO</vt:lpstr>
      <vt:lpstr>A CONTRATAR</vt:lpstr>
      <vt:lpstr>TOTAL!Print_Area</vt:lpstr>
    </vt:vector>
  </TitlesOfParts>
  <Company>SECTI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Marina Ourivio</dc:creator>
  <cp:lastModifiedBy>Test</cp:lastModifiedBy>
  <cp:lastPrinted>2012-08-20T15:14:31Z</cp:lastPrinted>
  <dcterms:created xsi:type="dcterms:W3CDTF">2006-04-10T14:04:44Z</dcterms:created>
  <dcterms:modified xsi:type="dcterms:W3CDTF">2013-03-18T15:25:27Z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0x010100ACF722E9F6B0B149B0CD8BE2560A6672007F2048A4FEEFF2458119A0FF3E3BC59D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45000</vt:r8>
  </property>
  <property fmtid="{D5CDD505-2E9C-101B-9397-08002B2CF9AE}" pid="18" name="Disclosure Activity">
    <vt:lpwstr>Procurement Plan</vt:lpwstr>
  </property>
  <property fmtid="{D5CDD505-2E9C-101B-9397-08002B2CF9AE}" pid="22" name="Webtopic">
    <vt:lpwstr>Generic</vt:lpwstr>
  </property>
  <property fmtid="{D5CDD505-2E9C-101B-9397-08002B2CF9AE}" pid="24" name="Disclosed">
    <vt:bool>true</vt:bool>
  </property>
  <property fmtid="{D5CDD505-2E9C-101B-9397-08002B2CF9AE}" pid="25" name="_dlc_DocIdItemGuid">
    <vt:lpwstr>ec557cd5-2545-4edc-bbae-62e1ecfbe584</vt:lpwstr>
  </property>
</Properties>
</file>