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20" windowWidth="19080" windowHeight="11760"/>
  </bookViews>
  <sheets>
    <sheet name="PEP - POA CO-L1125" sheetId="7" r:id="rId1"/>
    <sheet name="Hoja3" sheetId="3" r:id="rId2"/>
  </sheets>
  <calcPr calcId="145621"/>
</workbook>
</file>

<file path=xl/calcChain.xml><?xml version="1.0" encoding="utf-8"?>
<calcChain xmlns="http://schemas.openxmlformats.org/spreadsheetml/2006/main">
  <c r="BZ58" i="7" l="1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AF52" i="7"/>
  <c r="AG52" i="7"/>
  <c r="AH52" i="7"/>
  <c r="AI52" i="7"/>
  <c r="AJ52" i="7"/>
  <c r="AK52" i="7"/>
  <c r="AL52" i="7"/>
  <c r="AM52" i="7"/>
  <c r="AN52" i="7"/>
  <c r="AO52" i="7"/>
  <c r="AP52" i="7"/>
  <c r="AQ52" i="7"/>
  <c r="AR52" i="7"/>
  <c r="AS52" i="7"/>
  <c r="AT52" i="7"/>
  <c r="AU52" i="7"/>
  <c r="AV52" i="7"/>
  <c r="AW52" i="7"/>
  <c r="AX52" i="7"/>
  <c r="AY52" i="7"/>
  <c r="AZ52" i="7"/>
  <c r="BA52" i="7"/>
  <c r="BB52" i="7"/>
  <c r="BC52" i="7"/>
  <c r="BD52" i="7"/>
  <c r="BE52" i="7"/>
  <c r="BF52" i="7"/>
  <c r="BG52" i="7"/>
  <c r="BH52" i="7"/>
  <c r="BI52" i="7"/>
  <c r="BJ52" i="7"/>
  <c r="BK52" i="7"/>
  <c r="BL52" i="7"/>
  <c r="BM52" i="7"/>
  <c r="BN52" i="7"/>
  <c r="BO52" i="7"/>
  <c r="BP52" i="7"/>
  <c r="BQ52" i="7"/>
  <c r="BR52" i="7"/>
  <c r="BS52" i="7"/>
  <c r="BT52" i="7"/>
  <c r="BU52" i="7"/>
  <c r="BV52" i="7"/>
  <c r="BW52" i="7"/>
  <c r="BX52" i="7"/>
  <c r="BZ56" i="7"/>
  <c r="BZ57" i="7"/>
  <c r="H52" i="7"/>
  <c r="J56" i="7"/>
  <c r="J57" i="7"/>
  <c r="BZ64" i="7"/>
  <c r="L86" i="7"/>
  <c r="M86" i="7"/>
  <c r="N86" i="7"/>
  <c r="O86" i="7"/>
  <c r="P86" i="7"/>
  <c r="CA86" i="7"/>
  <c r="L58" i="7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AF58" i="7"/>
  <c r="AG58" i="7"/>
  <c r="AH58" i="7"/>
  <c r="AI58" i="7"/>
  <c r="AJ58" i="7"/>
  <c r="AK58" i="7"/>
  <c r="AL58" i="7"/>
  <c r="AM58" i="7"/>
  <c r="AN58" i="7"/>
  <c r="AO58" i="7"/>
  <c r="AP58" i="7"/>
  <c r="AQ58" i="7"/>
  <c r="AR58" i="7"/>
  <c r="AS58" i="7"/>
  <c r="AT58" i="7"/>
  <c r="AU58" i="7"/>
  <c r="AV58" i="7"/>
  <c r="AW58" i="7"/>
  <c r="AX58" i="7"/>
  <c r="AY58" i="7"/>
  <c r="AZ58" i="7"/>
  <c r="BA58" i="7"/>
  <c r="BB58" i="7"/>
  <c r="BC58" i="7"/>
  <c r="BD58" i="7"/>
  <c r="BE58" i="7"/>
  <c r="BF58" i="7"/>
  <c r="BG58" i="7"/>
  <c r="BH58" i="7"/>
  <c r="BI58" i="7"/>
  <c r="BJ58" i="7"/>
  <c r="BK58" i="7"/>
  <c r="BL58" i="7"/>
  <c r="BM58" i="7"/>
  <c r="BN58" i="7"/>
  <c r="BO58" i="7"/>
  <c r="BP58" i="7"/>
  <c r="BQ58" i="7"/>
  <c r="BR58" i="7"/>
  <c r="BS58" i="7"/>
  <c r="BT58" i="7"/>
  <c r="BU58" i="7"/>
  <c r="BV58" i="7"/>
  <c r="BW58" i="7"/>
  <c r="BX58" i="7"/>
  <c r="K58" i="7"/>
  <c r="X78" i="7"/>
  <c r="H75" i="7"/>
  <c r="Q87" i="7"/>
  <c r="Q86" i="7" s="1"/>
  <c r="R87" i="7"/>
  <c r="R86" i="7" s="1"/>
  <c r="S87" i="7"/>
  <c r="S86" i="7" s="1"/>
  <c r="T87" i="7"/>
  <c r="T86" i="7" s="1"/>
  <c r="U87" i="7"/>
  <c r="U86" i="7" s="1"/>
  <c r="V87" i="7"/>
  <c r="V86" i="7" s="1"/>
  <c r="W87" i="7"/>
  <c r="W86" i="7" s="1"/>
  <c r="X87" i="7"/>
  <c r="X86" i="7" s="1"/>
  <c r="Y87" i="7"/>
  <c r="Y86" i="7" s="1"/>
  <c r="Z87" i="7"/>
  <c r="Z86" i="7" s="1"/>
  <c r="AA87" i="7"/>
  <c r="AA86" i="7" s="1"/>
  <c r="AB87" i="7"/>
  <c r="AB86" i="7" s="1"/>
  <c r="AC87" i="7"/>
  <c r="AC86" i="7" s="1"/>
  <c r="AD87" i="7"/>
  <c r="AD86" i="7" s="1"/>
  <c r="AE87" i="7"/>
  <c r="AE86" i="7" s="1"/>
  <c r="AF87" i="7"/>
  <c r="AF86" i="7" s="1"/>
  <c r="AG87" i="7"/>
  <c r="AG86" i="7" s="1"/>
  <c r="AH87" i="7"/>
  <c r="AH86" i="7" s="1"/>
  <c r="AI87" i="7"/>
  <c r="AI86" i="7" s="1"/>
  <c r="AJ87" i="7"/>
  <c r="AJ86" i="7" s="1"/>
  <c r="AK87" i="7"/>
  <c r="AK86" i="7" s="1"/>
  <c r="AL87" i="7"/>
  <c r="AL86" i="7" s="1"/>
  <c r="AM87" i="7"/>
  <c r="AM86" i="7" s="1"/>
  <c r="AN87" i="7"/>
  <c r="AN86" i="7" s="1"/>
  <c r="AO87" i="7"/>
  <c r="AO86" i="7" s="1"/>
  <c r="AP87" i="7"/>
  <c r="AP86" i="7" s="1"/>
  <c r="AQ87" i="7"/>
  <c r="AQ86" i="7" s="1"/>
  <c r="AR87" i="7"/>
  <c r="AR86" i="7" s="1"/>
  <c r="AS87" i="7"/>
  <c r="AS86" i="7" s="1"/>
  <c r="AT87" i="7"/>
  <c r="AT86" i="7" s="1"/>
  <c r="AU87" i="7"/>
  <c r="AU86" i="7" s="1"/>
  <c r="AV87" i="7"/>
  <c r="AV86" i="7" s="1"/>
  <c r="AW87" i="7"/>
  <c r="AW86" i="7" s="1"/>
  <c r="AX87" i="7"/>
  <c r="AX86" i="7" s="1"/>
  <c r="AY87" i="7"/>
  <c r="AY86" i="7" s="1"/>
  <c r="AZ87" i="7"/>
  <c r="AZ86" i="7" s="1"/>
  <c r="BA87" i="7"/>
  <c r="BA86" i="7" s="1"/>
  <c r="BB87" i="7"/>
  <c r="BB86" i="7" s="1"/>
  <c r="BC87" i="7"/>
  <c r="BC86" i="7" s="1"/>
  <c r="BD87" i="7"/>
  <c r="BD86" i="7" s="1"/>
  <c r="BE87" i="7"/>
  <c r="BE86" i="7" s="1"/>
  <c r="BF87" i="7"/>
  <c r="BF86" i="7" s="1"/>
  <c r="BG87" i="7"/>
  <c r="BG86" i="7" s="1"/>
  <c r="BH87" i="7"/>
  <c r="BH86" i="7" s="1"/>
  <c r="BI87" i="7"/>
  <c r="BI86" i="7" s="1"/>
  <c r="BJ87" i="7"/>
  <c r="BJ86" i="7" s="1"/>
  <c r="BK87" i="7"/>
  <c r="BK86" i="7" s="1"/>
  <c r="BL87" i="7"/>
  <c r="BL86" i="7" s="1"/>
  <c r="BM87" i="7"/>
  <c r="BM86" i="7" s="1"/>
  <c r="BN87" i="7"/>
  <c r="BN86" i="7" s="1"/>
  <c r="BO87" i="7"/>
  <c r="BO86" i="7" s="1"/>
  <c r="BP87" i="7"/>
  <c r="BP86" i="7" s="1"/>
  <c r="BQ87" i="7"/>
  <c r="BQ86" i="7" s="1"/>
  <c r="BR87" i="7"/>
  <c r="BR86" i="7" s="1"/>
  <c r="BS87" i="7"/>
  <c r="BS86" i="7" s="1"/>
  <c r="BT87" i="7"/>
  <c r="BT86" i="7" s="1"/>
  <c r="BU87" i="7"/>
  <c r="BU86" i="7" s="1"/>
  <c r="BV87" i="7"/>
  <c r="BV86" i="7" s="1"/>
  <c r="BW87" i="7"/>
  <c r="BW86" i="7" s="1"/>
  <c r="BX87" i="7"/>
  <c r="BX86" i="7" s="1"/>
  <c r="H32" i="7"/>
  <c r="X6" i="7"/>
  <c r="Y6" i="7"/>
  <c r="Z6" i="7"/>
  <c r="AA6" i="7"/>
  <c r="AB6" i="7"/>
  <c r="Y8" i="7"/>
  <c r="Z8" i="7"/>
  <c r="AA8" i="7"/>
  <c r="AB8" i="7"/>
  <c r="H22" i="7"/>
  <c r="H18" i="7"/>
  <c r="H17" i="7"/>
  <c r="AK17" i="7" s="1"/>
  <c r="AI17" i="7" l="1"/>
  <c r="AJ17" i="7"/>
  <c r="H59" i="7"/>
  <c r="BZ88" i="7" l="1"/>
  <c r="CA88" i="7" s="1"/>
  <c r="J88" i="7"/>
  <c r="J87" i="7"/>
  <c r="K86" i="7"/>
  <c r="I86" i="7"/>
  <c r="H86" i="7"/>
  <c r="BZ85" i="7"/>
  <c r="J85" i="7"/>
  <c r="AL84" i="7"/>
  <c r="AK84" i="7"/>
  <c r="AJ84" i="7"/>
  <c r="AI84" i="7"/>
  <c r="AH84" i="7"/>
  <c r="AG84" i="7"/>
  <c r="AF84" i="7"/>
  <c r="AE84" i="7"/>
  <c r="AD84" i="7"/>
  <c r="AC84" i="7"/>
  <c r="AB84" i="7"/>
  <c r="AA84" i="7"/>
  <c r="Z84" i="7"/>
  <c r="Y84" i="7"/>
  <c r="X84" i="7"/>
  <c r="J84" i="7"/>
  <c r="J83" i="7"/>
  <c r="BZ82" i="7"/>
  <c r="H82" i="7"/>
  <c r="J82" i="7" s="1"/>
  <c r="BZ81" i="7"/>
  <c r="J81" i="7"/>
  <c r="AA80" i="7"/>
  <c r="Z80" i="7"/>
  <c r="Y80" i="7"/>
  <c r="X80" i="7"/>
  <c r="J80" i="7"/>
  <c r="U64" i="7"/>
  <c r="U91" i="7" s="1"/>
  <c r="T64" i="7"/>
  <c r="T91" i="7" s="1"/>
  <c r="J79" i="7"/>
  <c r="BZ78" i="7"/>
  <c r="J78" i="7"/>
  <c r="BZ77" i="7"/>
  <c r="J77" i="7"/>
  <c r="BZ76" i="7"/>
  <c r="J76" i="7"/>
  <c r="BZ75" i="7"/>
  <c r="J75" i="7"/>
  <c r="AA74" i="7"/>
  <c r="BZ74" i="7" s="1"/>
  <c r="J74" i="7"/>
  <c r="AB73" i="7"/>
  <c r="AA73" i="7"/>
  <c r="Z73" i="7"/>
  <c r="J73" i="7"/>
  <c r="AG72" i="7"/>
  <c r="AF72" i="7"/>
  <c r="AE72" i="7"/>
  <c r="AD72" i="7"/>
  <c r="AC72" i="7"/>
  <c r="AB72" i="7"/>
  <c r="AA72" i="7"/>
  <c r="Z72" i="7"/>
  <c r="Y72" i="7"/>
  <c r="X72" i="7"/>
  <c r="J72" i="7"/>
  <c r="AB71" i="7"/>
  <c r="AA71" i="7"/>
  <c r="Z71" i="7"/>
  <c r="Y71" i="7"/>
  <c r="X71" i="7"/>
  <c r="J71" i="7"/>
  <c r="AO70" i="7"/>
  <c r="AN70" i="7"/>
  <c r="AM70" i="7"/>
  <c r="AL70" i="7"/>
  <c r="AK70" i="7"/>
  <c r="AJ70" i="7"/>
  <c r="AI70" i="7"/>
  <c r="AH70" i="7"/>
  <c r="AG70" i="7"/>
  <c r="AF70" i="7"/>
  <c r="AE70" i="7"/>
  <c r="AD70" i="7"/>
  <c r="AC70" i="7"/>
  <c r="AB70" i="7"/>
  <c r="AA70" i="7"/>
  <c r="Z70" i="7"/>
  <c r="Y70" i="7"/>
  <c r="X70" i="7"/>
  <c r="W70" i="7"/>
  <c r="V70" i="7"/>
  <c r="J70" i="7"/>
  <c r="AO69" i="7"/>
  <c r="AN69" i="7"/>
  <c r="AM69" i="7"/>
  <c r="AM64" i="7" s="1"/>
  <c r="AM91" i="7" s="1"/>
  <c r="AL69" i="7"/>
  <c r="AK69" i="7"/>
  <c r="AJ69" i="7"/>
  <c r="AI69" i="7"/>
  <c r="AI64" i="7" s="1"/>
  <c r="AI91" i="7" s="1"/>
  <c r="AH69" i="7"/>
  <c r="AG69" i="7"/>
  <c r="AF69" i="7"/>
  <c r="AE69" i="7"/>
  <c r="AD69" i="7"/>
  <c r="AC69" i="7"/>
  <c r="AB69" i="7"/>
  <c r="AA69" i="7"/>
  <c r="Z69" i="7"/>
  <c r="Y69" i="7"/>
  <c r="X69" i="7"/>
  <c r="W69" i="7"/>
  <c r="V69" i="7"/>
  <c r="J69" i="7"/>
  <c r="BZ68" i="7"/>
  <c r="J68" i="7"/>
  <c r="AA67" i="7"/>
  <c r="Z67" i="7"/>
  <c r="Y67" i="7"/>
  <c r="X67" i="7"/>
  <c r="W67" i="7"/>
  <c r="V67" i="7"/>
  <c r="J67" i="7"/>
  <c r="BZ66" i="7"/>
  <c r="J66" i="7"/>
  <c r="BZ65" i="7"/>
  <c r="H65" i="7"/>
  <c r="BX64" i="7"/>
  <c r="BX91" i="7" s="1"/>
  <c r="BW64" i="7"/>
  <c r="BW91" i="7" s="1"/>
  <c r="BV64" i="7"/>
  <c r="BV91" i="7" s="1"/>
  <c r="BU64" i="7"/>
  <c r="BU91" i="7" s="1"/>
  <c r="BT64" i="7"/>
  <c r="BT91" i="7" s="1"/>
  <c r="BS64" i="7"/>
  <c r="BS91" i="7" s="1"/>
  <c r="BR64" i="7"/>
  <c r="BR91" i="7" s="1"/>
  <c r="BQ64" i="7"/>
  <c r="BQ91" i="7" s="1"/>
  <c r="BP64" i="7"/>
  <c r="BP91" i="7" s="1"/>
  <c r="BO64" i="7"/>
  <c r="BO91" i="7" s="1"/>
  <c r="BN64" i="7"/>
  <c r="BN91" i="7" s="1"/>
  <c r="BM64" i="7"/>
  <c r="BM91" i="7" s="1"/>
  <c r="BL64" i="7"/>
  <c r="BL91" i="7" s="1"/>
  <c r="BK64" i="7"/>
  <c r="BK91" i="7" s="1"/>
  <c r="BJ64" i="7"/>
  <c r="BJ91" i="7" s="1"/>
  <c r="BI64" i="7"/>
  <c r="BI91" i="7" s="1"/>
  <c r="BH64" i="7"/>
  <c r="BH91" i="7" s="1"/>
  <c r="BG64" i="7"/>
  <c r="BG91" i="7" s="1"/>
  <c r="BF64" i="7"/>
  <c r="BF91" i="7" s="1"/>
  <c r="BE64" i="7"/>
  <c r="BE91" i="7" s="1"/>
  <c r="BD64" i="7"/>
  <c r="BD91" i="7" s="1"/>
  <c r="BC64" i="7"/>
  <c r="BC91" i="7" s="1"/>
  <c r="BB64" i="7"/>
  <c r="BB91" i="7" s="1"/>
  <c r="BA64" i="7"/>
  <c r="BA91" i="7" s="1"/>
  <c r="AZ64" i="7"/>
  <c r="AZ91" i="7" s="1"/>
  <c r="AY64" i="7"/>
  <c r="AY91" i="7" s="1"/>
  <c r="AX64" i="7"/>
  <c r="AX91" i="7" s="1"/>
  <c r="AW64" i="7"/>
  <c r="AW91" i="7" s="1"/>
  <c r="AV64" i="7"/>
  <c r="AV91" i="7" s="1"/>
  <c r="AU64" i="7"/>
  <c r="AU91" i="7" s="1"/>
  <c r="AT64" i="7"/>
  <c r="AT91" i="7" s="1"/>
  <c r="AS64" i="7"/>
  <c r="AS91" i="7" s="1"/>
  <c r="AR64" i="7"/>
  <c r="AR91" i="7" s="1"/>
  <c r="AQ64" i="7"/>
  <c r="AQ91" i="7" s="1"/>
  <c r="AP64" i="7"/>
  <c r="AP91" i="7" s="1"/>
  <c r="S64" i="7"/>
  <c r="S91" i="7" s="1"/>
  <c r="R64" i="7"/>
  <c r="R91" i="7" s="1"/>
  <c r="Q64" i="7"/>
  <c r="Q91" i="7" s="1"/>
  <c r="P64" i="7"/>
  <c r="P91" i="7" s="1"/>
  <c r="O64" i="7"/>
  <c r="O91" i="7" s="1"/>
  <c r="N64" i="7"/>
  <c r="N91" i="7" s="1"/>
  <c r="M64" i="7"/>
  <c r="M91" i="7" s="1"/>
  <c r="L64" i="7"/>
  <c r="L91" i="7" s="1"/>
  <c r="K64" i="7"/>
  <c r="K91" i="7" s="1"/>
  <c r="BZ55" i="7"/>
  <c r="CA55" i="7" s="1"/>
  <c r="J55" i="7"/>
  <c r="BZ54" i="7"/>
  <c r="CA54" i="7" s="1"/>
  <c r="J54" i="7"/>
  <c r="BZ53" i="7"/>
  <c r="J53" i="7"/>
  <c r="BZ63" i="7"/>
  <c r="CA63" i="7" s="1"/>
  <c r="J63" i="7"/>
  <c r="BZ62" i="7"/>
  <c r="CA62" i="7" s="1"/>
  <c r="J62" i="7"/>
  <c r="J61" i="7"/>
  <c r="H58" i="7"/>
  <c r="J58" i="7" s="1"/>
  <c r="BX51" i="7"/>
  <c r="BX39" i="7" s="1"/>
  <c r="BW51" i="7"/>
  <c r="BW39" i="7" s="1"/>
  <c r="BV51" i="7"/>
  <c r="BU51" i="7"/>
  <c r="BU39" i="7" s="1"/>
  <c r="BT51" i="7"/>
  <c r="BT39" i="7" s="1"/>
  <c r="BS51" i="7"/>
  <c r="BS39" i="7" s="1"/>
  <c r="BR51" i="7"/>
  <c r="BR39" i="7" s="1"/>
  <c r="BQ51" i="7"/>
  <c r="BQ39" i="7" s="1"/>
  <c r="BP51" i="7"/>
  <c r="BO51" i="7"/>
  <c r="BO39" i="7" s="1"/>
  <c r="BN51" i="7"/>
  <c r="BN39" i="7" s="1"/>
  <c r="BM51" i="7"/>
  <c r="BM39" i="7" s="1"/>
  <c r="BL51" i="7"/>
  <c r="BL39" i="7" s="1"/>
  <c r="BK51" i="7"/>
  <c r="BK39" i="7" s="1"/>
  <c r="BJ51" i="7"/>
  <c r="BJ39" i="7" s="1"/>
  <c r="BI51" i="7"/>
  <c r="BI39" i="7" s="1"/>
  <c r="BH51" i="7"/>
  <c r="BG51" i="7"/>
  <c r="BG39" i="7" s="1"/>
  <c r="BF51" i="7"/>
  <c r="BF39" i="7" s="1"/>
  <c r="BE51" i="7"/>
  <c r="BE39" i="7" s="1"/>
  <c r="BD51" i="7"/>
  <c r="BD39" i="7" s="1"/>
  <c r="BC51" i="7"/>
  <c r="BC39" i="7" s="1"/>
  <c r="BB51" i="7"/>
  <c r="BB39" i="7" s="1"/>
  <c r="BA51" i="7"/>
  <c r="BA39" i="7" s="1"/>
  <c r="AZ51" i="7"/>
  <c r="AY51" i="7"/>
  <c r="AY39" i="7" s="1"/>
  <c r="AX51" i="7"/>
  <c r="AX39" i="7" s="1"/>
  <c r="AW51" i="7"/>
  <c r="AW39" i="7" s="1"/>
  <c r="AV51" i="7"/>
  <c r="AU51" i="7"/>
  <c r="AU39" i="7" s="1"/>
  <c r="AT51" i="7"/>
  <c r="AT39" i="7" s="1"/>
  <c r="AS51" i="7"/>
  <c r="AS39" i="7" s="1"/>
  <c r="AR51" i="7"/>
  <c r="AQ51" i="7"/>
  <c r="AQ39" i="7" s="1"/>
  <c r="AP51" i="7"/>
  <c r="AP39" i="7" s="1"/>
  <c r="AO51" i="7"/>
  <c r="AO39" i="7" s="1"/>
  <c r="AN51" i="7"/>
  <c r="AN39" i="7" s="1"/>
  <c r="AM51" i="7"/>
  <c r="AM39" i="7" s="1"/>
  <c r="AL51" i="7"/>
  <c r="AL39" i="7" s="1"/>
  <c r="AK51" i="7"/>
  <c r="AK39" i="7" s="1"/>
  <c r="AJ51" i="7"/>
  <c r="AI51" i="7"/>
  <c r="AI39" i="7" s="1"/>
  <c r="AH51" i="7"/>
  <c r="AH39" i="7" s="1"/>
  <c r="AG51" i="7"/>
  <c r="AG39" i="7" s="1"/>
  <c r="AF51" i="7"/>
  <c r="AF39" i="7" s="1"/>
  <c r="AE51" i="7"/>
  <c r="AE39" i="7" s="1"/>
  <c r="AD51" i="7"/>
  <c r="AC51" i="7"/>
  <c r="AC39" i="7" s="1"/>
  <c r="BZ50" i="7"/>
  <c r="H50" i="7"/>
  <c r="BZ49" i="7"/>
  <c r="BZ48" i="7"/>
  <c r="CA48" i="7" s="1"/>
  <c r="J48" i="7"/>
  <c r="BZ47" i="7"/>
  <c r="CA47" i="7" s="1"/>
  <c r="J47" i="7"/>
  <c r="BZ46" i="7"/>
  <c r="CA46" i="7" s="1"/>
  <c r="J46" i="7"/>
  <c r="H45" i="7"/>
  <c r="BZ44" i="7"/>
  <c r="CA44" i="7" s="1"/>
  <c r="J44" i="7"/>
  <c r="BZ43" i="7"/>
  <c r="CA43" i="7" s="1"/>
  <c r="J43" i="7"/>
  <c r="BZ42" i="7"/>
  <c r="CA42" i="7" s="1"/>
  <c r="J42" i="7"/>
  <c r="H41" i="7"/>
  <c r="J41" i="7" s="1"/>
  <c r="BV39" i="7"/>
  <c r="BP39" i="7"/>
  <c r="BH39" i="7"/>
  <c r="AZ39" i="7"/>
  <c r="AV39" i="7"/>
  <c r="AR39" i="7"/>
  <c r="AJ39" i="7"/>
  <c r="AD39" i="7"/>
  <c r="AB39" i="7"/>
  <c r="AA39" i="7"/>
  <c r="Z39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L39" i="7"/>
  <c r="K39" i="7"/>
  <c r="BZ38" i="7"/>
  <c r="H38" i="7"/>
  <c r="BZ37" i="7"/>
  <c r="J37" i="7"/>
  <c r="BB36" i="7"/>
  <c r="BA36" i="7"/>
  <c r="AZ36" i="7"/>
  <c r="AY36" i="7"/>
  <c r="AX36" i="7"/>
  <c r="AS36" i="7"/>
  <c r="AR36" i="7"/>
  <c r="J36" i="7"/>
  <c r="BZ35" i="7"/>
  <c r="H35" i="7"/>
  <c r="J35" i="7" s="1"/>
  <c r="BZ34" i="7"/>
  <c r="H34" i="7"/>
  <c r="BZ33" i="7"/>
  <c r="H33" i="7"/>
  <c r="AR32" i="7"/>
  <c r="AO32" i="7"/>
  <c r="AY32" i="7"/>
  <c r="BZ31" i="7"/>
  <c r="H30" i="7"/>
  <c r="AE30" i="7" s="1"/>
  <c r="AG29" i="7"/>
  <c r="AF29" i="7"/>
  <c r="AE29" i="7"/>
  <c r="AD29" i="7"/>
  <c r="AC29" i="7"/>
  <c r="AB29" i="7"/>
  <c r="J29" i="7"/>
  <c r="BZ28" i="7"/>
  <c r="H27" i="7"/>
  <c r="H26" i="7"/>
  <c r="AD26" i="7" s="1"/>
  <c r="AG25" i="7"/>
  <c r="AF25" i="7"/>
  <c r="AE25" i="7"/>
  <c r="AD25" i="7"/>
  <c r="AC25" i="7"/>
  <c r="AB25" i="7"/>
  <c r="J25" i="7"/>
  <c r="BX23" i="7"/>
  <c r="BW23" i="7"/>
  <c r="BV23" i="7"/>
  <c r="BU23" i="7"/>
  <c r="BT23" i="7"/>
  <c r="BS23" i="7"/>
  <c r="BR23" i="7"/>
  <c r="BQ23" i="7"/>
  <c r="BP23" i="7"/>
  <c r="BO23" i="7"/>
  <c r="BN23" i="7"/>
  <c r="BM23" i="7"/>
  <c r="BL23" i="7"/>
  <c r="BK23" i="7"/>
  <c r="BJ23" i="7"/>
  <c r="BI23" i="7"/>
  <c r="BH23" i="7"/>
  <c r="BG23" i="7"/>
  <c r="BF23" i="7"/>
  <c r="BE23" i="7"/>
  <c r="BD23" i="7"/>
  <c r="AW23" i="7"/>
  <c r="AV23" i="7"/>
  <c r="AU23" i="7"/>
  <c r="AT23" i="7"/>
  <c r="AM23" i="7"/>
  <c r="AL23" i="7"/>
  <c r="AK23" i="7"/>
  <c r="AJ23" i="7"/>
  <c r="AI23" i="7"/>
  <c r="AH23" i="7"/>
  <c r="AA23" i="7"/>
  <c r="Z23" i="7"/>
  <c r="Y23" i="7"/>
  <c r="X23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BE22" i="7"/>
  <c r="BD22" i="7"/>
  <c r="BC22" i="7"/>
  <c r="BB22" i="7"/>
  <c r="BA22" i="7"/>
  <c r="AZ22" i="7"/>
  <c r="AY22" i="7"/>
  <c r="AX22" i="7"/>
  <c r="AW22" i="7"/>
  <c r="J22" i="7"/>
  <c r="BB21" i="7"/>
  <c r="BA21" i="7"/>
  <c r="AZ21" i="7"/>
  <c r="AY21" i="7"/>
  <c r="AX21" i="7"/>
  <c r="AW21" i="7"/>
  <c r="AV21" i="7"/>
  <c r="AU21" i="7"/>
  <c r="AT21" i="7"/>
  <c r="BZ21" i="7" s="1"/>
  <c r="J21" i="7"/>
  <c r="BB20" i="7"/>
  <c r="BA20" i="7"/>
  <c r="AZ20" i="7"/>
  <c r="AY20" i="7"/>
  <c r="AX20" i="7"/>
  <c r="AW20" i="7"/>
  <c r="AV20" i="7"/>
  <c r="AU20" i="7"/>
  <c r="AT20" i="7"/>
  <c r="J20" i="7"/>
  <c r="BB19" i="7"/>
  <c r="BA19" i="7"/>
  <c r="AZ19" i="7"/>
  <c r="AY19" i="7"/>
  <c r="AX19" i="7"/>
  <c r="AW19" i="7"/>
  <c r="AV19" i="7"/>
  <c r="AU19" i="7"/>
  <c r="AT19" i="7"/>
  <c r="J19" i="7"/>
  <c r="AQ18" i="7"/>
  <c r="AP18" i="7"/>
  <c r="AO18" i="7"/>
  <c r="AN18" i="7"/>
  <c r="AM18" i="7"/>
  <c r="AL18" i="7"/>
  <c r="AK18" i="7"/>
  <c r="AJ18" i="7"/>
  <c r="AI18" i="7"/>
  <c r="J18" i="7"/>
  <c r="AQ17" i="7"/>
  <c r="AP17" i="7"/>
  <c r="AO17" i="7"/>
  <c r="AN17" i="7"/>
  <c r="AM17" i="7"/>
  <c r="AL17" i="7"/>
  <c r="J17" i="7"/>
  <c r="BZ16" i="7"/>
  <c r="H16" i="7"/>
  <c r="J16" i="7" s="1"/>
  <c r="H15" i="7"/>
  <c r="AX15" i="7" s="1"/>
  <c r="H14" i="7"/>
  <c r="AY14" i="7" s="1"/>
  <c r="H13" i="7"/>
  <c r="BB13" i="7" s="1"/>
  <c r="H12" i="7"/>
  <c r="AX12" i="7" s="1"/>
  <c r="H11" i="7"/>
  <c r="AQ11" i="7" s="1"/>
  <c r="H10" i="7"/>
  <c r="AM10" i="7" s="1"/>
  <c r="BZ9" i="7"/>
  <c r="AD8" i="7"/>
  <c r="AC8" i="7"/>
  <c r="J8" i="7"/>
  <c r="BZ7" i="7"/>
  <c r="H7" i="7"/>
  <c r="AD6" i="7"/>
  <c r="AC6" i="7"/>
  <c r="J6" i="7"/>
  <c r="H5" i="7"/>
  <c r="J5" i="7" s="1"/>
  <c r="BX4" i="7"/>
  <c r="BW4" i="7"/>
  <c r="BV4" i="7"/>
  <c r="BU4" i="7"/>
  <c r="BT4" i="7"/>
  <c r="BS4" i="7"/>
  <c r="BR4" i="7"/>
  <c r="BQ4" i="7"/>
  <c r="BP4" i="7"/>
  <c r="BO4" i="7"/>
  <c r="BN4" i="7"/>
  <c r="BM4" i="7"/>
  <c r="BL4" i="7"/>
  <c r="BK4" i="7"/>
  <c r="BJ4" i="7"/>
  <c r="BI4" i="7"/>
  <c r="BH4" i="7"/>
  <c r="BG4" i="7"/>
  <c r="BF4" i="7"/>
  <c r="AS4" i="7"/>
  <c r="AR4" i="7"/>
  <c r="AH4" i="7"/>
  <c r="AG4" i="7"/>
  <c r="AF4" i="7"/>
  <c r="AE4" i="7"/>
  <c r="AB4" i="7"/>
  <c r="W4" i="7"/>
  <c r="V4" i="7"/>
  <c r="U4" i="7"/>
  <c r="T4" i="7"/>
  <c r="S4" i="7"/>
  <c r="R4" i="7"/>
  <c r="Q4" i="7"/>
  <c r="P4" i="7"/>
  <c r="O4" i="7"/>
  <c r="N4" i="7"/>
  <c r="M4" i="7"/>
  <c r="L4" i="7"/>
  <c r="K4" i="7"/>
  <c r="I3" i="7"/>
  <c r="CA53" i="7" l="1"/>
  <c r="J59" i="7"/>
  <c r="J52" i="7"/>
  <c r="AF30" i="7"/>
  <c r="AA64" i="7"/>
  <c r="AA91" i="7" s="1"/>
  <c r="BZ83" i="7"/>
  <c r="J86" i="7"/>
  <c r="AY23" i="7"/>
  <c r="AS23" i="7"/>
  <c r="W64" i="7"/>
  <c r="W91" i="7" s="1"/>
  <c r="AB30" i="7"/>
  <c r="AZ32" i="7"/>
  <c r="AZ23" i="7" s="1"/>
  <c r="H40" i="7"/>
  <c r="H39" i="7" s="1"/>
  <c r="AE64" i="7"/>
  <c r="AE91" i="7" s="1"/>
  <c r="BZ70" i="7"/>
  <c r="H28" i="7"/>
  <c r="J28" i="7" s="1"/>
  <c r="AC30" i="7"/>
  <c r="J32" i="7"/>
  <c r="BB32" i="7"/>
  <c r="AJ64" i="7"/>
  <c r="AJ91" i="7" s="1"/>
  <c r="AN64" i="7"/>
  <c r="AN91" i="7" s="1"/>
  <c r="AZ15" i="7"/>
  <c r="BZ20" i="7"/>
  <c r="Z4" i="7"/>
  <c r="AD4" i="7"/>
  <c r="Y4" i="7"/>
  <c r="AC4" i="7"/>
  <c r="BC15" i="7"/>
  <c r="BC4" i="7" s="1"/>
  <c r="BZ22" i="7"/>
  <c r="AG30" i="7"/>
  <c r="AN32" i="7"/>
  <c r="AN23" i="7" s="1"/>
  <c r="AX32" i="7"/>
  <c r="AX23" i="7" s="1"/>
  <c r="V64" i="7"/>
  <c r="V91" i="7" s="1"/>
  <c r="Z64" i="7"/>
  <c r="Z91" i="7" s="1"/>
  <c r="AD64" i="7"/>
  <c r="AD91" i="7" s="1"/>
  <c r="AH64" i="7"/>
  <c r="AH91" i="7" s="1"/>
  <c r="AL64" i="7"/>
  <c r="AL91" i="7" s="1"/>
  <c r="AK64" i="7"/>
  <c r="AK91" i="7" s="1"/>
  <c r="AO64" i="7"/>
  <c r="AO91" i="7" s="1"/>
  <c r="BZ6" i="7"/>
  <c r="AA4" i="7"/>
  <c r="AV12" i="7"/>
  <c r="BZ17" i="7"/>
  <c r="BZ19" i="7"/>
  <c r="AQ32" i="7"/>
  <c r="BA32" i="7"/>
  <c r="BZ61" i="7"/>
  <c r="CA61" i="7" s="1"/>
  <c r="BZ72" i="7"/>
  <c r="BZ84" i="7"/>
  <c r="BB23" i="7"/>
  <c r="BZ71" i="7"/>
  <c r="BZ73" i="7"/>
  <c r="AK10" i="7"/>
  <c r="AV14" i="7"/>
  <c r="J40" i="7"/>
  <c r="AO11" i="7"/>
  <c r="AZ13" i="7"/>
  <c r="AG27" i="7"/>
  <c r="AC27" i="7"/>
  <c r="H24" i="7"/>
  <c r="AE27" i="7"/>
  <c r="AB27" i="7"/>
  <c r="AI11" i="7"/>
  <c r="AT13" i="7"/>
  <c r="AG26" i="7"/>
  <c r="AC26" i="7"/>
  <c r="AB26" i="7"/>
  <c r="AE26" i="7"/>
  <c r="AD27" i="7"/>
  <c r="BZ36" i="7"/>
  <c r="AR23" i="7"/>
  <c r="X64" i="7"/>
  <c r="X91" i="7" s="1"/>
  <c r="BZ67" i="7"/>
  <c r="BZ69" i="7"/>
  <c r="AB64" i="7"/>
  <c r="AB91" i="7" s="1"/>
  <c r="AF64" i="7"/>
  <c r="AF91" i="7" s="1"/>
  <c r="BZ80" i="7"/>
  <c r="BZ8" i="7"/>
  <c r="AP11" i="7"/>
  <c r="AL11" i="7"/>
  <c r="J11" i="7"/>
  <c r="AN11" i="7"/>
  <c r="AJ11" i="7"/>
  <c r="BA13" i="7"/>
  <c r="AW13" i="7"/>
  <c r="J13" i="7"/>
  <c r="AY13" i="7"/>
  <c r="AU13" i="7"/>
  <c r="H31" i="7"/>
  <c r="J31" i="7" s="1"/>
  <c r="J34" i="7"/>
  <c r="X4" i="7"/>
  <c r="AP10" i="7"/>
  <c r="AL10" i="7"/>
  <c r="J10" i="7"/>
  <c r="AN10" i="7"/>
  <c r="AJ10" i="7"/>
  <c r="AO10" i="7"/>
  <c r="AK11" i="7"/>
  <c r="BA12" i="7"/>
  <c r="AW12" i="7"/>
  <c r="J12" i="7"/>
  <c r="AY12" i="7"/>
  <c r="AU12" i="7"/>
  <c r="AZ12" i="7"/>
  <c r="AV13" i="7"/>
  <c r="BB14" i="7"/>
  <c r="AX14" i="7"/>
  <c r="AW14" i="7"/>
  <c r="J14" i="7"/>
  <c r="AZ14" i="7"/>
  <c r="AU14" i="7"/>
  <c r="BA14" i="7"/>
  <c r="AE23" i="7"/>
  <c r="AF27" i="7"/>
  <c r="H64" i="7"/>
  <c r="J65" i="7"/>
  <c r="J7" i="7"/>
  <c r="H4" i="7"/>
  <c r="AI10" i="7"/>
  <c r="AQ10" i="7"/>
  <c r="AQ4" i="7" s="1"/>
  <c r="AM11" i="7"/>
  <c r="AM4" i="7" s="1"/>
  <c r="AT12" i="7"/>
  <c r="BB12" i="7"/>
  <c r="AX13" i="7"/>
  <c r="AT14" i="7"/>
  <c r="BE15" i="7"/>
  <c r="BE4" i="7" s="1"/>
  <c r="BA15" i="7"/>
  <c r="AW15" i="7"/>
  <c r="BD15" i="7"/>
  <c r="BD4" i="7" s="1"/>
  <c r="AY15" i="7"/>
  <c r="BB15" i="7"/>
  <c r="J15" i="7"/>
  <c r="BZ18" i="7"/>
  <c r="BZ25" i="7"/>
  <c r="AF26" i="7"/>
  <c r="BZ51" i="7"/>
  <c r="CA58" i="7" s="1"/>
  <c r="BZ60" i="7"/>
  <c r="CA60" i="7" s="1"/>
  <c r="Y64" i="7"/>
  <c r="Y91" i="7" s="1"/>
  <c r="AC64" i="7"/>
  <c r="AC91" i="7" s="1"/>
  <c r="AG64" i="7"/>
  <c r="AG91" i="7" s="1"/>
  <c r="BZ79" i="7"/>
  <c r="BZ87" i="7"/>
  <c r="BZ90" i="7" s="1"/>
  <c r="AD30" i="7"/>
  <c r="AP32" i="7"/>
  <c r="AQ23" i="7" s="1"/>
  <c r="AV4" i="7" l="1"/>
  <c r="AO4" i="7"/>
  <c r="BZ52" i="7"/>
  <c r="BA23" i="7"/>
  <c r="AP23" i="7"/>
  <c r="AK4" i="7"/>
  <c r="BZ32" i="7"/>
  <c r="AJ4" i="7"/>
  <c r="AP4" i="7"/>
  <c r="AO23" i="7"/>
  <c r="AD23" i="7"/>
  <c r="AZ4" i="7"/>
  <c r="AX4" i="7"/>
  <c r="BZ86" i="7"/>
  <c r="CA91" i="7" s="1"/>
  <c r="BZ14" i="7"/>
  <c r="AL4" i="7"/>
  <c r="BZ13" i="7"/>
  <c r="BZ15" i="7"/>
  <c r="AW4" i="7"/>
  <c r="BZ26" i="7"/>
  <c r="AB23" i="7"/>
  <c r="BZ11" i="7"/>
  <c r="BZ27" i="7"/>
  <c r="AF23" i="7"/>
  <c r="BB4" i="7"/>
  <c r="BZ10" i="7"/>
  <c r="AI4" i="7"/>
  <c r="BZ30" i="7"/>
  <c r="AU4" i="7"/>
  <c r="BA4" i="7"/>
  <c r="AN4" i="7"/>
  <c r="AC23" i="7"/>
  <c r="J39" i="7"/>
  <c r="BZ12" i="7"/>
  <c r="AT4" i="7"/>
  <c r="J4" i="7"/>
  <c r="CA64" i="7"/>
  <c r="J64" i="7"/>
  <c r="AY4" i="7"/>
  <c r="AG23" i="7"/>
  <c r="J24" i="7"/>
  <c r="H23" i="7"/>
  <c r="J23" i="7" s="1"/>
  <c r="J90" i="7" l="1"/>
  <c r="BC23" i="7"/>
  <c r="H3" i="7"/>
  <c r="J3" i="7" s="1"/>
  <c r="BZ23" i="7"/>
  <c r="BZ29" i="7" l="1"/>
  <c r="BZ39" i="7" s="1"/>
  <c r="CA39" i="7" s="1"/>
  <c r="BZ91" i="7"/>
  <c r="BZ93" i="7" s="1"/>
</calcChain>
</file>

<file path=xl/sharedStrings.xml><?xml version="1.0" encoding="utf-8"?>
<sst xmlns="http://schemas.openxmlformats.org/spreadsheetml/2006/main" count="266" uniqueCount="174">
  <si>
    <t>4</t>
  </si>
  <si>
    <t>1.2.1</t>
  </si>
  <si>
    <t>1.2.2</t>
  </si>
  <si>
    <t>12 mss</t>
  </si>
  <si>
    <t>36 mss</t>
  </si>
  <si>
    <t>24 mss</t>
  </si>
  <si>
    <t>6 mss</t>
  </si>
  <si>
    <t>WBS</t>
  </si>
  <si>
    <t>Duración</t>
  </si>
  <si>
    <t>Comienzo</t>
  </si>
  <si>
    <t>Fin</t>
  </si>
  <si>
    <t>Financiamiento BID</t>
  </si>
  <si>
    <t>Aporte Local</t>
  </si>
  <si>
    <t>Costo Total</t>
  </si>
  <si>
    <t>1.2.1.1</t>
  </si>
  <si>
    <t>29 mss</t>
  </si>
  <si>
    <t>3 mss</t>
  </si>
  <si>
    <t>1.2.2.1</t>
  </si>
  <si>
    <t>2.1.1</t>
  </si>
  <si>
    <t>9 mss</t>
  </si>
  <si>
    <t>10 mss</t>
  </si>
  <si>
    <t>11 mss</t>
  </si>
  <si>
    <t xml:space="preserve">Auditoria del Programa </t>
  </si>
  <si>
    <t>T1</t>
  </si>
  <si>
    <t>T2</t>
  </si>
  <si>
    <t>T3</t>
  </si>
  <si>
    <t>T4</t>
  </si>
  <si>
    <t>Columna de comprobación</t>
  </si>
  <si>
    <t xml:space="preserve">Total </t>
  </si>
  <si>
    <t>32 mss</t>
  </si>
  <si>
    <t xml:space="preserve">Presupuesto </t>
  </si>
  <si>
    <t>AÑO 2014</t>
  </si>
  <si>
    <t>AÑO 2015</t>
  </si>
  <si>
    <t>17 mss</t>
  </si>
  <si>
    <t>14 mss</t>
  </si>
  <si>
    <t>Nombre de la tarea / Producto</t>
  </si>
  <si>
    <t>AÑO 2016</t>
  </si>
  <si>
    <t>1.1.2</t>
  </si>
  <si>
    <t>1.1.2.1</t>
  </si>
  <si>
    <t>1.1.2.6</t>
  </si>
  <si>
    <t>1.1.2.7</t>
  </si>
  <si>
    <t>1.1.2.8</t>
  </si>
  <si>
    <t>1.1.2.9</t>
  </si>
  <si>
    <t>1.1.2.10</t>
  </si>
  <si>
    <t>1.1.4</t>
  </si>
  <si>
    <t xml:space="preserve">1.1.4.1 </t>
  </si>
  <si>
    <t>1.1.4.2</t>
  </si>
  <si>
    <t>1.1.4.3</t>
  </si>
  <si>
    <t>1.1.4.4</t>
  </si>
  <si>
    <t>1.1.4.5</t>
  </si>
  <si>
    <t>2.3.1</t>
  </si>
  <si>
    <t>2.3.2</t>
  </si>
  <si>
    <t xml:space="preserve">Subcomponente 3.1.  Consolidación de las Unidades Técnicas. </t>
  </si>
  <si>
    <t>3.1.3</t>
  </si>
  <si>
    <t>3.1.4</t>
  </si>
  <si>
    <t xml:space="preserve">Diseños, obras específicas y acompañamiento social de los proyectos de MIB </t>
  </si>
  <si>
    <t>2.4.1</t>
  </si>
  <si>
    <t xml:space="preserve">Administración y Seguimiento </t>
  </si>
  <si>
    <t>AÑO 2017</t>
  </si>
  <si>
    <t>48 mss</t>
  </si>
  <si>
    <t xml:space="preserve">Componente 1. Desarrollo Urbano Integral - Mejoramiento Integral de Barrios </t>
  </si>
  <si>
    <t>Nucleos Simpson Well, Bigh Gaugh, Nucleos Rurales varios, Nucleo Morris Landing, Nucleos Rurales Alternat, Nucleos urbanos Natania, Serranilla</t>
  </si>
  <si>
    <t xml:space="preserve">Interventoría diseños a proyectos de MIB  </t>
  </si>
  <si>
    <t xml:space="preserve">Interventoría obras proyectos de MIB  </t>
  </si>
  <si>
    <t>Interventoría de obra MIB en  Nucleo Simpson Well</t>
  </si>
  <si>
    <t>Interventoría de obra MIB en  Nucleo Bigh Gaugh</t>
  </si>
  <si>
    <t>Interventoría de obra MIB en  Nucleos Rurales varios</t>
  </si>
  <si>
    <t>Interventoría de obra MIB en  Nucleos Nucleo Morris Landing</t>
  </si>
  <si>
    <t>1.1.2.11</t>
  </si>
  <si>
    <t>Interventoría de obra MIB en  Nucleos Rurales Alternat</t>
  </si>
  <si>
    <t>1.1.2.12</t>
  </si>
  <si>
    <t>Interventoría de obra MIB en Nucleos urbanos Natania, Serranilla</t>
  </si>
  <si>
    <t xml:space="preserve">Construcción de obras y acompañamiento social Proyectos MIB </t>
  </si>
  <si>
    <t>1.1.4.6</t>
  </si>
  <si>
    <t xml:space="preserve">Componente 1. Desarrollo Urbano Integral - Revitalziación Centro Urbano </t>
  </si>
  <si>
    <t xml:space="preserve">Diseños de obras específicas de los proyectos Revitalización del Centro Urbano </t>
  </si>
  <si>
    <t>Estudios y diseños de las obras para la Revitalización del Centro Urbano - Spratt Bight</t>
  </si>
  <si>
    <t xml:space="preserve">Estudios y diseños de las obras para intervenciones adyacentes a las playas </t>
  </si>
  <si>
    <t>Estudios y diseños - Playa de North End y San Luis - infraestructura urbana</t>
  </si>
  <si>
    <t xml:space="preserve">Interventoría diseños a proyectos Revitalización del Centro Urbano </t>
  </si>
  <si>
    <t>Interventoría a estudios y diseños de las obras para la Revitalización del Centro Urbano - Spratt Bight</t>
  </si>
  <si>
    <t xml:space="preserve">Interventoría a estudios y diseños de las obras adyacentes a las playas </t>
  </si>
  <si>
    <t xml:space="preserve">Construcción de obras Revitalización Centro Urbano </t>
  </si>
  <si>
    <t>Construcción obras revitalziación Centro urbano de North End</t>
  </si>
  <si>
    <t xml:space="preserve">Construcción obras adyacentes a playas - Espigón (muelle)  de playa de North End </t>
  </si>
  <si>
    <t xml:space="preserve">Construcción de Infraestructura urbana - Playa de North End y San Luis </t>
  </si>
  <si>
    <t xml:space="preserve">Interventoría a obras Revitalización Centro urbano   </t>
  </si>
  <si>
    <t>Interventoría obras revitalziación centro urbano</t>
  </si>
  <si>
    <t xml:space="preserve">Interventoría obras adyacentes a las playas </t>
  </si>
  <si>
    <t xml:space="preserve">Interventoría obras de Infraestructura urbana - Playa de North End y San Luis </t>
  </si>
  <si>
    <t>Componente 2. Provisión y acceso a los servicios de agua y saneamiento</t>
  </si>
  <si>
    <t xml:space="preserve">Estudios y Diseños de obras </t>
  </si>
  <si>
    <t>2.1.1.2</t>
  </si>
  <si>
    <t>Formulación proyectos integrales de abastecimiento de agua y manejo de aguas residuales para la zona rural de San Andres</t>
  </si>
  <si>
    <t>2.1.1.3</t>
  </si>
  <si>
    <t>Plan de Obras e Inversiones Alcantarillado Sanitario Providencia</t>
  </si>
  <si>
    <t>2.1.1.4</t>
  </si>
  <si>
    <t>Elaboración de diseños Plan Maestro de Agua Potable, Alcantarillado y Manejo de Aguas Lluvias de San Andrés</t>
  </si>
  <si>
    <t xml:space="preserve">Construcción de obras deCiviles - Acueducto y Alcantarillado + interventoria de obras </t>
  </si>
  <si>
    <t>Ampliación de capacidad de abastacemiento zona rural - Obras Civiles Pozos</t>
  </si>
  <si>
    <t>Ampliación de capacidad de abastacemiento zona rural - Obras Civiles Planta</t>
  </si>
  <si>
    <t>Rehabilitación y mejoramiento hidráulico de redes de distribución- Obras Civiles Redes</t>
  </si>
  <si>
    <t>Soluciones de Saneamiento domesticas construidas</t>
  </si>
  <si>
    <t xml:space="preserve">Formulación de proyectos y asistencia técnica </t>
  </si>
  <si>
    <t>Desarrollo productivo</t>
  </si>
  <si>
    <t>Capacitación en temas de dialogo público-privado y en formulación de proyectos</t>
  </si>
  <si>
    <t>Encuestas empresariales</t>
  </si>
  <si>
    <t>3.1.5</t>
  </si>
  <si>
    <t xml:space="preserve">Fondo de Fomento Empresarial  </t>
  </si>
  <si>
    <t xml:space="preserve">Apoyo a la gestión y política tributaria. </t>
  </si>
  <si>
    <t xml:space="preserve">Capaña de sensibilización y socilización para la actualización del catastro  </t>
  </si>
  <si>
    <t>Programa pedagógico para promover el pago voluntario y oportuno de los impuestos</t>
  </si>
  <si>
    <t xml:space="preserve">Conformación de equipo  encargado de la distribución de la factura de cobro, las notificaciónes por morocidad   y realizar procesos de cobro coactivo  </t>
  </si>
  <si>
    <t>Conformación de un grupo de fiscalización a la importación de mercancias extranjeras, a la evasión del ICA y al contrabando hacia el continente.</t>
  </si>
  <si>
    <t>Ajuste a los procedimientos y requisitos  para adelantar los trámites asociados al Registro Nacional Automotor  de los vehículos automotores que circulan en San Andrés</t>
  </si>
  <si>
    <t>Fortalecimiento del equipo técnico encargado de la Recaudación Tributaria</t>
  </si>
  <si>
    <t xml:space="preserve">Propuesta de Proyecto de Ley de compensación de predial </t>
  </si>
  <si>
    <t>Modernización del Impuesto de Induatria y Comercio y del Impuesto único a favor de San Andrés</t>
  </si>
  <si>
    <t>Modernización del Estatuto de Rentas</t>
  </si>
  <si>
    <t>Modernización de  la Tarjeta de Turista y contribución de uso de la infraestructura pública turística</t>
  </si>
  <si>
    <t>Sistema de información para el seguimiento de las demandas en contra del departamento y  la implementación de   una plataforma informática que permita determinar la valoración de las obligaciones contingentes.</t>
  </si>
  <si>
    <t xml:space="preserve">Conformación de  grupo  de gestión de obligaciones contingentes en la Secretaría de Hacienda.  </t>
  </si>
  <si>
    <t>Diseño de modelo de defensa jurídica del departamento y definición de  un sistema de gestión de obligaciones contingentes</t>
  </si>
  <si>
    <t>Fortalecimiento de la gestión de la inversión pública</t>
  </si>
  <si>
    <t xml:space="preserve">Identificación y estructuración de  alianzas publico privadas </t>
  </si>
  <si>
    <t>Programa de asistencia técnica  y capacitación en formulación y estructuración de proyectos, dirigida a los funcionarios de la Gobernación</t>
  </si>
  <si>
    <t xml:space="preserve">Formulación de propuesta de Contrato - Plan </t>
  </si>
  <si>
    <t>60 mss</t>
  </si>
  <si>
    <t>40 mss</t>
  </si>
  <si>
    <t>28 mss</t>
  </si>
  <si>
    <t>13 mss</t>
  </si>
  <si>
    <t>20 mss</t>
  </si>
  <si>
    <t>19 mss</t>
  </si>
  <si>
    <t>54 mms</t>
  </si>
  <si>
    <t>CO-L1125</t>
  </si>
  <si>
    <t xml:space="preserve">Construcción de Obras Nucleo Simpson Well y programas de capacitación </t>
  </si>
  <si>
    <t xml:space="preserve">Construcción de Obras Nucleo Bigh Gaugh y programas de capacitación </t>
  </si>
  <si>
    <t xml:space="preserve">Construcción de Obras Nucleos Rurales varios y programas de capacitación </t>
  </si>
  <si>
    <t xml:space="preserve">Construcción de Obras Nucleo Morris Landing y programas de capacitación  </t>
  </si>
  <si>
    <t xml:space="preserve">Construcción de Obras Nucleos Rurales Alternat y programas de capacitación </t>
  </si>
  <si>
    <t xml:space="preserve">Construcción de Obras Barrios Urbanos  Natania, Serranilla y programas de capacitación </t>
  </si>
  <si>
    <t xml:space="preserve">Talleres de capacitación a la Unidad de Servicios Públicos </t>
  </si>
  <si>
    <t xml:space="preserve">Componente 5. Fortalecimiento Fiscal  </t>
  </si>
  <si>
    <t>4.1.2.1</t>
  </si>
  <si>
    <t>4.1.2.2</t>
  </si>
  <si>
    <t>4.1.2.3</t>
  </si>
  <si>
    <t xml:space="preserve">Componente 4. Desarrollo Economico y Local </t>
  </si>
  <si>
    <t xml:space="preserve">Componente 3. Mejora de la infraestructura costera y de la gestión de riesgos costeros </t>
  </si>
  <si>
    <t>2.1.2.1</t>
  </si>
  <si>
    <t>2.1.2.2</t>
  </si>
  <si>
    <t>2.1.2.3</t>
  </si>
  <si>
    <t>2.1.3</t>
  </si>
  <si>
    <t>Obras para la recuperación de areas adyacentes a las playas en providencia -Black Sand Bay y Talleres de capacitación</t>
  </si>
  <si>
    <t xml:space="preserve">Actualización de la nomenclatura urbana y numeración catastral </t>
  </si>
  <si>
    <t>Capacitación  procedimientos para la gestión de las  obigaciones contigentes y Talleres de capacitación a funcionarios de la Secretaria de Hacienda Departamental</t>
  </si>
  <si>
    <t xml:space="preserve">Diagnóstico y plan de acción sobre la estructura tributaria, Propuesta de ajuste de tarifa de predial 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</si>
  <si>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</si>
  <si>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</si>
  <si>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</si>
  <si>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</si>
  <si>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</si>
  <si>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</si>
  <si>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</si>
  <si>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</si>
  <si>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</si>
  <si>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5.2.1</t>
  </si>
  <si>
    <t>5.2.3</t>
  </si>
  <si>
    <t>Estudios de diagnóstico y Pre-inversión para la recuperación realizados</t>
  </si>
  <si>
    <t xml:space="preserve">Administración dy evaluación del Programa </t>
  </si>
  <si>
    <t>Estudios de monitoreo sobre dinámica de las playas y acantilados realizados.</t>
  </si>
  <si>
    <t>Talleres de capacitación en gestión integrada de riesgos costeros e ingeniería costera</t>
  </si>
  <si>
    <t>Sistema de análisis de los riesgos costeros y mapeo de vulnerabilidad diseñado e implementado</t>
  </si>
  <si>
    <t>4.1.2.4</t>
  </si>
  <si>
    <t>4.1.2.5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</si>
</sst>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5" formatCode="&quot;$&quot;#,##0_);\(&quot;$&quot;#,##0\)"/>
    <numFmt numFmtId="7" formatCode="&quot;$&quot;#,##0.00_);\(&quot;$&quot;#,##0.00\)"/>
    <numFmt numFmtId="43" formatCode="_(* #,##0.00_);_(* \(#,##0.00\);_(* &quot;-&quot;??_);_(@_)"/>
    <numFmt numFmtId="164" formatCode="&quot;$&quot;\ #,##0.00_);\(&quot;$&quot;\ #,##0.00\)"/>
    <numFmt numFmtId="165" formatCode="mmm/yyyy"/>
    <numFmt numFmtId="166" formatCode="&quot;$&quot;\ #,##0.0_);\(&quot;$&quot;\ #,##0.0\)"/>
    <numFmt numFmtId="167" formatCode="&quot;$&quot;#,##0.00"/>
    <numFmt numFmtId="168" formatCode="&quot;$&quot;#,##0"/>
    <numFmt numFmtId="169" formatCode="_-* #,##0.00\ _€_-;\-* #,##0.00\ _€_-;_-* &quot;-&quot;??\ _€_-;_-@_-"/>
    <numFmt numFmtId="170" formatCode="_-* #,##0\ _€_-;\-* #,##0\ _€_-;_-* &quot;-&quot;??\ _€_-;_-@_-"/>
    <numFmt numFmtId="171" formatCode="_(* #,##0_);_(* \(#,##0\);_(* &quot;-&quot;??_);_(@_)"/>
    <numFmt numFmtId="172" formatCode="_-* #,##0\ _€_-;\-* #,##0\ _€_-;_-* &quot;-&quot;?\ _€_-;_-@_-"/>
    <numFmt numFmtId="173" formatCode="&quot;$&quot;\ #,##0_);\(&quot;$&quot;\ #,##0\)"/>
    <numFmt numFmtId="174" formatCode="_-* #,##0.00_-;\-* #,##0.00_-;_-* &quot;-&quot;??_-;_-@_-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Arial"/>
      <family val="2"/>
    </font>
    <font>
      <b/>
      <sz val="10"/>
      <color theme="1"/>
      <name val="Calibri"/>
      <family val="2"/>
    </font>
    <font>
      <b/>
      <sz val="9"/>
      <color theme="0"/>
      <name val="Calibri"/>
      <family val="2"/>
    </font>
    <font>
      <sz val="9"/>
      <color theme="1"/>
      <name val="Calibri"/>
      <family val="2"/>
      <scheme val="minor"/>
    </font>
    <font>
      <b/>
      <i/>
      <sz val="10"/>
      <color theme="1"/>
      <name val="Calibri"/>
      <family val="2"/>
    </font>
    <font>
      <b/>
      <i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8C8A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3">
    <xf numFmtId="0" fontId="0" fillId="0" borderId="0"/>
    <xf numFmtId="0" fontId="5" fillId="4" borderId="2" applyNumberFormat="0" applyFont="0" applyAlignment="0" applyProtection="0"/>
    <xf numFmtId="16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7" fillId="0" borderId="0"/>
    <xf numFmtId="9" fontId="6" fillId="0" borderId="0" applyFont="0" applyFill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32" borderId="0" applyNumberFormat="0" applyBorder="0" applyAlignment="0" applyProtection="0"/>
    <xf numFmtId="0" fontId="20" fillId="16" borderId="0" applyNumberFormat="0" applyBorder="0" applyAlignment="0" applyProtection="0"/>
    <xf numFmtId="0" fontId="21" fillId="33" borderId="27" applyNumberFormat="0" applyAlignment="0" applyProtection="0"/>
    <xf numFmtId="0" fontId="21" fillId="33" borderId="27" applyNumberFormat="0" applyAlignment="0" applyProtection="0"/>
    <xf numFmtId="0" fontId="21" fillId="33" borderId="27" applyNumberFormat="0" applyAlignment="0" applyProtection="0"/>
    <xf numFmtId="0" fontId="22" fillId="34" borderId="28" applyNumberFormat="0" applyAlignment="0" applyProtection="0"/>
    <xf numFmtId="43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17" borderId="0" applyNumberFormat="0" applyBorder="0" applyAlignment="0" applyProtection="0"/>
    <xf numFmtId="0" fontId="25" fillId="0" borderId="29" applyNumberFormat="0" applyFill="0" applyAlignment="0" applyProtection="0"/>
    <xf numFmtId="0" fontId="26" fillId="0" borderId="30" applyNumberFormat="0" applyFill="0" applyAlignment="0" applyProtection="0"/>
    <xf numFmtId="0" fontId="27" fillId="0" borderId="31" applyNumberFormat="0" applyFill="0" applyAlignment="0" applyProtection="0"/>
    <xf numFmtId="0" fontId="27" fillId="0" borderId="0" applyNumberFormat="0" applyFill="0" applyBorder="0" applyAlignment="0" applyProtection="0"/>
    <xf numFmtId="0" fontId="28" fillId="20" borderId="27" applyNumberFormat="0" applyAlignment="0" applyProtection="0"/>
    <xf numFmtId="0" fontId="28" fillId="20" borderId="27" applyNumberFormat="0" applyAlignment="0" applyProtection="0"/>
    <xf numFmtId="0" fontId="28" fillId="20" borderId="27" applyNumberFormat="0" applyAlignment="0" applyProtection="0"/>
    <xf numFmtId="0" fontId="29" fillId="0" borderId="32" applyNumberFormat="0" applyFill="0" applyAlignment="0" applyProtection="0"/>
    <xf numFmtId="0" fontId="30" fillId="35" borderId="0" applyNumberFormat="0" applyBorder="0" applyAlignment="0" applyProtection="0"/>
    <xf numFmtId="0" fontId="7" fillId="0" borderId="0"/>
    <xf numFmtId="0" fontId="7" fillId="0" borderId="0"/>
    <xf numFmtId="0" fontId="7" fillId="36" borderId="33" applyNumberFormat="0" applyFont="0" applyAlignment="0" applyProtection="0"/>
    <xf numFmtId="0" fontId="7" fillId="36" borderId="33" applyNumberFormat="0" applyFont="0" applyAlignment="0" applyProtection="0"/>
    <xf numFmtId="0" fontId="7" fillId="36" borderId="33" applyNumberFormat="0" applyFont="0" applyAlignment="0" applyProtection="0"/>
    <xf numFmtId="0" fontId="31" fillId="33" borderId="34" applyNumberFormat="0" applyAlignment="0" applyProtection="0"/>
    <xf numFmtId="0" fontId="31" fillId="33" borderId="34" applyNumberFormat="0" applyAlignment="0" applyProtection="0"/>
    <xf numFmtId="0" fontId="31" fillId="33" borderId="34" applyNumberFormat="0" applyAlignment="0" applyProtection="0"/>
    <xf numFmtId="0" fontId="32" fillId="0" borderId="0" applyNumberFormat="0" applyFill="0" applyBorder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4" fillId="0" borderId="0" applyNumberFormat="0" applyFill="0" applyBorder="0" applyAlignment="0" applyProtection="0"/>
  </cellStyleXfs>
  <cellXfs count="190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1" fillId="6" borderId="1" xfId="0" applyFont="1" applyFill="1" applyBorder="1"/>
    <xf numFmtId="0" fontId="3" fillId="6" borderId="1" xfId="0" applyFont="1" applyFill="1" applyBorder="1"/>
    <xf numFmtId="0" fontId="1" fillId="6" borderId="1" xfId="0" applyFont="1" applyFill="1" applyBorder="1" applyAlignment="1">
      <alignment horizontal="center"/>
    </xf>
    <xf numFmtId="165" fontId="1" fillId="6" borderId="1" xfId="0" applyNumberFormat="1" applyFont="1" applyFill="1" applyBorder="1" applyAlignment="1">
      <alignment horizontal="center"/>
    </xf>
    <xf numFmtId="164" fontId="1" fillId="6" borderId="1" xfId="0" applyNumberFormat="1" applyFont="1" applyFill="1" applyBorder="1"/>
    <xf numFmtId="0" fontId="1" fillId="6" borderId="0" xfId="0" applyFont="1" applyFill="1"/>
    <xf numFmtId="0" fontId="3" fillId="6" borderId="1" xfId="0" applyFont="1" applyFill="1" applyBorder="1" applyAlignment="1">
      <alignment wrapText="1"/>
    </xf>
    <xf numFmtId="0" fontId="2" fillId="7" borderId="1" xfId="0" applyFont="1" applyFill="1" applyBorder="1"/>
    <xf numFmtId="0" fontId="2" fillId="7" borderId="1" xfId="0" applyFont="1" applyFill="1" applyBorder="1" applyAlignment="1">
      <alignment horizontal="center"/>
    </xf>
    <xf numFmtId="165" fontId="2" fillId="7" borderId="1" xfId="0" applyNumberFormat="1" applyFont="1" applyFill="1" applyBorder="1" applyAlignment="1">
      <alignment horizontal="center"/>
    </xf>
    <xf numFmtId="164" fontId="2" fillId="7" borderId="1" xfId="0" applyNumberFormat="1" applyFont="1" applyFill="1" applyBorder="1"/>
    <xf numFmtId="0" fontId="2" fillId="7" borderId="0" xfId="0" applyFont="1" applyFill="1"/>
    <xf numFmtId="0" fontId="0" fillId="8" borderId="1" xfId="0" applyFont="1" applyFill="1" applyBorder="1"/>
    <xf numFmtId="164" fontId="1" fillId="8" borderId="1" xfId="0" applyNumberFormat="1" applyFont="1" applyFill="1" applyBorder="1"/>
    <xf numFmtId="0" fontId="1" fillId="8" borderId="0" xfId="0" applyFont="1" applyFill="1"/>
    <xf numFmtId="0" fontId="0" fillId="8" borderId="1" xfId="0" applyFill="1" applyBorder="1"/>
    <xf numFmtId="164" fontId="0" fillId="8" borderId="1" xfId="0" applyNumberFormat="1" applyFill="1" applyBorder="1"/>
    <xf numFmtId="0" fontId="0" fillId="8" borderId="0" xfId="0" applyFill="1"/>
    <xf numFmtId="0" fontId="1" fillId="8" borderId="1" xfId="0" applyFont="1" applyFill="1" applyBorder="1"/>
    <xf numFmtId="0" fontId="0" fillId="8" borderId="1" xfId="0" applyFill="1" applyBorder="1" applyAlignment="1">
      <alignment horizontal="center"/>
    </xf>
    <xf numFmtId="165" fontId="0" fillId="8" borderId="1" xfId="0" applyNumberFormat="1" applyFill="1" applyBorder="1" applyAlignment="1">
      <alignment horizontal="center"/>
    </xf>
    <xf numFmtId="164" fontId="0" fillId="6" borderId="1" xfId="0" applyNumberFormat="1" applyFill="1" applyBorder="1"/>
    <xf numFmtId="164" fontId="0" fillId="0" borderId="4" xfId="0" applyNumberFormat="1" applyBorder="1"/>
    <xf numFmtId="0" fontId="2" fillId="0" borderId="0" xfId="0" applyFont="1" applyFill="1"/>
    <xf numFmtId="0" fontId="1" fillId="0" borderId="0" xfId="0" applyFont="1" applyFill="1"/>
    <xf numFmtId="0" fontId="12" fillId="8" borderId="1" xfId="0" applyFont="1" applyFill="1" applyBorder="1" applyAlignment="1">
      <alignment wrapText="1"/>
    </xf>
    <xf numFmtId="166" fontId="2" fillId="7" borderId="4" xfId="0" applyNumberFormat="1" applyFont="1" applyFill="1" applyBorder="1"/>
    <xf numFmtId="173" fontId="1" fillId="6" borderId="1" xfId="0" applyNumberFormat="1" applyFont="1" applyFill="1" applyBorder="1"/>
    <xf numFmtId="5" fontId="1" fillId="6" borderId="0" xfId="0" applyNumberFormat="1" applyFont="1" applyFill="1"/>
    <xf numFmtId="167" fontId="1" fillId="0" borderId="0" xfId="0" applyNumberFormat="1" applyFont="1" applyFill="1"/>
    <xf numFmtId="7" fontId="0" fillId="0" borderId="0" xfId="0" applyNumberFormat="1" applyFill="1"/>
    <xf numFmtId="173" fontId="1" fillId="6" borderId="4" xfId="0" applyNumberFormat="1" applyFont="1" applyFill="1" applyBorder="1"/>
    <xf numFmtId="164" fontId="1" fillId="8" borderId="4" xfId="0" applyNumberFormat="1" applyFont="1" applyFill="1" applyBorder="1"/>
    <xf numFmtId="166" fontId="1" fillId="6" borderId="4" xfId="0" applyNumberFormat="1" applyFont="1" applyFill="1" applyBorder="1"/>
    <xf numFmtId="164" fontId="1" fillId="6" borderId="4" xfId="0" applyNumberFormat="1" applyFont="1" applyFill="1" applyBorder="1"/>
    <xf numFmtId="0" fontId="13" fillId="9" borderId="5" xfId="0" applyFont="1" applyFill="1" applyBorder="1"/>
    <xf numFmtId="167" fontId="13" fillId="9" borderId="13" xfId="0" applyNumberFormat="1" applyFont="1" applyFill="1" applyBorder="1"/>
    <xf numFmtId="170" fontId="6" fillId="11" borderId="1" xfId="5" applyNumberFormat="1" applyFill="1" applyBorder="1"/>
    <xf numFmtId="170" fontId="11" fillId="11" borderId="14" xfId="5" applyNumberFormat="1" applyFont="1" applyFill="1" applyBorder="1"/>
    <xf numFmtId="170" fontId="6" fillId="11" borderId="1" xfId="5" applyNumberFormat="1" applyFill="1" applyBorder="1" applyAlignment="1">
      <alignment horizontal="center"/>
    </xf>
    <xf numFmtId="170" fontId="6" fillId="11" borderId="7" xfId="5" applyNumberFormat="1" applyFill="1" applyBorder="1" applyAlignment="1">
      <alignment horizontal="center"/>
    </xf>
    <xf numFmtId="172" fontId="8" fillId="11" borderId="14" xfId="5" applyNumberFormat="1" applyFont="1" applyFill="1" applyBorder="1" applyAlignment="1">
      <alignment horizontal="right"/>
    </xf>
    <xf numFmtId="171" fontId="8" fillId="11" borderId="12" xfId="5" applyNumberFormat="1" applyFont="1" applyFill="1" applyBorder="1" applyAlignment="1">
      <alignment horizontal="right"/>
    </xf>
    <xf numFmtId="0" fontId="1" fillId="2" borderId="18" xfId="0" applyFont="1" applyFill="1" applyBorder="1" applyAlignment="1">
      <alignment horizontal="center" vertical="center" wrapText="1"/>
    </xf>
    <xf numFmtId="165" fontId="1" fillId="2" borderId="18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/>
    </xf>
    <xf numFmtId="0" fontId="0" fillId="12" borderId="1" xfId="0" applyFill="1" applyBorder="1"/>
    <xf numFmtId="0" fontId="1" fillId="12" borderId="1" xfId="0" applyFont="1" applyFill="1" applyBorder="1"/>
    <xf numFmtId="165" fontId="0" fillId="12" borderId="1" xfId="0" applyNumberFormat="1" applyFill="1" applyBorder="1" applyAlignment="1">
      <alignment horizontal="center"/>
    </xf>
    <xf numFmtId="168" fontId="10" fillId="5" borderId="0" xfId="1" applyNumberFormat="1" applyFont="1" applyFill="1" applyBorder="1"/>
    <xf numFmtId="164" fontId="1" fillId="0" borderId="1" xfId="0" applyNumberFormat="1" applyFont="1" applyBorder="1"/>
    <xf numFmtId="164" fontId="1" fillId="3" borderId="1" xfId="0" applyNumberFormat="1" applyFont="1" applyFill="1" applyBorder="1"/>
    <xf numFmtId="0" fontId="6" fillId="11" borderId="21" xfId="5" applyFill="1" applyBorder="1"/>
    <xf numFmtId="0" fontId="8" fillId="11" borderId="22" xfId="5" applyFont="1" applyFill="1" applyBorder="1"/>
    <xf numFmtId="0" fontId="8" fillId="11" borderId="22" xfId="5" applyFont="1" applyFill="1" applyBorder="1" applyAlignment="1">
      <alignment horizontal="center"/>
    </xf>
    <xf numFmtId="0" fontId="8" fillId="11" borderId="23" xfId="5" applyFont="1" applyFill="1" applyBorder="1" applyAlignment="1">
      <alignment horizontal="center"/>
    </xf>
    <xf numFmtId="0" fontId="8" fillId="11" borderId="10" xfId="5" applyFont="1" applyFill="1" applyBorder="1"/>
    <xf numFmtId="170" fontId="6" fillId="11" borderId="13" xfId="5" applyNumberFormat="1" applyFill="1" applyBorder="1"/>
    <xf numFmtId="170" fontId="6" fillId="11" borderId="13" xfId="5" applyNumberFormat="1" applyFill="1" applyBorder="1" applyAlignment="1">
      <alignment horizontal="center"/>
    </xf>
    <xf numFmtId="170" fontId="6" fillId="11" borderId="11" xfId="5" applyNumberFormat="1" applyFill="1" applyBorder="1" applyAlignment="1">
      <alignment horizontal="center"/>
    </xf>
    <xf numFmtId="0" fontId="8" fillId="11" borderId="24" xfId="5" applyFont="1" applyFill="1" applyBorder="1"/>
    <xf numFmtId="0" fontId="0" fillId="0" borderId="0" xfId="0" applyBorder="1" applyAlignment="1">
      <alignment wrapText="1"/>
    </xf>
    <xf numFmtId="167" fontId="13" fillId="0" borderId="0" xfId="0" applyNumberFormat="1" applyFont="1" applyFill="1" applyBorder="1"/>
    <xf numFmtId="168" fontId="10" fillId="0" borderId="0" xfId="1" applyNumberFormat="1" applyFont="1" applyFill="1" applyBorder="1"/>
    <xf numFmtId="168" fontId="10" fillId="0" borderId="15" xfId="1" applyNumberFormat="1" applyFont="1" applyFill="1" applyBorder="1"/>
    <xf numFmtId="168" fontId="10" fillId="0" borderId="9" xfId="1" applyNumberFormat="1" applyFont="1" applyFill="1" applyBorder="1"/>
    <xf numFmtId="170" fontId="6" fillId="11" borderId="20" xfId="5" applyNumberFormat="1" applyFill="1" applyBorder="1"/>
    <xf numFmtId="170" fontId="6" fillId="11" borderId="20" xfId="5" applyNumberFormat="1" applyFill="1" applyBorder="1" applyAlignment="1">
      <alignment horizontal="center"/>
    </xf>
    <xf numFmtId="170" fontId="6" fillId="11" borderId="25" xfId="5" applyNumberForma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Border="1"/>
    <xf numFmtId="0" fontId="10" fillId="0" borderId="15" xfId="0" applyFont="1" applyFill="1" applyBorder="1"/>
    <xf numFmtId="0" fontId="10" fillId="0" borderId="9" xfId="0" applyFont="1" applyFill="1" applyBorder="1"/>
    <xf numFmtId="0" fontId="10" fillId="0" borderId="15" xfId="0" applyFont="1" applyBorder="1"/>
    <xf numFmtId="0" fontId="10" fillId="0" borderId="9" xfId="0" applyFont="1" applyBorder="1"/>
    <xf numFmtId="0" fontId="1" fillId="0" borderId="15" xfId="0" applyFont="1" applyFill="1" applyBorder="1"/>
    <xf numFmtId="0" fontId="1" fillId="0" borderId="0" xfId="0" applyFont="1" applyFill="1" applyBorder="1"/>
    <xf numFmtId="0" fontId="1" fillId="0" borderId="9" xfId="0" applyFont="1" applyFill="1" applyBorder="1"/>
    <xf numFmtId="0" fontId="0" fillId="0" borderId="0" xfId="0" applyFill="1" applyBorder="1"/>
    <xf numFmtId="168" fontId="10" fillId="5" borderId="2" xfId="1" applyNumberFormat="1" applyFont="1" applyFill="1" applyBorder="1"/>
    <xf numFmtId="168" fontId="10" fillId="5" borderId="17" xfId="1" applyNumberFormat="1" applyFont="1" applyFill="1" applyBorder="1"/>
    <xf numFmtId="0" fontId="0" fillId="0" borderId="15" xfId="0" applyFill="1" applyBorder="1"/>
    <xf numFmtId="0" fontId="0" fillId="0" borderId="9" xfId="0" applyFill="1" applyBorder="1"/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3" borderId="1" xfId="0" applyNumberFormat="1" applyFill="1" applyBorder="1"/>
    <xf numFmtId="0" fontId="0" fillId="0" borderId="0" xfId="0" applyFill="1"/>
    <xf numFmtId="0" fontId="12" fillId="3" borderId="1" xfId="0" applyFont="1" applyFill="1" applyBorder="1" applyAlignment="1">
      <alignment horizontal="left" indent="2"/>
    </xf>
    <xf numFmtId="167" fontId="13" fillId="6" borderId="1" xfId="0" applyNumberFormat="1" applyFont="1" applyFill="1" applyBorder="1"/>
    <xf numFmtId="0" fontId="0" fillId="0" borderId="15" xfId="0" applyBorder="1"/>
    <xf numFmtId="0" fontId="0" fillId="0" borderId="9" xfId="0" applyBorder="1"/>
    <xf numFmtId="168" fontId="10" fillId="5" borderId="16" xfId="1" applyNumberFormat="1" applyFont="1" applyFill="1" applyBorder="1"/>
    <xf numFmtId="0" fontId="0" fillId="0" borderId="0" xfId="0" applyBorder="1"/>
    <xf numFmtId="0" fontId="8" fillId="11" borderId="6" xfId="5" applyFont="1" applyFill="1" applyBorder="1"/>
    <xf numFmtId="165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0" borderId="1" xfId="0" applyBorder="1" applyAlignment="1">
      <alignment horizontal="left"/>
    </xf>
    <xf numFmtId="0" fontId="4" fillId="13" borderId="1" xfId="0" applyFont="1" applyFill="1" applyBorder="1" applyAlignment="1">
      <alignment horizontal="left" indent="5"/>
    </xf>
    <xf numFmtId="168" fontId="0" fillId="0" borderId="1" xfId="0" applyNumberFormat="1" applyBorder="1"/>
    <xf numFmtId="171" fontId="16" fillId="0" borderId="1" xfId="0" applyNumberFormat="1" applyFont="1" applyFill="1" applyBorder="1"/>
    <xf numFmtId="168" fontId="1" fillId="0" borderId="1" xfId="0" applyNumberFormat="1" applyFont="1" applyBorder="1"/>
    <xf numFmtId="171" fontId="17" fillId="0" borderId="1" xfId="0" applyNumberFormat="1" applyFont="1" applyFill="1" applyBorder="1"/>
    <xf numFmtId="171" fontId="0" fillId="0" borderId="0" xfId="0" applyNumberFormat="1"/>
    <xf numFmtId="164" fontId="1" fillId="0" borderId="4" xfId="0" applyNumberFormat="1" applyFont="1" applyBorder="1"/>
    <xf numFmtId="164" fontId="0" fillId="13" borderId="1" xfId="0" applyNumberFormat="1" applyFill="1" applyBorder="1"/>
    <xf numFmtId="0" fontId="0" fillId="8" borderId="1" xfId="0" applyFill="1" applyBorder="1" applyAlignment="1">
      <alignment horizontal="left"/>
    </xf>
    <xf numFmtId="0" fontId="12" fillId="8" borderId="1" xfId="0" applyFont="1" applyFill="1" applyBorder="1" applyAlignment="1">
      <alignment horizontal="left" indent="2"/>
    </xf>
    <xf numFmtId="0" fontId="10" fillId="8" borderId="0" xfId="0" applyFont="1" applyFill="1" applyBorder="1"/>
    <xf numFmtId="167" fontId="1" fillId="8" borderId="0" xfId="0" applyNumberFormat="1" applyFont="1" applyFill="1"/>
    <xf numFmtId="7" fontId="0" fillId="8" borderId="0" xfId="0" applyNumberFormat="1" applyFill="1"/>
    <xf numFmtId="168" fontId="1" fillId="14" borderId="0" xfId="0" applyNumberFormat="1" applyFont="1" applyFill="1"/>
    <xf numFmtId="167" fontId="1" fillId="13" borderId="0" xfId="0" applyNumberFormat="1" applyFont="1" applyFill="1"/>
    <xf numFmtId="0" fontId="0" fillId="0" borderId="0" xfId="0"/>
    <xf numFmtId="168" fontId="0" fillId="0" borderId="0" xfId="0" applyNumberFormat="1"/>
    <xf numFmtId="168" fontId="1" fillId="9" borderId="1" xfId="0" applyNumberFormat="1" applyFont="1" applyFill="1" applyBorder="1"/>
    <xf numFmtId="168" fontId="0" fillId="0" borderId="0" xfId="0" applyNumberFormat="1" applyFill="1"/>
    <xf numFmtId="164" fontId="0" fillId="13" borderId="4" xfId="0" applyNumberFormat="1" applyFill="1" applyBorder="1"/>
    <xf numFmtId="5" fontId="2" fillId="7" borderId="1" xfId="0" applyNumberFormat="1" applyFont="1" applyFill="1" applyBorder="1"/>
    <xf numFmtId="0" fontId="4" fillId="13" borderId="1" xfId="0" applyNumberFormat="1" applyFont="1" applyFill="1" applyBorder="1" applyAlignment="1">
      <alignment horizontal="left" wrapText="1" indent="5"/>
    </xf>
    <xf numFmtId="164" fontId="1" fillId="0" borderId="1" xfId="0" applyNumberFormat="1" applyFont="1" applyFill="1" applyBorder="1"/>
    <xf numFmtId="7" fontId="0" fillId="0" borderId="0" xfId="0" applyNumberFormat="1" applyFill="1" applyBorder="1"/>
    <xf numFmtId="167" fontId="0" fillId="0" borderId="9" xfId="0" applyNumberFormat="1" applyFill="1" applyBorder="1"/>
    <xf numFmtId="167" fontId="0" fillId="0" borderId="0" xfId="0" applyNumberFormat="1" applyFill="1" applyBorder="1"/>
    <xf numFmtId="7" fontId="0" fillId="0" borderId="15" xfId="0" applyNumberFormat="1" applyFill="1" applyBorder="1"/>
    <xf numFmtId="167" fontId="10" fillId="0" borderId="0" xfId="0" applyNumberFormat="1" applyFont="1" applyBorder="1"/>
    <xf numFmtId="7" fontId="0" fillId="0" borderId="9" xfId="0" applyNumberFormat="1" applyFill="1" applyBorder="1"/>
    <xf numFmtId="0" fontId="12" fillId="8" borderId="1" xfId="0" applyFont="1" applyFill="1" applyBorder="1" applyAlignment="1">
      <alignment horizontal="left" wrapText="1" indent="2"/>
    </xf>
    <xf numFmtId="167" fontId="0" fillId="0" borderId="15" xfId="0" applyNumberFormat="1" applyFill="1" applyBorder="1"/>
    <xf numFmtId="164" fontId="0" fillId="13" borderId="26" xfId="0" applyNumberFormat="1" applyFill="1" applyBorder="1"/>
    <xf numFmtId="7" fontId="1" fillId="0" borderId="0" xfId="0" applyNumberFormat="1" applyFont="1" applyFill="1"/>
    <xf numFmtId="5" fontId="0" fillId="0" borderId="0" xfId="0" applyNumberFormat="1"/>
    <xf numFmtId="0" fontId="0" fillId="37" borderId="1" xfId="0" applyFont="1" applyFill="1" applyBorder="1"/>
    <xf numFmtId="0" fontId="0" fillId="37" borderId="1" xfId="0" applyFont="1" applyFill="1" applyBorder="1" applyAlignment="1">
      <alignment horizontal="center"/>
    </xf>
    <xf numFmtId="165" fontId="0" fillId="37" borderId="1" xfId="0" applyNumberFormat="1" applyFont="1" applyFill="1" applyBorder="1" applyAlignment="1">
      <alignment horizontal="center"/>
    </xf>
    <xf numFmtId="164" fontId="1" fillId="37" borderId="1" xfId="0" applyNumberFormat="1" applyFont="1" applyFill="1" applyBorder="1"/>
    <xf numFmtId="164" fontId="0" fillId="37" borderId="1" xfId="0" applyNumberFormat="1" applyFont="1" applyFill="1" applyBorder="1"/>
    <xf numFmtId="164" fontId="0" fillId="37" borderId="4" xfId="0" applyNumberFormat="1" applyFont="1" applyFill="1" applyBorder="1"/>
    <xf numFmtId="0" fontId="0" fillId="37" borderId="0" xfId="0" applyFill="1" applyBorder="1"/>
    <xf numFmtId="0" fontId="0" fillId="37" borderId="0" xfId="0" applyFill="1"/>
    <xf numFmtId="167" fontId="1" fillId="37" borderId="0" xfId="0" applyNumberFormat="1" applyFont="1" applyFill="1"/>
    <xf numFmtId="7" fontId="0" fillId="37" borderId="0" xfId="0" applyNumberFormat="1" applyFill="1"/>
    <xf numFmtId="0" fontId="3" fillId="37" borderId="1" xfId="0" applyFont="1" applyFill="1" applyBorder="1" applyAlignment="1">
      <alignment horizontal="left"/>
    </xf>
    <xf numFmtId="164" fontId="10" fillId="0" borderId="15" xfId="0" applyNumberFormat="1" applyFont="1" applyFill="1" applyBorder="1"/>
    <xf numFmtId="168" fontId="0" fillId="0" borderId="9" xfId="0" applyNumberFormat="1" applyFill="1" applyBorder="1"/>
    <xf numFmtId="7" fontId="10" fillId="0" borderId="15" xfId="0" applyNumberFormat="1" applyFont="1" applyFill="1" applyBorder="1"/>
    <xf numFmtId="7" fontId="0" fillId="0" borderId="9" xfId="0" applyNumberFormat="1" applyBorder="1"/>
    <xf numFmtId="168" fontId="10" fillId="0" borderId="9" xfId="0" applyNumberFormat="1" applyFont="1" applyBorder="1"/>
    <xf numFmtId="168" fontId="10" fillId="0" borderId="15" xfId="0" applyNumberFormat="1" applyFont="1" applyBorder="1"/>
    <xf numFmtId="168" fontId="10" fillId="0" borderId="0" xfId="0" applyNumberFormat="1" applyFont="1" applyBorder="1"/>
    <xf numFmtId="0" fontId="10" fillId="3" borderId="15" xfId="0" applyFont="1" applyFill="1" applyBorder="1"/>
    <xf numFmtId="0" fontId="0" fillId="3" borderId="0" xfId="0" applyFill="1" applyBorder="1"/>
    <xf numFmtId="0" fontId="0" fillId="3" borderId="9" xfId="0" applyFill="1" applyBorder="1"/>
    <xf numFmtId="0" fontId="0" fillId="3" borderId="15" xfId="0" applyFill="1" applyBorder="1"/>
    <xf numFmtId="168" fontId="0" fillId="3" borderId="0" xfId="0" applyNumberFormat="1" applyFill="1" applyBorder="1"/>
    <xf numFmtId="7" fontId="0" fillId="3" borderId="0" xfId="0" applyNumberFormat="1" applyFill="1" applyBorder="1"/>
    <xf numFmtId="0" fontId="10" fillId="3" borderId="0" xfId="0" applyFont="1" applyFill="1" applyBorder="1"/>
    <xf numFmtId="0" fontId="10" fillId="3" borderId="9" xfId="0" applyFont="1" applyFill="1" applyBorder="1"/>
    <xf numFmtId="164" fontId="0" fillId="3" borderId="0" xfId="0" applyNumberFormat="1" applyFill="1" applyBorder="1"/>
    <xf numFmtId="168" fontId="10" fillId="3" borderId="0" xfId="0" applyNumberFormat="1" applyFont="1" applyFill="1" applyBorder="1"/>
    <xf numFmtId="168" fontId="10" fillId="3" borderId="9" xfId="0" applyNumberFormat="1" applyFont="1" applyFill="1" applyBorder="1"/>
    <xf numFmtId="7" fontId="0" fillId="0" borderId="15" xfId="0" applyNumberFormat="1" applyBorder="1"/>
    <xf numFmtId="168" fontId="10" fillId="3" borderId="2" xfId="1" applyNumberFormat="1" applyFont="1" applyFill="1" applyBorder="1"/>
    <xf numFmtId="168" fontId="10" fillId="3" borderId="17" xfId="1" applyNumberFormat="1" applyFont="1" applyFill="1" applyBorder="1"/>
    <xf numFmtId="0" fontId="1" fillId="3" borderId="0" xfId="0" applyFont="1" applyFill="1" applyBorder="1"/>
    <xf numFmtId="7" fontId="0" fillId="0" borderId="0" xfId="0" applyNumberFormat="1" applyBorder="1"/>
    <xf numFmtId="164" fontId="0" fillId="38" borderId="4" xfId="0" applyNumberFormat="1" applyFill="1" applyBorder="1"/>
    <xf numFmtId="164" fontId="0" fillId="39" borderId="4" xfId="0" applyNumberFormat="1" applyFill="1" applyBorder="1"/>
    <xf numFmtId="164" fontId="0" fillId="39" borderId="1" xfId="0" applyNumberFormat="1" applyFill="1" applyBorder="1"/>
    <xf numFmtId="164" fontId="0" fillId="0" borderId="9" xfId="0" applyNumberFormat="1" applyBorder="1"/>
    <xf numFmtId="164" fontId="0" fillId="0" borderId="15" xfId="0" applyNumberFormat="1" applyBorder="1"/>
    <xf numFmtId="167" fontId="0" fillId="0" borderId="0" xfId="0" applyNumberFormat="1" applyFill="1"/>
    <xf numFmtId="0" fontId="14" fillId="12" borderId="1" xfId="0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4" fillId="12" borderId="4" xfId="0" applyFont="1" applyFill="1" applyBorder="1" applyAlignment="1">
      <alignment horizontal="center" vertical="center" wrapText="1"/>
    </xf>
    <xf numFmtId="0" fontId="14" fillId="12" borderId="19" xfId="0" applyFont="1" applyFill="1" applyBorder="1" applyAlignment="1">
      <alignment horizontal="center" vertical="center" wrapText="1"/>
    </xf>
    <xf numFmtId="0" fontId="14" fillId="12" borderId="3" xfId="0" applyFont="1" applyFill="1" applyBorder="1" applyAlignment="1">
      <alignment horizontal="center" vertical="center" wrapText="1"/>
    </xf>
    <xf numFmtId="0" fontId="15" fillId="12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3" xfId="0" applyBorder="1" applyAlignment="1">
      <alignment wrapText="1"/>
    </xf>
    <xf numFmtId="0" fontId="9" fillId="10" borderId="1" xfId="5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0" fillId="0" borderId="0" xfId="0" applyAlignment="1">
      <alignment wrapText="1"/>
    </xf>
  </cellXfs>
  <cellStyles count="63">
    <cellStyle name="20% - Accent1 2" xfId="8"/>
    <cellStyle name="20% - Accent2 2" xfId="9"/>
    <cellStyle name="20% - Accent3 2" xfId="10"/>
    <cellStyle name="20% - Accent4 2" xfId="11"/>
    <cellStyle name="20% - Accent5 2" xfId="12"/>
    <cellStyle name="20% - Accent6 2" xfId="13"/>
    <cellStyle name="40% - Accent1 2" xfId="14"/>
    <cellStyle name="40% - Accent2 2" xfId="15"/>
    <cellStyle name="40% - Accent3 2" xfId="16"/>
    <cellStyle name="40% - Accent4 2" xfId="17"/>
    <cellStyle name="40% - Accent5 2" xfId="18"/>
    <cellStyle name="40% - Accent6 2" xfId="19"/>
    <cellStyle name="60% - Accent1 2" xfId="20"/>
    <cellStyle name="60% - Accent2 2" xfId="21"/>
    <cellStyle name="60% - Accent3 2" xfId="22"/>
    <cellStyle name="60% - Accent4 2" xfId="23"/>
    <cellStyle name="60% - Accent5 2" xfId="24"/>
    <cellStyle name="60% - Accent6 2" xfId="25"/>
    <cellStyle name="Accent1 2" xfId="26"/>
    <cellStyle name="Accent2 2" xfId="27"/>
    <cellStyle name="Accent3 2" xfId="28"/>
    <cellStyle name="Accent4 2" xfId="29"/>
    <cellStyle name="Accent5 2" xfId="30"/>
    <cellStyle name="Accent6 2" xfId="31"/>
    <cellStyle name="Bad 2" xfId="32"/>
    <cellStyle name="Calculation 2" xfId="33"/>
    <cellStyle name="Calculation 2 2" xfId="34"/>
    <cellStyle name="Calculation 2 3" xfId="35"/>
    <cellStyle name="Check Cell 2" xfId="36"/>
    <cellStyle name="Comma 2" xfId="2"/>
    <cellStyle name="Comma 2 2" xfId="37"/>
    <cellStyle name="Comma 3" xfId="38"/>
    <cellStyle name="Explanatory Text 2" xfId="39"/>
    <cellStyle name="Good 2" xfId="40"/>
    <cellStyle name="Heading 1 2" xfId="41"/>
    <cellStyle name="Heading 2 2" xfId="42"/>
    <cellStyle name="Heading 3 2" xfId="43"/>
    <cellStyle name="Heading 4 2" xfId="44"/>
    <cellStyle name="Input 2" xfId="45"/>
    <cellStyle name="Input 2 2" xfId="46"/>
    <cellStyle name="Input 2 3" xfId="47"/>
    <cellStyle name="Linked Cell 2" xfId="48"/>
    <cellStyle name="Millares 2" xfId="3"/>
    <cellStyle name="Millares 3" xfId="4"/>
    <cellStyle name="Neutral 2" xfId="49"/>
    <cellStyle name="Normal" xfId="0" builtinId="0"/>
    <cellStyle name="Normal 2" xfId="5"/>
    <cellStyle name="Normal 2 2" xfId="50"/>
    <cellStyle name="Normal 3" xfId="6"/>
    <cellStyle name="Normal 3 2" xfId="51"/>
    <cellStyle name="Note" xfId="1" builtinId="10"/>
    <cellStyle name="Note 2" xfId="52"/>
    <cellStyle name="Note 2 2" xfId="53"/>
    <cellStyle name="Note 2 3" xfId="54"/>
    <cellStyle name="Output 2" xfId="55"/>
    <cellStyle name="Output 2 2" xfId="56"/>
    <cellStyle name="Output 2 3" xfId="57"/>
    <cellStyle name="Porcentaje 2" xfId="7"/>
    <cellStyle name="Title 2" xfId="58"/>
    <cellStyle name="Total 2" xfId="59"/>
    <cellStyle name="Total 2 2" xfId="60"/>
    <cellStyle name="Total 2 3" xfId="61"/>
    <cellStyle name="Warning Text 2" xfId="62"/>
  </cellStyles>
  <dxfs count="0"/>
  <tableStyles count="0" defaultTableStyle="TableStyleMedium9" defaultPivotStyle="PivotStyleLight16"/>
  <colors>
    <mruColors>
      <color rgb="FF8C8A42"/>
      <color rgb="FF808000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312"/>
  <sheetViews>
    <sheetView tabSelected="1" topLeftCell="D1" zoomScale="75" zoomScaleNormal="75" workbookViewId="0">
      <pane xSplit="6795" ySplit="1260" topLeftCell="A64" activePane="bottomRight"/>
      <selection activeCell="BA1" sqref="BA1:BL1"/>
      <selection pane="topRight" activeCell="BX1" sqref="BX1"/>
      <selection pane="bottomLeft" activeCell="D83" sqref="A83:XFD83"/>
      <selection pane="bottomRight" activeCell="E78" sqref="E78"/>
    </sheetView>
  </sheetViews>
  <sheetFormatPr defaultColWidth="11.42578125" defaultRowHeight="15" x14ac:dyDescent="0.25"/>
  <cols>
    <col min="1" max="1" width="11.42578125" style="119"/>
    <col min="2" max="2" width="64.42578125" style="119" customWidth="1"/>
    <col min="3" max="3" width="11.42578125" style="90" customWidth="1"/>
    <col min="4" max="4" width="11.28515625" style="89" customWidth="1"/>
    <col min="5" max="5" width="16.42578125" style="89" customWidth="1"/>
    <col min="6" max="7" width="11.42578125" style="119" hidden="1" customWidth="1"/>
    <col min="8" max="8" width="18.42578125" style="119" customWidth="1"/>
    <col min="9" max="9" width="16.7109375" style="119" bestFit="1" customWidth="1"/>
    <col min="10" max="10" width="17.42578125" style="119" bestFit="1" customWidth="1"/>
    <col min="11" max="11" width="14.5703125" style="119" bestFit="1" customWidth="1"/>
    <col min="12" max="12" width="17.28515625" style="119" bestFit="1" customWidth="1"/>
    <col min="13" max="14" width="15.140625" style="119" bestFit="1" customWidth="1"/>
    <col min="15" max="16" width="13.5703125" style="119" bestFit="1" customWidth="1"/>
    <col min="17" max="17" width="14.28515625" style="119" bestFit="1" customWidth="1"/>
    <col min="18" max="20" width="13.5703125" style="119" bestFit="1" customWidth="1"/>
    <col min="21" max="21" width="16.5703125" style="119" customWidth="1"/>
    <col min="22" max="24" width="12" style="119" bestFit="1" customWidth="1"/>
    <col min="25" max="25" width="13.5703125" style="119" bestFit="1" customWidth="1"/>
    <col min="26" max="26" width="11" style="119" bestFit="1" customWidth="1"/>
    <col min="27" max="28" width="12" style="119" bestFit="1" customWidth="1"/>
    <col min="29" max="29" width="12.5703125" style="119" customWidth="1"/>
    <col min="30" max="31" width="13.28515625" style="119" bestFit="1" customWidth="1"/>
    <col min="32" max="32" width="14.28515625" style="119" bestFit="1" customWidth="1"/>
    <col min="33" max="33" width="12" style="119" bestFit="1" customWidth="1"/>
    <col min="34" max="34" width="11" style="119" bestFit="1" customWidth="1"/>
    <col min="35" max="35" width="12" style="119" bestFit="1" customWidth="1"/>
    <col min="36" max="38" width="11" style="119" bestFit="1" customWidth="1"/>
    <col min="39" max="40" width="11.5703125" style="119" bestFit="1" customWidth="1"/>
    <col min="41" max="52" width="11" style="119" customWidth="1"/>
    <col min="53" max="53" width="14.7109375" style="119" customWidth="1"/>
    <col min="54" max="66" width="11" style="119" customWidth="1"/>
    <col min="67" max="67" width="14.5703125" style="119" bestFit="1" customWidth="1"/>
    <col min="68" max="68" width="12.85546875" style="119" bestFit="1" customWidth="1"/>
    <col min="69" max="69" width="13.28515625" style="119" bestFit="1" customWidth="1"/>
    <col min="70" max="70" width="14.5703125" style="119" bestFit="1" customWidth="1"/>
    <col min="71" max="71" width="12.85546875" style="119" bestFit="1" customWidth="1"/>
    <col min="72" max="72" width="13.28515625" style="119" bestFit="1" customWidth="1"/>
    <col min="73" max="73" width="14.5703125" style="119" bestFit="1" customWidth="1"/>
    <col min="74" max="74" width="12.85546875" style="119" bestFit="1" customWidth="1"/>
    <col min="75" max="75" width="13.28515625" style="119" bestFit="1" customWidth="1"/>
    <col min="76" max="76" width="12.85546875" style="119" bestFit="1" customWidth="1"/>
    <col min="77" max="77" width="11" style="119" customWidth="1"/>
    <col min="78" max="78" width="19.5703125" style="119" customWidth="1"/>
    <col min="79" max="79" width="23.5703125" style="119" customWidth="1"/>
    <col min="80" max="80" width="15.140625" style="119" bestFit="1" customWidth="1"/>
    <col min="81" max="16384" width="11.42578125" style="119"/>
  </cols>
  <sheetData>
    <row r="1" spans="1:100" x14ac:dyDescent="0.25">
      <c r="A1" s="52"/>
      <c r="B1" s="53"/>
      <c r="C1" s="51"/>
      <c r="D1" s="54"/>
      <c r="E1" s="54"/>
      <c r="F1" s="2"/>
      <c r="G1" s="2"/>
      <c r="H1" s="178" t="s">
        <v>30</v>
      </c>
      <c r="I1" s="179"/>
      <c r="J1" s="180"/>
      <c r="K1" s="181">
        <v>2013</v>
      </c>
      <c r="L1" s="182"/>
      <c r="M1" s="182"/>
      <c r="N1" s="182"/>
      <c r="O1" s="182"/>
      <c r="P1" s="183"/>
      <c r="Q1" s="181" t="s">
        <v>31</v>
      </c>
      <c r="R1" s="184"/>
      <c r="S1" s="185"/>
      <c r="T1" s="185"/>
      <c r="U1" s="185"/>
      <c r="V1" s="185"/>
      <c r="W1" s="185"/>
      <c r="X1" s="185"/>
      <c r="Y1" s="185"/>
      <c r="Z1" s="185"/>
      <c r="AA1" s="185"/>
      <c r="AB1" s="186"/>
      <c r="AC1" s="181" t="s">
        <v>32</v>
      </c>
      <c r="AD1" s="184"/>
      <c r="AE1" s="185"/>
      <c r="AF1" s="185"/>
      <c r="AG1" s="185"/>
      <c r="AH1" s="185"/>
      <c r="AI1" s="185"/>
      <c r="AJ1" s="185"/>
      <c r="AK1" s="185"/>
      <c r="AL1" s="185"/>
      <c r="AM1" s="185"/>
      <c r="AN1" s="186"/>
      <c r="AO1" s="181" t="s">
        <v>36</v>
      </c>
      <c r="AP1" s="184"/>
      <c r="AQ1" s="185"/>
      <c r="AR1" s="185"/>
      <c r="AS1" s="185"/>
      <c r="AT1" s="185"/>
      <c r="AU1" s="185"/>
      <c r="AV1" s="185"/>
      <c r="AW1" s="185"/>
      <c r="AX1" s="185"/>
      <c r="AY1" s="185"/>
      <c r="AZ1" s="186"/>
      <c r="BA1" s="181" t="s">
        <v>58</v>
      </c>
      <c r="BB1" s="184"/>
      <c r="BC1" s="185"/>
      <c r="BD1" s="185"/>
      <c r="BE1" s="185"/>
      <c r="BF1" s="185"/>
      <c r="BG1" s="185"/>
      <c r="BH1" s="185"/>
      <c r="BI1" s="185"/>
      <c r="BJ1" s="185"/>
      <c r="BK1" s="185"/>
      <c r="BL1" s="186"/>
      <c r="BM1" s="181">
        <v>2018</v>
      </c>
      <c r="BN1" s="184"/>
      <c r="BO1" s="185"/>
      <c r="BP1" s="185"/>
      <c r="BQ1" s="185"/>
      <c r="BR1" s="185"/>
      <c r="BS1" s="185"/>
      <c r="BT1" s="185"/>
      <c r="BU1" s="185"/>
      <c r="BV1" s="185"/>
      <c r="BW1" s="185"/>
      <c r="BX1" s="186"/>
      <c r="BY1" s="67"/>
    </row>
    <row r="2" spans="1:100" s="1" customFormat="1" x14ac:dyDescent="0.25">
      <c r="A2" s="48" t="s">
        <v>7</v>
      </c>
      <c r="B2" s="48" t="s">
        <v>35</v>
      </c>
      <c r="C2" s="48" t="s">
        <v>8</v>
      </c>
      <c r="D2" s="49" t="s">
        <v>9</v>
      </c>
      <c r="E2" s="49" t="s">
        <v>10</v>
      </c>
      <c r="F2" s="48"/>
      <c r="G2" s="48"/>
      <c r="H2" s="48" t="s">
        <v>11</v>
      </c>
      <c r="I2" s="48" t="s">
        <v>12</v>
      </c>
      <c r="J2" s="50" t="s">
        <v>13</v>
      </c>
      <c r="K2" s="187" t="s">
        <v>25</v>
      </c>
      <c r="L2" s="187"/>
      <c r="M2" s="187"/>
      <c r="N2" s="187" t="s">
        <v>26</v>
      </c>
      <c r="O2" s="187"/>
      <c r="P2" s="187"/>
      <c r="Q2" s="187" t="s">
        <v>23</v>
      </c>
      <c r="R2" s="187"/>
      <c r="S2" s="187"/>
      <c r="T2" s="187" t="s">
        <v>24</v>
      </c>
      <c r="U2" s="187"/>
      <c r="V2" s="187"/>
      <c r="W2" s="187" t="s">
        <v>25</v>
      </c>
      <c r="X2" s="187"/>
      <c r="Y2" s="187"/>
      <c r="Z2" s="187" t="s">
        <v>26</v>
      </c>
      <c r="AA2" s="187"/>
      <c r="AB2" s="187"/>
      <c r="AC2" s="187" t="s">
        <v>23</v>
      </c>
      <c r="AD2" s="187"/>
      <c r="AE2" s="187"/>
      <c r="AF2" s="187" t="s">
        <v>24</v>
      </c>
      <c r="AG2" s="187"/>
      <c r="AH2" s="187"/>
      <c r="AI2" s="187" t="s">
        <v>25</v>
      </c>
      <c r="AJ2" s="187"/>
      <c r="AK2" s="187"/>
      <c r="AL2" s="187" t="s">
        <v>26</v>
      </c>
      <c r="AM2" s="187"/>
      <c r="AN2" s="187"/>
      <c r="AO2" s="187" t="s">
        <v>23</v>
      </c>
      <c r="AP2" s="187"/>
      <c r="AQ2" s="187"/>
      <c r="AR2" s="187" t="s">
        <v>24</v>
      </c>
      <c r="AS2" s="187"/>
      <c r="AT2" s="187"/>
      <c r="AU2" s="187" t="s">
        <v>25</v>
      </c>
      <c r="AV2" s="187"/>
      <c r="AW2" s="187"/>
      <c r="AX2" s="187" t="s">
        <v>26</v>
      </c>
      <c r="AY2" s="187"/>
      <c r="AZ2" s="187"/>
      <c r="BA2" s="187" t="s">
        <v>23</v>
      </c>
      <c r="BB2" s="187"/>
      <c r="BC2" s="187"/>
      <c r="BD2" s="187" t="s">
        <v>24</v>
      </c>
      <c r="BE2" s="187"/>
      <c r="BF2" s="187"/>
      <c r="BG2" s="187" t="s">
        <v>25</v>
      </c>
      <c r="BH2" s="187"/>
      <c r="BI2" s="187"/>
      <c r="BJ2" s="187" t="s">
        <v>26</v>
      </c>
      <c r="BK2" s="187"/>
      <c r="BL2" s="187"/>
      <c r="BM2" s="187" t="s">
        <v>23</v>
      </c>
      <c r="BN2" s="187"/>
      <c r="BO2" s="187"/>
      <c r="BP2" s="187" t="s">
        <v>24</v>
      </c>
      <c r="BQ2" s="187"/>
      <c r="BR2" s="187"/>
      <c r="BS2" s="187" t="s">
        <v>25</v>
      </c>
      <c r="BT2" s="187"/>
      <c r="BU2" s="187"/>
      <c r="BV2" s="187" t="s">
        <v>26</v>
      </c>
      <c r="BW2" s="187"/>
      <c r="BX2" s="187"/>
      <c r="BY2" s="67"/>
    </row>
    <row r="3" spans="1:100" s="16" customFormat="1" ht="15.75" x14ac:dyDescent="0.25">
      <c r="A3" s="12"/>
      <c r="B3" s="12" t="s">
        <v>134</v>
      </c>
      <c r="C3" s="13" t="s">
        <v>127</v>
      </c>
      <c r="D3" s="14">
        <v>41640.375</v>
      </c>
      <c r="E3" s="14">
        <v>43100.791666666664</v>
      </c>
      <c r="F3" s="12"/>
      <c r="G3" s="12"/>
      <c r="H3" s="124">
        <f>+H4+H23+H39+H58+H64</f>
        <v>56000000.217999995</v>
      </c>
      <c r="I3" s="15">
        <f>+I4+I23+I39+I58+I64+I86</f>
        <v>0</v>
      </c>
      <c r="J3" s="31">
        <f>+H3+I3</f>
        <v>56000000.217999995</v>
      </c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N3" s="180"/>
      <c r="AO3" s="180"/>
      <c r="AP3" s="180"/>
      <c r="AQ3" s="180"/>
      <c r="AR3" s="180"/>
      <c r="AS3" s="180"/>
      <c r="AT3" s="180"/>
      <c r="AU3" s="180"/>
      <c r="AV3" s="180"/>
      <c r="AW3" s="180"/>
      <c r="AX3" s="180"/>
      <c r="AY3" s="180"/>
      <c r="AZ3" s="180"/>
      <c r="BA3" s="180"/>
      <c r="BB3" s="180"/>
      <c r="BC3" s="180"/>
      <c r="BD3" s="180"/>
      <c r="BE3" s="180"/>
      <c r="BF3" s="180"/>
      <c r="BG3" s="180"/>
      <c r="BH3" s="180"/>
      <c r="BI3" s="180"/>
      <c r="BJ3" s="180"/>
      <c r="BK3" s="180"/>
      <c r="BL3" s="180"/>
      <c r="BM3" s="180"/>
      <c r="BN3" s="180"/>
      <c r="BO3" s="180"/>
      <c r="BP3" s="180"/>
      <c r="BQ3" s="180"/>
      <c r="BR3" s="180"/>
      <c r="BS3" s="180"/>
      <c r="BT3" s="180"/>
      <c r="BU3" s="180"/>
      <c r="BV3" s="180"/>
      <c r="BW3" s="180"/>
      <c r="BX3" s="180"/>
      <c r="BY3" s="67"/>
      <c r="BZ3" s="188" t="s">
        <v>27</v>
      </c>
      <c r="CA3" s="189"/>
      <c r="CB3" s="28"/>
      <c r="CC3" s="28"/>
      <c r="CD3" s="28"/>
      <c r="CE3" s="28"/>
      <c r="CF3" s="28"/>
      <c r="CG3" s="28"/>
      <c r="CH3" s="28"/>
      <c r="CI3" s="28"/>
      <c r="CJ3" s="28"/>
      <c r="CK3" s="28"/>
      <c r="CL3" s="28"/>
      <c r="CM3" s="28"/>
      <c r="CN3" s="28"/>
      <c r="CO3" s="28"/>
      <c r="CP3" s="28"/>
      <c r="CQ3" s="28"/>
      <c r="CR3" s="28"/>
      <c r="CS3" s="28"/>
      <c r="CT3" s="28"/>
      <c r="CU3" s="28"/>
      <c r="CV3" s="28"/>
    </row>
    <row r="4" spans="1:100" s="10" customFormat="1" x14ac:dyDescent="0.25">
      <c r="A4" s="5">
        <v>1.1000000000000001</v>
      </c>
      <c r="B4" s="11" t="s">
        <v>60</v>
      </c>
      <c r="C4" s="7" t="s">
        <v>128</v>
      </c>
      <c r="D4" s="8">
        <v>41699.375</v>
      </c>
      <c r="E4" s="8">
        <v>42916.791666666664</v>
      </c>
      <c r="F4" s="5"/>
      <c r="G4" s="5"/>
      <c r="H4" s="33">
        <f>+H5+H7+H16+H9</f>
        <v>12800000</v>
      </c>
      <c r="I4" s="9">
        <v>0</v>
      </c>
      <c r="J4" s="36">
        <f>+H4+I4</f>
        <v>12800000</v>
      </c>
      <c r="K4" s="94">
        <f t="shared" ref="K4:AJ4" si="0">SUM(K5:K22)</f>
        <v>0</v>
      </c>
      <c r="L4" s="94">
        <f t="shared" si="0"/>
        <v>0</v>
      </c>
      <c r="M4" s="94">
        <f t="shared" si="0"/>
        <v>0</v>
      </c>
      <c r="N4" s="94">
        <f t="shared" si="0"/>
        <v>0</v>
      </c>
      <c r="O4" s="94">
        <f t="shared" si="0"/>
        <v>0</v>
      </c>
      <c r="P4" s="94">
        <f t="shared" si="0"/>
        <v>0</v>
      </c>
      <c r="Q4" s="94">
        <f t="shared" si="0"/>
        <v>0</v>
      </c>
      <c r="R4" s="94">
        <f t="shared" si="0"/>
        <v>0</v>
      </c>
      <c r="S4" s="94">
        <f t="shared" si="0"/>
        <v>0</v>
      </c>
      <c r="T4" s="94">
        <f t="shared" si="0"/>
        <v>0</v>
      </c>
      <c r="U4" s="94">
        <f t="shared" si="0"/>
        <v>0</v>
      </c>
      <c r="V4" s="94">
        <f t="shared" si="0"/>
        <v>0</v>
      </c>
      <c r="W4" s="94">
        <f t="shared" si="0"/>
        <v>0</v>
      </c>
      <c r="X4" s="94">
        <f t="shared" si="0"/>
        <v>75800</v>
      </c>
      <c r="Y4" s="94">
        <f t="shared" si="0"/>
        <v>88645</v>
      </c>
      <c r="Z4" s="94">
        <f t="shared" si="0"/>
        <v>88645</v>
      </c>
      <c r="AA4" s="94">
        <f t="shared" si="0"/>
        <v>88645</v>
      </c>
      <c r="AB4" s="94">
        <f t="shared" si="0"/>
        <v>88645</v>
      </c>
      <c r="AC4" s="94">
        <f t="shared" si="0"/>
        <v>80245</v>
      </c>
      <c r="AD4" s="94">
        <f t="shared" si="0"/>
        <v>80245</v>
      </c>
      <c r="AE4" s="94">
        <f t="shared" si="0"/>
        <v>0</v>
      </c>
      <c r="AF4" s="94">
        <f t="shared" si="0"/>
        <v>0</v>
      </c>
      <c r="AG4" s="94">
        <f t="shared" si="0"/>
        <v>0</v>
      </c>
      <c r="AH4" s="94">
        <f t="shared" si="0"/>
        <v>0</v>
      </c>
      <c r="AI4" s="94">
        <f t="shared" si="0"/>
        <v>542058.81481481483</v>
      </c>
      <c r="AJ4" s="94">
        <f t="shared" si="0"/>
        <v>542058.81481481483</v>
      </c>
      <c r="AK4" s="94">
        <f t="shared" ref="AK4:BX4" si="1">SUM(AK5:AK22)</f>
        <v>542058.81481481483</v>
      </c>
      <c r="AL4" s="94">
        <f t="shared" si="1"/>
        <v>542058.81481481483</v>
      </c>
      <c r="AM4" s="94">
        <f t="shared" si="1"/>
        <v>542058.81481481483</v>
      </c>
      <c r="AN4" s="94">
        <f t="shared" si="1"/>
        <v>542058.81481481483</v>
      </c>
      <c r="AO4" s="94">
        <f t="shared" si="1"/>
        <v>542058.81481481483</v>
      </c>
      <c r="AP4" s="94">
        <f t="shared" si="1"/>
        <v>542058.81481481483</v>
      </c>
      <c r="AQ4" s="94">
        <f t="shared" si="1"/>
        <v>542058.81481481483</v>
      </c>
      <c r="AR4" s="94">
        <f t="shared" si="1"/>
        <v>0</v>
      </c>
      <c r="AS4" s="94">
        <f t="shared" si="1"/>
        <v>0</v>
      </c>
      <c r="AT4" s="94">
        <f t="shared" si="1"/>
        <v>540525.66666666663</v>
      </c>
      <c r="AU4" s="94">
        <f t="shared" si="1"/>
        <v>540525.66666666663</v>
      </c>
      <c r="AV4" s="94">
        <f t="shared" si="1"/>
        <v>540525.66666666663</v>
      </c>
      <c r="AW4" s="94">
        <f t="shared" si="1"/>
        <v>814511.18518518517</v>
      </c>
      <c r="AX4" s="94">
        <f t="shared" si="1"/>
        <v>814511.18518518517</v>
      </c>
      <c r="AY4" s="94">
        <f t="shared" si="1"/>
        <v>814511.18518518517</v>
      </c>
      <c r="AZ4" s="94">
        <f t="shared" si="1"/>
        <v>814511.18518518517</v>
      </c>
      <c r="BA4" s="94">
        <f t="shared" si="1"/>
        <v>814511.18518518517</v>
      </c>
      <c r="BB4" s="94">
        <f t="shared" si="1"/>
        <v>814511.18518518517</v>
      </c>
      <c r="BC4" s="94">
        <f t="shared" si="1"/>
        <v>273985.51851851854</v>
      </c>
      <c r="BD4" s="94">
        <f t="shared" si="1"/>
        <v>273985.51851851854</v>
      </c>
      <c r="BE4" s="94">
        <f t="shared" si="1"/>
        <v>273985.51851851854</v>
      </c>
      <c r="BF4" s="94">
        <f t="shared" si="1"/>
        <v>0</v>
      </c>
      <c r="BG4" s="94">
        <f t="shared" si="1"/>
        <v>0</v>
      </c>
      <c r="BH4" s="94">
        <f t="shared" si="1"/>
        <v>0</v>
      </c>
      <c r="BI4" s="94">
        <f t="shared" si="1"/>
        <v>0</v>
      </c>
      <c r="BJ4" s="94">
        <f t="shared" si="1"/>
        <v>0</v>
      </c>
      <c r="BK4" s="94">
        <f t="shared" si="1"/>
        <v>0</v>
      </c>
      <c r="BL4" s="94">
        <f t="shared" si="1"/>
        <v>0</v>
      </c>
      <c r="BM4" s="94">
        <f t="shared" si="1"/>
        <v>0</v>
      </c>
      <c r="BN4" s="94">
        <f t="shared" si="1"/>
        <v>0</v>
      </c>
      <c r="BO4" s="94">
        <f t="shared" si="1"/>
        <v>0</v>
      </c>
      <c r="BP4" s="94">
        <f t="shared" si="1"/>
        <v>0</v>
      </c>
      <c r="BQ4" s="94">
        <f t="shared" si="1"/>
        <v>0</v>
      </c>
      <c r="BR4" s="94">
        <f t="shared" si="1"/>
        <v>0</v>
      </c>
      <c r="BS4" s="94">
        <f t="shared" si="1"/>
        <v>0</v>
      </c>
      <c r="BT4" s="94">
        <f t="shared" si="1"/>
        <v>0</v>
      </c>
      <c r="BU4" s="94">
        <f t="shared" si="1"/>
        <v>0</v>
      </c>
      <c r="BV4" s="94">
        <f t="shared" si="1"/>
        <v>0</v>
      </c>
      <c r="BW4" s="94">
        <f t="shared" si="1"/>
        <v>0</v>
      </c>
      <c r="BX4" s="94">
        <f t="shared" si="1"/>
        <v>0</v>
      </c>
      <c r="BY4" s="68"/>
      <c r="BZ4" s="34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</row>
    <row r="5" spans="1:100" x14ac:dyDescent="0.25">
      <c r="A5" s="2" t="s">
        <v>37</v>
      </c>
      <c r="B5" s="93" t="s">
        <v>55</v>
      </c>
      <c r="C5" s="101" t="s">
        <v>3</v>
      </c>
      <c r="D5" s="100">
        <v>41699</v>
      </c>
      <c r="E5" s="100">
        <v>42094.791666666664</v>
      </c>
      <c r="F5" s="2"/>
      <c r="G5" s="2"/>
      <c r="H5" s="56">
        <f>+H6</f>
        <v>513800</v>
      </c>
      <c r="I5" s="4">
        <v>0</v>
      </c>
      <c r="J5" s="110">
        <f>+H5+I5</f>
        <v>513800</v>
      </c>
      <c r="K5" s="87"/>
      <c r="L5" s="84"/>
      <c r="M5" s="88"/>
      <c r="N5" s="87"/>
      <c r="O5" s="84"/>
      <c r="P5" s="88"/>
      <c r="Q5" s="87"/>
      <c r="R5" s="84"/>
      <c r="S5" s="88"/>
      <c r="T5" s="87"/>
      <c r="U5" s="84"/>
      <c r="W5" s="87"/>
      <c r="X5" s="84"/>
      <c r="Y5" s="88"/>
      <c r="Z5" s="87"/>
      <c r="AA5" s="84"/>
      <c r="AB5" s="88"/>
      <c r="AC5" s="87"/>
      <c r="AD5" s="84"/>
      <c r="AE5" s="88"/>
      <c r="AF5" s="87"/>
      <c r="AG5" s="84"/>
      <c r="AH5" s="88"/>
      <c r="AI5" s="87"/>
      <c r="AJ5" s="84"/>
      <c r="AK5" s="88"/>
      <c r="AL5" s="87"/>
      <c r="AM5" s="84"/>
      <c r="AN5" s="88"/>
      <c r="AO5" s="87"/>
      <c r="AP5" s="84"/>
      <c r="AQ5" s="88"/>
      <c r="AR5" s="87"/>
      <c r="AS5" s="84"/>
      <c r="AT5" s="88"/>
      <c r="AU5" s="87"/>
      <c r="AV5" s="84"/>
      <c r="AW5" s="88"/>
      <c r="AX5" s="87"/>
      <c r="AY5" s="84"/>
      <c r="AZ5" s="88"/>
      <c r="BA5" s="87"/>
      <c r="BB5" s="84"/>
      <c r="BC5" s="88"/>
      <c r="BD5" s="87"/>
      <c r="BE5" s="84"/>
      <c r="BF5" s="88"/>
      <c r="BG5" s="87"/>
      <c r="BH5" s="84"/>
      <c r="BI5" s="88"/>
      <c r="BJ5" s="87"/>
      <c r="BK5" s="84"/>
      <c r="BL5" s="88"/>
      <c r="BM5" s="84"/>
      <c r="BN5" s="84"/>
      <c r="BO5" s="88"/>
      <c r="BP5" s="84"/>
      <c r="BQ5" s="84"/>
      <c r="BR5" s="88"/>
      <c r="BS5" s="84"/>
      <c r="BT5" s="84"/>
      <c r="BU5" s="88"/>
      <c r="BV5" s="84"/>
      <c r="BW5" s="84"/>
      <c r="BX5" s="88"/>
      <c r="BY5" s="84"/>
      <c r="BZ5" s="34"/>
      <c r="CA5" s="35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</row>
    <row r="6" spans="1:100" ht="39" x14ac:dyDescent="0.25">
      <c r="A6" s="2" t="s">
        <v>38</v>
      </c>
      <c r="B6" s="125" t="s">
        <v>61</v>
      </c>
      <c r="C6" s="101" t="s">
        <v>21</v>
      </c>
      <c r="D6" s="100">
        <v>41699</v>
      </c>
      <c r="E6" s="100">
        <v>42037</v>
      </c>
      <c r="F6" s="2"/>
      <c r="G6" s="2"/>
      <c r="H6" s="111">
        <v>513800</v>
      </c>
      <c r="I6" s="4">
        <v>0</v>
      </c>
      <c r="J6" s="123">
        <f t="shared" ref="J6:J22" si="2">+H6+I6</f>
        <v>513800</v>
      </c>
      <c r="K6" s="87"/>
      <c r="N6" s="87"/>
      <c r="P6" s="88"/>
      <c r="S6" s="88"/>
      <c r="T6" s="87"/>
      <c r="U6" s="84"/>
      <c r="W6" s="87"/>
      <c r="X6" s="85">
        <f>379000/5</f>
        <v>75800</v>
      </c>
      <c r="Y6" s="85">
        <f t="shared" ref="Y6:Z6" si="3">379000/5</f>
        <v>75800</v>
      </c>
      <c r="Z6" s="85">
        <f t="shared" si="3"/>
        <v>75800</v>
      </c>
      <c r="AA6" s="85">
        <f>379000/5</f>
        <v>75800</v>
      </c>
      <c r="AB6" s="85">
        <f>379000/5</f>
        <v>75800</v>
      </c>
      <c r="AC6" s="85">
        <f>134800/2</f>
        <v>67400</v>
      </c>
      <c r="AD6" s="85">
        <f>134800/2</f>
        <v>67400</v>
      </c>
      <c r="AE6" s="88"/>
      <c r="AF6" s="87"/>
      <c r="AG6" s="84"/>
      <c r="AH6" s="88"/>
      <c r="AI6" s="87"/>
      <c r="AJ6" s="84"/>
      <c r="AK6" s="88"/>
      <c r="AM6" s="84"/>
      <c r="AN6" s="88"/>
      <c r="AO6" s="87"/>
      <c r="AP6" s="84"/>
      <c r="AQ6" s="84"/>
      <c r="AR6" s="87"/>
      <c r="AS6" s="84"/>
      <c r="AT6" s="88"/>
      <c r="AU6" s="87"/>
      <c r="AV6" s="84"/>
      <c r="AW6" s="88"/>
      <c r="AX6" s="87"/>
      <c r="AY6" s="84"/>
      <c r="AZ6" s="88"/>
      <c r="BA6" s="87"/>
      <c r="BB6" s="84"/>
      <c r="BC6" s="88"/>
      <c r="BD6" s="87"/>
      <c r="BE6" s="84"/>
      <c r="BF6" s="88"/>
      <c r="BG6" s="87"/>
      <c r="BH6" s="84"/>
      <c r="BI6" s="88"/>
      <c r="BJ6" s="87"/>
      <c r="BK6" s="84"/>
      <c r="BL6" s="88"/>
      <c r="BM6" s="84"/>
      <c r="BN6" s="84"/>
      <c r="BO6" s="88"/>
      <c r="BP6" s="84"/>
      <c r="BQ6" s="84"/>
      <c r="BR6" s="88"/>
      <c r="BS6" s="84"/>
      <c r="BT6" s="84"/>
      <c r="BU6" s="88"/>
      <c r="BV6" s="84"/>
      <c r="BW6" s="84"/>
      <c r="BX6" s="88"/>
      <c r="BY6" s="84"/>
      <c r="BZ6" s="117">
        <f>SUM(K6:BX6)</f>
        <v>513800</v>
      </c>
      <c r="CA6" s="35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</row>
    <row r="7" spans="1:100" x14ac:dyDescent="0.25">
      <c r="A7" s="2"/>
      <c r="B7" s="93" t="s">
        <v>62</v>
      </c>
      <c r="C7" s="101" t="s">
        <v>3</v>
      </c>
      <c r="D7" s="100">
        <v>41699</v>
      </c>
      <c r="E7" s="100">
        <v>42064</v>
      </c>
      <c r="F7" s="2"/>
      <c r="G7" s="2"/>
      <c r="H7" s="126">
        <f>+H8</f>
        <v>77070</v>
      </c>
      <c r="I7" s="4"/>
      <c r="J7" s="110">
        <f t="shared" si="2"/>
        <v>77070</v>
      </c>
      <c r="K7" s="87"/>
      <c r="L7" s="84"/>
      <c r="M7" s="88"/>
      <c r="N7" s="87"/>
      <c r="O7" s="84"/>
      <c r="P7" s="88"/>
      <c r="Q7" s="87"/>
      <c r="R7" s="84"/>
      <c r="S7" s="88"/>
      <c r="T7" s="87"/>
      <c r="U7" s="84"/>
      <c r="W7" s="87"/>
      <c r="X7" s="84"/>
      <c r="Y7" s="88"/>
      <c r="Z7" s="87"/>
      <c r="AA7" s="84"/>
      <c r="AB7" s="88"/>
      <c r="AC7" s="87"/>
      <c r="AD7" s="84"/>
      <c r="AE7" s="88"/>
      <c r="AF7" s="87"/>
      <c r="AG7" s="84"/>
      <c r="AH7" s="88"/>
      <c r="AI7" s="87"/>
      <c r="AJ7" s="84"/>
      <c r="AK7" s="88"/>
      <c r="AL7" s="87"/>
      <c r="AM7" s="84"/>
      <c r="AN7" s="88"/>
      <c r="AO7" s="87"/>
      <c r="AP7" s="84"/>
      <c r="AQ7" s="84"/>
      <c r="AR7" s="87"/>
      <c r="AS7" s="84"/>
      <c r="AT7" s="88"/>
      <c r="AU7" s="87"/>
      <c r="AV7" s="84"/>
      <c r="AW7" s="88"/>
      <c r="AX7" s="87"/>
      <c r="AY7" s="84"/>
      <c r="AZ7" s="88"/>
      <c r="BA7" s="87"/>
      <c r="BB7" s="84"/>
      <c r="BC7" s="88"/>
      <c r="BD7" s="87"/>
      <c r="BE7" s="84"/>
      <c r="BF7" s="88"/>
      <c r="BG7" s="87"/>
      <c r="BH7" s="84"/>
      <c r="BI7" s="88"/>
      <c r="BJ7" s="87"/>
      <c r="BK7" s="84"/>
      <c r="BL7" s="88"/>
      <c r="BM7" s="84"/>
      <c r="BN7" s="84"/>
      <c r="BO7" s="88"/>
      <c r="BP7" s="84"/>
      <c r="BQ7" s="84"/>
      <c r="BR7" s="88"/>
      <c r="BS7" s="84"/>
      <c r="BT7" s="84"/>
      <c r="BU7" s="88"/>
      <c r="BV7" s="84"/>
      <c r="BW7" s="84"/>
      <c r="BX7" s="88"/>
      <c r="BY7" s="84"/>
      <c r="BZ7" s="117">
        <f t="shared" ref="BZ7:BZ22" si="4">SUM(K7:BX7)</f>
        <v>0</v>
      </c>
      <c r="CA7" s="35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</row>
    <row r="8" spans="1:100" ht="39" x14ac:dyDescent="0.25">
      <c r="A8" s="2" t="s">
        <v>39</v>
      </c>
      <c r="B8" s="125" t="s">
        <v>61</v>
      </c>
      <c r="C8" s="101" t="s">
        <v>3</v>
      </c>
      <c r="D8" s="100">
        <v>41699</v>
      </c>
      <c r="E8" s="100">
        <v>42064</v>
      </c>
      <c r="F8" s="2"/>
      <c r="G8" s="2" t="s">
        <v>0</v>
      </c>
      <c r="H8" s="111">
        <v>77070</v>
      </c>
      <c r="I8" s="4">
        <v>0</v>
      </c>
      <c r="J8" s="27">
        <f>+H8+I8</f>
        <v>77070</v>
      </c>
      <c r="K8" s="87"/>
      <c r="L8" s="84"/>
      <c r="M8" s="88"/>
      <c r="N8" s="87"/>
      <c r="O8" s="84"/>
      <c r="P8" s="88"/>
      <c r="Q8" s="87"/>
      <c r="R8" s="84"/>
      <c r="S8" s="88"/>
      <c r="T8" s="87"/>
      <c r="U8" s="84"/>
      <c r="W8" s="87"/>
      <c r="Y8" s="85">
        <f>+$H$8/6</f>
        <v>12845</v>
      </c>
      <c r="Z8" s="85">
        <f t="shared" ref="Z8:AD8" si="5">+$H$8/6</f>
        <v>12845</v>
      </c>
      <c r="AA8" s="85">
        <f t="shared" si="5"/>
        <v>12845</v>
      </c>
      <c r="AB8" s="85">
        <f t="shared" si="5"/>
        <v>12845</v>
      </c>
      <c r="AC8" s="85">
        <f t="shared" si="5"/>
        <v>12845</v>
      </c>
      <c r="AD8" s="85">
        <f t="shared" si="5"/>
        <v>12845</v>
      </c>
      <c r="AE8" s="88"/>
      <c r="AF8" s="87"/>
      <c r="AG8" s="84"/>
      <c r="AH8" s="88"/>
      <c r="AI8" s="87"/>
      <c r="AJ8" s="84"/>
      <c r="AK8" s="88"/>
      <c r="AL8" s="87"/>
      <c r="AM8" s="84"/>
      <c r="AN8" s="88"/>
      <c r="AO8" s="87"/>
      <c r="AP8" s="84"/>
      <c r="AQ8" s="84"/>
      <c r="AR8" s="87"/>
      <c r="AS8" s="84"/>
      <c r="AT8" s="88"/>
      <c r="AU8" s="87"/>
      <c r="AV8" s="84"/>
      <c r="AW8" s="88"/>
      <c r="AX8" s="87"/>
      <c r="AY8" s="84"/>
      <c r="AZ8" s="88"/>
      <c r="BA8" s="87"/>
      <c r="BB8" s="84"/>
      <c r="BC8" s="88"/>
      <c r="BD8" s="87"/>
      <c r="BE8" s="84"/>
      <c r="BF8" s="88"/>
      <c r="BG8" s="87"/>
      <c r="BH8" s="84"/>
      <c r="BI8" s="88"/>
      <c r="BJ8" s="87"/>
      <c r="BK8" s="84"/>
      <c r="BL8" s="88"/>
      <c r="BM8" s="84"/>
      <c r="BN8" s="84"/>
      <c r="BO8" s="88"/>
      <c r="BP8" s="84"/>
      <c r="BQ8" s="84"/>
      <c r="BR8" s="88"/>
      <c r="BS8" s="84"/>
      <c r="BT8" s="84"/>
      <c r="BU8" s="88"/>
      <c r="BV8" s="84"/>
      <c r="BW8" s="84"/>
      <c r="BX8" s="88"/>
      <c r="BY8" s="84"/>
      <c r="BZ8" s="117">
        <f t="shared" si="4"/>
        <v>77070</v>
      </c>
      <c r="CA8" s="35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</row>
    <row r="9" spans="1:100" x14ac:dyDescent="0.25">
      <c r="A9" s="2"/>
      <c r="B9" s="93" t="s">
        <v>63</v>
      </c>
      <c r="C9" s="101" t="s">
        <v>129</v>
      </c>
      <c r="D9" s="100">
        <v>42064</v>
      </c>
      <c r="E9" s="100">
        <v>42946</v>
      </c>
      <c r="F9" s="2"/>
      <c r="G9" s="2"/>
      <c r="H9" s="126">
        <v>1346938</v>
      </c>
      <c r="I9" s="4"/>
      <c r="J9" s="27"/>
      <c r="K9" s="87"/>
      <c r="L9" s="127"/>
      <c r="M9" s="88"/>
      <c r="N9" s="87"/>
      <c r="O9" s="84"/>
      <c r="P9" s="88"/>
      <c r="Q9" s="87"/>
      <c r="R9" s="84"/>
      <c r="S9" s="88"/>
      <c r="T9" s="87"/>
      <c r="U9" s="84"/>
      <c r="W9" s="87"/>
      <c r="Z9" s="87"/>
      <c r="AC9" s="87"/>
      <c r="AD9" s="84"/>
      <c r="AE9" s="88"/>
      <c r="AF9" s="87"/>
      <c r="AG9" s="84"/>
      <c r="AH9" s="88"/>
      <c r="AI9" s="87"/>
      <c r="AJ9" s="84"/>
      <c r="AK9" s="88"/>
      <c r="AL9" s="87"/>
      <c r="AM9" s="84"/>
      <c r="AN9" s="88"/>
      <c r="AO9" s="87"/>
      <c r="AP9" s="84"/>
      <c r="AQ9" s="84"/>
      <c r="AR9" s="87"/>
      <c r="AS9" s="84"/>
      <c r="AT9" s="88"/>
      <c r="AU9" s="87"/>
      <c r="AV9" s="84"/>
      <c r="AW9" s="88"/>
      <c r="AX9" s="87"/>
      <c r="AY9" s="84"/>
      <c r="AZ9" s="88"/>
      <c r="BA9" s="87"/>
      <c r="BB9" s="84"/>
      <c r="BC9" s="88"/>
      <c r="BD9" s="87"/>
      <c r="BE9" s="84"/>
      <c r="BF9" s="88"/>
      <c r="BG9" s="87"/>
      <c r="BH9" s="84"/>
      <c r="BI9" s="88"/>
      <c r="BJ9" s="87"/>
      <c r="BK9" s="84"/>
      <c r="BL9" s="88"/>
      <c r="BM9" s="84"/>
      <c r="BN9" s="84"/>
      <c r="BO9" s="88"/>
      <c r="BP9" s="84"/>
      <c r="BQ9" s="84"/>
      <c r="BR9" s="88"/>
      <c r="BS9" s="84"/>
      <c r="BT9" s="84"/>
      <c r="BU9" s="88"/>
      <c r="BV9" s="84"/>
      <c r="BW9" s="84"/>
      <c r="BX9" s="88"/>
      <c r="BY9" s="84"/>
      <c r="BZ9" s="117">
        <f t="shared" si="4"/>
        <v>0</v>
      </c>
      <c r="CA9" s="35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</row>
    <row r="10" spans="1:100" x14ac:dyDescent="0.25">
      <c r="A10" s="2" t="s">
        <v>40</v>
      </c>
      <c r="B10" s="125" t="s">
        <v>64</v>
      </c>
      <c r="C10" s="101" t="s">
        <v>130</v>
      </c>
      <c r="D10" s="100">
        <v>42064</v>
      </c>
      <c r="E10" s="100">
        <v>42461.791666666664</v>
      </c>
      <c r="F10" s="2"/>
      <c r="G10" s="2" t="s">
        <v>0</v>
      </c>
      <c r="H10" s="111">
        <f t="shared" ref="H10:H14" si="6">+$H$9/6</f>
        <v>224489.66666666666</v>
      </c>
      <c r="I10" s="4">
        <v>0</v>
      </c>
      <c r="J10" s="27">
        <f t="shared" si="2"/>
        <v>224489.66666666666</v>
      </c>
      <c r="K10" s="87"/>
      <c r="L10" s="84"/>
      <c r="M10" s="88"/>
      <c r="N10" s="87"/>
      <c r="O10" s="84"/>
      <c r="P10" s="88"/>
      <c r="Q10" s="87"/>
      <c r="R10" s="84"/>
      <c r="S10" s="88"/>
      <c r="T10" s="87"/>
      <c r="U10" s="84"/>
      <c r="W10" s="87"/>
      <c r="Z10" s="87"/>
      <c r="AC10" s="87"/>
      <c r="AD10" s="84"/>
      <c r="AE10" s="88"/>
      <c r="AF10" s="87"/>
      <c r="AG10" s="84"/>
      <c r="AH10" s="88"/>
      <c r="AI10" s="97">
        <f>+$H$10/9</f>
        <v>24943.296296296296</v>
      </c>
      <c r="AJ10" s="97">
        <f t="shared" ref="AJ10:AQ10" si="7">+$H$10/9</f>
        <v>24943.296296296296</v>
      </c>
      <c r="AK10" s="97">
        <f t="shared" si="7"/>
        <v>24943.296296296296</v>
      </c>
      <c r="AL10" s="97">
        <f t="shared" si="7"/>
        <v>24943.296296296296</v>
      </c>
      <c r="AM10" s="85">
        <f t="shared" si="7"/>
        <v>24943.296296296296</v>
      </c>
      <c r="AN10" s="86">
        <f t="shared" si="7"/>
        <v>24943.296296296296</v>
      </c>
      <c r="AO10" s="97">
        <f t="shared" si="7"/>
        <v>24943.296296296296</v>
      </c>
      <c r="AP10" s="97">
        <f t="shared" si="7"/>
        <v>24943.296296296296</v>
      </c>
      <c r="AQ10" s="97">
        <f t="shared" si="7"/>
        <v>24943.296296296296</v>
      </c>
      <c r="AR10" s="87"/>
      <c r="AS10" s="84"/>
      <c r="AT10" s="88"/>
      <c r="AU10" s="87"/>
      <c r="AV10" s="84"/>
      <c r="AW10" s="88"/>
      <c r="AX10" s="87"/>
      <c r="AY10" s="84"/>
      <c r="AZ10" s="88"/>
      <c r="BA10" s="87"/>
      <c r="BB10" s="84"/>
      <c r="BC10" s="88"/>
      <c r="BD10" s="87"/>
      <c r="BE10" s="84"/>
      <c r="BF10" s="88"/>
      <c r="BG10" s="87"/>
      <c r="BH10" s="84"/>
      <c r="BI10" s="88"/>
      <c r="BJ10" s="87"/>
      <c r="BK10" s="84"/>
      <c r="BL10" s="88"/>
      <c r="BM10" s="84"/>
      <c r="BN10" s="84"/>
      <c r="BO10" s="88"/>
      <c r="BP10" s="84"/>
      <c r="BQ10" s="84"/>
      <c r="BR10" s="88"/>
      <c r="BS10" s="84"/>
      <c r="BT10" s="84"/>
      <c r="BU10" s="88"/>
      <c r="BV10" s="84"/>
      <c r="BW10" s="84"/>
      <c r="BX10" s="88"/>
      <c r="BY10" s="84"/>
      <c r="BZ10" s="117">
        <f t="shared" si="4"/>
        <v>224489.66666666666</v>
      </c>
      <c r="CA10" s="35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</row>
    <row r="11" spans="1:100" x14ac:dyDescent="0.25">
      <c r="A11" s="2" t="s">
        <v>41</v>
      </c>
      <c r="B11" s="125" t="s">
        <v>65</v>
      </c>
      <c r="C11" s="101" t="s">
        <v>130</v>
      </c>
      <c r="D11" s="100">
        <v>42064</v>
      </c>
      <c r="E11" s="100">
        <v>42461.791666666664</v>
      </c>
      <c r="F11" s="2"/>
      <c r="G11" s="2"/>
      <c r="H11" s="111">
        <f t="shared" si="6"/>
        <v>224489.66666666666</v>
      </c>
      <c r="I11" s="4">
        <v>0</v>
      </c>
      <c r="J11" s="27">
        <f t="shared" si="2"/>
        <v>224489.66666666666</v>
      </c>
      <c r="K11" s="87"/>
      <c r="L11" s="84"/>
      <c r="M11" s="88"/>
      <c r="N11" s="87"/>
      <c r="O11" s="84"/>
      <c r="P11" s="88"/>
      <c r="Q11" s="87"/>
      <c r="R11" s="84"/>
      <c r="S11" s="88"/>
      <c r="T11" s="87"/>
      <c r="U11" s="84"/>
      <c r="W11" s="87"/>
      <c r="X11" s="84"/>
      <c r="Y11" s="88"/>
      <c r="Z11" s="87"/>
      <c r="AA11" s="84"/>
      <c r="AB11" s="88"/>
      <c r="AC11" s="87"/>
      <c r="AD11" s="84"/>
      <c r="AE11" s="88"/>
      <c r="AF11" s="87"/>
      <c r="AG11" s="84"/>
      <c r="AH11" s="88"/>
      <c r="AI11" s="97">
        <f>+$H$11/9</f>
        <v>24943.296296296296</v>
      </c>
      <c r="AJ11" s="97">
        <f t="shared" ref="AJ11:AQ11" si="8">+$H$11/9</f>
        <v>24943.296296296296</v>
      </c>
      <c r="AK11" s="97">
        <f t="shared" si="8"/>
        <v>24943.296296296296</v>
      </c>
      <c r="AL11" s="97">
        <f t="shared" si="8"/>
        <v>24943.296296296296</v>
      </c>
      <c r="AM11" s="85">
        <f t="shared" si="8"/>
        <v>24943.296296296296</v>
      </c>
      <c r="AN11" s="86">
        <f t="shared" si="8"/>
        <v>24943.296296296296</v>
      </c>
      <c r="AO11" s="97">
        <f t="shared" si="8"/>
        <v>24943.296296296296</v>
      </c>
      <c r="AP11" s="97">
        <f t="shared" si="8"/>
        <v>24943.296296296296</v>
      </c>
      <c r="AQ11" s="97">
        <f t="shared" si="8"/>
        <v>24943.296296296296</v>
      </c>
      <c r="AR11" s="87"/>
      <c r="AS11" s="84"/>
      <c r="AT11" s="88"/>
      <c r="AU11" s="87"/>
      <c r="AV11" s="84"/>
      <c r="AW11" s="128"/>
      <c r="AX11" s="87"/>
      <c r="AY11" s="84"/>
      <c r="AZ11" s="88"/>
      <c r="BA11" s="87"/>
      <c r="BB11" s="84"/>
      <c r="BC11" s="88"/>
      <c r="BD11" s="87"/>
      <c r="BE11" s="84"/>
      <c r="BF11" s="88"/>
      <c r="BG11" s="87"/>
      <c r="BH11" s="84"/>
      <c r="BI11" s="88"/>
      <c r="BJ11" s="87"/>
      <c r="BK11" s="84"/>
      <c r="BL11" s="88"/>
      <c r="BM11" s="84"/>
      <c r="BN11" s="84"/>
      <c r="BO11" s="88"/>
      <c r="BP11" s="84"/>
      <c r="BQ11" s="84"/>
      <c r="BR11" s="88"/>
      <c r="BS11" s="84"/>
      <c r="BT11" s="84"/>
      <c r="BU11" s="88"/>
      <c r="BV11" s="84"/>
      <c r="BW11" s="84"/>
      <c r="BX11" s="88"/>
      <c r="BY11" s="84"/>
      <c r="BZ11" s="117">
        <f t="shared" si="4"/>
        <v>224489.66666666666</v>
      </c>
      <c r="CA11" s="35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2"/>
      <c r="CM11" s="92"/>
      <c r="CN11" s="92"/>
      <c r="CO11" s="92"/>
      <c r="CP11" s="92"/>
      <c r="CQ11" s="92"/>
      <c r="CR11" s="92"/>
      <c r="CS11" s="92"/>
      <c r="CT11" s="92"/>
      <c r="CU11" s="92"/>
      <c r="CV11" s="92"/>
    </row>
    <row r="12" spans="1:100" x14ac:dyDescent="0.25">
      <c r="A12" s="2" t="s">
        <v>42</v>
      </c>
      <c r="B12" s="125" t="s">
        <v>66</v>
      </c>
      <c r="C12" s="101" t="s">
        <v>130</v>
      </c>
      <c r="D12" s="100">
        <v>42428</v>
      </c>
      <c r="E12" s="100">
        <v>42795</v>
      </c>
      <c r="F12" s="2"/>
      <c r="G12" s="2"/>
      <c r="H12" s="111">
        <f t="shared" si="6"/>
        <v>224489.66666666666</v>
      </c>
      <c r="I12" s="4">
        <v>0</v>
      </c>
      <c r="J12" s="27">
        <f t="shared" si="2"/>
        <v>224489.66666666666</v>
      </c>
      <c r="K12" s="87"/>
      <c r="L12" s="84"/>
      <c r="M12" s="88"/>
      <c r="N12" s="87"/>
      <c r="O12" s="84"/>
      <c r="P12" s="88"/>
      <c r="Q12" s="87"/>
      <c r="R12" s="84"/>
      <c r="S12" s="88"/>
      <c r="T12" s="87"/>
      <c r="U12" s="84"/>
      <c r="W12" s="87"/>
      <c r="X12" s="84"/>
      <c r="Y12" s="88"/>
      <c r="Z12" s="87"/>
      <c r="AA12" s="84"/>
      <c r="AB12" s="88"/>
      <c r="AC12" s="87"/>
      <c r="AD12" s="84"/>
      <c r="AE12" s="88"/>
      <c r="AF12" s="87"/>
      <c r="AG12" s="84"/>
      <c r="AH12" s="88"/>
      <c r="AL12" s="77"/>
      <c r="AN12" s="78"/>
      <c r="AO12" s="77"/>
      <c r="AP12" s="75"/>
      <c r="AQ12" s="78"/>
      <c r="AR12" s="87"/>
      <c r="AS12" s="129"/>
      <c r="AT12" s="97">
        <f>+$H$12/9</f>
        <v>24943.296296296296</v>
      </c>
      <c r="AU12" s="97">
        <f t="shared" ref="AU12:BB12" si="9">+$H$12/9</f>
        <v>24943.296296296296</v>
      </c>
      <c r="AV12" s="97">
        <f t="shared" si="9"/>
        <v>24943.296296296296</v>
      </c>
      <c r="AW12" s="97">
        <f t="shared" si="9"/>
        <v>24943.296296296296</v>
      </c>
      <c r="AX12" s="97">
        <f t="shared" si="9"/>
        <v>24943.296296296296</v>
      </c>
      <c r="AY12" s="97">
        <f t="shared" si="9"/>
        <v>24943.296296296296</v>
      </c>
      <c r="AZ12" s="97">
        <f t="shared" si="9"/>
        <v>24943.296296296296</v>
      </c>
      <c r="BA12" s="97">
        <f t="shared" si="9"/>
        <v>24943.296296296296</v>
      </c>
      <c r="BB12" s="97">
        <f t="shared" si="9"/>
        <v>24943.296296296296</v>
      </c>
      <c r="BC12" s="88"/>
      <c r="BD12" s="87"/>
      <c r="BE12" s="84"/>
      <c r="BF12" s="88"/>
      <c r="BG12" s="87"/>
      <c r="BH12" s="84"/>
      <c r="BI12" s="88"/>
      <c r="BJ12" s="87"/>
      <c r="BK12" s="84"/>
      <c r="BL12" s="88"/>
      <c r="BM12" s="84"/>
      <c r="BN12" s="84"/>
      <c r="BO12" s="88"/>
      <c r="BP12" s="84"/>
      <c r="BQ12" s="84"/>
      <c r="BR12" s="88"/>
      <c r="BS12" s="84"/>
      <c r="BT12" s="84"/>
      <c r="BU12" s="88"/>
      <c r="BV12" s="84"/>
      <c r="BW12" s="84"/>
      <c r="BX12" s="88"/>
      <c r="BY12" s="84"/>
      <c r="BZ12" s="117">
        <f t="shared" si="4"/>
        <v>224489.66666666666</v>
      </c>
      <c r="CA12" s="35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</row>
    <row r="13" spans="1:100" x14ac:dyDescent="0.25">
      <c r="A13" s="2" t="s">
        <v>43</v>
      </c>
      <c r="B13" s="125" t="s">
        <v>67</v>
      </c>
      <c r="C13" s="101" t="s">
        <v>130</v>
      </c>
      <c r="D13" s="100">
        <v>42428</v>
      </c>
      <c r="E13" s="100">
        <v>42795</v>
      </c>
      <c r="F13" s="2"/>
      <c r="G13" s="2"/>
      <c r="H13" s="111">
        <f t="shared" si="6"/>
        <v>224489.66666666666</v>
      </c>
      <c r="I13" s="4">
        <v>0</v>
      </c>
      <c r="J13" s="27">
        <f t="shared" si="2"/>
        <v>224489.66666666666</v>
      </c>
      <c r="K13" s="87"/>
      <c r="L13" s="84"/>
      <c r="M13" s="88"/>
      <c r="N13" s="87"/>
      <c r="O13" s="84"/>
      <c r="P13" s="88"/>
      <c r="Q13" s="87"/>
      <c r="R13" s="84"/>
      <c r="S13" s="88"/>
      <c r="T13" s="87"/>
      <c r="U13" s="84"/>
      <c r="W13" s="87"/>
      <c r="X13" s="84"/>
      <c r="Y13" s="88"/>
      <c r="Z13" s="87"/>
      <c r="AA13" s="84"/>
      <c r="AB13" s="88"/>
      <c r="AC13" s="87"/>
      <c r="AD13" s="84"/>
      <c r="AE13" s="88"/>
      <c r="AF13" s="87"/>
      <c r="AG13" s="84"/>
      <c r="AH13" s="88"/>
      <c r="AL13" s="77"/>
      <c r="AN13" s="78"/>
      <c r="AO13" s="77"/>
      <c r="AP13" s="75"/>
      <c r="AQ13" s="78"/>
      <c r="AR13" s="87"/>
      <c r="AS13" s="84"/>
      <c r="AT13" s="97">
        <f>+$H$13/9</f>
        <v>24943.296296296296</v>
      </c>
      <c r="AU13" s="97">
        <f t="shared" ref="AU13:BB13" si="10">+$H$13/9</f>
        <v>24943.296296296296</v>
      </c>
      <c r="AV13" s="97">
        <f t="shared" si="10"/>
        <v>24943.296296296296</v>
      </c>
      <c r="AW13" s="97">
        <f t="shared" si="10"/>
        <v>24943.296296296296</v>
      </c>
      <c r="AX13" s="97">
        <f t="shared" si="10"/>
        <v>24943.296296296296</v>
      </c>
      <c r="AY13" s="97">
        <f t="shared" si="10"/>
        <v>24943.296296296296</v>
      </c>
      <c r="AZ13" s="97">
        <f t="shared" si="10"/>
        <v>24943.296296296296</v>
      </c>
      <c r="BA13" s="97">
        <f t="shared" si="10"/>
        <v>24943.296296296296</v>
      </c>
      <c r="BB13" s="97">
        <f t="shared" si="10"/>
        <v>24943.296296296296</v>
      </c>
      <c r="BC13" s="88"/>
      <c r="BD13" s="87"/>
      <c r="BE13" s="84"/>
      <c r="BF13" s="88"/>
      <c r="BG13" s="87"/>
      <c r="BH13" s="84"/>
      <c r="BI13" s="88"/>
      <c r="BJ13" s="87"/>
      <c r="BK13" s="84"/>
      <c r="BL13" s="88"/>
      <c r="BM13" s="84"/>
      <c r="BN13" s="84"/>
      <c r="BO13" s="88"/>
      <c r="BP13" s="84"/>
      <c r="BQ13" s="84"/>
      <c r="BR13" s="88"/>
      <c r="BS13" s="84"/>
      <c r="BT13" s="84"/>
      <c r="BU13" s="88"/>
      <c r="BV13" s="84"/>
      <c r="BW13" s="84"/>
      <c r="BX13" s="88"/>
      <c r="BY13" s="84"/>
      <c r="BZ13" s="117">
        <f t="shared" si="4"/>
        <v>224489.66666666666</v>
      </c>
      <c r="CA13" s="35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</row>
    <row r="14" spans="1:100" x14ac:dyDescent="0.25">
      <c r="A14" s="2" t="s">
        <v>68</v>
      </c>
      <c r="B14" s="125" t="s">
        <v>69</v>
      </c>
      <c r="C14" s="101" t="s">
        <v>130</v>
      </c>
      <c r="D14" s="100">
        <v>42428</v>
      </c>
      <c r="E14" s="100">
        <v>42796</v>
      </c>
      <c r="F14" s="2"/>
      <c r="G14" s="2"/>
      <c r="H14" s="111">
        <f t="shared" si="6"/>
        <v>224489.66666666666</v>
      </c>
      <c r="I14" s="4">
        <v>0</v>
      </c>
      <c r="J14" s="27">
        <f t="shared" si="2"/>
        <v>224489.66666666666</v>
      </c>
      <c r="K14" s="87"/>
      <c r="L14" s="84"/>
      <c r="M14" s="88"/>
      <c r="N14" s="87"/>
      <c r="O14" s="84"/>
      <c r="P14" s="88"/>
      <c r="Q14" s="130"/>
      <c r="R14" s="84"/>
      <c r="S14" s="88"/>
      <c r="T14" s="87"/>
      <c r="U14" s="84"/>
      <c r="W14" s="87"/>
      <c r="X14" s="84"/>
      <c r="Y14" s="88"/>
      <c r="Z14" s="87"/>
      <c r="AA14" s="84"/>
      <c r="AB14" s="88"/>
      <c r="AC14" s="87"/>
      <c r="AD14" s="84"/>
      <c r="AE14" s="88"/>
      <c r="AF14" s="87"/>
      <c r="AG14" s="84"/>
      <c r="AH14" s="88"/>
      <c r="AL14" s="77"/>
      <c r="AN14" s="78"/>
      <c r="AO14" s="77"/>
      <c r="AP14" s="75"/>
      <c r="AQ14" s="78"/>
      <c r="AR14" s="87"/>
      <c r="AS14" s="129"/>
      <c r="AT14" s="97">
        <f>+$H$14/9</f>
        <v>24943.296296296296</v>
      </c>
      <c r="AU14" s="97">
        <f t="shared" ref="AU14:BB14" si="11">+$H$14/9</f>
        <v>24943.296296296296</v>
      </c>
      <c r="AV14" s="97">
        <f t="shared" si="11"/>
        <v>24943.296296296296</v>
      </c>
      <c r="AW14" s="97">
        <f t="shared" si="11"/>
        <v>24943.296296296296</v>
      </c>
      <c r="AX14" s="97">
        <f t="shared" si="11"/>
        <v>24943.296296296296</v>
      </c>
      <c r="AY14" s="97">
        <f t="shared" si="11"/>
        <v>24943.296296296296</v>
      </c>
      <c r="AZ14" s="97">
        <f t="shared" si="11"/>
        <v>24943.296296296296</v>
      </c>
      <c r="BA14" s="97">
        <f t="shared" si="11"/>
        <v>24943.296296296296</v>
      </c>
      <c r="BB14" s="97">
        <f t="shared" si="11"/>
        <v>24943.296296296296</v>
      </c>
      <c r="BC14" s="88"/>
      <c r="BD14" s="87"/>
      <c r="BE14" s="84"/>
      <c r="BF14" s="88"/>
      <c r="BG14" s="87"/>
      <c r="BH14" s="84"/>
      <c r="BI14" s="88"/>
      <c r="BJ14" s="87"/>
      <c r="BK14" s="84"/>
      <c r="BL14" s="88"/>
      <c r="BM14" s="84"/>
      <c r="BN14" s="84"/>
      <c r="BO14" s="88"/>
      <c r="BP14" s="84"/>
      <c r="BQ14" s="84"/>
      <c r="BR14" s="88"/>
      <c r="BS14" s="84"/>
      <c r="BT14" s="84"/>
      <c r="BU14" s="88"/>
      <c r="BV14" s="84"/>
      <c r="BW14" s="84"/>
      <c r="BX14" s="88"/>
      <c r="BY14" s="84"/>
      <c r="BZ14" s="117">
        <f t="shared" si="4"/>
        <v>224489.66666666666</v>
      </c>
      <c r="CA14" s="35"/>
      <c r="CB14" s="92"/>
      <c r="CC14" s="92"/>
      <c r="CD14" s="92"/>
      <c r="CE14" s="92"/>
      <c r="CF14" s="92"/>
      <c r="CG14" s="92"/>
      <c r="CH14" s="92"/>
      <c r="CI14" s="92"/>
      <c r="CJ14" s="92"/>
      <c r="CK14" s="92"/>
      <c r="CL14" s="92"/>
      <c r="CM14" s="92"/>
      <c r="CN14" s="92"/>
      <c r="CO14" s="92"/>
      <c r="CP14" s="92"/>
      <c r="CQ14" s="92"/>
      <c r="CR14" s="92"/>
      <c r="CS14" s="92"/>
      <c r="CT14" s="92"/>
      <c r="CU14" s="92"/>
      <c r="CV14" s="92"/>
    </row>
    <row r="15" spans="1:100" x14ac:dyDescent="0.25">
      <c r="A15" s="2" t="s">
        <v>70</v>
      </c>
      <c r="B15" s="125" t="s">
        <v>71</v>
      </c>
      <c r="C15" s="101" t="s">
        <v>130</v>
      </c>
      <c r="D15" s="100">
        <v>42518</v>
      </c>
      <c r="E15" s="100">
        <v>42916</v>
      </c>
      <c r="F15" s="2"/>
      <c r="G15" s="2"/>
      <c r="H15" s="111">
        <f>+$H$9/6</f>
        <v>224489.66666666666</v>
      </c>
      <c r="I15" s="4">
        <v>0</v>
      </c>
      <c r="J15" s="27">
        <f t="shared" si="2"/>
        <v>224489.66666666666</v>
      </c>
      <c r="K15" s="87"/>
      <c r="L15" s="84"/>
      <c r="M15" s="88"/>
      <c r="N15" s="87"/>
      <c r="O15" s="84"/>
      <c r="P15" s="88"/>
      <c r="Q15" s="130"/>
      <c r="R15" s="84"/>
      <c r="S15" s="88"/>
      <c r="T15" s="87"/>
      <c r="U15" s="84"/>
      <c r="W15" s="87"/>
      <c r="X15" s="84"/>
      <c r="Y15" s="88"/>
      <c r="Z15" s="87"/>
      <c r="AA15" s="84"/>
      <c r="AB15" s="88"/>
      <c r="AC15" s="87"/>
      <c r="AD15" s="84"/>
      <c r="AE15" s="88"/>
      <c r="AF15" s="87"/>
      <c r="AG15" s="84"/>
      <c r="AH15" s="88"/>
      <c r="AI15" s="87"/>
      <c r="AJ15" s="84"/>
      <c r="AL15" s="77"/>
      <c r="AN15" s="78"/>
      <c r="AO15" s="77"/>
      <c r="AP15" s="75"/>
      <c r="AQ15" s="78"/>
      <c r="AR15" s="87"/>
      <c r="AS15" s="84"/>
      <c r="AT15" s="88"/>
      <c r="AU15" s="87"/>
      <c r="AV15" s="84"/>
      <c r="AW15" s="97">
        <f>+$H$15/9</f>
        <v>24943.296296296296</v>
      </c>
      <c r="AX15" s="97">
        <f t="shared" ref="AX15:BE15" si="12">+$H$15/9</f>
        <v>24943.296296296296</v>
      </c>
      <c r="AY15" s="97">
        <f t="shared" si="12"/>
        <v>24943.296296296296</v>
      </c>
      <c r="AZ15" s="97">
        <f t="shared" si="12"/>
        <v>24943.296296296296</v>
      </c>
      <c r="BA15" s="97">
        <f t="shared" si="12"/>
        <v>24943.296296296296</v>
      </c>
      <c r="BB15" s="97">
        <f t="shared" si="12"/>
        <v>24943.296296296296</v>
      </c>
      <c r="BC15" s="97">
        <f t="shared" si="12"/>
        <v>24943.296296296296</v>
      </c>
      <c r="BD15" s="97">
        <f t="shared" si="12"/>
        <v>24943.296296296296</v>
      </c>
      <c r="BE15" s="97">
        <f t="shared" si="12"/>
        <v>24943.296296296296</v>
      </c>
      <c r="BF15" s="88"/>
      <c r="BG15" s="87"/>
      <c r="BH15" s="84"/>
      <c r="BI15" s="88"/>
      <c r="BJ15" s="87"/>
      <c r="BK15" s="84"/>
      <c r="BL15" s="88"/>
      <c r="BM15" s="84"/>
      <c r="BN15" s="84"/>
      <c r="BO15" s="88"/>
      <c r="BP15" s="84"/>
      <c r="BQ15" s="84"/>
      <c r="BR15" s="88"/>
      <c r="BS15" s="84"/>
      <c r="BT15" s="84"/>
      <c r="BU15" s="88"/>
      <c r="BV15" s="84"/>
      <c r="BW15" s="84"/>
      <c r="BX15" s="88"/>
      <c r="BY15" s="84"/>
      <c r="BZ15" s="117">
        <f t="shared" si="4"/>
        <v>224489.66666666666</v>
      </c>
      <c r="CA15" s="35"/>
      <c r="CB15" s="92"/>
      <c r="CC15" s="92"/>
      <c r="CD15" s="92"/>
      <c r="CE15" s="92"/>
      <c r="CF15" s="92"/>
      <c r="CG15" s="92"/>
      <c r="CH15" s="92"/>
      <c r="CI15" s="92"/>
      <c r="CJ15" s="92"/>
      <c r="CK15" s="92"/>
      <c r="CL15" s="92"/>
      <c r="CM15" s="92"/>
      <c r="CN15" s="92"/>
      <c r="CO15" s="92"/>
      <c r="CP15" s="92"/>
      <c r="CQ15" s="92"/>
      <c r="CR15" s="92"/>
      <c r="CS15" s="92"/>
      <c r="CT15" s="92"/>
      <c r="CU15" s="92"/>
      <c r="CV15" s="92"/>
    </row>
    <row r="16" spans="1:100" x14ac:dyDescent="0.25">
      <c r="A16" s="2" t="s">
        <v>44</v>
      </c>
      <c r="B16" s="93" t="s">
        <v>72</v>
      </c>
      <c r="C16" s="101" t="s">
        <v>129</v>
      </c>
      <c r="D16" s="100">
        <v>42064</v>
      </c>
      <c r="E16" s="100">
        <v>42946</v>
      </c>
      <c r="F16" s="102"/>
      <c r="G16" s="102"/>
      <c r="H16" s="57">
        <f>+H17+H18+H19+H20+H22+H21</f>
        <v>10862192</v>
      </c>
      <c r="I16" s="4"/>
      <c r="J16" s="110">
        <f t="shared" si="2"/>
        <v>10862192</v>
      </c>
      <c r="K16" s="77"/>
      <c r="L16" s="84"/>
      <c r="M16" s="88"/>
      <c r="N16" s="87"/>
      <c r="O16" s="84"/>
      <c r="P16" s="88"/>
      <c r="Q16" s="130"/>
      <c r="R16" s="84"/>
      <c r="S16" s="88"/>
      <c r="T16" s="87"/>
      <c r="U16" s="84"/>
      <c r="W16" s="87"/>
      <c r="X16" s="84"/>
      <c r="Y16" s="88"/>
      <c r="Z16" s="87"/>
      <c r="AA16" s="84"/>
      <c r="AB16" s="88"/>
      <c r="AC16" s="87"/>
      <c r="AD16" s="84"/>
      <c r="AE16" s="88"/>
      <c r="AF16" s="87"/>
      <c r="AG16" s="84"/>
      <c r="AH16" s="150"/>
      <c r="AI16" s="77"/>
      <c r="AJ16" s="75"/>
      <c r="AK16" s="78"/>
      <c r="AL16" s="77"/>
      <c r="AM16" s="75"/>
      <c r="AN16" s="78"/>
      <c r="AO16" s="77"/>
      <c r="AP16" s="75"/>
      <c r="AQ16" s="78"/>
      <c r="AR16" s="77"/>
      <c r="AS16" s="129"/>
      <c r="AT16" s="88"/>
      <c r="AU16" s="87"/>
      <c r="AV16" s="84"/>
      <c r="AW16" s="88"/>
      <c r="AX16" s="87"/>
      <c r="AY16" s="84"/>
      <c r="AZ16" s="88"/>
      <c r="BA16" s="87"/>
      <c r="BB16" s="84"/>
      <c r="BC16" s="88"/>
      <c r="BD16" s="87"/>
      <c r="BE16" s="84"/>
      <c r="BF16" s="88"/>
      <c r="BG16" s="87"/>
      <c r="BH16" s="75"/>
      <c r="BI16" s="78"/>
      <c r="BJ16" s="77"/>
      <c r="BK16" s="75"/>
      <c r="BL16" s="78"/>
      <c r="BM16" s="75"/>
      <c r="BN16" s="75"/>
      <c r="BO16" s="88"/>
      <c r="BP16" s="75"/>
      <c r="BQ16" s="75"/>
      <c r="BR16" s="88"/>
      <c r="BS16" s="75"/>
      <c r="BT16" s="75"/>
      <c r="BU16" s="88"/>
      <c r="BV16" s="75"/>
      <c r="BW16" s="75"/>
      <c r="BX16" s="88"/>
      <c r="BY16" s="75"/>
      <c r="BZ16" s="117">
        <f t="shared" si="4"/>
        <v>0</v>
      </c>
      <c r="CA16" s="35"/>
      <c r="CB16" s="92"/>
      <c r="CC16" s="92"/>
      <c r="CD16" s="92"/>
      <c r="CE16" s="92"/>
      <c r="CF16" s="92"/>
      <c r="CG16" s="92"/>
      <c r="CH16" s="92"/>
      <c r="CI16" s="92"/>
      <c r="CJ16" s="92"/>
      <c r="CK16" s="92"/>
      <c r="CL16" s="92"/>
      <c r="CM16" s="92"/>
      <c r="CN16" s="92"/>
      <c r="CO16" s="92"/>
      <c r="CP16" s="92"/>
      <c r="CQ16" s="92"/>
      <c r="CR16" s="92"/>
      <c r="CS16" s="92"/>
      <c r="CT16" s="92"/>
      <c r="CU16" s="92"/>
      <c r="CV16" s="92"/>
    </row>
    <row r="17" spans="1:100" x14ac:dyDescent="0.25">
      <c r="A17" s="2" t="s">
        <v>45</v>
      </c>
      <c r="B17" s="104" t="s">
        <v>135</v>
      </c>
      <c r="C17" s="101" t="s">
        <v>130</v>
      </c>
      <c r="D17" s="100">
        <v>42064</v>
      </c>
      <c r="E17" s="100">
        <v>42461.791666666664</v>
      </c>
      <c r="F17" s="102"/>
      <c r="G17" s="102" t="s">
        <v>0</v>
      </c>
      <c r="H17" s="111">
        <f>2690000-500000</f>
        <v>2190000</v>
      </c>
      <c r="I17" s="4">
        <v>0</v>
      </c>
      <c r="J17" s="27">
        <f t="shared" si="2"/>
        <v>2190000</v>
      </c>
      <c r="K17" s="149"/>
      <c r="L17" s="84"/>
      <c r="M17" s="88"/>
      <c r="N17" s="87"/>
      <c r="O17" s="84"/>
      <c r="P17" s="88"/>
      <c r="Q17" s="130"/>
      <c r="R17" s="84"/>
      <c r="S17" s="88"/>
      <c r="T17" s="87"/>
      <c r="U17" s="84"/>
      <c r="W17" s="87"/>
      <c r="X17" s="84"/>
      <c r="Y17" s="88"/>
      <c r="Z17" s="87"/>
      <c r="AA17" s="84"/>
      <c r="AB17" s="88"/>
      <c r="AC17" s="87"/>
      <c r="AD17" s="84"/>
      <c r="AE17" s="88"/>
      <c r="AF17" s="87"/>
      <c r="AG17" s="84"/>
      <c r="AH17" s="88"/>
      <c r="AI17" s="97">
        <f>+$H$17/9</f>
        <v>243333.33333333334</v>
      </c>
      <c r="AJ17" s="85">
        <f t="shared" ref="AJ17:AQ17" si="13">+$H$17/9</f>
        <v>243333.33333333334</v>
      </c>
      <c r="AK17" s="86">
        <f t="shared" si="13"/>
        <v>243333.33333333334</v>
      </c>
      <c r="AL17" s="97">
        <f t="shared" si="13"/>
        <v>243333.33333333334</v>
      </c>
      <c r="AM17" s="85">
        <f t="shared" si="13"/>
        <v>243333.33333333334</v>
      </c>
      <c r="AN17" s="86">
        <f t="shared" si="13"/>
        <v>243333.33333333334</v>
      </c>
      <c r="AO17" s="97">
        <f t="shared" si="13"/>
        <v>243333.33333333334</v>
      </c>
      <c r="AP17" s="85">
        <f t="shared" si="13"/>
        <v>243333.33333333334</v>
      </c>
      <c r="AQ17" s="86">
        <f t="shared" si="13"/>
        <v>243333.33333333334</v>
      </c>
      <c r="AR17" s="79"/>
      <c r="AS17" s="76"/>
      <c r="AT17" s="88"/>
      <c r="AU17" s="87"/>
      <c r="AV17" s="84"/>
      <c r="AW17" s="88"/>
      <c r="AX17" s="87"/>
      <c r="AY17" s="84"/>
      <c r="AZ17" s="88"/>
      <c r="BA17" s="87"/>
      <c r="BB17" s="84"/>
      <c r="BC17" s="88"/>
      <c r="BD17" s="87"/>
      <c r="BE17" s="84"/>
      <c r="BF17" s="88"/>
      <c r="BG17" s="87"/>
      <c r="BH17" s="76"/>
      <c r="BI17" s="80"/>
      <c r="BJ17" s="79"/>
      <c r="BK17" s="76"/>
      <c r="BL17" s="80"/>
      <c r="BM17" s="76"/>
      <c r="BN17" s="76"/>
      <c r="BO17" s="88"/>
      <c r="BP17" s="76"/>
      <c r="BQ17" s="76"/>
      <c r="BR17" s="88"/>
      <c r="BS17" s="76"/>
      <c r="BT17" s="76"/>
      <c r="BU17" s="88"/>
      <c r="BV17" s="76"/>
      <c r="BW17" s="76"/>
      <c r="BX17" s="88"/>
      <c r="BY17" s="76"/>
      <c r="BZ17" s="117">
        <f t="shared" si="4"/>
        <v>2190000</v>
      </c>
      <c r="CA17" s="35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</row>
    <row r="18" spans="1:100" x14ac:dyDescent="0.25">
      <c r="A18" s="2" t="s">
        <v>46</v>
      </c>
      <c r="B18" s="104" t="s">
        <v>136</v>
      </c>
      <c r="C18" s="101" t="s">
        <v>130</v>
      </c>
      <c r="D18" s="100">
        <v>42064</v>
      </c>
      <c r="E18" s="100">
        <v>42461.791666666664</v>
      </c>
      <c r="F18" s="102"/>
      <c r="G18" s="102"/>
      <c r="H18" s="111">
        <f>2739550-500000</f>
        <v>2239550</v>
      </c>
      <c r="I18" s="4">
        <v>0</v>
      </c>
      <c r="J18" s="27">
        <f t="shared" si="2"/>
        <v>2239550</v>
      </c>
      <c r="K18" s="149"/>
      <c r="L18" s="84"/>
      <c r="M18" s="88"/>
      <c r="N18" s="87"/>
      <c r="O18" s="84"/>
      <c r="P18" s="88"/>
      <c r="Q18" s="130"/>
      <c r="R18" s="84"/>
      <c r="S18" s="88"/>
      <c r="T18" s="87"/>
      <c r="U18" s="84"/>
      <c r="W18" s="87"/>
      <c r="X18" s="84"/>
      <c r="Y18" s="88"/>
      <c r="Z18" s="87"/>
      <c r="AA18" s="84"/>
      <c r="AB18" s="88"/>
      <c r="AC18" s="87"/>
      <c r="AD18" s="84"/>
      <c r="AE18" s="88"/>
      <c r="AF18" s="87"/>
      <c r="AG18" s="84"/>
      <c r="AH18" s="88"/>
      <c r="AI18" s="97">
        <f>+$H$18/9</f>
        <v>248838.88888888888</v>
      </c>
      <c r="AJ18" s="85">
        <f t="shared" ref="AJ18:AQ18" si="14">+$H$18/9</f>
        <v>248838.88888888888</v>
      </c>
      <c r="AK18" s="86">
        <f t="shared" si="14"/>
        <v>248838.88888888888</v>
      </c>
      <c r="AL18" s="97">
        <f t="shared" si="14"/>
        <v>248838.88888888888</v>
      </c>
      <c r="AM18" s="85">
        <f t="shared" si="14"/>
        <v>248838.88888888888</v>
      </c>
      <c r="AN18" s="86">
        <f t="shared" si="14"/>
        <v>248838.88888888888</v>
      </c>
      <c r="AO18" s="97">
        <f t="shared" si="14"/>
        <v>248838.88888888888</v>
      </c>
      <c r="AP18" s="85">
        <f t="shared" si="14"/>
        <v>248838.88888888888</v>
      </c>
      <c r="AQ18" s="86">
        <f t="shared" si="14"/>
        <v>248838.88888888888</v>
      </c>
      <c r="AR18" s="79"/>
      <c r="AS18" s="131"/>
      <c r="AT18" s="80"/>
      <c r="AU18" s="87"/>
      <c r="AV18" s="84"/>
      <c r="AW18" s="88"/>
      <c r="AX18" s="87"/>
      <c r="AY18" s="84"/>
      <c r="AZ18" s="88"/>
      <c r="BA18" s="87"/>
      <c r="BB18" s="84"/>
      <c r="BC18" s="88"/>
      <c r="BD18" s="87"/>
      <c r="BE18" s="84"/>
      <c r="BF18" s="88"/>
      <c r="BG18" s="87"/>
      <c r="BH18" s="76"/>
      <c r="BI18" s="80"/>
      <c r="BJ18" s="79"/>
      <c r="BK18" s="76"/>
      <c r="BL18" s="80"/>
      <c r="BM18" s="76"/>
      <c r="BN18" s="76"/>
      <c r="BO18" s="88"/>
      <c r="BP18" s="76"/>
      <c r="BQ18" s="76"/>
      <c r="BR18" s="88"/>
      <c r="BS18" s="76"/>
      <c r="BT18" s="76"/>
      <c r="BU18" s="88"/>
      <c r="BV18" s="76"/>
      <c r="BW18" s="76"/>
      <c r="BX18" s="88"/>
      <c r="BY18" s="76"/>
      <c r="BZ18" s="117">
        <f t="shared" si="4"/>
        <v>2239550.0000000005</v>
      </c>
      <c r="CA18" s="35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</row>
    <row r="19" spans="1:100" x14ac:dyDescent="0.25">
      <c r="A19" s="2" t="s">
        <v>47</v>
      </c>
      <c r="B19" s="104" t="s">
        <v>137</v>
      </c>
      <c r="C19" s="101" t="s">
        <v>130</v>
      </c>
      <c r="D19" s="100">
        <v>42428</v>
      </c>
      <c r="E19" s="100">
        <v>42795</v>
      </c>
      <c r="F19" s="102"/>
      <c r="G19" s="102"/>
      <c r="H19" s="111">
        <v>1618762</v>
      </c>
      <c r="I19" s="4">
        <v>0</v>
      </c>
      <c r="J19" s="27">
        <f t="shared" si="2"/>
        <v>1618762</v>
      </c>
      <c r="K19" s="77"/>
      <c r="L19" s="84"/>
      <c r="M19" s="88"/>
      <c r="N19" s="87"/>
      <c r="O19" s="84"/>
      <c r="P19" s="88"/>
      <c r="Q19" s="87"/>
      <c r="R19" s="84"/>
      <c r="S19" s="88"/>
      <c r="T19" s="87"/>
      <c r="U19" s="84"/>
      <c r="W19" s="87"/>
      <c r="X19" s="84"/>
      <c r="Y19" s="88"/>
      <c r="Z19" s="87"/>
      <c r="AA19" s="84"/>
      <c r="AB19" s="88"/>
      <c r="AC19" s="87"/>
      <c r="AD19" s="84"/>
      <c r="AE19" s="88"/>
      <c r="AF19" s="87"/>
      <c r="AG19" s="84"/>
      <c r="AH19" s="88"/>
      <c r="AI19" s="79"/>
      <c r="AL19" s="79"/>
      <c r="AM19" s="76"/>
      <c r="AN19" s="80"/>
      <c r="AO19" s="79"/>
      <c r="AP19" s="76"/>
      <c r="AQ19" s="80"/>
      <c r="AT19" s="85">
        <f>+$H$19/9</f>
        <v>179862.44444444444</v>
      </c>
      <c r="AU19" s="85">
        <f t="shared" ref="AU19:BB19" si="15">+$H$19/9</f>
        <v>179862.44444444444</v>
      </c>
      <c r="AV19" s="85">
        <f t="shared" si="15"/>
        <v>179862.44444444444</v>
      </c>
      <c r="AW19" s="85">
        <f t="shared" si="15"/>
        <v>179862.44444444444</v>
      </c>
      <c r="AX19" s="85">
        <f t="shared" si="15"/>
        <v>179862.44444444444</v>
      </c>
      <c r="AY19" s="85">
        <f t="shared" si="15"/>
        <v>179862.44444444444</v>
      </c>
      <c r="AZ19" s="85">
        <f t="shared" si="15"/>
        <v>179862.44444444444</v>
      </c>
      <c r="BA19" s="85">
        <f t="shared" si="15"/>
        <v>179862.44444444444</v>
      </c>
      <c r="BB19" s="85">
        <f t="shared" si="15"/>
        <v>179862.44444444444</v>
      </c>
      <c r="BC19" s="88"/>
      <c r="BD19" s="87"/>
      <c r="BE19" s="84"/>
      <c r="BF19" s="88"/>
      <c r="BG19" s="87"/>
      <c r="BH19" s="76"/>
      <c r="BI19" s="80"/>
      <c r="BJ19" s="79"/>
      <c r="BK19" s="76"/>
      <c r="BL19" s="80"/>
      <c r="BM19" s="76"/>
      <c r="BN19" s="76"/>
      <c r="BO19" s="88"/>
      <c r="BP19" s="76"/>
      <c r="BQ19" s="76"/>
      <c r="BR19" s="88"/>
      <c r="BS19" s="76"/>
      <c r="BT19" s="76"/>
      <c r="BU19" s="88"/>
      <c r="BV19" s="76"/>
      <c r="BW19" s="76"/>
      <c r="BX19" s="88"/>
      <c r="BY19" s="76"/>
      <c r="BZ19" s="117">
        <f t="shared" si="4"/>
        <v>1618762.0000000002</v>
      </c>
      <c r="CA19" s="35"/>
      <c r="CB19" s="92"/>
      <c r="CC19" s="92"/>
      <c r="CD19" s="92"/>
      <c r="CE19" s="92"/>
      <c r="CF19" s="92"/>
      <c r="CG19" s="92"/>
      <c r="CH19" s="92"/>
      <c r="CI19" s="92"/>
      <c r="CJ19" s="92"/>
      <c r="CK19" s="92"/>
      <c r="CL19" s="92"/>
      <c r="CM19" s="92"/>
      <c r="CN19" s="92"/>
      <c r="CO19" s="92"/>
      <c r="CP19" s="92"/>
      <c r="CQ19" s="92"/>
      <c r="CR19" s="92"/>
      <c r="CS19" s="92"/>
      <c r="CT19" s="92"/>
      <c r="CU19" s="92"/>
      <c r="CV19" s="92"/>
    </row>
    <row r="20" spans="1:100" x14ac:dyDescent="0.25">
      <c r="A20" s="2" t="s">
        <v>48</v>
      </c>
      <c r="B20" s="104" t="s">
        <v>138</v>
      </c>
      <c r="C20" s="101" t="s">
        <v>130</v>
      </c>
      <c r="D20" s="100">
        <v>42428</v>
      </c>
      <c r="E20" s="100">
        <v>42795</v>
      </c>
      <c r="F20" s="102"/>
      <c r="G20" s="102"/>
      <c r="H20" s="111">
        <v>1443600</v>
      </c>
      <c r="I20" s="4">
        <v>0</v>
      </c>
      <c r="J20" s="27">
        <f t="shared" si="2"/>
        <v>1443600</v>
      </c>
      <c r="K20" s="77"/>
      <c r="L20" s="84"/>
      <c r="M20" s="88"/>
      <c r="N20" s="87"/>
      <c r="O20" s="84"/>
      <c r="P20" s="88"/>
      <c r="Q20" s="87"/>
      <c r="R20" s="84"/>
      <c r="S20" s="88"/>
      <c r="T20" s="87"/>
      <c r="U20" s="84"/>
      <c r="W20" s="87"/>
      <c r="X20" s="84"/>
      <c r="Y20" s="88"/>
      <c r="Z20" s="87"/>
      <c r="AA20" s="84"/>
      <c r="AB20" s="88"/>
      <c r="AC20" s="87"/>
      <c r="AD20" s="84"/>
      <c r="AE20" s="88"/>
      <c r="AF20" s="87"/>
      <c r="AG20" s="84"/>
      <c r="AH20" s="88"/>
      <c r="AI20" s="79"/>
      <c r="AL20" s="79"/>
      <c r="AM20" s="76"/>
      <c r="AN20" s="80"/>
      <c r="AO20" s="79"/>
      <c r="AP20" s="76"/>
      <c r="AQ20" s="80"/>
      <c r="AT20" s="85">
        <f>+$H$20/9</f>
        <v>160400</v>
      </c>
      <c r="AU20" s="85">
        <f t="shared" ref="AU20:BB20" si="16">+$H$20/9</f>
        <v>160400</v>
      </c>
      <c r="AV20" s="85">
        <f t="shared" si="16"/>
        <v>160400</v>
      </c>
      <c r="AW20" s="85">
        <f t="shared" si="16"/>
        <v>160400</v>
      </c>
      <c r="AX20" s="85">
        <f t="shared" si="16"/>
        <v>160400</v>
      </c>
      <c r="AY20" s="85">
        <f t="shared" si="16"/>
        <v>160400</v>
      </c>
      <c r="AZ20" s="85">
        <f t="shared" si="16"/>
        <v>160400</v>
      </c>
      <c r="BA20" s="85">
        <f t="shared" si="16"/>
        <v>160400</v>
      </c>
      <c r="BB20" s="85">
        <f t="shared" si="16"/>
        <v>160400</v>
      </c>
      <c r="BC20" s="88"/>
      <c r="BD20" s="87"/>
      <c r="BE20" s="84"/>
      <c r="BF20" s="80"/>
      <c r="BG20" s="79"/>
      <c r="BH20" s="76"/>
      <c r="BI20" s="80"/>
      <c r="BJ20" s="79"/>
      <c r="BK20" s="76"/>
      <c r="BL20" s="80"/>
      <c r="BM20" s="76"/>
      <c r="BN20" s="76"/>
      <c r="BO20" s="88"/>
      <c r="BP20" s="76"/>
      <c r="BQ20" s="76"/>
      <c r="BR20" s="88"/>
      <c r="BS20" s="76"/>
      <c r="BT20" s="76"/>
      <c r="BU20" s="88"/>
      <c r="BV20" s="76"/>
      <c r="BW20" s="76"/>
      <c r="BX20" s="88"/>
      <c r="BY20" s="76"/>
      <c r="BZ20" s="117">
        <f t="shared" si="4"/>
        <v>1443600</v>
      </c>
      <c r="CA20" s="35"/>
      <c r="CB20" s="92"/>
      <c r="CC20" s="92"/>
      <c r="CD20" s="92"/>
      <c r="CE20" s="92"/>
      <c r="CF20" s="92"/>
      <c r="CG20" s="92"/>
      <c r="CH20" s="92"/>
      <c r="CI20" s="92"/>
      <c r="CJ20" s="92"/>
      <c r="CK20" s="92"/>
      <c r="CL20" s="92"/>
      <c r="CM20" s="92"/>
      <c r="CN20" s="92"/>
      <c r="CO20" s="92"/>
      <c r="CP20" s="92"/>
      <c r="CQ20" s="92"/>
      <c r="CR20" s="92"/>
      <c r="CS20" s="92"/>
      <c r="CT20" s="92"/>
      <c r="CU20" s="92"/>
      <c r="CV20" s="92"/>
    </row>
    <row r="21" spans="1:100" x14ac:dyDescent="0.25">
      <c r="A21" s="2" t="s">
        <v>49</v>
      </c>
      <c r="B21" s="104" t="s">
        <v>139</v>
      </c>
      <c r="C21" s="101" t="s">
        <v>130</v>
      </c>
      <c r="D21" s="100">
        <v>42428</v>
      </c>
      <c r="E21" s="100">
        <v>42796</v>
      </c>
      <c r="F21" s="102"/>
      <c r="G21" s="102"/>
      <c r="H21" s="111">
        <v>1128900</v>
      </c>
      <c r="I21" s="4">
        <v>0</v>
      </c>
      <c r="J21" s="27">
        <f t="shared" si="2"/>
        <v>1128900</v>
      </c>
      <c r="K21" s="77"/>
      <c r="L21" s="84"/>
      <c r="M21" s="88"/>
      <c r="N21" s="87"/>
      <c r="O21" s="84"/>
      <c r="P21" s="88"/>
      <c r="Q21" s="87"/>
      <c r="R21" s="84"/>
      <c r="S21" s="88"/>
      <c r="T21" s="87"/>
      <c r="U21" s="84"/>
      <c r="W21" s="87"/>
      <c r="X21" s="84"/>
      <c r="Y21" s="88"/>
      <c r="Z21" s="87"/>
      <c r="AA21" s="84"/>
      <c r="AB21" s="88"/>
      <c r="AC21" s="87"/>
      <c r="AD21" s="84"/>
      <c r="AE21" s="88"/>
      <c r="AF21" s="87"/>
      <c r="AG21" s="84"/>
      <c r="AH21" s="88"/>
      <c r="AI21" s="79"/>
      <c r="AL21" s="79"/>
      <c r="AM21" s="76"/>
      <c r="AN21" s="80"/>
      <c r="AO21" s="79"/>
      <c r="AP21" s="76"/>
      <c r="AQ21" s="80"/>
      <c r="AT21" s="85">
        <f>+$H$21/9</f>
        <v>125433.33333333333</v>
      </c>
      <c r="AU21" s="85">
        <f t="shared" ref="AU21:BB21" si="17">+$H$21/9</f>
        <v>125433.33333333333</v>
      </c>
      <c r="AV21" s="85">
        <f t="shared" si="17"/>
        <v>125433.33333333333</v>
      </c>
      <c r="AW21" s="85">
        <f t="shared" si="17"/>
        <v>125433.33333333333</v>
      </c>
      <c r="AX21" s="85">
        <f t="shared" si="17"/>
        <v>125433.33333333333</v>
      </c>
      <c r="AY21" s="85">
        <f t="shared" si="17"/>
        <v>125433.33333333333</v>
      </c>
      <c r="AZ21" s="85">
        <f t="shared" si="17"/>
        <v>125433.33333333333</v>
      </c>
      <c r="BA21" s="85">
        <f t="shared" si="17"/>
        <v>125433.33333333333</v>
      </c>
      <c r="BB21" s="85">
        <f t="shared" si="17"/>
        <v>125433.33333333333</v>
      </c>
      <c r="BC21" s="80"/>
      <c r="BD21" s="79"/>
      <c r="BE21" s="84"/>
      <c r="BF21" s="80"/>
      <c r="BG21" s="79"/>
      <c r="BH21" s="76"/>
      <c r="BI21" s="80"/>
      <c r="BJ21" s="79"/>
      <c r="BK21" s="76"/>
      <c r="BL21" s="80"/>
      <c r="BM21" s="76"/>
      <c r="BN21" s="76"/>
      <c r="BO21" s="88"/>
      <c r="BP21" s="76"/>
      <c r="BQ21" s="76"/>
      <c r="BR21" s="88"/>
      <c r="BS21" s="76"/>
      <c r="BT21" s="76"/>
      <c r="BU21" s="88"/>
      <c r="BV21" s="76"/>
      <c r="BW21" s="76"/>
      <c r="BX21" s="88"/>
      <c r="BY21" s="76"/>
      <c r="BZ21" s="117">
        <f t="shared" si="4"/>
        <v>1128900</v>
      </c>
      <c r="CA21" s="35"/>
      <c r="CB21" s="92"/>
      <c r="CC21" s="92"/>
      <c r="CD21" s="92"/>
      <c r="CE21" s="92"/>
      <c r="CF21" s="92"/>
      <c r="CG21" s="92"/>
      <c r="CH21" s="92"/>
      <c r="CI21" s="92"/>
      <c r="CJ21" s="92"/>
      <c r="CK21" s="92"/>
      <c r="CL21" s="92"/>
      <c r="CM21" s="92"/>
      <c r="CN21" s="92"/>
      <c r="CO21" s="92"/>
      <c r="CP21" s="92"/>
      <c r="CQ21" s="92"/>
      <c r="CR21" s="92"/>
      <c r="CS21" s="92"/>
      <c r="CT21" s="92"/>
      <c r="CU21" s="92"/>
      <c r="CV21" s="92"/>
    </row>
    <row r="22" spans="1:100" x14ac:dyDescent="0.25">
      <c r="A22" s="2" t="s">
        <v>73</v>
      </c>
      <c r="B22" s="104" t="s">
        <v>140</v>
      </c>
      <c r="C22" s="101" t="s">
        <v>130</v>
      </c>
      <c r="D22" s="100">
        <v>42518</v>
      </c>
      <c r="E22" s="100">
        <v>42916</v>
      </c>
      <c r="F22" s="102"/>
      <c r="G22" s="102"/>
      <c r="H22" s="111">
        <f>3241380-1000000</f>
        <v>2241380</v>
      </c>
      <c r="I22" s="4">
        <v>0</v>
      </c>
      <c r="J22" s="27">
        <f t="shared" si="2"/>
        <v>2241380</v>
      </c>
      <c r="K22" s="149"/>
      <c r="L22" s="84"/>
      <c r="M22" s="88"/>
      <c r="N22" s="87"/>
      <c r="O22" s="84"/>
      <c r="P22" s="88"/>
      <c r="Q22" s="87"/>
      <c r="R22" s="84"/>
      <c r="S22" s="88"/>
      <c r="T22" s="87"/>
      <c r="U22" s="84"/>
      <c r="W22" s="87"/>
      <c r="X22" s="84"/>
      <c r="Y22" s="88"/>
      <c r="Z22" s="87"/>
      <c r="AA22" s="84"/>
      <c r="AB22" s="88"/>
      <c r="AC22" s="87"/>
      <c r="AD22" s="84"/>
      <c r="AE22" s="88"/>
      <c r="AF22" s="87"/>
      <c r="AG22" s="84"/>
      <c r="AH22" s="88"/>
      <c r="AI22" s="79"/>
      <c r="AL22" s="79"/>
      <c r="AM22" s="76"/>
      <c r="AN22" s="80"/>
      <c r="AO22" s="79"/>
      <c r="AP22" s="76"/>
      <c r="AQ22" s="80"/>
      <c r="AR22" s="79"/>
      <c r="AS22" s="76"/>
      <c r="AT22" s="80"/>
      <c r="AU22" s="79"/>
      <c r="AV22" s="84"/>
      <c r="AW22" s="85">
        <f>+$H$22/9</f>
        <v>249042.22222222222</v>
      </c>
      <c r="AX22" s="85">
        <f t="shared" ref="AX22:BE22" si="18">+$H$22/9</f>
        <v>249042.22222222222</v>
      </c>
      <c r="AY22" s="85">
        <f t="shared" si="18"/>
        <v>249042.22222222222</v>
      </c>
      <c r="AZ22" s="85">
        <f t="shared" si="18"/>
        <v>249042.22222222222</v>
      </c>
      <c r="BA22" s="85">
        <f t="shared" si="18"/>
        <v>249042.22222222222</v>
      </c>
      <c r="BB22" s="85">
        <f t="shared" si="18"/>
        <v>249042.22222222222</v>
      </c>
      <c r="BC22" s="85">
        <f t="shared" si="18"/>
        <v>249042.22222222222</v>
      </c>
      <c r="BD22" s="85">
        <f t="shared" si="18"/>
        <v>249042.22222222222</v>
      </c>
      <c r="BE22" s="85">
        <f t="shared" si="18"/>
        <v>249042.22222222222</v>
      </c>
      <c r="BF22" s="80"/>
      <c r="BG22" s="79"/>
      <c r="BH22" s="76"/>
      <c r="BI22" s="80"/>
      <c r="BJ22" s="79"/>
      <c r="BK22" s="76"/>
      <c r="BL22" s="80"/>
      <c r="BM22" s="76"/>
      <c r="BN22" s="76"/>
      <c r="BO22" s="88"/>
      <c r="BP22" s="76"/>
      <c r="BQ22" s="76"/>
      <c r="BR22" s="88"/>
      <c r="BS22" s="76"/>
      <c r="BT22" s="76"/>
      <c r="BU22" s="88"/>
      <c r="BV22" s="76"/>
      <c r="BW22" s="76"/>
      <c r="BX22" s="88"/>
      <c r="BY22" s="76"/>
      <c r="BZ22" s="117">
        <f t="shared" si="4"/>
        <v>2241380</v>
      </c>
      <c r="CA22" s="35"/>
      <c r="CB22" s="92"/>
      <c r="CC22" s="92"/>
      <c r="CD22" s="92"/>
      <c r="CE22" s="92"/>
      <c r="CF22" s="92"/>
      <c r="CG22" s="92"/>
      <c r="CH22" s="92"/>
      <c r="CI22" s="92"/>
      <c r="CJ22" s="92"/>
      <c r="CK22" s="92"/>
      <c r="CL22" s="92"/>
      <c r="CM22" s="92"/>
      <c r="CN22" s="92"/>
      <c r="CO22" s="92"/>
      <c r="CP22" s="92"/>
      <c r="CQ22" s="92"/>
      <c r="CR22" s="92"/>
      <c r="CS22" s="92"/>
      <c r="CT22" s="92"/>
      <c r="CU22" s="92"/>
      <c r="CV22" s="92"/>
    </row>
    <row r="23" spans="1:100" s="10" customFormat="1" x14ac:dyDescent="0.25">
      <c r="A23" s="5">
        <v>1.2</v>
      </c>
      <c r="B23" s="11" t="s">
        <v>74</v>
      </c>
      <c r="C23" s="7" t="s">
        <v>15</v>
      </c>
      <c r="D23" s="8">
        <v>41275.375</v>
      </c>
      <c r="E23" s="8">
        <v>42551.791666666664</v>
      </c>
      <c r="F23" s="5"/>
      <c r="G23" s="5"/>
      <c r="H23" s="32">
        <f>+H24+H28+H31+H35</f>
        <v>11700000.217999998</v>
      </c>
      <c r="I23" s="9">
        <v>0</v>
      </c>
      <c r="J23" s="38">
        <f>+H23+I23</f>
        <v>11700000.217999998</v>
      </c>
      <c r="K23" s="94">
        <f>SUM(K25:K38)</f>
        <v>0</v>
      </c>
      <c r="L23" s="94">
        <f t="shared" ref="L23:BW23" si="19">SUM(L25:L38)</f>
        <v>0</v>
      </c>
      <c r="M23" s="94">
        <f t="shared" si="19"/>
        <v>0</v>
      </c>
      <c r="N23" s="94">
        <f t="shared" si="19"/>
        <v>0</v>
      </c>
      <c r="O23" s="94">
        <f t="shared" si="19"/>
        <v>0</v>
      </c>
      <c r="P23" s="94">
        <f t="shared" si="19"/>
        <v>0</v>
      </c>
      <c r="Q23" s="94">
        <f t="shared" si="19"/>
        <v>0</v>
      </c>
      <c r="R23" s="94">
        <f t="shared" si="19"/>
        <v>0</v>
      </c>
      <c r="S23" s="94">
        <f t="shared" si="19"/>
        <v>0</v>
      </c>
      <c r="T23" s="94">
        <f t="shared" si="19"/>
        <v>0</v>
      </c>
      <c r="U23" s="94">
        <f t="shared" si="19"/>
        <v>0</v>
      </c>
      <c r="V23" s="94">
        <f t="shared" si="19"/>
        <v>0</v>
      </c>
      <c r="W23" s="94">
        <f t="shared" si="19"/>
        <v>0</v>
      </c>
      <c r="X23" s="94">
        <f t="shared" si="19"/>
        <v>0</v>
      </c>
      <c r="Y23" s="94">
        <f t="shared" si="19"/>
        <v>0</v>
      </c>
      <c r="Z23" s="94">
        <f t="shared" si="19"/>
        <v>0</v>
      </c>
      <c r="AA23" s="94">
        <f t="shared" si="19"/>
        <v>0</v>
      </c>
      <c r="AB23" s="94">
        <f t="shared" si="19"/>
        <v>123908.613</v>
      </c>
      <c r="AC23" s="94">
        <f t="shared" si="19"/>
        <v>123908.613</v>
      </c>
      <c r="AD23" s="94">
        <f t="shared" si="19"/>
        <v>123908.613</v>
      </c>
      <c r="AE23" s="94">
        <f t="shared" si="19"/>
        <v>123908.613</v>
      </c>
      <c r="AF23" s="94">
        <f t="shared" si="19"/>
        <v>123908.613</v>
      </c>
      <c r="AG23" s="94">
        <f t="shared" si="19"/>
        <v>123908.613</v>
      </c>
      <c r="AH23" s="94">
        <f t="shared" si="19"/>
        <v>0</v>
      </c>
      <c r="AI23" s="94">
        <f t="shared" si="19"/>
        <v>0</v>
      </c>
      <c r="AJ23" s="94">
        <f t="shared" si="19"/>
        <v>0</v>
      </c>
      <c r="AK23" s="94">
        <f t="shared" si="19"/>
        <v>0</v>
      </c>
      <c r="AL23" s="94">
        <f t="shared" si="19"/>
        <v>0</v>
      </c>
      <c r="AM23" s="94">
        <f t="shared" si="19"/>
        <v>0</v>
      </c>
      <c r="AN23" s="94">
        <f t="shared" si="19"/>
        <v>278442.69666666666</v>
      </c>
      <c r="AO23" s="94">
        <f t="shared" si="19"/>
        <v>556885.39333333331</v>
      </c>
      <c r="AP23" s="94">
        <f t="shared" si="19"/>
        <v>835328.09</v>
      </c>
      <c r="AQ23" s="94">
        <f t="shared" si="19"/>
        <v>278442.69666666666</v>
      </c>
      <c r="AR23" s="94">
        <f t="shared" si="19"/>
        <v>744047.53</v>
      </c>
      <c r="AS23" s="94">
        <f t="shared" si="19"/>
        <v>279604.83333333337</v>
      </c>
      <c r="AT23" s="94">
        <f t="shared" si="19"/>
        <v>56951</v>
      </c>
      <c r="AU23" s="94">
        <f t="shared" si="19"/>
        <v>0</v>
      </c>
      <c r="AV23" s="94">
        <f t="shared" si="19"/>
        <v>250000</v>
      </c>
      <c r="AW23" s="94">
        <f t="shared" si="19"/>
        <v>80000</v>
      </c>
      <c r="AX23" s="94">
        <f t="shared" si="19"/>
        <v>350310.97444444441</v>
      </c>
      <c r="AY23" s="94">
        <f t="shared" si="19"/>
        <v>900047.53</v>
      </c>
      <c r="AZ23" s="94">
        <f t="shared" si="19"/>
        <v>494047.53</v>
      </c>
      <c r="BA23" s="94">
        <f t="shared" si="19"/>
        <v>1785950.0388888889</v>
      </c>
      <c r="BB23" s="94">
        <f t="shared" si="19"/>
        <v>852490.22666666668</v>
      </c>
      <c r="BC23" s="94">
        <f t="shared" si="19"/>
        <v>250000</v>
      </c>
      <c r="BD23" s="94">
        <f t="shared" si="19"/>
        <v>50000</v>
      </c>
      <c r="BE23" s="94">
        <f t="shared" si="19"/>
        <v>250000</v>
      </c>
      <c r="BF23" s="94">
        <f t="shared" si="19"/>
        <v>250000</v>
      </c>
      <c r="BG23" s="94">
        <f t="shared" si="19"/>
        <v>80000</v>
      </c>
      <c r="BH23" s="94">
        <f t="shared" si="19"/>
        <v>50000</v>
      </c>
      <c r="BI23" s="94">
        <f t="shared" si="19"/>
        <v>250000</v>
      </c>
      <c r="BJ23" s="94">
        <f t="shared" si="19"/>
        <v>0</v>
      </c>
      <c r="BK23" s="94">
        <f t="shared" si="19"/>
        <v>0</v>
      </c>
      <c r="BL23" s="94">
        <f t="shared" si="19"/>
        <v>380000</v>
      </c>
      <c r="BM23" s="94">
        <f t="shared" si="19"/>
        <v>474000</v>
      </c>
      <c r="BN23" s="94">
        <f t="shared" si="19"/>
        <v>0</v>
      </c>
      <c r="BO23" s="94">
        <f t="shared" si="19"/>
        <v>500000</v>
      </c>
      <c r="BP23" s="94">
        <f t="shared" si="19"/>
        <v>50000</v>
      </c>
      <c r="BQ23" s="94">
        <f t="shared" si="19"/>
        <v>0</v>
      </c>
      <c r="BR23" s="94">
        <f t="shared" si="19"/>
        <v>580000</v>
      </c>
      <c r="BS23" s="94">
        <f t="shared" si="19"/>
        <v>50000</v>
      </c>
      <c r="BT23" s="94">
        <f t="shared" si="19"/>
        <v>0</v>
      </c>
      <c r="BU23" s="94">
        <f t="shared" si="19"/>
        <v>0</v>
      </c>
      <c r="BV23" s="94">
        <f t="shared" si="19"/>
        <v>0</v>
      </c>
      <c r="BW23" s="94">
        <f t="shared" si="19"/>
        <v>0</v>
      </c>
      <c r="BX23" s="94">
        <f t="shared" ref="BX23" si="20">SUM(BX25:BX38)</f>
        <v>0</v>
      </c>
      <c r="BY23" s="68"/>
      <c r="BZ23" s="34">
        <f>SUM(BZ6:BZ22)</f>
        <v>12800000</v>
      </c>
      <c r="CA23" s="35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</row>
    <row r="24" spans="1:100" s="22" customFormat="1" x14ac:dyDescent="0.25">
      <c r="A24" s="112" t="s">
        <v>1</v>
      </c>
      <c r="B24" s="113" t="s">
        <v>75</v>
      </c>
      <c r="C24" s="101" t="s">
        <v>20</v>
      </c>
      <c r="D24" s="100">
        <v>42183</v>
      </c>
      <c r="E24" s="100">
        <v>42522</v>
      </c>
      <c r="F24" s="20"/>
      <c r="G24" s="20"/>
      <c r="H24" s="21">
        <f>+H25+H27+H26</f>
        <v>648706.51</v>
      </c>
      <c r="I24" s="4">
        <v>0</v>
      </c>
      <c r="J24" s="27">
        <f t="shared" ref="J24:J37" si="21">+H24+I24</f>
        <v>648706.51</v>
      </c>
      <c r="K24" s="77"/>
      <c r="L24" s="84"/>
      <c r="M24" s="96"/>
      <c r="N24" s="77"/>
      <c r="O24" s="84"/>
      <c r="P24" s="96"/>
      <c r="Q24" s="77"/>
      <c r="R24" s="84"/>
      <c r="S24" s="96"/>
      <c r="T24" s="87"/>
      <c r="U24" s="84"/>
      <c r="V24" s="96"/>
      <c r="W24" s="87"/>
      <c r="X24" s="84"/>
      <c r="Y24" s="88"/>
      <c r="Z24" s="87"/>
      <c r="AA24" s="84"/>
      <c r="AB24" s="88"/>
      <c r="AC24" s="87"/>
      <c r="AD24" s="84"/>
      <c r="AE24" s="88"/>
      <c r="AF24" s="87"/>
      <c r="AG24" s="84"/>
      <c r="AH24" s="119"/>
      <c r="AI24" s="79"/>
      <c r="AJ24" s="119"/>
      <c r="AK24" s="119"/>
      <c r="AL24" s="79"/>
      <c r="AM24" s="76"/>
      <c r="AN24" s="80"/>
      <c r="AO24" s="79"/>
      <c r="AP24" s="76"/>
      <c r="AQ24" s="80"/>
      <c r="AR24" s="79"/>
      <c r="AS24" s="76"/>
      <c r="AT24" s="80"/>
      <c r="AU24" s="79"/>
      <c r="AV24" s="76"/>
      <c r="AW24" s="80"/>
      <c r="AX24" s="79"/>
      <c r="AY24" s="76"/>
      <c r="AZ24" s="80"/>
      <c r="BA24" s="79"/>
      <c r="BB24" s="76"/>
      <c r="BC24" s="80"/>
      <c r="BD24" s="79"/>
      <c r="BE24" s="76"/>
      <c r="BF24" s="80"/>
      <c r="BG24" s="79"/>
      <c r="BH24" s="76"/>
      <c r="BI24" s="80"/>
      <c r="BJ24" s="79"/>
      <c r="BK24" s="76"/>
      <c r="BL24" s="80"/>
      <c r="BM24" s="76"/>
      <c r="BN24" s="76"/>
      <c r="BO24" s="80"/>
      <c r="BP24" s="76"/>
      <c r="BQ24" s="76"/>
      <c r="BR24" s="80"/>
      <c r="BS24" s="76"/>
      <c r="BT24" s="76"/>
      <c r="BU24" s="80"/>
      <c r="BV24" s="76"/>
      <c r="BW24" s="76"/>
      <c r="BX24" s="80"/>
      <c r="BY24" s="114"/>
      <c r="BZ24" s="115"/>
      <c r="CA24" s="116"/>
    </row>
    <row r="25" spans="1:100" ht="26.25" x14ac:dyDescent="0.25">
      <c r="A25" s="2" t="s">
        <v>14</v>
      </c>
      <c r="B25" s="125" t="s">
        <v>76</v>
      </c>
      <c r="C25" s="101" t="s">
        <v>20</v>
      </c>
      <c r="D25" s="100">
        <v>42183</v>
      </c>
      <c r="E25" s="100">
        <v>42522</v>
      </c>
      <c r="F25" s="102"/>
      <c r="G25" s="102"/>
      <c r="H25" s="111">
        <v>393706.51</v>
      </c>
      <c r="I25" s="4">
        <v>0</v>
      </c>
      <c r="J25" s="27">
        <f t="shared" si="21"/>
        <v>393706.51</v>
      </c>
      <c r="K25" s="156"/>
      <c r="L25" s="157"/>
      <c r="M25" s="158"/>
      <c r="N25" s="156"/>
      <c r="O25" s="157"/>
      <c r="P25" s="158"/>
      <c r="Q25" s="156"/>
      <c r="R25" s="157"/>
      <c r="S25" s="158"/>
      <c r="T25" s="159"/>
      <c r="U25" s="157"/>
      <c r="V25" s="158"/>
      <c r="W25" s="159"/>
      <c r="X25" s="157"/>
      <c r="Y25" s="158"/>
      <c r="Z25" s="159"/>
      <c r="AA25" s="160"/>
      <c r="AB25" s="97">
        <f>+$H$25/6</f>
        <v>65617.751666666663</v>
      </c>
      <c r="AC25" s="85">
        <f t="shared" ref="AC25:AG25" si="22">+$H$25/6</f>
        <v>65617.751666666663</v>
      </c>
      <c r="AD25" s="85">
        <f t="shared" si="22"/>
        <v>65617.751666666663</v>
      </c>
      <c r="AE25" s="85">
        <f t="shared" si="22"/>
        <v>65617.751666666663</v>
      </c>
      <c r="AF25" s="85">
        <f t="shared" si="22"/>
        <v>65617.751666666663</v>
      </c>
      <c r="AG25" s="85">
        <f t="shared" si="22"/>
        <v>65617.751666666663</v>
      </c>
      <c r="AI25" s="79"/>
      <c r="AL25" s="79"/>
      <c r="AM25" s="76"/>
      <c r="AN25" s="80"/>
      <c r="AO25" s="79"/>
      <c r="AP25" s="76"/>
      <c r="AQ25" s="80"/>
      <c r="AR25" s="79"/>
      <c r="AS25" s="76"/>
      <c r="AT25" s="80"/>
      <c r="AU25" s="79"/>
      <c r="AV25" s="76"/>
      <c r="AW25" s="80"/>
      <c r="AX25" s="79"/>
      <c r="AY25" s="76"/>
      <c r="AZ25" s="80"/>
      <c r="BA25" s="79"/>
      <c r="BB25" s="76"/>
      <c r="BC25" s="80"/>
      <c r="BD25" s="79"/>
      <c r="BE25" s="76"/>
      <c r="BF25" s="80"/>
      <c r="BG25" s="79"/>
      <c r="BH25" s="76"/>
      <c r="BI25" s="80"/>
      <c r="BJ25" s="79"/>
      <c r="BK25" s="76"/>
      <c r="BL25" s="80"/>
      <c r="BM25" s="76"/>
      <c r="BN25" s="76"/>
      <c r="BO25" s="80"/>
      <c r="BP25" s="76"/>
      <c r="BQ25" s="76"/>
      <c r="BR25" s="80"/>
      <c r="BS25" s="76"/>
      <c r="BT25" s="76"/>
      <c r="BU25" s="80"/>
      <c r="BV25" s="76"/>
      <c r="BW25" s="76"/>
      <c r="BX25" s="80"/>
      <c r="BY25" s="76"/>
      <c r="BZ25" s="117">
        <f>SUM(K25:BX25)</f>
        <v>393706.50999999995</v>
      </c>
      <c r="CA25" s="35"/>
      <c r="CB25" s="92"/>
      <c r="CC25" s="92"/>
      <c r="CD25" s="92"/>
      <c r="CE25" s="92"/>
      <c r="CF25" s="92"/>
      <c r="CG25" s="92"/>
      <c r="CH25" s="92"/>
      <c r="CI25" s="92"/>
      <c r="CJ25" s="92"/>
      <c r="CK25" s="92"/>
      <c r="CL25" s="92"/>
      <c r="CM25" s="92"/>
      <c r="CN25" s="92"/>
      <c r="CO25" s="92"/>
      <c r="CP25" s="92"/>
      <c r="CQ25" s="92"/>
      <c r="CR25" s="92"/>
      <c r="CS25" s="92"/>
      <c r="CT25" s="92"/>
      <c r="CU25" s="92"/>
      <c r="CV25" s="92"/>
    </row>
    <row r="26" spans="1:100" ht="26.25" x14ac:dyDescent="0.25">
      <c r="A26" s="2"/>
      <c r="B26" s="125" t="s">
        <v>77</v>
      </c>
      <c r="C26" s="101" t="s">
        <v>20</v>
      </c>
      <c r="D26" s="100">
        <v>42183</v>
      </c>
      <c r="E26" s="100">
        <v>42522</v>
      </c>
      <c r="F26" s="102"/>
      <c r="G26" s="102"/>
      <c r="H26" s="111">
        <f>2100000*0.05</f>
        <v>105000</v>
      </c>
      <c r="I26" s="4"/>
      <c r="J26" s="27"/>
      <c r="K26" s="77"/>
      <c r="L26" s="127"/>
      <c r="M26" s="96"/>
      <c r="N26" s="77"/>
      <c r="O26" s="84"/>
      <c r="P26" s="96"/>
      <c r="Q26" s="77"/>
      <c r="R26" s="84"/>
      <c r="S26" s="96"/>
      <c r="T26" s="87"/>
      <c r="U26" s="84"/>
      <c r="V26" s="96"/>
      <c r="W26" s="87"/>
      <c r="X26" s="84"/>
      <c r="Y26" s="88"/>
      <c r="Z26" s="87"/>
      <c r="AA26" s="84"/>
      <c r="AB26" s="97">
        <f>+$H$26/6</f>
        <v>17500</v>
      </c>
      <c r="AC26" s="85">
        <f t="shared" ref="AC26:AG26" si="23">+$H$26/6</f>
        <v>17500</v>
      </c>
      <c r="AD26" s="85">
        <f t="shared" si="23"/>
        <v>17500</v>
      </c>
      <c r="AE26" s="85">
        <f t="shared" si="23"/>
        <v>17500</v>
      </c>
      <c r="AF26" s="85">
        <f t="shared" si="23"/>
        <v>17500</v>
      </c>
      <c r="AG26" s="85">
        <f t="shared" si="23"/>
        <v>17500</v>
      </c>
      <c r="AI26" s="79"/>
      <c r="AL26" s="79"/>
      <c r="AM26" s="76"/>
      <c r="AN26" s="80"/>
      <c r="AO26" s="79"/>
      <c r="AP26" s="76"/>
      <c r="AQ26" s="80"/>
      <c r="AR26" s="79"/>
      <c r="AS26" s="76"/>
      <c r="AT26" s="80"/>
      <c r="AU26" s="79"/>
      <c r="AV26" s="76"/>
      <c r="AW26" s="80"/>
      <c r="AX26" s="79"/>
      <c r="AY26" s="76"/>
      <c r="AZ26" s="80"/>
      <c r="BA26" s="79"/>
      <c r="BB26" s="76"/>
      <c r="BC26" s="80"/>
      <c r="BD26" s="79"/>
      <c r="BE26" s="76"/>
      <c r="BF26" s="80"/>
      <c r="BG26" s="79"/>
      <c r="BH26" s="76"/>
      <c r="BI26" s="80"/>
      <c r="BJ26" s="79"/>
      <c r="BK26" s="76"/>
      <c r="BL26" s="80"/>
      <c r="BM26" s="76"/>
      <c r="BN26" s="76"/>
      <c r="BO26" s="80"/>
      <c r="BP26" s="76"/>
      <c r="BQ26" s="76"/>
      <c r="BR26" s="80"/>
      <c r="BS26" s="76"/>
      <c r="BT26" s="76"/>
      <c r="BU26" s="80"/>
      <c r="BV26" s="76"/>
      <c r="BW26" s="76"/>
      <c r="BX26" s="80"/>
      <c r="BY26" s="76"/>
      <c r="BZ26" s="117">
        <f t="shared" ref="BZ26:BZ38" si="24">SUM(K26:BX26)</f>
        <v>105000</v>
      </c>
      <c r="CA26" s="35"/>
      <c r="CB26" s="92"/>
      <c r="CC26" s="92"/>
      <c r="CD26" s="92"/>
      <c r="CE26" s="92"/>
      <c r="CF26" s="92"/>
      <c r="CG26" s="92"/>
      <c r="CH26" s="92"/>
      <c r="CI26" s="92"/>
      <c r="CJ26" s="92"/>
      <c r="CK26" s="92"/>
      <c r="CL26" s="92"/>
      <c r="CM26" s="92"/>
      <c r="CN26" s="92"/>
      <c r="CO26" s="92"/>
      <c r="CP26" s="92"/>
      <c r="CQ26" s="92"/>
      <c r="CR26" s="92"/>
      <c r="CS26" s="92"/>
      <c r="CT26" s="92"/>
      <c r="CU26" s="92"/>
      <c r="CV26" s="92"/>
    </row>
    <row r="27" spans="1:100" ht="26.25" x14ac:dyDescent="0.25">
      <c r="A27" s="2"/>
      <c r="B27" s="125" t="s">
        <v>78</v>
      </c>
      <c r="C27" s="101" t="s">
        <v>20</v>
      </c>
      <c r="D27" s="100">
        <v>42183</v>
      </c>
      <c r="E27" s="100">
        <v>42522</v>
      </c>
      <c r="F27" s="102"/>
      <c r="G27" s="102"/>
      <c r="H27" s="111">
        <f>2500000*0.06</f>
        <v>150000</v>
      </c>
      <c r="I27" s="4"/>
      <c r="J27" s="27"/>
      <c r="K27" s="77"/>
      <c r="L27" s="84"/>
      <c r="M27" s="96"/>
      <c r="N27" s="77"/>
      <c r="O27" s="84"/>
      <c r="P27" s="96"/>
      <c r="Q27" s="77"/>
      <c r="R27" s="84"/>
      <c r="S27" s="96"/>
      <c r="T27" s="87"/>
      <c r="U27" s="84"/>
      <c r="V27" s="96"/>
      <c r="W27" s="87"/>
      <c r="X27" s="84"/>
      <c r="Y27" s="88"/>
      <c r="Z27" s="87"/>
      <c r="AA27" s="84"/>
      <c r="AB27" s="97">
        <f>+$H$27/6</f>
        <v>25000</v>
      </c>
      <c r="AC27" s="85">
        <f t="shared" ref="AC27:AG27" si="25">+$H$27/6</f>
        <v>25000</v>
      </c>
      <c r="AD27" s="85">
        <f t="shared" si="25"/>
        <v>25000</v>
      </c>
      <c r="AE27" s="85">
        <f t="shared" si="25"/>
        <v>25000</v>
      </c>
      <c r="AF27" s="85">
        <f t="shared" si="25"/>
        <v>25000</v>
      </c>
      <c r="AG27" s="85">
        <f t="shared" si="25"/>
        <v>25000</v>
      </c>
      <c r="AI27" s="79"/>
      <c r="AL27" s="79"/>
      <c r="AM27" s="76"/>
      <c r="AN27" s="80"/>
      <c r="AO27" s="79"/>
      <c r="AP27" s="76"/>
      <c r="AQ27" s="80"/>
      <c r="AR27" s="79"/>
      <c r="AS27" s="76"/>
      <c r="AT27" s="80"/>
      <c r="AU27" s="79"/>
      <c r="AV27" s="76"/>
      <c r="AW27" s="80"/>
      <c r="AX27" s="79"/>
      <c r="AY27" s="76"/>
      <c r="AZ27" s="80"/>
      <c r="BA27" s="79"/>
      <c r="BB27" s="76"/>
      <c r="BC27" s="80"/>
      <c r="BD27" s="79"/>
      <c r="BE27" s="76"/>
      <c r="BF27" s="80"/>
      <c r="BG27" s="79"/>
      <c r="BH27" s="76"/>
      <c r="BI27" s="80"/>
      <c r="BJ27" s="79"/>
      <c r="BK27" s="76"/>
      <c r="BL27" s="80"/>
      <c r="BM27" s="76"/>
      <c r="BN27" s="76"/>
      <c r="BO27" s="80"/>
      <c r="BP27" s="76"/>
      <c r="BQ27" s="76"/>
      <c r="BR27" s="80"/>
      <c r="BS27" s="76"/>
      <c r="BT27" s="76"/>
      <c r="BU27" s="80"/>
      <c r="BV27" s="76"/>
      <c r="BW27" s="76"/>
      <c r="BX27" s="80"/>
      <c r="BY27" s="76"/>
      <c r="BZ27" s="117">
        <f t="shared" si="24"/>
        <v>150000</v>
      </c>
      <c r="CA27" s="35"/>
      <c r="CB27" s="92"/>
      <c r="CC27" s="92"/>
      <c r="CD27" s="92"/>
      <c r="CE27" s="92"/>
      <c r="CF27" s="92"/>
      <c r="CG27" s="92"/>
      <c r="CH27" s="92"/>
      <c r="CI27" s="92"/>
      <c r="CJ27" s="92"/>
      <c r="CK27" s="92"/>
      <c r="CL27" s="92"/>
      <c r="CM27" s="92"/>
      <c r="CN27" s="92"/>
      <c r="CO27" s="92"/>
      <c r="CP27" s="92"/>
      <c r="CQ27" s="92"/>
      <c r="CR27" s="92"/>
      <c r="CS27" s="92"/>
      <c r="CT27" s="92"/>
      <c r="CU27" s="92"/>
      <c r="CV27" s="92"/>
    </row>
    <row r="28" spans="1:100" s="22" customFormat="1" x14ac:dyDescent="0.25">
      <c r="A28" s="112" t="s">
        <v>2</v>
      </c>
      <c r="B28" s="113" t="s">
        <v>79</v>
      </c>
      <c r="C28" s="101" t="s">
        <v>20</v>
      </c>
      <c r="D28" s="100">
        <v>42183</v>
      </c>
      <c r="E28" s="100">
        <v>42522</v>
      </c>
      <c r="F28" s="20"/>
      <c r="G28" s="20"/>
      <c r="H28" s="91">
        <f>+H29+H30</f>
        <v>94745.168000000005</v>
      </c>
      <c r="I28" s="4">
        <v>0</v>
      </c>
      <c r="J28" s="27">
        <f t="shared" si="21"/>
        <v>94745.168000000005</v>
      </c>
      <c r="K28" s="77"/>
      <c r="L28" s="84"/>
      <c r="M28" s="96"/>
      <c r="N28" s="77"/>
      <c r="O28" s="84"/>
      <c r="P28" s="96"/>
      <c r="Q28" s="77"/>
      <c r="R28" s="84"/>
      <c r="S28" s="96"/>
      <c r="T28" s="87"/>
      <c r="U28" s="84"/>
      <c r="V28" s="96"/>
      <c r="W28" s="87"/>
      <c r="X28" s="84"/>
      <c r="Y28" s="88"/>
      <c r="Z28" s="87"/>
      <c r="AA28" s="119"/>
      <c r="AB28" s="88"/>
      <c r="AC28" s="84"/>
      <c r="AD28" s="119"/>
      <c r="AE28" s="88"/>
      <c r="AF28" s="87"/>
      <c r="AG28" s="80"/>
      <c r="AH28" s="119"/>
      <c r="AI28" s="79"/>
      <c r="AJ28" s="119"/>
      <c r="AK28" s="119"/>
      <c r="AL28" s="79"/>
      <c r="AM28" s="76"/>
      <c r="AN28" s="80"/>
      <c r="AO28" s="79"/>
      <c r="AP28" s="76"/>
      <c r="AQ28" s="80"/>
      <c r="AR28" s="79"/>
      <c r="AS28" s="76"/>
      <c r="AT28" s="80"/>
      <c r="AU28" s="79"/>
      <c r="AV28" s="76"/>
      <c r="AW28" s="80"/>
      <c r="AX28" s="79"/>
      <c r="AY28" s="76"/>
      <c r="AZ28" s="80"/>
      <c r="BA28" s="79"/>
      <c r="BB28" s="76"/>
      <c r="BC28" s="80"/>
      <c r="BD28" s="79"/>
      <c r="BE28" s="76"/>
      <c r="BF28" s="80"/>
      <c r="BG28" s="79"/>
      <c r="BH28" s="76"/>
      <c r="BI28" s="80"/>
      <c r="BJ28" s="79"/>
      <c r="BK28" s="76"/>
      <c r="BL28" s="80"/>
      <c r="BM28" s="76"/>
      <c r="BN28" s="76"/>
      <c r="BO28" s="80"/>
      <c r="BP28" s="76"/>
      <c r="BQ28" s="76"/>
      <c r="BR28" s="80"/>
      <c r="BS28" s="76"/>
      <c r="BT28" s="76"/>
      <c r="BU28" s="80"/>
      <c r="BV28" s="76"/>
      <c r="BW28" s="76"/>
      <c r="BX28" s="80"/>
      <c r="BY28" s="114"/>
      <c r="BZ28" s="117">
        <f t="shared" si="24"/>
        <v>0</v>
      </c>
      <c r="CA28" s="116"/>
    </row>
    <row r="29" spans="1:100" ht="26.25" x14ac:dyDescent="0.25">
      <c r="A29" s="2" t="s">
        <v>17</v>
      </c>
      <c r="B29" s="125" t="s">
        <v>80</v>
      </c>
      <c r="C29" s="101" t="s">
        <v>20</v>
      </c>
      <c r="D29" s="100">
        <v>42183</v>
      </c>
      <c r="E29" s="100">
        <v>42522</v>
      </c>
      <c r="F29" s="102"/>
      <c r="G29" s="102"/>
      <c r="H29" s="111">
        <v>43745.167999999998</v>
      </c>
      <c r="I29" s="4">
        <v>0</v>
      </c>
      <c r="J29" s="27">
        <f t="shared" si="21"/>
        <v>43745.167999999998</v>
      </c>
      <c r="K29" s="156"/>
      <c r="L29" s="161"/>
      <c r="M29" s="158"/>
      <c r="N29" s="156"/>
      <c r="O29" s="157"/>
      <c r="P29" s="158"/>
      <c r="Q29" s="156"/>
      <c r="R29" s="157"/>
      <c r="S29" s="158"/>
      <c r="T29" s="159"/>
      <c r="U29" s="157"/>
      <c r="V29" s="158"/>
      <c r="W29" s="159"/>
      <c r="X29" s="157"/>
      <c r="Y29" s="158"/>
      <c r="Z29" s="159"/>
      <c r="AA29" s="157"/>
      <c r="AB29" s="97">
        <f>+$H$29/6</f>
        <v>7290.8613333333333</v>
      </c>
      <c r="AC29" s="85">
        <f t="shared" ref="AC29:AG29" si="26">+$H$29/6</f>
        <v>7290.8613333333333</v>
      </c>
      <c r="AD29" s="85">
        <f t="shared" si="26"/>
        <v>7290.8613333333333</v>
      </c>
      <c r="AE29" s="85">
        <f t="shared" si="26"/>
        <v>7290.8613333333333</v>
      </c>
      <c r="AF29" s="85">
        <f t="shared" si="26"/>
        <v>7290.8613333333333</v>
      </c>
      <c r="AG29" s="85">
        <f t="shared" si="26"/>
        <v>7290.8613333333333</v>
      </c>
      <c r="AI29" s="79"/>
      <c r="AL29" s="79"/>
      <c r="AM29" s="76"/>
      <c r="AN29" s="80"/>
      <c r="AO29" s="79"/>
      <c r="AP29" s="76"/>
      <c r="AQ29" s="80"/>
      <c r="AR29" s="79"/>
      <c r="AS29" s="76"/>
      <c r="AT29" s="80"/>
      <c r="AU29" s="79"/>
      <c r="AV29" s="76"/>
      <c r="AW29" s="80"/>
      <c r="AX29" s="79"/>
      <c r="AY29" s="76"/>
      <c r="AZ29" s="80"/>
      <c r="BA29" s="154"/>
      <c r="BB29" s="76"/>
      <c r="BC29" s="153"/>
      <c r="BD29" s="79"/>
      <c r="BE29" s="76"/>
      <c r="BF29" s="80"/>
      <c r="BG29" s="79"/>
      <c r="BH29" s="76"/>
      <c r="BI29" s="80"/>
      <c r="BJ29" s="79"/>
      <c r="BK29" s="76"/>
      <c r="BL29" s="80"/>
      <c r="BM29" s="76"/>
      <c r="BN29" s="76"/>
      <c r="BO29" s="80"/>
      <c r="BP29" s="76"/>
      <c r="BQ29" s="76"/>
      <c r="BR29" s="80"/>
      <c r="BS29" s="76"/>
      <c r="BT29" s="76"/>
      <c r="BU29" s="80"/>
      <c r="BV29" s="76"/>
      <c r="BW29" s="76"/>
      <c r="BX29" s="80"/>
      <c r="BY29" s="76"/>
      <c r="BZ29" s="117">
        <f t="shared" si="24"/>
        <v>43745.167999999998</v>
      </c>
      <c r="CA29" s="35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</row>
    <row r="30" spans="1:100" ht="46.5" customHeight="1" x14ac:dyDescent="0.25">
      <c r="A30" s="2"/>
      <c r="B30" s="125" t="s">
        <v>81</v>
      </c>
      <c r="C30" s="101" t="s">
        <v>20</v>
      </c>
      <c r="D30" s="100">
        <v>42183</v>
      </c>
      <c r="E30" s="100">
        <v>42522</v>
      </c>
      <c r="F30" s="102"/>
      <c r="G30" s="102"/>
      <c r="H30" s="111">
        <f>150000*0.2+105000*0.2</f>
        <v>51000</v>
      </c>
      <c r="I30" s="4"/>
      <c r="J30" s="27"/>
      <c r="K30" s="77"/>
      <c r="L30" s="127"/>
      <c r="M30" s="96"/>
      <c r="N30" s="77"/>
      <c r="O30" s="84"/>
      <c r="P30" s="96"/>
      <c r="Q30" s="77"/>
      <c r="R30" s="84"/>
      <c r="S30" s="96"/>
      <c r="T30" s="87"/>
      <c r="U30" s="84"/>
      <c r="V30" s="96"/>
      <c r="W30" s="87"/>
      <c r="X30" s="84"/>
      <c r="Y30" s="88"/>
      <c r="Z30" s="87"/>
      <c r="AA30" s="84"/>
      <c r="AB30" s="97">
        <f>+$H$30/6</f>
        <v>8500</v>
      </c>
      <c r="AC30" s="85">
        <f t="shared" ref="AC30:AG30" si="27">+$H$30/6</f>
        <v>8500</v>
      </c>
      <c r="AD30" s="85">
        <f t="shared" si="27"/>
        <v>8500</v>
      </c>
      <c r="AE30" s="85">
        <f t="shared" si="27"/>
        <v>8500</v>
      </c>
      <c r="AF30" s="85">
        <f t="shared" si="27"/>
        <v>8500</v>
      </c>
      <c r="AG30" s="85">
        <f t="shared" si="27"/>
        <v>8500</v>
      </c>
      <c r="AH30" s="88"/>
      <c r="AI30" s="79"/>
      <c r="AJ30" s="76"/>
      <c r="AL30" s="79"/>
      <c r="AM30" s="76"/>
      <c r="AN30" s="80"/>
      <c r="AO30" s="79"/>
      <c r="AP30" s="76"/>
      <c r="AQ30" s="80"/>
      <c r="AR30" s="79"/>
      <c r="AS30" s="76"/>
      <c r="AT30" s="80"/>
      <c r="AU30" s="79"/>
      <c r="AV30" s="76"/>
      <c r="AW30" s="80"/>
      <c r="AX30" s="79"/>
      <c r="AY30" s="76"/>
      <c r="AZ30" s="80"/>
      <c r="BA30" s="154"/>
      <c r="BB30" s="155"/>
      <c r="BC30" s="80"/>
      <c r="BD30" s="79"/>
      <c r="BE30" s="76"/>
      <c r="BF30" s="80"/>
      <c r="BG30" s="79"/>
      <c r="BH30" s="76"/>
      <c r="BI30" s="80"/>
      <c r="BJ30" s="79"/>
      <c r="BK30" s="76"/>
      <c r="BL30" s="80"/>
      <c r="BM30" s="76"/>
      <c r="BN30" s="76"/>
      <c r="BO30" s="80"/>
      <c r="BP30" s="76"/>
      <c r="BQ30" s="76"/>
      <c r="BR30" s="80"/>
      <c r="BS30" s="76"/>
      <c r="BT30" s="76"/>
      <c r="BU30" s="80"/>
      <c r="BV30" s="76"/>
      <c r="BW30" s="76"/>
      <c r="BX30" s="80"/>
      <c r="BY30" s="76"/>
      <c r="BZ30" s="117">
        <f t="shared" si="24"/>
        <v>51000</v>
      </c>
      <c r="CA30" s="35"/>
      <c r="CB30" s="92"/>
      <c r="CC30" s="92"/>
      <c r="CD30" s="92"/>
      <c r="CE30" s="92"/>
      <c r="CF30" s="92"/>
      <c r="CG30" s="92"/>
      <c r="CH30" s="92"/>
      <c r="CI30" s="92"/>
      <c r="CJ30" s="92"/>
      <c r="CK30" s="92"/>
      <c r="CL30" s="92"/>
      <c r="CM30" s="92"/>
      <c r="CN30" s="92"/>
      <c r="CO30" s="92"/>
      <c r="CP30" s="92"/>
      <c r="CQ30" s="92"/>
      <c r="CR30" s="92"/>
      <c r="CS30" s="92"/>
      <c r="CT30" s="92"/>
      <c r="CU30" s="92"/>
      <c r="CV30" s="92"/>
    </row>
    <row r="31" spans="1:100" s="22" customFormat="1" x14ac:dyDescent="0.25">
      <c r="A31" s="112">
        <v>2.2999999999999998</v>
      </c>
      <c r="B31" s="113" t="s">
        <v>82</v>
      </c>
      <c r="C31" s="100"/>
      <c r="D31" s="100"/>
      <c r="E31" s="100"/>
      <c r="F31" s="20"/>
      <c r="G31" s="20"/>
      <c r="H31" s="91">
        <f>+H32+H34+H33</f>
        <v>8841968.5399999991</v>
      </c>
      <c r="I31" s="4">
        <v>0</v>
      </c>
      <c r="J31" s="27">
        <f t="shared" si="21"/>
        <v>8841968.5399999991</v>
      </c>
      <c r="K31" s="77"/>
      <c r="L31" s="127"/>
      <c r="M31" s="96"/>
      <c r="N31" s="77"/>
      <c r="O31" s="84"/>
      <c r="P31" s="96"/>
      <c r="Q31" s="77"/>
      <c r="R31" s="84"/>
      <c r="S31" s="96"/>
      <c r="T31" s="87"/>
      <c r="U31" s="84"/>
      <c r="V31" s="96"/>
      <c r="W31" s="87"/>
      <c r="X31" s="84"/>
      <c r="Y31" s="132"/>
      <c r="Z31" s="87"/>
      <c r="AA31" s="84"/>
      <c r="AB31" s="88"/>
      <c r="AC31" s="87"/>
      <c r="AD31" s="84"/>
      <c r="AE31" s="88"/>
      <c r="AF31" s="87"/>
      <c r="AG31" s="84"/>
      <c r="AH31" s="88"/>
      <c r="AI31" s="79"/>
      <c r="AJ31" s="76"/>
      <c r="AK31" s="80"/>
      <c r="AL31" s="79"/>
      <c r="AM31" s="76"/>
      <c r="AN31" s="80"/>
      <c r="AO31" s="79"/>
      <c r="AP31" s="76"/>
      <c r="AQ31" s="80"/>
      <c r="AR31" s="79"/>
      <c r="AS31" s="76"/>
      <c r="AT31" s="80"/>
      <c r="AU31" s="79"/>
      <c r="AV31" s="76"/>
      <c r="AW31" s="80"/>
      <c r="AX31" s="79"/>
      <c r="AY31" s="76"/>
      <c r="AZ31" s="80"/>
      <c r="BA31" s="79"/>
      <c r="BB31" s="76"/>
      <c r="BC31" s="80"/>
      <c r="BD31" s="79"/>
      <c r="BE31" s="76"/>
      <c r="BF31" s="80"/>
      <c r="BG31" s="79"/>
      <c r="BH31" s="76"/>
      <c r="BI31" s="80"/>
      <c r="BJ31" s="79"/>
      <c r="BK31" s="76"/>
      <c r="BL31" s="80"/>
      <c r="BM31" s="76"/>
      <c r="BN31" s="76"/>
      <c r="BO31" s="80"/>
      <c r="BP31" s="76"/>
      <c r="BQ31" s="76"/>
      <c r="BR31" s="80"/>
      <c r="BS31" s="76"/>
      <c r="BT31" s="76"/>
      <c r="BU31" s="80"/>
      <c r="BV31" s="76"/>
      <c r="BW31" s="76"/>
      <c r="BX31" s="80"/>
      <c r="BY31" s="114"/>
      <c r="BZ31" s="117">
        <f t="shared" si="24"/>
        <v>0</v>
      </c>
      <c r="CA31" s="116"/>
    </row>
    <row r="32" spans="1:100" x14ac:dyDescent="0.25">
      <c r="A32" s="2" t="s">
        <v>50</v>
      </c>
      <c r="B32" s="104" t="s">
        <v>83</v>
      </c>
      <c r="C32" s="101" t="s">
        <v>20</v>
      </c>
      <c r="D32" s="100">
        <v>42248</v>
      </c>
      <c r="E32" s="100">
        <v>42522</v>
      </c>
      <c r="F32" s="102"/>
      <c r="G32" s="102"/>
      <c r="H32" s="111">
        <f>4811968.54+200000</f>
        <v>5011968.54</v>
      </c>
      <c r="I32" s="4">
        <v>0</v>
      </c>
      <c r="J32" s="27">
        <f t="shared" si="21"/>
        <v>5011968.54</v>
      </c>
      <c r="K32" s="156"/>
      <c r="L32" s="161"/>
      <c r="M32" s="158"/>
      <c r="N32" s="156"/>
      <c r="O32" s="157"/>
      <c r="P32" s="158"/>
      <c r="Q32" s="156"/>
      <c r="R32" s="157"/>
      <c r="S32" s="158"/>
      <c r="T32" s="159"/>
      <c r="U32" s="157"/>
      <c r="V32" s="158"/>
      <c r="W32" s="159"/>
      <c r="X32" s="157"/>
      <c r="Y32" s="158"/>
      <c r="Z32" s="159"/>
      <c r="AA32" s="157"/>
      <c r="AB32" s="158"/>
      <c r="AC32" s="159"/>
      <c r="AD32" s="157"/>
      <c r="AE32" s="158"/>
      <c r="AF32" s="159"/>
      <c r="AG32" s="157"/>
      <c r="AH32" s="158"/>
      <c r="AI32" s="156"/>
      <c r="AJ32" s="162"/>
      <c r="AK32" s="163"/>
      <c r="AL32" s="156"/>
      <c r="AM32" s="162"/>
      <c r="AN32" s="85">
        <f t="shared" ref="AN32:AZ32" si="28">+$H$32/18</f>
        <v>278442.69666666666</v>
      </c>
      <c r="AO32" s="85">
        <f>+$H$32/18*2</f>
        <v>556885.39333333331</v>
      </c>
      <c r="AP32" s="85">
        <f>+$H$32/18*3</f>
        <v>835328.09</v>
      </c>
      <c r="AQ32" s="85">
        <f t="shared" si="28"/>
        <v>278442.69666666666</v>
      </c>
      <c r="AR32" s="85">
        <f t="shared" si="28"/>
        <v>278442.69666666666</v>
      </c>
      <c r="AT32" s="80"/>
      <c r="AU32" s="79"/>
      <c r="AV32" s="76"/>
      <c r="AW32" s="80"/>
      <c r="AX32" s="85">
        <f t="shared" si="28"/>
        <v>278442.69666666666</v>
      </c>
      <c r="AY32" s="85">
        <f t="shared" si="28"/>
        <v>278442.69666666666</v>
      </c>
      <c r="AZ32" s="85">
        <f t="shared" si="28"/>
        <v>278442.69666666666</v>
      </c>
      <c r="BA32" s="85">
        <f>+$H$32/18*5</f>
        <v>1392213.4833333334</v>
      </c>
      <c r="BB32" s="85">
        <f>+$H$32/18*2</f>
        <v>556885.39333333331</v>
      </c>
      <c r="BC32" s="80"/>
      <c r="BD32" s="79"/>
      <c r="BE32" s="76"/>
      <c r="BF32" s="80"/>
      <c r="BG32" s="79"/>
      <c r="BH32" s="76"/>
      <c r="BI32" s="80"/>
      <c r="BJ32" s="79"/>
      <c r="BK32" s="76"/>
      <c r="BL32" s="80"/>
      <c r="BM32" s="76"/>
      <c r="BN32" s="76"/>
      <c r="BO32" s="80"/>
      <c r="BP32" s="76"/>
      <c r="BQ32" s="76"/>
      <c r="BR32" s="80"/>
      <c r="BS32" s="76"/>
      <c r="BT32" s="76"/>
      <c r="BU32" s="80"/>
      <c r="BV32" s="76"/>
      <c r="BW32" s="76"/>
      <c r="BX32" s="80"/>
      <c r="BY32" s="76"/>
      <c r="BZ32" s="117">
        <f t="shared" si="24"/>
        <v>5011968.54</v>
      </c>
      <c r="CA32" s="35"/>
      <c r="CB32" s="92"/>
      <c r="CC32" s="92"/>
      <c r="CD32" s="92"/>
      <c r="CE32" s="92"/>
      <c r="CF32" s="92"/>
      <c r="CG32" s="92"/>
      <c r="CH32" s="92"/>
      <c r="CI32" s="92"/>
      <c r="CJ32" s="92"/>
      <c r="CK32" s="92"/>
      <c r="CL32" s="92"/>
      <c r="CM32" s="92"/>
      <c r="CN32" s="92"/>
      <c r="CO32" s="92"/>
      <c r="CP32" s="92"/>
      <c r="CQ32" s="92"/>
      <c r="CR32" s="92"/>
      <c r="CS32" s="92"/>
      <c r="CT32" s="92"/>
      <c r="CU32" s="92"/>
      <c r="CV32" s="92"/>
    </row>
    <row r="33" spans="1:100" ht="26.25" x14ac:dyDescent="0.25">
      <c r="A33" s="2"/>
      <c r="B33" s="125" t="s">
        <v>84</v>
      </c>
      <c r="C33" s="101" t="s">
        <v>29</v>
      </c>
      <c r="D33" s="100">
        <v>42307</v>
      </c>
      <c r="E33" s="100">
        <v>42522</v>
      </c>
      <c r="F33" s="102"/>
      <c r="G33" s="102"/>
      <c r="H33" s="111">
        <f>2100000-105000-21000</f>
        <v>1974000</v>
      </c>
      <c r="I33" s="4"/>
      <c r="J33" s="27"/>
      <c r="K33" s="151"/>
      <c r="L33" s="84"/>
      <c r="M33" s="96"/>
      <c r="N33" s="77"/>
      <c r="O33" s="84"/>
      <c r="P33" s="96"/>
      <c r="Q33" s="77"/>
      <c r="R33" s="84"/>
      <c r="S33" s="96"/>
      <c r="T33" s="87"/>
      <c r="U33" s="84"/>
      <c r="V33" s="96"/>
      <c r="W33" s="87"/>
      <c r="X33" s="84"/>
      <c r="Y33" s="88"/>
      <c r="Z33" s="87"/>
      <c r="AA33" s="84"/>
      <c r="AB33" s="88"/>
      <c r="AC33" s="87"/>
      <c r="AD33" s="84"/>
      <c r="AE33" s="88"/>
      <c r="AF33" s="87"/>
      <c r="AG33" s="84"/>
      <c r="AH33" s="88"/>
      <c r="AI33" s="79"/>
      <c r="AJ33" s="76"/>
      <c r="AK33" s="80"/>
      <c r="AL33" s="79"/>
      <c r="AM33" s="76"/>
      <c r="AN33" s="153"/>
      <c r="AO33" s="79"/>
      <c r="AP33" s="76"/>
      <c r="AQ33" s="80"/>
      <c r="AR33" s="85">
        <v>250000</v>
      </c>
      <c r="AS33" s="76"/>
      <c r="AT33" s="80"/>
      <c r="AU33" s="79"/>
      <c r="AV33" s="85">
        <v>250000</v>
      </c>
      <c r="AW33" s="80"/>
      <c r="AX33" s="79"/>
      <c r="AY33" s="76"/>
      <c r="AZ33" s="80"/>
      <c r="BA33" s="85">
        <v>250000</v>
      </c>
      <c r="BB33" s="76"/>
      <c r="BC33" s="80"/>
      <c r="BD33" s="79"/>
      <c r="BE33" s="85">
        <v>250000</v>
      </c>
      <c r="BF33" s="80"/>
      <c r="BG33" s="79"/>
      <c r="BH33" s="76"/>
      <c r="BI33" s="80"/>
      <c r="BJ33" s="79"/>
      <c r="BK33" s="76"/>
      <c r="BL33" s="80"/>
      <c r="BM33" s="85">
        <v>474000</v>
      </c>
      <c r="BN33" s="76"/>
      <c r="BO33" s="85">
        <v>250000</v>
      </c>
      <c r="BP33" s="76"/>
      <c r="BQ33" s="76"/>
      <c r="BR33" s="85">
        <v>250000</v>
      </c>
      <c r="BS33" s="76"/>
      <c r="BT33" s="76"/>
      <c r="BU33" s="80"/>
      <c r="BV33" s="76"/>
      <c r="BW33" s="76"/>
      <c r="BX33" s="80"/>
      <c r="BY33" s="76"/>
      <c r="BZ33" s="117">
        <f t="shared" si="24"/>
        <v>1974000</v>
      </c>
      <c r="CA33" s="35"/>
      <c r="CB33" s="92"/>
      <c r="CC33" s="92"/>
      <c r="CD33" s="92"/>
      <c r="CE33" s="92"/>
      <c r="CF33" s="92"/>
      <c r="CG33" s="92"/>
      <c r="CH33" s="92"/>
      <c r="CI33" s="92"/>
      <c r="CJ33" s="92"/>
      <c r="CK33" s="92"/>
      <c r="CL33" s="92"/>
      <c r="CM33" s="92"/>
      <c r="CN33" s="92"/>
      <c r="CO33" s="92"/>
      <c r="CP33" s="92"/>
      <c r="CQ33" s="92"/>
      <c r="CR33" s="92"/>
      <c r="CS33" s="92"/>
      <c r="CT33" s="92"/>
      <c r="CU33" s="92"/>
      <c r="CV33" s="92"/>
    </row>
    <row r="34" spans="1:100" ht="36.75" customHeight="1" x14ac:dyDescent="0.25">
      <c r="A34" s="2" t="s">
        <v>51</v>
      </c>
      <c r="B34" s="125" t="s">
        <v>85</v>
      </c>
      <c r="C34" s="100"/>
      <c r="D34" s="100"/>
      <c r="E34" s="100"/>
      <c r="F34" s="102"/>
      <c r="G34" s="102"/>
      <c r="H34" s="111">
        <f>2500000-180000-464000</f>
        <v>1856000</v>
      </c>
      <c r="I34" s="4">
        <v>0</v>
      </c>
      <c r="J34" s="27">
        <f t="shared" si="21"/>
        <v>1856000</v>
      </c>
      <c r="K34" s="151"/>
      <c r="L34" s="127"/>
      <c r="M34" s="96"/>
      <c r="N34" s="77"/>
      <c r="O34" s="84"/>
      <c r="P34" s="96"/>
      <c r="Q34" s="77"/>
      <c r="R34" s="84"/>
      <c r="S34" s="96"/>
      <c r="T34" s="87"/>
      <c r="U34" s="84"/>
      <c r="V34" s="96"/>
      <c r="W34" s="87"/>
      <c r="X34" s="84"/>
      <c r="Y34" s="88"/>
      <c r="Z34" s="87"/>
      <c r="AA34" s="84"/>
      <c r="AB34" s="150"/>
      <c r="AC34" s="150"/>
      <c r="AD34" s="150"/>
      <c r="AE34" s="150"/>
      <c r="AF34" s="150"/>
      <c r="AG34" s="150"/>
      <c r="AH34" s="88"/>
      <c r="AI34" s="79"/>
      <c r="AJ34" s="76"/>
      <c r="AK34" s="80"/>
      <c r="AL34" s="79"/>
      <c r="AM34" s="76"/>
      <c r="AN34" s="153"/>
      <c r="AO34" s="154"/>
      <c r="AP34" s="76"/>
      <c r="AQ34" s="80"/>
      <c r="AR34" s="79"/>
      <c r="AS34" s="76"/>
      <c r="AT34" s="80"/>
      <c r="AU34" s="79"/>
      <c r="AV34" s="76"/>
      <c r="AW34" s="80"/>
      <c r="AX34" s="79"/>
      <c r="AY34" s="85">
        <v>356000</v>
      </c>
      <c r="AZ34" s="80"/>
      <c r="BA34" s="79"/>
      <c r="BB34" s="76"/>
      <c r="BC34" s="85">
        <v>250000</v>
      </c>
      <c r="BD34" s="79"/>
      <c r="BE34" s="76"/>
      <c r="BF34" s="85">
        <v>250000</v>
      </c>
      <c r="BG34" s="79"/>
      <c r="BH34" s="76"/>
      <c r="BI34" s="85">
        <v>250000</v>
      </c>
      <c r="BJ34" s="79"/>
      <c r="BK34" s="76"/>
      <c r="BL34" s="85">
        <v>250000</v>
      </c>
      <c r="BM34" s="76"/>
      <c r="BN34" s="76"/>
      <c r="BO34" s="85">
        <v>250000</v>
      </c>
      <c r="BP34" s="76"/>
      <c r="BQ34" s="76"/>
      <c r="BR34" s="85">
        <v>250000</v>
      </c>
      <c r="BS34" s="76"/>
      <c r="BT34" s="76"/>
      <c r="BU34" s="80"/>
      <c r="BV34" s="76"/>
      <c r="BW34" s="76"/>
      <c r="BX34" s="80"/>
      <c r="BY34" s="76"/>
      <c r="BZ34" s="117">
        <f t="shared" si="24"/>
        <v>1856000</v>
      </c>
      <c r="CA34" s="35"/>
      <c r="CB34" s="92"/>
      <c r="CC34" s="92"/>
      <c r="CD34" s="92"/>
      <c r="CE34" s="92"/>
      <c r="CF34" s="92"/>
      <c r="CG34" s="92"/>
      <c r="CH34" s="92"/>
      <c r="CI34" s="92"/>
      <c r="CJ34" s="92"/>
      <c r="CK34" s="92"/>
      <c r="CL34" s="92"/>
      <c r="CM34" s="92"/>
      <c r="CN34" s="92"/>
      <c r="CO34" s="92"/>
      <c r="CP34" s="92"/>
      <c r="CQ34" s="92"/>
      <c r="CR34" s="92"/>
      <c r="CS34" s="92"/>
      <c r="CT34" s="92"/>
      <c r="CU34" s="92"/>
      <c r="CV34" s="92"/>
    </row>
    <row r="35" spans="1:100" s="22" customFormat="1" x14ac:dyDescent="0.25">
      <c r="A35" s="112">
        <v>2.4</v>
      </c>
      <c r="B35" s="113" t="s">
        <v>86</v>
      </c>
      <c r="C35" s="100"/>
      <c r="D35" s="100"/>
      <c r="E35" s="100"/>
      <c r="F35" s="20"/>
      <c r="G35" s="20"/>
      <c r="H35" s="91">
        <f>+H36+H37+H38</f>
        <v>2114580</v>
      </c>
      <c r="I35" s="4">
        <v>0</v>
      </c>
      <c r="J35" s="27">
        <f t="shared" si="21"/>
        <v>2114580</v>
      </c>
      <c r="K35" s="77"/>
      <c r="L35" s="127"/>
      <c r="M35" s="96"/>
      <c r="N35" s="77"/>
      <c r="O35" s="84"/>
      <c r="P35" s="96"/>
      <c r="Q35" s="77"/>
      <c r="R35" s="84"/>
      <c r="S35" s="96"/>
      <c r="T35" s="87"/>
      <c r="U35" s="84"/>
      <c r="V35" s="96"/>
      <c r="W35" s="87"/>
      <c r="X35" s="84"/>
      <c r="Y35" s="88"/>
      <c r="Z35" s="87"/>
      <c r="AA35" s="84"/>
      <c r="AB35" s="88"/>
      <c r="AC35" s="87"/>
      <c r="AD35" s="84"/>
      <c r="AE35" s="88"/>
      <c r="AF35" s="87"/>
      <c r="AG35" s="84"/>
      <c r="AH35" s="88"/>
      <c r="AI35" s="79"/>
      <c r="AJ35" s="76"/>
      <c r="AK35" s="80"/>
      <c r="AL35" s="79"/>
      <c r="AM35" s="76"/>
      <c r="AN35" s="153"/>
      <c r="AO35" s="154"/>
      <c r="AP35" s="155"/>
      <c r="AQ35" s="80"/>
      <c r="AR35" s="79"/>
      <c r="AS35" s="76"/>
      <c r="AT35" s="80"/>
      <c r="AU35" s="79"/>
      <c r="AV35" s="76"/>
      <c r="AW35" s="80"/>
      <c r="AX35" s="79"/>
      <c r="AY35" s="76"/>
      <c r="AZ35" s="80"/>
      <c r="BA35" s="79"/>
      <c r="BB35" s="76"/>
      <c r="BC35" s="80"/>
      <c r="BD35" s="79"/>
      <c r="BE35" s="76"/>
      <c r="BF35" s="80"/>
      <c r="BG35" s="79"/>
      <c r="BH35" s="76"/>
      <c r="BI35" s="80"/>
      <c r="BJ35" s="79"/>
      <c r="BK35" s="76"/>
      <c r="BL35" s="80"/>
      <c r="BM35" s="76"/>
      <c r="BN35" s="76"/>
      <c r="BO35" s="80"/>
      <c r="BP35" s="76"/>
      <c r="BQ35" s="76"/>
      <c r="BR35" s="80"/>
      <c r="BS35" s="76"/>
      <c r="BT35" s="76"/>
      <c r="BU35" s="80"/>
      <c r="BV35" s="76"/>
      <c r="BW35" s="76"/>
      <c r="BX35" s="80"/>
      <c r="BY35" s="114"/>
      <c r="BZ35" s="117">
        <f t="shared" si="24"/>
        <v>0</v>
      </c>
      <c r="CA35" s="116"/>
    </row>
    <row r="36" spans="1:100" x14ac:dyDescent="0.25">
      <c r="A36" s="2" t="s">
        <v>56</v>
      </c>
      <c r="B36" s="104" t="s">
        <v>87</v>
      </c>
      <c r="C36" s="101"/>
      <c r="D36" s="100"/>
      <c r="E36" s="100"/>
      <c r="F36" s="102"/>
      <c r="G36" s="102"/>
      <c r="H36" s="111">
        <v>1293629</v>
      </c>
      <c r="I36" s="4">
        <v>0</v>
      </c>
      <c r="J36" s="27">
        <f t="shared" si="21"/>
        <v>1293629</v>
      </c>
      <c r="K36" s="156"/>
      <c r="L36" s="164"/>
      <c r="M36" s="158"/>
      <c r="N36" s="156"/>
      <c r="O36" s="157"/>
      <c r="P36" s="158"/>
      <c r="Q36" s="156"/>
      <c r="R36" s="157"/>
      <c r="S36" s="158"/>
      <c r="T36" s="159"/>
      <c r="U36" s="157"/>
      <c r="V36" s="158"/>
      <c r="W36" s="159"/>
      <c r="X36" s="157"/>
      <c r="Y36" s="158"/>
      <c r="Z36" s="159"/>
      <c r="AA36" s="157"/>
      <c r="AB36" s="158"/>
      <c r="AC36" s="159"/>
      <c r="AD36" s="157"/>
      <c r="AE36" s="158"/>
      <c r="AF36" s="159"/>
      <c r="AG36" s="157"/>
      <c r="AH36" s="158"/>
      <c r="AI36" s="156"/>
      <c r="AJ36" s="162"/>
      <c r="AK36" s="163"/>
      <c r="AL36" s="156"/>
      <c r="AM36" s="162"/>
      <c r="AN36" s="163"/>
      <c r="AO36" s="156"/>
      <c r="AP36" s="165"/>
      <c r="AQ36" s="166"/>
      <c r="AR36" s="85">
        <f>+$H$36/18*3</f>
        <v>215604.83333333334</v>
      </c>
      <c r="AS36" s="85">
        <f>+$H$36/18*3</f>
        <v>215604.83333333334</v>
      </c>
      <c r="AT36" s="80"/>
      <c r="AU36" s="79"/>
      <c r="AV36" s="76"/>
      <c r="AW36" s="80"/>
      <c r="AX36" s="85">
        <f>+$H$36/18</f>
        <v>71868.277777777781</v>
      </c>
      <c r="AY36" s="85">
        <f>+$H$36/18*3</f>
        <v>215604.83333333334</v>
      </c>
      <c r="AZ36" s="85">
        <f>+$H$36/18*3</f>
        <v>215604.83333333334</v>
      </c>
      <c r="BA36" s="85">
        <f>+$H$36/18*2</f>
        <v>143736.55555555556</v>
      </c>
      <c r="BB36" s="85">
        <f>+$H$36/18*3</f>
        <v>215604.83333333334</v>
      </c>
      <c r="BC36" s="80"/>
      <c r="BD36" s="79"/>
      <c r="BE36" s="76"/>
      <c r="BF36" s="80"/>
      <c r="BG36" s="79"/>
      <c r="BH36" s="76"/>
      <c r="BI36" s="80"/>
      <c r="BJ36" s="79"/>
      <c r="BK36" s="76"/>
      <c r="BL36" s="80"/>
      <c r="BM36" s="76"/>
      <c r="BN36" s="76"/>
      <c r="BO36" s="80"/>
      <c r="BP36" s="76"/>
      <c r="BQ36" s="76"/>
      <c r="BR36" s="80"/>
      <c r="BS36" s="76"/>
      <c r="BT36" s="76"/>
      <c r="BU36" s="80"/>
      <c r="BV36" s="76"/>
      <c r="BW36" s="76"/>
      <c r="BX36" s="80"/>
      <c r="BY36" s="76"/>
      <c r="BZ36" s="117">
        <f t="shared" si="24"/>
        <v>1293629</v>
      </c>
      <c r="CA36" s="35"/>
      <c r="CB36" s="92"/>
      <c r="CC36" s="92"/>
      <c r="CD36" s="92"/>
      <c r="CE36" s="92"/>
      <c r="CF36" s="92"/>
      <c r="CG36" s="92"/>
      <c r="CH36" s="92"/>
      <c r="CI36" s="92"/>
      <c r="CJ36" s="92"/>
      <c r="CK36" s="92"/>
      <c r="CL36" s="92"/>
      <c r="CM36" s="92"/>
      <c r="CN36" s="92"/>
      <c r="CO36" s="92"/>
      <c r="CP36" s="92"/>
      <c r="CQ36" s="92"/>
      <c r="CR36" s="92"/>
      <c r="CS36" s="92"/>
      <c r="CT36" s="92"/>
      <c r="CU36" s="92"/>
      <c r="CV36" s="92"/>
    </row>
    <row r="37" spans="1:100" x14ac:dyDescent="0.25">
      <c r="A37" s="2"/>
      <c r="B37" s="104" t="s">
        <v>88</v>
      </c>
      <c r="C37" s="101"/>
      <c r="D37" s="100"/>
      <c r="E37" s="100"/>
      <c r="F37" s="102"/>
      <c r="G37" s="102"/>
      <c r="H37" s="111">
        <v>356951</v>
      </c>
      <c r="I37" s="4"/>
      <c r="J37" s="27">
        <f t="shared" si="21"/>
        <v>356951</v>
      </c>
      <c r="K37" s="151"/>
      <c r="L37" s="127"/>
      <c r="M37" s="152"/>
      <c r="N37" s="77"/>
      <c r="O37" s="84"/>
      <c r="P37" s="96"/>
      <c r="Q37" s="77"/>
      <c r="R37" s="84"/>
      <c r="S37" s="96"/>
      <c r="T37" s="87"/>
      <c r="U37" s="84"/>
      <c r="V37" s="96"/>
      <c r="W37" s="87"/>
      <c r="X37" s="84"/>
      <c r="Y37" s="88"/>
      <c r="Z37" s="87"/>
      <c r="AA37" s="84"/>
      <c r="AB37" s="88"/>
      <c r="AC37" s="87"/>
      <c r="AD37" s="84"/>
      <c r="AE37" s="88"/>
      <c r="AF37" s="87"/>
      <c r="AG37" s="84"/>
      <c r="AH37" s="88"/>
      <c r="AI37" s="79"/>
      <c r="AJ37" s="76"/>
      <c r="AK37" s="80"/>
      <c r="AL37" s="79"/>
      <c r="AM37" s="76"/>
      <c r="AN37" s="80"/>
      <c r="AO37" s="79"/>
      <c r="AP37" s="76"/>
      <c r="AQ37" s="80"/>
      <c r="AR37" s="79"/>
      <c r="AS37" s="76"/>
      <c r="AT37" s="85">
        <v>56951</v>
      </c>
      <c r="AU37" s="79"/>
      <c r="AV37" s="76"/>
      <c r="AW37" s="80"/>
      <c r="AX37" s="79"/>
      <c r="AY37" s="85">
        <v>50000</v>
      </c>
      <c r="AZ37" s="80"/>
      <c r="BA37" s="79"/>
      <c r="BB37" s="76"/>
      <c r="BC37" s="80"/>
      <c r="BD37" s="85">
        <v>50000</v>
      </c>
      <c r="BE37" s="76"/>
      <c r="BF37" s="80"/>
      <c r="BG37" s="79"/>
      <c r="BH37" s="85">
        <v>50000</v>
      </c>
      <c r="BI37" s="80"/>
      <c r="BJ37" s="79"/>
      <c r="BK37" s="76"/>
      <c r="BL37" s="85">
        <v>50000</v>
      </c>
      <c r="BM37" s="76"/>
      <c r="BN37" s="76"/>
      <c r="BO37" s="80"/>
      <c r="BP37" s="85">
        <v>50000</v>
      </c>
      <c r="BQ37" s="76"/>
      <c r="BR37" s="80"/>
      <c r="BS37" s="85">
        <v>50000</v>
      </c>
      <c r="BT37" s="76"/>
      <c r="BU37" s="80"/>
      <c r="BV37" s="76"/>
      <c r="BW37" s="76"/>
      <c r="BX37" s="80"/>
      <c r="BY37" s="76"/>
      <c r="BZ37" s="117">
        <f t="shared" si="24"/>
        <v>356951</v>
      </c>
      <c r="CA37" s="35"/>
      <c r="CB37" s="92"/>
      <c r="CC37" s="92"/>
      <c r="CD37" s="92"/>
      <c r="CE37" s="92"/>
      <c r="CF37" s="92"/>
      <c r="CG37" s="92"/>
      <c r="CH37" s="92"/>
      <c r="CI37" s="92"/>
      <c r="CJ37" s="92"/>
      <c r="CK37" s="92"/>
      <c r="CL37" s="92"/>
      <c r="CM37" s="92"/>
      <c r="CN37" s="92"/>
      <c r="CO37" s="92"/>
      <c r="CP37" s="92"/>
      <c r="CQ37" s="92"/>
      <c r="CR37" s="92"/>
      <c r="CS37" s="92"/>
      <c r="CT37" s="92"/>
      <c r="CU37" s="92"/>
      <c r="CV37" s="92"/>
    </row>
    <row r="38" spans="1:100" ht="26.25" x14ac:dyDescent="0.25">
      <c r="A38" s="2"/>
      <c r="B38" s="125" t="s">
        <v>89</v>
      </c>
      <c r="C38" s="101"/>
      <c r="D38" s="100"/>
      <c r="E38" s="100"/>
      <c r="F38" s="102"/>
      <c r="G38" s="102"/>
      <c r="H38" s="111">
        <f>2320000*0.2</f>
        <v>464000</v>
      </c>
      <c r="I38" s="4"/>
      <c r="J38" s="27"/>
      <c r="K38" s="77"/>
      <c r="L38" s="127"/>
      <c r="M38" s="96"/>
      <c r="N38" s="77"/>
      <c r="O38" s="84"/>
      <c r="P38" s="96"/>
      <c r="Q38" s="77"/>
      <c r="R38" s="84"/>
      <c r="S38" s="96"/>
      <c r="T38" s="87"/>
      <c r="U38" s="84"/>
      <c r="V38" s="96"/>
      <c r="W38" s="87"/>
      <c r="X38" s="84"/>
      <c r="Y38" s="88"/>
      <c r="Z38" s="87"/>
      <c r="AA38" s="84"/>
      <c r="AB38" s="88"/>
      <c r="AC38" s="87"/>
      <c r="AD38" s="84"/>
      <c r="AE38" s="88"/>
      <c r="AF38" s="87"/>
      <c r="AG38" s="84"/>
      <c r="AH38" s="88"/>
      <c r="AI38" s="79"/>
      <c r="AJ38" s="76"/>
      <c r="AK38" s="80"/>
      <c r="AL38" s="79"/>
      <c r="AM38" s="76"/>
      <c r="AN38" s="80"/>
      <c r="AO38" s="79"/>
      <c r="AP38" s="76"/>
      <c r="AQ38" s="80"/>
      <c r="AR38" s="79"/>
      <c r="AS38" s="85">
        <v>64000</v>
      </c>
      <c r="AT38" s="80"/>
      <c r="AU38" s="79"/>
      <c r="AV38" s="76"/>
      <c r="AW38" s="85">
        <v>80000</v>
      </c>
      <c r="AX38" s="79"/>
      <c r="AY38" s="76"/>
      <c r="AZ38" s="80"/>
      <c r="BA38" s="79"/>
      <c r="BB38" s="85">
        <v>80000</v>
      </c>
      <c r="BC38" s="80"/>
      <c r="BD38" s="79"/>
      <c r="BE38" s="76"/>
      <c r="BF38" s="80"/>
      <c r="BG38" s="85">
        <v>80000</v>
      </c>
      <c r="BH38" s="76"/>
      <c r="BI38" s="80"/>
      <c r="BJ38" s="79"/>
      <c r="BK38" s="76"/>
      <c r="BL38" s="85">
        <v>80000</v>
      </c>
      <c r="BM38" s="76"/>
      <c r="BN38" s="76"/>
      <c r="BO38" s="80"/>
      <c r="BP38" s="76"/>
      <c r="BQ38" s="76"/>
      <c r="BR38" s="85">
        <v>80000</v>
      </c>
      <c r="BS38" s="76"/>
      <c r="BT38" s="76"/>
      <c r="BU38" s="80"/>
      <c r="BV38" s="76"/>
      <c r="BW38" s="76"/>
      <c r="BX38" s="80"/>
      <c r="BY38" s="76"/>
      <c r="BZ38" s="117">
        <f t="shared" si="24"/>
        <v>464000</v>
      </c>
      <c r="CA38" s="35"/>
      <c r="CB38" s="92"/>
      <c r="CC38" s="92"/>
      <c r="CD38" s="92"/>
      <c r="CE38" s="92"/>
      <c r="CF38" s="92"/>
      <c r="CG38" s="92"/>
      <c r="CH38" s="92"/>
      <c r="CI38" s="92"/>
      <c r="CJ38" s="92"/>
      <c r="CK38" s="92"/>
      <c r="CL38" s="92"/>
      <c r="CM38" s="92"/>
      <c r="CN38" s="92"/>
      <c r="CO38" s="92"/>
      <c r="CP38" s="92"/>
      <c r="CQ38" s="92"/>
      <c r="CR38" s="92"/>
      <c r="CS38" s="92"/>
      <c r="CT38" s="92"/>
      <c r="CU38" s="92"/>
      <c r="CV38" s="92"/>
    </row>
    <row r="39" spans="1:100" s="10" customFormat="1" x14ac:dyDescent="0.25">
      <c r="A39" s="5">
        <v>2</v>
      </c>
      <c r="B39" s="6" t="s">
        <v>90</v>
      </c>
      <c r="C39" s="7" t="s">
        <v>15</v>
      </c>
      <c r="D39" s="8">
        <v>41275.375</v>
      </c>
      <c r="E39" s="8">
        <v>42551.791666666664</v>
      </c>
      <c r="F39" s="5"/>
      <c r="G39" s="5"/>
      <c r="H39" s="32">
        <f>+H40</f>
        <v>24000000</v>
      </c>
      <c r="I39" s="9">
        <v>0</v>
      </c>
      <c r="J39" s="38">
        <f>+H39+I39</f>
        <v>24000000</v>
      </c>
      <c r="K39" s="94">
        <f>SUM(K41:K51)</f>
        <v>0</v>
      </c>
      <c r="L39" s="94">
        <f t="shared" ref="L39:BW39" si="29">SUM(L41:L51)</f>
        <v>0</v>
      </c>
      <c r="M39" s="94">
        <f t="shared" si="29"/>
        <v>0</v>
      </c>
      <c r="N39" s="94">
        <f t="shared" si="29"/>
        <v>0</v>
      </c>
      <c r="O39" s="94">
        <f t="shared" si="29"/>
        <v>0</v>
      </c>
      <c r="P39" s="94">
        <f t="shared" si="29"/>
        <v>0</v>
      </c>
      <c r="Q39" s="94">
        <f t="shared" si="29"/>
        <v>0</v>
      </c>
      <c r="R39" s="94">
        <f t="shared" si="29"/>
        <v>0</v>
      </c>
      <c r="S39" s="94">
        <f t="shared" si="29"/>
        <v>0</v>
      </c>
      <c r="T39" s="94">
        <f t="shared" si="29"/>
        <v>0</v>
      </c>
      <c r="U39" s="94">
        <f t="shared" si="29"/>
        <v>150000</v>
      </c>
      <c r="V39" s="94">
        <f t="shared" si="29"/>
        <v>150000</v>
      </c>
      <c r="W39" s="94">
        <f t="shared" si="29"/>
        <v>200000</v>
      </c>
      <c r="X39" s="94">
        <f t="shared" si="29"/>
        <v>200000</v>
      </c>
      <c r="Y39" s="94">
        <f t="shared" si="29"/>
        <v>200000</v>
      </c>
      <c r="Z39" s="94">
        <f t="shared" si="29"/>
        <v>100000</v>
      </c>
      <c r="AA39" s="94">
        <f t="shared" si="29"/>
        <v>400000</v>
      </c>
      <c r="AB39" s="94">
        <f t="shared" si="29"/>
        <v>100000</v>
      </c>
      <c r="AC39" s="94">
        <f t="shared" si="29"/>
        <v>225000</v>
      </c>
      <c r="AD39" s="94">
        <f t="shared" si="29"/>
        <v>525000</v>
      </c>
      <c r="AE39" s="94">
        <f t="shared" si="29"/>
        <v>225000</v>
      </c>
      <c r="AF39" s="94">
        <f t="shared" si="29"/>
        <v>1125000</v>
      </c>
      <c r="AG39" s="94">
        <f t="shared" si="29"/>
        <v>1025000</v>
      </c>
      <c r="AH39" s="94">
        <f t="shared" si="29"/>
        <v>225000</v>
      </c>
      <c r="AI39" s="94">
        <f t="shared" si="29"/>
        <v>625000</v>
      </c>
      <c r="AJ39" s="94">
        <f t="shared" si="29"/>
        <v>1525000</v>
      </c>
      <c r="AK39" s="94">
        <f t="shared" si="29"/>
        <v>275000</v>
      </c>
      <c r="AL39" s="94">
        <f t="shared" si="29"/>
        <v>425000</v>
      </c>
      <c r="AM39" s="94">
        <f t="shared" si="29"/>
        <v>825000</v>
      </c>
      <c r="AN39" s="94">
        <f t="shared" si="29"/>
        <v>775000</v>
      </c>
      <c r="AO39" s="94">
        <f t="shared" si="29"/>
        <v>25000</v>
      </c>
      <c r="AP39" s="94">
        <f t="shared" si="29"/>
        <v>725000</v>
      </c>
      <c r="AQ39" s="94">
        <f t="shared" si="29"/>
        <v>1025000</v>
      </c>
      <c r="AR39" s="94">
        <f t="shared" si="29"/>
        <v>25000</v>
      </c>
      <c r="AS39" s="94">
        <f t="shared" si="29"/>
        <v>325000</v>
      </c>
      <c r="AT39" s="94">
        <f t="shared" si="29"/>
        <v>1425000</v>
      </c>
      <c r="AU39" s="94">
        <f t="shared" si="29"/>
        <v>25000</v>
      </c>
      <c r="AV39" s="94">
        <f t="shared" si="29"/>
        <v>325000</v>
      </c>
      <c r="AW39" s="94">
        <f t="shared" si="29"/>
        <v>1425000</v>
      </c>
      <c r="AX39" s="94">
        <f t="shared" si="29"/>
        <v>25000</v>
      </c>
      <c r="AY39" s="94">
        <f t="shared" si="29"/>
        <v>325000</v>
      </c>
      <c r="AZ39" s="94">
        <f t="shared" si="29"/>
        <v>1625000</v>
      </c>
      <c r="BA39" s="94">
        <f t="shared" si="29"/>
        <v>25000</v>
      </c>
      <c r="BB39" s="94">
        <f t="shared" si="29"/>
        <v>325000</v>
      </c>
      <c r="BC39" s="94">
        <f t="shared" si="29"/>
        <v>775000</v>
      </c>
      <c r="BD39" s="94">
        <f t="shared" si="29"/>
        <v>25000</v>
      </c>
      <c r="BE39" s="94">
        <f t="shared" si="29"/>
        <v>25000</v>
      </c>
      <c r="BF39" s="94">
        <f t="shared" si="29"/>
        <v>775000</v>
      </c>
      <c r="BG39" s="94">
        <f t="shared" si="29"/>
        <v>25000</v>
      </c>
      <c r="BH39" s="94">
        <f t="shared" si="29"/>
        <v>25000</v>
      </c>
      <c r="BI39" s="94">
        <f t="shared" si="29"/>
        <v>775000</v>
      </c>
      <c r="BJ39" s="94">
        <f t="shared" si="29"/>
        <v>25000</v>
      </c>
      <c r="BK39" s="94">
        <f t="shared" si="29"/>
        <v>25000</v>
      </c>
      <c r="BL39" s="94">
        <f>SUM(BL41:BL51)</f>
        <v>875000</v>
      </c>
      <c r="BM39" s="94">
        <f t="shared" si="29"/>
        <v>25000</v>
      </c>
      <c r="BN39" s="94">
        <f t="shared" si="29"/>
        <v>25000</v>
      </c>
      <c r="BO39" s="94">
        <f t="shared" si="29"/>
        <v>1075000</v>
      </c>
      <c r="BP39" s="94">
        <f t="shared" si="29"/>
        <v>25000</v>
      </c>
      <c r="BQ39" s="94">
        <f t="shared" si="29"/>
        <v>25000</v>
      </c>
      <c r="BR39" s="94">
        <f t="shared" si="29"/>
        <v>1075000</v>
      </c>
      <c r="BS39" s="94">
        <f t="shared" si="29"/>
        <v>25000</v>
      </c>
      <c r="BT39" s="94">
        <f t="shared" si="29"/>
        <v>25000</v>
      </c>
      <c r="BU39" s="94">
        <f t="shared" si="29"/>
        <v>1325000</v>
      </c>
      <c r="BV39" s="94">
        <f t="shared" si="29"/>
        <v>25000</v>
      </c>
      <c r="BW39" s="94">
        <f t="shared" si="29"/>
        <v>25000</v>
      </c>
      <c r="BX39" s="94">
        <f t="shared" ref="BX39" si="30">SUM(BX41:BX51)</f>
        <v>25000</v>
      </c>
      <c r="BY39" s="68"/>
      <c r="BZ39" s="34">
        <f>SUM(BZ25:BZ38)</f>
        <v>11700000.218</v>
      </c>
      <c r="CA39" s="35">
        <f>+BZ39-H39</f>
        <v>-12299999.782</v>
      </c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</row>
    <row r="40" spans="1:100" s="19" customFormat="1" x14ac:dyDescent="0.25">
      <c r="A40" s="17">
        <v>2.1</v>
      </c>
      <c r="B40" s="30" t="s">
        <v>52</v>
      </c>
      <c r="C40" s="24" t="s">
        <v>33</v>
      </c>
      <c r="D40" s="25">
        <v>41334.375</v>
      </c>
      <c r="E40" s="25">
        <v>41882.791666666664</v>
      </c>
      <c r="F40" s="23"/>
      <c r="G40" s="23"/>
      <c r="H40" s="18">
        <f>+H41+H45+H50</f>
        <v>24000000</v>
      </c>
      <c r="I40" s="18">
        <v>0</v>
      </c>
      <c r="J40" s="37">
        <f>+H40+I40</f>
        <v>24000000</v>
      </c>
      <c r="K40" s="81"/>
      <c r="L40" s="82"/>
      <c r="M40" s="83"/>
      <c r="N40" s="81"/>
      <c r="O40" s="82"/>
      <c r="P40" s="83"/>
      <c r="Q40" s="81"/>
      <c r="R40" s="82"/>
      <c r="S40" s="83"/>
      <c r="T40" s="81"/>
      <c r="U40" s="82"/>
      <c r="V40" s="83"/>
      <c r="W40" s="81"/>
      <c r="X40" s="82"/>
      <c r="Y40" s="83"/>
      <c r="Z40" s="81"/>
      <c r="AA40" s="82"/>
      <c r="AB40" s="83"/>
      <c r="AC40" s="81"/>
      <c r="AD40" s="82"/>
      <c r="AE40" s="83"/>
      <c r="AF40" s="81"/>
      <c r="AG40" s="82"/>
      <c r="AH40" s="83"/>
      <c r="AI40" s="81"/>
      <c r="AJ40" s="82"/>
      <c r="AK40" s="83"/>
      <c r="AL40" s="81"/>
      <c r="AM40" s="82"/>
      <c r="AN40" s="83"/>
      <c r="AO40" s="81"/>
      <c r="AP40" s="82"/>
      <c r="AQ40" s="83"/>
      <c r="AR40" s="81"/>
      <c r="AS40" s="82"/>
      <c r="AT40" s="83"/>
      <c r="AU40" s="81"/>
      <c r="AV40" s="82"/>
      <c r="AW40" s="83"/>
      <c r="AX40" s="81"/>
      <c r="AY40" s="82"/>
      <c r="AZ40" s="83"/>
      <c r="BA40" s="81"/>
      <c r="BB40" s="82"/>
      <c r="BC40" s="83"/>
      <c r="BD40" s="81"/>
      <c r="BE40" s="82"/>
      <c r="BF40" s="83"/>
      <c r="BG40" s="81"/>
      <c r="BH40" s="82"/>
      <c r="BI40" s="83"/>
      <c r="BJ40" s="81"/>
      <c r="BK40" s="82"/>
      <c r="BL40" s="83"/>
      <c r="BM40" s="82"/>
      <c r="BN40" s="82"/>
      <c r="BO40" s="88"/>
      <c r="BP40" s="82"/>
      <c r="BQ40" s="82"/>
      <c r="BR40" s="88"/>
      <c r="BS40" s="82"/>
      <c r="BT40" s="82"/>
      <c r="BU40" s="88"/>
      <c r="BV40" s="82"/>
      <c r="BW40" s="82"/>
      <c r="BX40" s="88"/>
      <c r="BY40" s="82"/>
      <c r="BZ40" s="34"/>
      <c r="CA40" s="35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</row>
    <row r="41" spans="1:100" x14ac:dyDescent="0.25">
      <c r="A41" s="2" t="s">
        <v>18</v>
      </c>
      <c r="B41" s="113" t="s">
        <v>91</v>
      </c>
      <c r="C41" s="101" t="s">
        <v>4</v>
      </c>
      <c r="D41" s="100">
        <v>41275.375</v>
      </c>
      <c r="E41" s="100">
        <v>42369.791666666664</v>
      </c>
      <c r="F41" s="2"/>
      <c r="G41" s="2"/>
      <c r="H41" s="18">
        <f>+H42+H43+H44</f>
        <v>5800000</v>
      </c>
      <c r="I41" s="4">
        <v>0</v>
      </c>
      <c r="J41" s="27">
        <f>+H41+I41</f>
        <v>5800000</v>
      </c>
      <c r="K41" s="95"/>
      <c r="L41" s="98"/>
      <c r="M41" s="96"/>
      <c r="N41" s="95"/>
      <c r="O41" s="98"/>
      <c r="P41" s="96"/>
      <c r="Q41" s="95"/>
      <c r="R41" s="98"/>
      <c r="S41" s="96"/>
      <c r="T41" s="95"/>
      <c r="U41" s="98"/>
      <c r="V41" s="96"/>
      <c r="W41" s="95"/>
      <c r="X41" s="98"/>
      <c r="Y41" s="96"/>
      <c r="Z41" s="95"/>
      <c r="AA41" s="98"/>
      <c r="AB41" s="96"/>
      <c r="AC41" s="81"/>
      <c r="AD41" s="98"/>
      <c r="AE41" s="83"/>
      <c r="AF41" s="95"/>
      <c r="AG41" s="98"/>
      <c r="AH41" s="96"/>
      <c r="AI41" s="95"/>
      <c r="AJ41" s="98"/>
      <c r="AK41" s="96"/>
      <c r="AL41" s="95"/>
      <c r="AM41" s="98"/>
      <c r="AN41" s="96"/>
      <c r="AO41" s="87"/>
      <c r="AP41" s="84"/>
      <c r="AQ41" s="88"/>
      <c r="AR41" s="87"/>
      <c r="AS41" s="84"/>
      <c r="AT41" s="88"/>
      <c r="AU41" s="87"/>
      <c r="AV41" s="84"/>
      <c r="AW41" s="88"/>
      <c r="AX41" s="87"/>
      <c r="AY41" s="84"/>
      <c r="AZ41" s="88"/>
      <c r="BA41" s="87"/>
      <c r="BB41" s="84"/>
      <c r="BC41" s="88"/>
      <c r="BD41" s="87"/>
      <c r="BE41" s="84"/>
      <c r="BF41" s="88"/>
      <c r="BG41" s="87"/>
      <c r="BH41" s="84"/>
      <c r="BI41" s="88"/>
      <c r="BJ41" s="87"/>
      <c r="BK41" s="84"/>
      <c r="BL41" s="88"/>
      <c r="BM41" s="84"/>
      <c r="BN41" s="84"/>
      <c r="BO41" s="88"/>
      <c r="BP41" s="84"/>
      <c r="BQ41" s="84"/>
      <c r="BR41" s="88"/>
      <c r="BS41" s="84"/>
      <c r="BT41" s="84"/>
      <c r="BU41" s="88"/>
      <c r="BV41" s="84"/>
      <c r="BW41" s="84"/>
      <c r="BX41" s="88"/>
      <c r="BY41" s="84"/>
      <c r="BZ41" s="34"/>
      <c r="CA41" s="92"/>
      <c r="CB41" s="92"/>
      <c r="CC41" s="92"/>
      <c r="CD41" s="92"/>
      <c r="CE41" s="92"/>
      <c r="CF41" s="92"/>
      <c r="CG41" s="92"/>
      <c r="CH41" s="92"/>
      <c r="CI41" s="92"/>
      <c r="CJ41" s="92"/>
      <c r="CK41" s="92"/>
      <c r="CL41" s="92"/>
      <c r="CM41" s="92"/>
      <c r="CN41" s="92"/>
      <c r="CO41" s="92"/>
      <c r="CP41" s="92"/>
      <c r="CQ41" s="92"/>
      <c r="CR41" s="92"/>
      <c r="CS41" s="92"/>
      <c r="CT41" s="92"/>
      <c r="CU41" s="92"/>
      <c r="CV41" s="92"/>
    </row>
    <row r="42" spans="1:100" ht="26.25" x14ac:dyDescent="0.25">
      <c r="A42" s="2" t="s">
        <v>92</v>
      </c>
      <c r="B42" s="125" t="s">
        <v>93</v>
      </c>
      <c r="C42" s="101" t="s">
        <v>59</v>
      </c>
      <c r="D42" s="100">
        <v>41275</v>
      </c>
      <c r="E42" s="100">
        <v>42247.791666666664</v>
      </c>
      <c r="F42" s="100">
        <v>42249</v>
      </c>
      <c r="G42" s="100">
        <v>42250</v>
      </c>
      <c r="H42" s="111">
        <v>800000</v>
      </c>
      <c r="I42" s="4">
        <v>0</v>
      </c>
      <c r="J42" s="27">
        <f t="shared" ref="J42:J44" si="31">+H42+I42</f>
        <v>800000</v>
      </c>
      <c r="K42" s="95"/>
      <c r="L42" s="98"/>
      <c r="M42" s="96"/>
      <c r="N42" s="95"/>
      <c r="O42" s="98"/>
      <c r="P42" s="96"/>
      <c r="Q42" s="95"/>
      <c r="R42" s="98"/>
      <c r="S42" s="96"/>
      <c r="T42" s="95"/>
      <c r="U42" s="85">
        <v>50000</v>
      </c>
      <c r="V42" s="85">
        <v>50000</v>
      </c>
      <c r="W42" s="85">
        <v>50000</v>
      </c>
      <c r="X42" s="85">
        <v>50000</v>
      </c>
      <c r="Y42" s="85">
        <v>50000</v>
      </c>
      <c r="Z42" s="85">
        <v>50000</v>
      </c>
      <c r="AA42" s="85">
        <v>50000</v>
      </c>
      <c r="AB42" s="85">
        <v>50000</v>
      </c>
      <c r="AC42" s="85">
        <v>50000</v>
      </c>
      <c r="AD42" s="85">
        <v>50000</v>
      </c>
      <c r="AE42" s="85">
        <v>50000</v>
      </c>
      <c r="AF42" s="85">
        <v>50000</v>
      </c>
      <c r="AG42" s="85">
        <v>50000</v>
      </c>
      <c r="AH42" s="85">
        <v>50000</v>
      </c>
      <c r="AI42" s="85">
        <v>50000</v>
      </c>
      <c r="AJ42" s="85">
        <v>50000</v>
      </c>
      <c r="AK42" s="96"/>
      <c r="AL42" s="95"/>
      <c r="AM42" s="98"/>
      <c r="AN42" s="96"/>
      <c r="AO42" s="87"/>
      <c r="AP42" s="84"/>
      <c r="AQ42" s="88"/>
      <c r="AR42" s="87"/>
      <c r="AS42" s="84"/>
      <c r="AT42" s="88"/>
      <c r="AU42" s="87"/>
      <c r="AV42" s="84"/>
      <c r="AW42" s="88"/>
      <c r="AX42" s="87"/>
      <c r="AY42" s="84"/>
      <c r="AZ42" s="88"/>
      <c r="BA42" s="87"/>
      <c r="BB42" s="127"/>
      <c r="BC42" s="88"/>
      <c r="BD42" s="87"/>
      <c r="BE42" s="84"/>
      <c r="BF42" s="88"/>
      <c r="BG42" s="87"/>
      <c r="BH42" s="84"/>
      <c r="BI42" s="88"/>
      <c r="BJ42" s="87"/>
      <c r="BK42" s="84"/>
      <c r="BL42" s="88"/>
      <c r="BM42" s="84"/>
      <c r="BN42" s="84"/>
      <c r="BO42" s="88"/>
      <c r="BP42" s="84"/>
      <c r="BQ42" s="84"/>
      <c r="BR42" s="88"/>
      <c r="BS42" s="84"/>
      <c r="BT42" s="84"/>
      <c r="BU42" s="88"/>
      <c r="BV42" s="84"/>
      <c r="BW42" s="84"/>
      <c r="BX42" s="88"/>
      <c r="BY42" s="75"/>
      <c r="BZ42" s="118">
        <f>SUM(K42:BL42)</f>
        <v>800000</v>
      </c>
      <c r="CA42" s="35">
        <f>+BZ42-H42</f>
        <v>0</v>
      </c>
      <c r="CB42" s="92"/>
      <c r="CC42" s="92"/>
      <c r="CD42" s="92"/>
      <c r="CE42" s="92"/>
      <c r="CF42" s="92"/>
      <c r="CG42" s="92"/>
      <c r="CH42" s="92"/>
      <c r="CI42" s="92"/>
      <c r="CJ42" s="92"/>
      <c r="CK42" s="92"/>
      <c r="CL42" s="92"/>
      <c r="CM42" s="92"/>
      <c r="CN42" s="92"/>
      <c r="CO42" s="92"/>
      <c r="CP42" s="92"/>
      <c r="CQ42" s="92"/>
      <c r="CR42" s="92"/>
      <c r="CS42" s="92"/>
      <c r="CT42" s="92"/>
      <c r="CU42" s="92"/>
      <c r="CV42" s="92"/>
    </row>
    <row r="43" spans="1:100" x14ac:dyDescent="0.25">
      <c r="A43" s="2" t="s">
        <v>94</v>
      </c>
      <c r="B43" s="104" t="s">
        <v>95</v>
      </c>
      <c r="C43" s="101" t="s">
        <v>5</v>
      </c>
      <c r="D43" s="100">
        <v>41276</v>
      </c>
      <c r="E43" s="100">
        <v>42247.791666666664</v>
      </c>
      <c r="F43" s="102" t="s">
        <v>0</v>
      </c>
      <c r="G43" s="102" t="s">
        <v>0</v>
      </c>
      <c r="H43" s="111">
        <v>1500000</v>
      </c>
      <c r="I43" s="4">
        <v>0</v>
      </c>
      <c r="J43" s="27">
        <f t="shared" si="31"/>
        <v>1500000</v>
      </c>
      <c r="K43" s="95"/>
      <c r="L43" s="98"/>
      <c r="M43" s="96"/>
      <c r="N43" s="95"/>
      <c r="O43" s="98"/>
      <c r="P43" s="96"/>
      <c r="Q43" s="95"/>
      <c r="R43" s="98"/>
      <c r="S43" s="96"/>
      <c r="T43" s="95"/>
      <c r="U43" s="98"/>
      <c r="V43" s="96"/>
      <c r="W43" s="85">
        <v>50000</v>
      </c>
      <c r="X43" s="85">
        <v>50000</v>
      </c>
      <c r="Y43" s="85">
        <v>50000</v>
      </c>
      <c r="Z43" s="85">
        <v>50000</v>
      </c>
      <c r="AA43" s="85">
        <v>50000</v>
      </c>
      <c r="AB43" s="85">
        <v>50000</v>
      </c>
      <c r="AC43" s="85">
        <v>150000</v>
      </c>
      <c r="AD43" s="85">
        <v>150000</v>
      </c>
      <c r="AE43" s="85">
        <v>150000</v>
      </c>
      <c r="AF43" s="85">
        <v>150000</v>
      </c>
      <c r="AG43" s="85">
        <v>150000</v>
      </c>
      <c r="AH43" s="85">
        <v>150000</v>
      </c>
      <c r="AI43" s="85">
        <v>150000</v>
      </c>
      <c r="AJ43" s="85">
        <v>150000</v>
      </c>
      <c r="AK43" s="96"/>
      <c r="AL43" s="95"/>
      <c r="AM43" s="98"/>
      <c r="AN43" s="96"/>
      <c r="AO43" s="87"/>
      <c r="AP43" s="84"/>
      <c r="AQ43" s="88"/>
      <c r="AR43" s="87"/>
      <c r="AS43" s="84"/>
      <c r="AT43" s="88"/>
      <c r="AU43" s="87"/>
      <c r="AV43" s="84"/>
      <c r="AW43" s="88"/>
      <c r="AX43" s="87"/>
      <c r="AY43" s="84"/>
      <c r="AZ43" s="88"/>
      <c r="BA43" s="87"/>
      <c r="BB43" s="84"/>
      <c r="BC43" s="88"/>
      <c r="BD43" s="87"/>
      <c r="BE43" s="84"/>
      <c r="BF43" s="88"/>
      <c r="BG43" s="87"/>
      <c r="BH43" s="84"/>
      <c r="BI43" s="88"/>
      <c r="BJ43" s="87"/>
      <c r="BK43" s="84"/>
      <c r="BL43" s="88"/>
      <c r="BM43" s="84"/>
      <c r="BN43" s="84"/>
      <c r="BO43" s="88"/>
      <c r="BP43" s="84"/>
      <c r="BQ43" s="84"/>
      <c r="BR43" s="88"/>
      <c r="BS43" s="84"/>
      <c r="BT43" s="84"/>
      <c r="BU43" s="88"/>
      <c r="BV43" s="84"/>
      <c r="BW43" s="84"/>
      <c r="BX43" s="88"/>
      <c r="BY43" s="75"/>
      <c r="BZ43" s="118">
        <f>SUM(K43:BL43)</f>
        <v>1500000</v>
      </c>
      <c r="CA43" s="35">
        <f>+BZ43-H43</f>
        <v>0</v>
      </c>
      <c r="CB43" s="92"/>
      <c r="CC43" s="92"/>
      <c r="CD43" s="92"/>
      <c r="CE43" s="92"/>
      <c r="CF43" s="92"/>
      <c r="CG43" s="92"/>
      <c r="CH43" s="92"/>
      <c r="CI43" s="92"/>
      <c r="CJ43" s="92"/>
      <c r="CK43" s="92"/>
      <c r="CL43" s="92"/>
      <c r="CM43" s="92"/>
      <c r="CN43" s="92"/>
      <c r="CO43" s="92"/>
      <c r="CP43" s="92"/>
      <c r="CQ43" s="92"/>
      <c r="CR43" s="92"/>
      <c r="CS43" s="92"/>
      <c r="CT43" s="92"/>
      <c r="CU43" s="92"/>
      <c r="CV43" s="92"/>
    </row>
    <row r="44" spans="1:100" ht="26.25" x14ac:dyDescent="0.25">
      <c r="A44" s="2" t="s">
        <v>96</v>
      </c>
      <c r="B44" s="125" t="s">
        <v>97</v>
      </c>
      <c r="C44" s="101" t="s">
        <v>4</v>
      </c>
      <c r="D44" s="100">
        <v>41276</v>
      </c>
      <c r="E44" s="100">
        <v>42369.791666666664</v>
      </c>
      <c r="F44" s="102" t="s">
        <v>0</v>
      </c>
      <c r="G44" s="102" t="s">
        <v>0</v>
      </c>
      <c r="H44" s="111">
        <v>3500000</v>
      </c>
      <c r="I44" s="4">
        <v>0</v>
      </c>
      <c r="J44" s="27">
        <f t="shared" si="31"/>
        <v>3500000</v>
      </c>
      <c r="K44" s="95"/>
      <c r="L44" s="98"/>
      <c r="M44" s="96"/>
      <c r="N44" s="95"/>
      <c r="O44" s="98"/>
      <c r="P44" s="96"/>
      <c r="Q44" s="95"/>
      <c r="R44" s="98"/>
      <c r="S44" s="96"/>
      <c r="U44" s="85">
        <v>100000</v>
      </c>
      <c r="V44" s="85">
        <v>100000</v>
      </c>
      <c r="W44" s="85">
        <v>100000</v>
      </c>
      <c r="X44" s="85">
        <v>100000</v>
      </c>
      <c r="Y44" s="85">
        <v>100000</v>
      </c>
      <c r="Z44" s="95"/>
      <c r="AA44" s="55">
        <v>300000</v>
      </c>
      <c r="AB44" s="96"/>
      <c r="AC44" s="81"/>
      <c r="AD44" s="55">
        <v>300000</v>
      </c>
      <c r="AE44" s="83"/>
      <c r="AF44" s="95"/>
      <c r="AG44" s="55">
        <v>300000</v>
      </c>
      <c r="AH44" s="96"/>
      <c r="AI44" s="95"/>
      <c r="AJ44" s="55">
        <v>300000</v>
      </c>
      <c r="AK44" s="96"/>
      <c r="AL44" s="95"/>
      <c r="AM44" s="55">
        <v>300000</v>
      </c>
      <c r="AN44" s="96"/>
      <c r="AO44" s="95"/>
      <c r="AP44" s="55">
        <v>300000</v>
      </c>
      <c r="AQ44" s="96"/>
      <c r="AR44" s="81"/>
      <c r="AS44" s="55">
        <v>300000</v>
      </c>
      <c r="AT44" s="83"/>
      <c r="AU44" s="95"/>
      <c r="AV44" s="55">
        <v>300000</v>
      </c>
      <c r="AW44" s="96"/>
      <c r="AX44" s="95"/>
      <c r="AY44" s="55">
        <v>300000</v>
      </c>
      <c r="AZ44" s="96"/>
      <c r="BA44" s="95"/>
      <c r="BB44" s="55">
        <v>300000</v>
      </c>
      <c r="BC44" s="96"/>
      <c r="BD44" s="87"/>
      <c r="BE44" s="84"/>
      <c r="BF44" s="88"/>
      <c r="BG44" s="87"/>
      <c r="BH44" s="84"/>
      <c r="BI44" s="88"/>
      <c r="BJ44" s="87"/>
      <c r="BK44" s="84"/>
      <c r="BL44" s="88"/>
      <c r="BM44" s="84"/>
      <c r="BN44" s="84"/>
      <c r="BO44" s="88"/>
      <c r="BP44" s="84"/>
      <c r="BQ44" s="84"/>
      <c r="BR44" s="88"/>
      <c r="BS44" s="84"/>
      <c r="BT44" s="84"/>
      <c r="BU44" s="88"/>
      <c r="BV44" s="84"/>
      <c r="BW44" s="84"/>
      <c r="BX44" s="88"/>
      <c r="BY44" s="69"/>
      <c r="BZ44" s="118">
        <f>SUM(K44:BL44)</f>
        <v>3500000</v>
      </c>
      <c r="CA44" s="35">
        <f>+BZ44-H44</f>
        <v>0</v>
      </c>
      <c r="CB44" s="92"/>
      <c r="CC44" s="92"/>
      <c r="CD44" s="92"/>
      <c r="CE44" s="92"/>
      <c r="CF44" s="92"/>
      <c r="CG44" s="92"/>
      <c r="CH44" s="92"/>
      <c r="CI44" s="92"/>
      <c r="CJ44" s="92"/>
      <c r="CK44" s="92"/>
      <c r="CL44" s="92"/>
      <c r="CM44" s="92"/>
      <c r="CN44" s="92"/>
      <c r="CO44" s="92"/>
      <c r="CP44" s="92"/>
      <c r="CQ44" s="92"/>
      <c r="CR44" s="92"/>
      <c r="CS44" s="92"/>
      <c r="CT44" s="92"/>
      <c r="CU44" s="92"/>
      <c r="CV44" s="92"/>
    </row>
    <row r="45" spans="1:100" ht="26.25" x14ac:dyDescent="0.25">
      <c r="A45" s="103">
        <v>2.12</v>
      </c>
      <c r="B45" s="133" t="s">
        <v>98</v>
      </c>
      <c r="C45" s="3"/>
      <c r="D45" s="100"/>
      <c r="E45" s="100"/>
      <c r="F45" s="2"/>
      <c r="G45" s="2"/>
      <c r="H45" s="18">
        <f>+H46+H47+H48+H49</f>
        <v>17000000</v>
      </c>
      <c r="I45" s="4"/>
      <c r="J45" s="27"/>
      <c r="K45" s="95"/>
      <c r="L45" s="98"/>
      <c r="M45" s="96"/>
      <c r="N45" s="95"/>
      <c r="O45" s="98"/>
      <c r="P45" s="96"/>
      <c r="Q45" s="95"/>
      <c r="R45" s="98"/>
      <c r="S45" s="96"/>
      <c r="T45" s="95"/>
      <c r="U45" s="98"/>
      <c r="V45" s="96"/>
      <c r="W45" s="95"/>
      <c r="X45" s="98"/>
      <c r="Y45" s="96"/>
      <c r="Z45" s="95"/>
      <c r="AA45" s="98"/>
      <c r="AB45" s="96"/>
      <c r="AC45" s="81"/>
      <c r="AD45" s="98"/>
      <c r="AE45" s="83"/>
      <c r="AF45" s="95"/>
      <c r="AG45" s="98"/>
      <c r="AH45" s="96"/>
      <c r="AI45" s="95"/>
      <c r="AJ45" s="98"/>
      <c r="AK45" s="96"/>
      <c r="AL45" s="95"/>
      <c r="AM45" s="98"/>
      <c r="AN45" s="96"/>
      <c r="AO45" s="87"/>
      <c r="AP45" s="84"/>
      <c r="AQ45" s="88"/>
      <c r="AR45" s="87"/>
      <c r="AS45" s="84"/>
      <c r="AT45" s="88"/>
      <c r="AU45" s="87"/>
      <c r="AV45" s="84"/>
      <c r="AW45" s="88"/>
      <c r="AX45" s="87"/>
      <c r="AY45" s="84"/>
      <c r="AZ45" s="88"/>
      <c r="BA45" s="134"/>
      <c r="BB45" s="129"/>
      <c r="BC45" s="88"/>
      <c r="BD45" s="87"/>
      <c r="BE45" s="84"/>
      <c r="BF45" s="88"/>
      <c r="BG45" s="87"/>
      <c r="BH45" s="84"/>
      <c r="BI45" s="88"/>
      <c r="BJ45" s="87"/>
      <c r="BK45" s="84"/>
      <c r="BL45" s="88"/>
      <c r="BM45" s="84"/>
      <c r="BN45" s="84"/>
      <c r="BO45" s="88"/>
      <c r="BP45" s="84"/>
      <c r="BQ45" s="84"/>
      <c r="BR45" s="88"/>
      <c r="BS45" s="84"/>
      <c r="BT45" s="84"/>
      <c r="BU45" s="88"/>
      <c r="BV45" s="84"/>
      <c r="BW45" s="84"/>
      <c r="BX45" s="88"/>
      <c r="BY45" s="84"/>
      <c r="BZ45" s="34"/>
      <c r="CA45" s="35"/>
      <c r="CB45" s="92"/>
      <c r="CC45" s="92"/>
      <c r="CD45" s="92"/>
      <c r="CE45" s="92"/>
      <c r="CF45" s="92"/>
      <c r="CG45" s="92"/>
      <c r="CH45" s="92"/>
      <c r="CI45" s="92"/>
      <c r="CJ45" s="92"/>
      <c r="CK45" s="92"/>
      <c r="CL45" s="92"/>
      <c r="CM45" s="92"/>
      <c r="CN45" s="92"/>
      <c r="CO45" s="92"/>
      <c r="CP45" s="92"/>
      <c r="CQ45" s="92"/>
      <c r="CR45" s="92"/>
      <c r="CS45" s="92"/>
      <c r="CT45" s="92"/>
      <c r="CU45" s="92"/>
      <c r="CV45" s="92"/>
    </row>
    <row r="46" spans="1:100" x14ac:dyDescent="0.25">
      <c r="A46" s="2" t="s">
        <v>148</v>
      </c>
      <c r="B46" s="104" t="s">
        <v>99</v>
      </c>
      <c r="C46" s="101" t="s">
        <v>59</v>
      </c>
      <c r="D46" s="100">
        <v>41275</v>
      </c>
      <c r="E46" s="100">
        <v>42247.791666666664</v>
      </c>
      <c r="F46" s="100">
        <v>42249</v>
      </c>
      <c r="G46" s="100">
        <v>42250</v>
      </c>
      <c r="H46" s="111">
        <v>1500000</v>
      </c>
      <c r="I46" s="4">
        <v>0</v>
      </c>
      <c r="J46" s="27">
        <f t="shared" ref="J46:J48" si="32">+H46+I46</f>
        <v>1500000</v>
      </c>
      <c r="K46" s="95"/>
      <c r="L46" s="98"/>
      <c r="M46" s="96"/>
      <c r="N46" s="95"/>
      <c r="O46" s="98"/>
      <c r="P46" s="96"/>
      <c r="Q46" s="95"/>
      <c r="R46" s="98"/>
      <c r="S46" s="96"/>
      <c r="T46" s="95"/>
      <c r="U46" s="98"/>
      <c r="V46" s="96"/>
      <c r="W46" s="95"/>
      <c r="X46" s="98"/>
      <c r="Y46" s="96"/>
      <c r="Z46" s="95"/>
      <c r="AA46" s="98"/>
      <c r="AB46" s="96"/>
      <c r="AC46" s="81"/>
      <c r="AD46" s="98"/>
      <c r="AE46" s="83"/>
      <c r="AF46" s="85">
        <v>500000</v>
      </c>
      <c r="AG46" s="98"/>
      <c r="AH46" s="96"/>
      <c r="AJ46" s="85">
        <v>500000</v>
      </c>
      <c r="AK46" s="96"/>
      <c r="AL46" s="95"/>
      <c r="AM46" s="98"/>
      <c r="AN46" s="85">
        <v>500000</v>
      </c>
      <c r="AO46" s="87"/>
      <c r="AP46" s="84"/>
      <c r="AQ46" s="88"/>
      <c r="AR46" s="87"/>
      <c r="AS46" s="84"/>
      <c r="AT46" s="88"/>
      <c r="AU46" s="87"/>
      <c r="AV46" s="84"/>
      <c r="AW46" s="88"/>
      <c r="AX46" s="87"/>
      <c r="AY46" s="84"/>
      <c r="AZ46" s="88"/>
      <c r="BA46" s="134"/>
      <c r="BB46" s="84"/>
      <c r="BC46" s="88"/>
      <c r="BD46" s="87"/>
      <c r="BE46" s="84"/>
      <c r="BF46" s="88"/>
      <c r="BG46" s="87"/>
      <c r="BH46" s="84"/>
      <c r="BI46" s="88"/>
      <c r="BJ46" s="87"/>
      <c r="BK46" s="84"/>
      <c r="BL46" s="88"/>
      <c r="BM46" s="84"/>
      <c r="BN46" s="84"/>
      <c r="BO46" s="88"/>
      <c r="BP46" s="84"/>
      <c r="BQ46" s="84"/>
      <c r="BR46" s="88"/>
      <c r="BS46" s="84"/>
      <c r="BT46" s="84"/>
      <c r="BU46" s="88"/>
      <c r="BV46" s="84"/>
      <c r="BW46" s="84"/>
      <c r="BX46" s="88"/>
      <c r="BY46" s="75"/>
      <c r="BZ46" s="118">
        <f>SUM(K46:BL46)</f>
        <v>1500000</v>
      </c>
      <c r="CA46" s="35">
        <f>+BZ46-H46</f>
        <v>0</v>
      </c>
      <c r="CB46" s="92"/>
      <c r="CC46" s="92"/>
      <c r="CD46" s="92"/>
      <c r="CE46" s="92"/>
      <c r="CF46" s="92"/>
      <c r="CG46" s="92"/>
      <c r="CH46" s="92"/>
      <c r="CI46" s="92"/>
      <c r="CJ46" s="92"/>
      <c r="CK46" s="92"/>
      <c r="CL46" s="92"/>
      <c r="CM46" s="92"/>
      <c r="CN46" s="92"/>
      <c r="CO46" s="92"/>
      <c r="CP46" s="92"/>
      <c r="CQ46" s="92"/>
      <c r="CR46" s="92"/>
      <c r="CS46" s="92"/>
      <c r="CT46" s="92"/>
      <c r="CU46" s="92"/>
      <c r="CV46" s="92"/>
    </row>
    <row r="47" spans="1:100" x14ac:dyDescent="0.25">
      <c r="A47" s="2" t="s">
        <v>149</v>
      </c>
      <c r="B47" s="104" t="s">
        <v>100</v>
      </c>
      <c r="C47" s="101" t="s">
        <v>59</v>
      </c>
      <c r="D47" s="100">
        <v>41276</v>
      </c>
      <c r="E47" s="100">
        <v>42247.791666666664</v>
      </c>
      <c r="F47" s="102" t="s">
        <v>0</v>
      </c>
      <c r="G47" s="102" t="s">
        <v>0</v>
      </c>
      <c r="H47" s="111">
        <v>4500000</v>
      </c>
      <c r="I47" s="4">
        <v>0</v>
      </c>
      <c r="J47" s="27">
        <f t="shared" si="32"/>
        <v>4500000</v>
      </c>
      <c r="K47" s="95"/>
      <c r="L47" s="98"/>
      <c r="M47" s="96"/>
      <c r="N47" s="95"/>
      <c r="O47" s="98"/>
      <c r="P47" s="96"/>
      <c r="Q47" s="95"/>
      <c r="R47" s="98"/>
      <c r="S47" s="96"/>
      <c r="T47" s="95"/>
      <c r="U47" s="98"/>
      <c r="V47" s="96"/>
      <c r="W47" s="95"/>
      <c r="X47" s="98"/>
      <c r="Y47" s="96"/>
      <c r="Z47" s="95"/>
      <c r="AA47" s="98"/>
      <c r="AB47" s="96"/>
      <c r="AC47" s="81"/>
      <c r="AD47" s="98"/>
      <c r="AE47" s="83"/>
      <c r="AF47" s="95"/>
      <c r="AG47" s="85">
        <v>500000</v>
      </c>
      <c r="AH47" s="96"/>
      <c r="AI47" s="95"/>
      <c r="AJ47" s="85">
        <v>500000</v>
      </c>
      <c r="AL47" s="95"/>
      <c r="AM47" s="85">
        <v>500000</v>
      </c>
      <c r="AN47" s="96"/>
      <c r="AO47" s="87"/>
      <c r="AP47" s="84"/>
      <c r="AQ47" s="85">
        <v>750000</v>
      </c>
      <c r="AR47" s="87"/>
      <c r="AS47" s="84"/>
      <c r="AT47" s="85">
        <v>750000</v>
      </c>
      <c r="AU47" s="87"/>
      <c r="AV47" s="84"/>
      <c r="AW47" s="85">
        <v>750000</v>
      </c>
      <c r="AX47" s="87"/>
      <c r="AY47" s="84"/>
      <c r="AZ47" s="85">
        <v>750000</v>
      </c>
      <c r="BA47" s="134"/>
      <c r="BB47" s="84"/>
      <c r="BC47" s="88"/>
      <c r="BD47" s="87"/>
      <c r="BE47" s="84"/>
      <c r="BF47" s="88"/>
      <c r="BG47" s="87"/>
      <c r="BH47" s="84"/>
      <c r="BI47" s="88"/>
      <c r="BJ47" s="87"/>
      <c r="BK47" s="84"/>
      <c r="BL47" s="88"/>
      <c r="BM47" s="84"/>
      <c r="BN47" s="84"/>
      <c r="BO47" s="88"/>
      <c r="BP47" s="84"/>
      <c r="BQ47" s="84"/>
      <c r="BR47" s="88"/>
      <c r="BS47" s="84"/>
      <c r="BT47" s="84"/>
      <c r="BU47" s="88"/>
      <c r="BV47" s="84"/>
      <c r="BW47" s="84"/>
      <c r="BX47" s="88"/>
      <c r="BY47" s="75"/>
      <c r="BZ47" s="118">
        <f>SUM(K47:BL47)</f>
        <v>4500000</v>
      </c>
      <c r="CA47" s="35">
        <f>+BZ47-H47</f>
        <v>0</v>
      </c>
      <c r="CB47" s="92"/>
      <c r="CC47" s="92"/>
      <c r="CD47" s="92"/>
      <c r="CE47" s="92"/>
      <c r="CF47" s="92"/>
      <c r="CG47" s="92"/>
      <c r="CH47" s="92"/>
      <c r="CI47" s="92"/>
      <c r="CJ47" s="92"/>
      <c r="CK47" s="92"/>
      <c r="CL47" s="92"/>
      <c r="CM47" s="92"/>
      <c r="CN47" s="92"/>
      <c r="CO47" s="92"/>
      <c r="CP47" s="92"/>
      <c r="CQ47" s="92"/>
      <c r="CR47" s="92"/>
      <c r="CS47" s="92"/>
      <c r="CT47" s="92"/>
      <c r="CU47" s="92"/>
      <c r="CV47" s="92"/>
    </row>
    <row r="48" spans="1:100" x14ac:dyDescent="0.25">
      <c r="A48" s="2" t="s">
        <v>150</v>
      </c>
      <c r="B48" s="104" t="s">
        <v>101</v>
      </c>
      <c r="C48" s="101" t="s">
        <v>59</v>
      </c>
      <c r="D48" s="100">
        <v>41276</v>
      </c>
      <c r="E48" s="100">
        <v>42369.791666666664</v>
      </c>
      <c r="F48" s="102" t="s">
        <v>0</v>
      </c>
      <c r="G48" s="102" t="s">
        <v>0</v>
      </c>
      <c r="H48" s="111">
        <v>7500000</v>
      </c>
      <c r="I48" s="4">
        <v>0</v>
      </c>
      <c r="J48" s="27">
        <f t="shared" si="32"/>
        <v>7500000</v>
      </c>
      <c r="K48" s="95"/>
      <c r="L48" s="98"/>
      <c r="M48" s="96"/>
      <c r="N48" s="95"/>
      <c r="O48" s="98"/>
      <c r="P48" s="96"/>
      <c r="Q48" s="95"/>
      <c r="R48" s="98"/>
      <c r="S48" s="96"/>
      <c r="T48" s="95"/>
      <c r="U48" s="98"/>
      <c r="V48" s="96"/>
      <c r="W48" s="95"/>
      <c r="X48" s="98"/>
      <c r="Y48" s="96"/>
      <c r="Z48" s="95"/>
      <c r="AA48" s="98"/>
      <c r="AB48" s="96"/>
      <c r="AC48" s="81"/>
      <c r="AD48" s="98"/>
      <c r="AE48" s="83"/>
      <c r="AF48" s="85">
        <v>400000</v>
      </c>
      <c r="AG48" s="98"/>
      <c r="AH48" s="96"/>
      <c r="AI48" s="85">
        <v>400000</v>
      </c>
      <c r="AJ48" s="98"/>
      <c r="AK48" s="96"/>
      <c r="AL48" s="85">
        <v>400000</v>
      </c>
      <c r="AM48" s="98"/>
      <c r="AN48" s="96"/>
      <c r="AO48" s="87"/>
      <c r="AP48" s="85">
        <v>400000</v>
      </c>
      <c r="AQ48" s="88"/>
      <c r="AR48" s="87"/>
      <c r="AS48" s="84"/>
      <c r="AT48" s="85">
        <v>400000</v>
      </c>
      <c r="AU48" s="87"/>
      <c r="AV48" s="84"/>
      <c r="AW48" s="85">
        <v>400000</v>
      </c>
      <c r="AX48" s="87"/>
      <c r="AY48" s="84"/>
      <c r="AZ48" s="85">
        <v>600000</v>
      </c>
      <c r="BA48" s="134"/>
      <c r="BB48" s="84"/>
      <c r="BC48" s="85">
        <v>500000</v>
      </c>
      <c r="BD48" s="87"/>
      <c r="BE48" s="84"/>
      <c r="BF48" s="85">
        <v>500000</v>
      </c>
      <c r="BH48" s="84"/>
      <c r="BI48" s="85">
        <v>500000</v>
      </c>
      <c r="BJ48" s="87"/>
      <c r="BK48" s="84"/>
      <c r="BL48" s="85">
        <v>600000</v>
      </c>
      <c r="BM48" s="84"/>
      <c r="BN48" s="84"/>
      <c r="BO48" s="85">
        <v>800000</v>
      </c>
      <c r="BP48" s="84"/>
      <c r="BQ48" s="84"/>
      <c r="BR48" s="85">
        <v>800000</v>
      </c>
      <c r="BS48" s="84"/>
      <c r="BT48" s="84"/>
      <c r="BU48" s="85">
        <v>800000</v>
      </c>
      <c r="BV48" s="84"/>
      <c r="BW48" s="84"/>
      <c r="BX48" s="88"/>
      <c r="BY48" s="69"/>
      <c r="BZ48" s="118">
        <f>SUM(K48:BX48)</f>
        <v>7500000</v>
      </c>
      <c r="CA48" s="35">
        <f>+BZ48-H48</f>
        <v>0</v>
      </c>
      <c r="CB48" s="92"/>
      <c r="CC48" s="92"/>
      <c r="CD48" s="92"/>
      <c r="CE48" s="92"/>
      <c r="CF48" s="92"/>
      <c r="CG48" s="92"/>
      <c r="CH48" s="92"/>
      <c r="CI48" s="92"/>
      <c r="CJ48" s="92"/>
      <c r="CK48" s="92"/>
      <c r="CL48" s="92"/>
      <c r="CM48" s="92"/>
      <c r="CN48" s="92"/>
      <c r="CO48" s="92"/>
      <c r="CP48" s="92"/>
      <c r="CQ48" s="92"/>
      <c r="CR48" s="92"/>
      <c r="CS48" s="92"/>
      <c r="CT48" s="92"/>
      <c r="CU48" s="92"/>
      <c r="CV48" s="92"/>
    </row>
    <row r="49" spans="1:100" x14ac:dyDescent="0.25">
      <c r="A49" s="2"/>
      <c r="B49" s="104" t="s">
        <v>102</v>
      </c>
      <c r="C49" s="101"/>
      <c r="D49" s="100"/>
      <c r="E49" s="100"/>
      <c r="F49" s="102"/>
      <c r="G49" s="102"/>
      <c r="H49" s="111">
        <v>3500000</v>
      </c>
      <c r="I49" s="4"/>
      <c r="J49" s="27"/>
      <c r="K49" s="95"/>
      <c r="L49" s="98"/>
      <c r="M49" s="96"/>
      <c r="N49" s="95"/>
      <c r="O49" s="98"/>
      <c r="P49" s="96"/>
      <c r="Q49" s="95"/>
      <c r="R49" s="98"/>
      <c r="S49" s="96"/>
      <c r="T49" s="95"/>
      <c r="U49" s="98"/>
      <c r="V49" s="96"/>
      <c r="W49" s="95"/>
      <c r="X49" s="98"/>
      <c r="Y49" s="96"/>
      <c r="Z49" s="95"/>
      <c r="AA49" s="98"/>
      <c r="AB49" s="96"/>
      <c r="AC49" s="81"/>
      <c r="AD49" s="98"/>
      <c r="AE49" s="83"/>
      <c r="AF49" s="95"/>
      <c r="AG49" s="98"/>
      <c r="AH49" s="96"/>
      <c r="AI49" s="95"/>
      <c r="AJ49" s="98"/>
      <c r="AK49" s="85">
        <v>250000</v>
      </c>
      <c r="AL49" s="95"/>
      <c r="AM49" s="98"/>
      <c r="AN49" s="85">
        <v>250000</v>
      </c>
      <c r="AO49" s="87"/>
      <c r="AP49" s="84"/>
      <c r="AQ49" s="85">
        <v>250000</v>
      </c>
      <c r="AR49" s="87"/>
      <c r="AS49" s="84"/>
      <c r="AT49" s="85">
        <v>250000</v>
      </c>
      <c r="AU49" s="87"/>
      <c r="AV49" s="84"/>
      <c r="AW49" s="85">
        <v>250000</v>
      </c>
      <c r="AX49" s="87"/>
      <c r="AZ49" s="85">
        <v>250000</v>
      </c>
      <c r="BA49" s="134"/>
      <c r="BB49" s="84"/>
      <c r="BC49" s="85">
        <v>250000</v>
      </c>
      <c r="BD49" s="87"/>
      <c r="BE49" s="84"/>
      <c r="BF49" s="85">
        <v>250000</v>
      </c>
      <c r="BG49" s="87"/>
      <c r="BH49" s="84"/>
      <c r="BI49" s="85">
        <v>250000</v>
      </c>
      <c r="BJ49" s="87"/>
      <c r="BK49" s="84"/>
      <c r="BL49" s="85">
        <v>250000</v>
      </c>
      <c r="BM49" s="84"/>
      <c r="BN49" s="84"/>
      <c r="BO49" s="85">
        <v>250000</v>
      </c>
      <c r="BP49" s="84"/>
      <c r="BQ49" s="84"/>
      <c r="BR49" s="85">
        <v>250000</v>
      </c>
      <c r="BS49" s="84"/>
      <c r="BT49" s="84"/>
      <c r="BU49" s="85">
        <v>500000</v>
      </c>
      <c r="BV49" s="84"/>
      <c r="BW49" s="84"/>
      <c r="BX49" s="88"/>
      <c r="BY49" s="69"/>
      <c r="BZ49" s="118">
        <f t="shared" ref="BZ49:BZ51" si="33">SUM(K49:BX49)</f>
        <v>3500000</v>
      </c>
      <c r="CA49" s="35"/>
      <c r="CB49" s="92"/>
      <c r="CC49" s="92"/>
      <c r="CD49" s="92"/>
      <c r="CE49" s="92"/>
      <c r="CF49" s="92"/>
      <c r="CG49" s="92"/>
      <c r="CH49" s="92"/>
      <c r="CI49" s="92"/>
      <c r="CJ49" s="92"/>
      <c r="CK49" s="92"/>
      <c r="CL49" s="92"/>
      <c r="CM49" s="92"/>
      <c r="CN49" s="92"/>
      <c r="CO49" s="92"/>
      <c r="CP49" s="92"/>
      <c r="CQ49" s="92"/>
      <c r="CR49" s="92"/>
      <c r="CS49" s="92"/>
      <c r="CT49" s="92"/>
      <c r="CU49" s="92"/>
      <c r="CV49" s="92"/>
    </row>
    <row r="50" spans="1:100" x14ac:dyDescent="0.25">
      <c r="A50" s="2" t="s">
        <v>151</v>
      </c>
      <c r="B50" s="113" t="s">
        <v>103</v>
      </c>
      <c r="C50" s="101"/>
      <c r="D50" s="100"/>
      <c r="E50" s="100"/>
      <c r="F50" s="102"/>
      <c r="G50" s="102"/>
      <c r="H50" s="18">
        <f>+H51</f>
        <v>1200000</v>
      </c>
      <c r="I50" s="4"/>
      <c r="J50" s="27"/>
      <c r="K50" s="95"/>
      <c r="L50" s="98"/>
      <c r="M50" s="96"/>
      <c r="N50" s="95"/>
      <c r="O50" s="98"/>
      <c r="P50" s="96"/>
      <c r="Q50" s="95"/>
      <c r="R50" s="98"/>
      <c r="S50" s="96"/>
      <c r="T50" s="95"/>
      <c r="U50" s="98"/>
      <c r="V50" s="96"/>
      <c r="W50" s="95"/>
      <c r="X50" s="98"/>
      <c r="Y50" s="96"/>
      <c r="AB50" s="96"/>
      <c r="AE50" s="83"/>
      <c r="AH50" s="96"/>
      <c r="AL50" s="95"/>
      <c r="AO50" s="87"/>
      <c r="AP50" s="84"/>
      <c r="AQ50" s="88"/>
      <c r="AR50" s="87"/>
      <c r="AS50" s="84"/>
      <c r="AT50" s="88"/>
      <c r="AU50" s="87"/>
      <c r="AV50" s="84"/>
      <c r="AW50" s="88"/>
      <c r="AX50" s="87"/>
      <c r="AY50" s="84"/>
      <c r="AZ50" s="88"/>
      <c r="BA50" s="87"/>
      <c r="BB50" s="84"/>
      <c r="BC50" s="88"/>
      <c r="BD50" s="87"/>
      <c r="BE50" s="84"/>
      <c r="BF50" s="88"/>
      <c r="BG50" s="87"/>
      <c r="BH50" s="84"/>
      <c r="BI50" s="88"/>
      <c r="BJ50" s="87"/>
      <c r="BK50" s="84"/>
      <c r="BL50" s="88"/>
      <c r="BM50" s="84"/>
      <c r="BN50" s="84"/>
      <c r="BO50" s="88"/>
      <c r="BP50" s="84"/>
      <c r="BQ50" s="84"/>
      <c r="BR50" s="88"/>
      <c r="BS50" s="84"/>
      <c r="BT50" s="84"/>
      <c r="BU50" s="88"/>
      <c r="BV50" s="84"/>
      <c r="BW50" s="84"/>
      <c r="BX50" s="88"/>
      <c r="BY50" s="75"/>
      <c r="BZ50" s="118">
        <f t="shared" si="33"/>
        <v>0</v>
      </c>
      <c r="CA50" s="35"/>
      <c r="CB50" s="92"/>
      <c r="CC50" s="92"/>
      <c r="CD50" s="92"/>
      <c r="CE50" s="92"/>
      <c r="CF50" s="92"/>
      <c r="CG50" s="92"/>
      <c r="CH50" s="92"/>
      <c r="CI50" s="92"/>
      <c r="CJ50" s="92"/>
      <c r="CK50" s="92"/>
      <c r="CL50" s="92"/>
      <c r="CM50" s="92"/>
      <c r="CN50" s="92"/>
      <c r="CO50" s="92"/>
      <c r="CP50" s="92"/>
      <c r="CQ50" s="92"/>
      <c r="CR50" s="92"/>
      <c r="CS50" s="92"/>
      <c r="CT50" s="92"/>
      <c r="CU50" s="92"/>
      <c r="CV50" s="92"/>
    </row>
    <row r="51" spans="1:100" x14ac:dyDescent="0.25">
      <c r="A51" s="2"/>
      <c r="B51" s="104" t="s">
        <v>141</v>
      </c>
      <c r="C51" s="101"/>
      <c r="D51" s="100"/>
      <c r="E51" s="100"/>
      <c r="F51" s="102"/>
      <c r="G51" s="102"/>
      <c r="H51" s="111">
        <v>1200000</v>
      </c>
      <c r="I51" s="4"/>
      <c r="J51" s="27"/>
      <c r="K51" s="95"/>
      <c r="L51" s="98"/>
      <c r="M51" s="96"/>
      <c r="N51" s="95"/>
      <c r="O51" s="98"/>
      <c r="P51" s="96"/>
      <c r="Q51" s="95"/>
      <c r="R51" s="98"/>
      <c r="S51" s="96"/>
      <c r="T51" s="95"/>
      <c r="U51" s="98"/>
      <c r="V51" s="96"/>
      <c r="W51" s="95"/>
      <c r="X51" s="98"/>
      <c r="Y51" s="96"/>
      <c r="Z51" s="95"/>
      <c r="AA51" s="98"/>
      <c r="AB51" s="96"/>
      <c r="AC51" s="85">
        <f>300000/12</f>
        <v>25000</v>
      </c>
      <c r="AD51" s="85">
        <f t="shared" ref="AD51:BX51" si="34">300000/12</f>
        <v>25000</v>
      </c>
      <c r="AE51" s="85">
        <f t="shared" si="34"/>
        <v>25000</v>
      </c>
      <c r="AF51" s="85">
        <f t="shared" si="34"/>
        <v>25000</v>
      </c>
      <c r="AG51" s="85">
        <f t="shared" si="34"/>
        <v>25000</v>
      </c>
      <c r="AH51" s="85">
        <f t="shared" si="34"/>
        <v>25000</v>
      </c>
      <c r="AI51" s="85">
        <f t="shared" si="34"/>
        <v>25000</v>
      </c>
      <c r="AJ51" s="85">
        <f t="shared" si="34"/>
        <v>25000</v>
      </c>
      <c r="AK51" s="85">
        <f t="shared" si="34"/>
        <v>25000</v>
      </c>
      <c r="AL51" s="85">
        <f t="shared" si="34"/>
        <v>25000</v>
      </c>
      <c r="AM51" s="85">
        <f t="shared" si="34"/>
        <v>25000</v>
      </c>
      <c r="AN51" s="85">
        <f t="shared" si="34"/>
        <v>25000</v>
      </c>
      <c r="AO51" s="85">
        <f t="shared" si="34"/>
        <v>25000</v>
      </c>
      <c r="AP51" s="85">
        <f t="shared" si="34"/>
        <v>25000</v>
      </c>
      <c r="AQ51" s="85">
        <f t="shared" si="34"/>
        <v>25000</v>
      </c>
      <c r="AR51" s="85">
        <f t="shared" si="34"/>
        <v>25000</v>
      </c>
      <c r="AS51" s="85">
        <f t="shared" si="34"/>
        <v>25000</v>
      </c>
      <c r="AT51" s="85">
        <f t="shared" si="34"/>
        <v>25000</v>
      </c>
      <c r="AU51" s="85">
        <f t="shared" si="34"/>
        <v>25000</v>
      </c>
      <c r="AV51" s="85">
        <f t="shared" si="34"/>
        <v>25000</v>
      </c>
      <c r="AW51" s="85">
        <f t="shared" si="34"/>
        <v>25000</v>
      </c>
      <c r="AX51" s="85">
        <f t="shared" si="34"/>
        <v>25000</v>
      </c>
      <c r="AY51" s="85">
        <f t="shared" si="34"/>
        <v>25000</v>
      </c>
      <c r="AZ51" s="85">
        <f t="shared" si="34"/>
        <v>25000</v>
      </c>
      <c r="BA51" s="85">
        <f t="shared" si="34"/>
        <v>25000</v>
      </c>
      <c r="BB51" s="85">
        <f t="shared" si="34"/>
        <v>25000</v>
      </c>
      <c r="BC51" s="85">
        <f t="shared" si="34"/>
        <v>25000</v>
      </c>
      <c r="BD51" s="85">
        <f t="shared" si="34"/>
        <v>25000</v>
      </c>
      <c r="BE51" s="85">
        <f t="shared" si="34"/>
        <v>25000</v>
      </c>
      <c r="BF51" s="85">
        <f t="shared" si="34"/>
        <v>25000</v>
      </c>
      <c r="BG51" s="85">
        <f t="shared" si="34"/>
        <v>25000</v>
      </c>
      <c r="BH51" s="85">
        <f t="shared" si="34"/>
        <v>25000</v>
      </c>
      <c r="BI51" s="85">
        <f t="shared" si="34"/>
        <v>25000</v>
      </c>
      <c r="BJ51" s="85">
        <f t="shared" si="34"/>
        <v>25000</v>
      </c>
      <c r="BK51" s="85">
        <f t="shared" si="34"/>
        <v>25000</v>
      </c>
      <c r="BL51" s="85">
        <f t="shared" si="34"/>
        <v>25000</v>
      </c>
      <c r="BM51" s="85">
        <f t="shared" si="34"/>
        <v>25000</v>
      </c>
      <c r="BN51" s="85">
        <f t="shared" si="34"/>
        <v>25000</v>
      </c>
      <c r="BO51" s="85">
        <f t="shared" si="34"/>
        <v>25000</v>
      </c>
      <c r="BP51" s="85">
        <f t="shared" si="34"/>
        <v>25000</v>
      </c>
      <c r="BQ51" s="85">
        <f t="shared" si="34"/>
        <v>25000</v>
      </c>
      <c r="BR51" s="85">
        <f t="shared" si="34"/>
        <v>25000</v>
      </c>
      <c r="BS51" s="85">
        <f t="shared" si="34"/>
        <v>25000</v>
      </c>
      <c r="BT51" s="85">
        <f t="shared" si="34"/>
        <v>25000</v>
      </c>
      <c r="BU51" s="85">
        <f t="shared" si="34"/>
        <v>25000</v>
      </c>
      <c r="BV51" s="85">
        <f t="shared" si="34"/>
        <v>25000</v>
      </c>
      <c r="BW51" s="85">
        <f t="shared" si="34"/>
        <v>25000</v>
      </c>
      <c r="BX51" s="85">
        <f t="shared" si="34"/>
        <v>25000</v>
      </c>
      <c r="BY51" s="75"/>
      <c r="BZ51" s="118">
        <f t="shared" si="33"/>
        <v>1200000</v>
      </c>
      <c r="CA51" s="35"/>
      <c r="CB51" s="92"/>
      <c r="CC51" s="92"/>
      <c r="CD51" s="92"/>
      <c r="CE51" s="92"/>
      <c r="CF51" s="92"/>
      <c r="CG51" s="92"/>
      <c r="CH51" s="92"/>
      <c r="CI51" s="92"/>
      <c r="CJ51" s="92"/>
      <c r="CK51" s="92"/>
      <c r="CL51" s="92"/>
      <c r="CM51" s="92"/>
      <c r="CN51" s="92"/>
      <c r="CO51" s="92"/>
      <c r="CP51" s="92"/>
      <c r="CQ51" s="92"/>
      <c r="CR51" s="92"/>
      <c r="CS51" s="92"/>
      <c r="CT51" s="92"/>
      <c r="CU51" s="92"/>
      <c r="CV51" s="92"/>
    </row>
    <row r="52" spans="1:100" s="145" customFormat="1" x14ac:dyDescent="0.25">
      <c r="A52" s="138">
        <v>3</v>
      </c>
      <c r="B52" s="148" t="s">
        <v>147</v>
      </c>
      <c r="C52" s="139"/>
      <c r="D52" s="140"/>
      <c r="E52" s="140"/>
      <c r="F52" s="138"/>
      <c r="G52" s="138"/>
      <c r="H52" s="141">
        <f>H53+H54+H55+H56+H57</f>
        <v>9000000</v>
      </c>
      <c r="I52" s="142"/>
      <c r="J52" s="143">
        <f>+H52</f>
        <v>9000000</v>
      </c>
      <c r="K52" s="94">
        <f t="shared" ref="K52:BV52" si="35">SUM(K53:K57)</f>
        <v>0</v>
      </c>
      <c r="L52" s="94">
        <f t="shared" si="35"/>
        <v>0</v>
      </c>
      <c r="M52" s="94">
        <f t="shared" si="35"/>
        <v>0</v>
      </c>
      <c r="N52" s="94">
        <f t="shared" si="35"/>
        <v>0</v>
      </c>
      <c r="O52" s="94">
        <f t="shared" si="35"/>
        <v>0</v>
      </c>
      <c r="P52" s="94">
        <f t="shared" si="35"/>
        <v>0</v>
      </c>
      <c r="Q52" s="94">
        <f t="shared" si="35"/>
        <v>0</v>
      </c>
      <c r="R52" s="94">
        <f t="shared" si="35"/>
        <v>0</v>
      </c>
      <c r="S52" s="94">
        <f t="shared" si="35"/>
        <v>0</v>
      </c>
      <c r="T52" s="94">
        <f t="shared" si="35"/>
        <v>0</v>
      </c>
      <c r="U52" s="94">
        <f t="shared" si="35"/>
        <v>0</v>
      </c>
      <c r="V52" s="94">
        <f t="shared" si="35"/>
        <v>0</v>
      </c>
      <c r="W52" s="94">
        <f t="shared" si="35"/>
        <v>0</v>
      </c>
      <c r="X52" s="94">
        <f t="shared" si="35"/>
        <v>75000</v>
      </c>
      <c r="Y52" s="94">
        <f t="shared" si="35"/>
        <v>550000</v>
      </c>
      <c r="Z52" s="94">
        <f t="shared" si="35"/>
        <v>500000</v>
      </c>
      <c r="AA52" s="94">
        <f t="shared" si="35"/>
        <v>500000</v>
      </c>
      <c r="AB52" s="94">
        <f t="shared" si="35"/>
        <v>675000</v>
      </c>
      <c r="AC52" s="94">
        <f t="shared" si="35"/>
        <v>0</v>
      </c>
      <c r="AD52" s="94">
        <f t="shared" si="35"/>
        <v>700000</v>
      </c>
      <c r="AE52" s="94">
        <f t="shared" si="35"/>
        <v>0</v>
      </c>
      <c r="AF52" s="94">
        <f t="shared" si="35"/>
        <v>700000</v>
      </c>
      <c r="AG52" s="94">
        <f t="shared" si="35"/>
        <v>75000</v>
      </c>
      <c r="AH52" s="94">
        <f t="shared" si="35"/>
        <v>750000</v>
      </c>
      <c r="AI52" s="94">
        <f t="shared" si="35"/>
        <v>0</v>
      </c>
      <c r="AJ52" s="94">
        <f t="shared" si="35"/>
        <v>700000</v>
      </c>
      <c r="AK52" s="94">
        <f t="shared" si="35"/>
        <v>75000</v>
      </c>
      <c r="AL52" s="94">
        <f t="shared" si="35"/>
        <v>0</v>
      </c>
      <c r="AM52" s="94">
        <f t="shared" si="35"/>
        <v>0</v>
      </c>
      <c r="AN52" s="94">
        <f t="shared" si="35"/>
        <v>100000</v>
      </c>
      <c r="AO52" s="94">
        <f t="shared" si="35"/>
        <v>0</v>
      </c>
      <c r="AP52" s="94">
        <f t="shared" si="35"/>
        <v>0</v>
      </c>
      <c r="AQ52" s="94">
        <f t="shared" si="35"/>
        <v>0</v>
      </c>
      <c r="AR52" s="94">
        <f t="shared" si="35"/>
        <v>0</v>
      </c>
      <c r="AS52" s="94">
        <f t="shared" si="35"/>
        <v>50000</v>
      </c>
      <c r="AT52" s="94">
        <f t="shared" si="35"/>
        <v>0</v>
      </c>
      <c r="AU52" s="94">
        <f t="shared" si="35"/>
        <v>0</v>
      </c>
      <c r="AV52" s="94">
        <f t="shared" si="35"/>
        <v>0</v>
      </c>
      <c r="AW52" s="94">
        <f t="shared" si="35"/>
        <v>600000</v>
      </c>
      <c r="AX52" s="94">
        <f t="shared" si="35"/>
        <v>0</v>
      </c>
      <c r="AY52" s="94">
        <f t="shared" si="35"/>
        <v>0</v>
      </c>
      <c r="AZ52" s="94">
        <f t="shared" si="35"/>
        <v>500000</v>
      </c>
      <c r="BA52" s="94">
        <f t="shared" si="35"/>
        <v>0</v>
      </c>
      <c r="BB52" s="94">
        <f t="shared" si="35"/>
        <v>100000</v>
      </c>
      <c r="BC52" s="94">
        <f t="shared" si="35"/>
        <v>50000</v>
      </c>
      <c r="BD52" s="94">
        <f t="shared" si="35"/>
        <v>500000</v>
      </c>
      <c r="BE52" s="94">
        <f t="shared" si="35"/>
        <v>0</v>
      </c>
      <c r="BF52" s="94">
        <f t="shared" si="35"/>
        <v>0</v>
      </c>
      <c r="BG52" s="94">
        <f t="shared" si="35"/>
        <v>0</v>
      </c>
      <c r="BH52" s="94">
        <f t="shared" si="35"/>
        <v>500000</v>
      </c>
      <c r="BI52" s="94">
        <f t="shared" si="35"/>
        <v>0</v>
      </c>
      <c r="BJ52" s="94">
        <f t="shared" si="35"/>
        <v>0</v>
      </c>
      <c r="BK52" s="94">
        <f t="shared" si="35"/>
        <v>0</v>
      </c>
      <c r="BL52" s="94">
        <f t="shared" si="35"/>
        <v>0</v>
      </c>
      <c r="BM52" s="94">
        <f t="shared" si="35"/>
        <v>0</v>
      </c>
      <c r="BN52" s="94">
        <f t="shared" si="35"/>
        <v>700000</v>
      </c>
      <c r="BO52" s="94">
        <f t="shared" si="35"/>
        <v>0</v>
      </c>
      <c r="BP52" s="94">
        <f t="shared" si="35"/>
        <v>0</v>
      </c>
      <c r="BQ52" s="94">
        <f t="shared" si="35"/>
        <v>600000</v>
      </c>
      <c r="BR52" s="94">
        <f t="shared" si="35"/>
        <v>0</v>
      </c>
      <c r="BS52" s="94">
        <f t="shared" si="35"/>
        <v>0</v>
      </c>
      <c r="BT52" s="94">
        <f t="shared" si="35"/>
        <v>0</v>
      </c>
      <c r="BU52" s="94">
        <f t="shared" si="35"/>
        <v>0</v>
      </c>
      <c r="BV52" s="94">
        <f t="shared" si="35"/>
        <v>0</v>
      </c>
      <c r="BW52" s="94">
        <f t="shared" ref="BW52" si="36">SUM(BW53:BW57)</f>
        <v>0</v>
      </c>
      <c r="BX52" s="94">
        <f>SUM(BX53:BX57)</f>
        <v>0</v>
      </c>
      <c r="BY52" s="144"/>
      <c r="BZ52" s="146">
        <f>SUM(BZ40:BZ51)</f>
        <v>24000000</v>
      </c>
      <c r="CA52" s="147"/>
    </row>
    <row r="53" spans="1:100" ht="26.25" x14ac:dyDescent="0.25">
      <c r="A53" s="2" t="s">
        <v>143</v>
      </c>
      <c r="B53" s="125" t="s">
        <v>167</v>
      </c>
      <c r="C53" s="101" t="s">
        <v>59</v>
      </c>
      <c r="D53" s="100">
        <v>41640</v>
      </c>
      <c r="E53" s="100">
        <v>42978.791666666664</v>
      </c>
      <c r="F53" s="100">
        <v>42249</v>
      </c>
      <c r="G53" s="100">
        <v>42250</v>
      </c>
      <c r="H53" s="135">
        <v>4800000</v>
      </c>
      <c r="I53" s="4">
        <v>0</v>
      </c>
      <c r="J53" s="27">
        <f t="shared" ref="J53:J85" si="37">+H53+I53</f>
        <v>4800000</v>
      </c>
      <c r="K53" s="95"/>
      <c r="L53" s="98"/>
      <c r="M53" s="96"/>
      <c r="N53" s="95"/>
      <c r="O53" s="98"/>
      <c r="P53" s="96"/>
      <c r="Q53" s="81"/>
      <c r="R53" s="82"/>
      <c r="S53" s="96"/>
      <c r="T53" s="95"/>
      <c r="U53" s="84"/>
      <c r="V53" s="88"/>
      <c r="W53" s="87"/>
      <c r="X53" s="84"/>
      <c r="Y53" s="85">
        <v>500000</v>
      </c>
      <c r="Z53" s="85">
        <v>500000</v>
      </c>
      <c r="AA53" s="85">
        <v>500000</v>
      </c>
      <c r="AB53" s="85">
        <v>500000</v>
      </c>
      <c r="AC53" s="87"/>
      <c r="AD53" s="55">
        <v>700000</v>
      </c>
      <c r="AE53" s="88"/>
      <c r="AF53" s="55">
        <v>700000</v>
      </c>
      <c r="AG53" s="84"/>
      <c r="AH53" s="55">
        <v>700000</v>
      </c>
      <c r="AI53" s="87"/>
      <c r="AJ53" s="55">
        <v>700000</v>
      </c>
      <c r="AK53" s="88"/>
      <c r="AL53" s="87"/>
      <c r="AM53" s="84"/>
      <c r="AN53" s="88"/>
      <c r="AO53" s="87"/>
      <c r="AP53" s="84"/>
      <c r="AQ53" s="88"/>
      <c r="AS53" s="84"/>
      <c r="AT53" s="88"/>
      <c r="AU53" s="87"/>
      <c r="AV53" s="84"/>
      <c r="AW53" s="88"/>
      <c r="AX53" s="87"/>
      <c r="AY53" s="84"/>
      <c r="AZ53" s="88"/>
      <c r="BA53" s="87"/>
      <c r="BB53" s="84"/>
      <c r="BC53" s="88"/>
      <c r="BD53" s="87"/>
      <c r="BE53" s="75"/>
      <c r="BF53" s="88"/>
      <c r="BG53" s="87"/>
      <c r="BH53" s="75"/>
      <c r="BI53" s="83"/>
      <c r="BJ53" s="81"/>
      <c r="BK53" s="82"/>
      <c r="BL53" s="83"/>
      <c r="BM53" s="82"/>
      <c r="BN53" s="82"/>
      <c r="BO53" s="88"/>
      <c r="BP53" s="82"/>
      <c r="BQ53" s="82"/>
      <c r="BR53" s="88"/>
      <c r="BS53" s="82"/>
      <c r="BT53" s="82"/>
      <c r="BU53" s="88"/>
      <c r="BV53" s="82"/>
      <c r="BW53" s="82"/>
      <c r="BX53" s="88"/>
      <c r="BY53" s="75"/>
      <c r="BZ53" s="118">
        <f t="shared" ref="BZ53:BZ85" si="38">SUM(K53:BX53)</f>
        <v>4800000</v>
      </c>
      <c r="CA53" s="35">
        <f>+BZ53-H54</f>
        <v>1600000</v>
      </c>
      <c r="CB53" s="92"/>
      <c r="CC53" s="92"/>
      <c r="CD53" s="92"/>
      <c r="CE53" s="92"/>
      <c r="CF53" s="92"/>
      <c r="CG53" s="92"/>
      <c r="CH53" s="92"/>
      <c r="CI53" s="92"/>
      <c r="CJ53" s="92"/>
      <c r="CK53" s="92"/>
      <c r="CL53" s="92"/>
      <c r="CM53" s="92"/>
      <c r="CN53" s="92"/>
      <c r="CO53" s="92"/>
      <c r="CP53" s="92"/>
      <c r="CQ53" s="92"/>
      <c r="CR53" s="92"/>
      <c r="CS53" s="92"/>
      <c r="CT53" s="92"/>
      <c r="CU53" s="92"/>
      <c r="CV53" s="92"/>
    </row>
    <row r="54" spans="1:100" ht="26.25" x14ac:dyDescent="0.25">
      <c r="A54" s="2" t="s">
        <v>144</v>
      </c>
      <c r="B54" s="125" t="s">
        <v>152</v>
      </c>
      <c r="C54" s="101" t="s">
        <v>59</v>
      </c>
      <c r="D54" s="100">
        <v>41641</v>
      </c>
      <c r="E54" s="100">
        <v>43343.791666666664</v>
      </c>
      <c r="F54" s="102" t="s">
        <v>0</v>
      </c>
      <c r="G54" s="102" t="s">
        <v>0</v>
      </c>
      <c r="H54" s="111">
        <v>3200000</v>
      </c>
      <c r="I54" s="4">
        <v>0</v>
      </c>
      <c r="J54" s="27">
        <f t="shared" si="37"/>
        <v>3200000</v>
      </c>
      <c r="K54" s="95"/>
      <c r="L54" s="98"/>
      <c r="M54" s="96"/>
      <c r="N54" s="95"/>
      <c r="O54" s="98"/>
      <c r="P54" s="96"/>
      <c r="Q54" s="81"/>
      <c r="R54" s="82"/>
      <c r="S54" s="96"/>
      <c r="T54" s="95"/>
      <c r="U54" s="84"/>
      <c r="V54" s="88"/>
      <c r="W54" s="87"/>
      <c r="X54" s="84"/>
      <c r="Y54" s="88"/>
      <c r="Z54" s="87"/>
      <c r="AA54" s="84"/>
      <c r="AB54" s="88"/>
      <c r="AC54" s="87"/>
      <c r="AD54" s="84"/>
      <c r="AE54" s="88"/>
      <c r="AF54" s="87"/>
      <c r="AG54" s="84"/>
      <c r="AH54" s="88"/>
      <c r="AI54" s="87"/>
      <c r="AJ54" s="84"/>
      <c r="AK54" s="88"/>
      <c r="AL54" s="87"/>
      <c r="AM54" s="84"/>
      <c r="AN54" s="88"/>
      <c r="AO54" s="87"/>
      <c r="AP54" s="84"/>
      <c r="AQ54" s="88"/>
      <c r="AS54" s="84"/>
      <c r="AT54" s="88"/>
      <c r="AU54" s="87"/>
      <c r="AV54" s="84"/>
      <c r="AW54" s="85">
        <v>500000</v>
      </c>
      <c r="AX54" s="87"/>
      <c r="AY54" s="84"/>
      <c r="AZ54" s="85">
        <v>500000</v>
      </c>
      <c r="BA54" s="87"/>
      <c r="BB54" s="84"/>
      <c r="BC54" s="88"/>
      <c r="BD54" s="85">
        <v>500000</v>
      </c>
      <c r="BE54" s="75"/>
      <c r="BF54" s="88"/>
      <c r="BG54" s="87"/>
      <c r="BH54" s="85">
        <v>500000</v>
      </c>
      <c r="BI54" s="83"/>
      <c r="BJ54" s="81"/>
      <c r="BK54" s="82"/>
      <c r="BL54" s="83"/>
      <c r="BM54" s="82"/>
      <c r="BN54" s="85">
        <v>600000</v>
      </c>
      <c r="BO54" s="88"/>
      <c r="BP54" s="82"/>
      <c r="BQ54" s="85">
        <v>600000</v>
      </c>
      <c r="BR54" s="88"/>
      <c r="BS54" s="82"/>
      <c r="BT54" s="82"/>
      <c r="BU54" s="88"/>
      <c r="BV54" s="82"/>
      <c r="BW54" s="82"/>
      <c r="BX54" s="88"/>
      <c r="BY54" s="75"/>
      <c r="BZ54" s="118">
        <f t="shared" si="38"/>
        <v>3200000</v>
      </c>
      <c r="CA54" s="35">
        <f>+BZ54-H55</f>
        <v>2700000</v>
      </c>
      <c r="CB54" s="92"/>
      <c r="CC54" s="92"/>
      <c r="CD54" s="92"/>
      <c r="CE54" s="92"/>
      <c r="CF54" s="92"/>
      <c r="CG54" s="92"/>
      <c r="CH54" s="92"/>
      <c r="CI54" s="92"/>
      <c r="CJ54" s="92"/>
      <c r="CK54" s="92"/>
      <c r="CL54" s="92"/>
      <c r="CM54" s="92"/>
      <c r="CN54" s="92"/>
      <c r="CO54" s="92"/>
      <c r="CP54" s="92"/>
      <c r="CQ54" s="92"/>
      <c r="CR54" s="92"/>
      <c r="CS54" s="92"/>
      <c r="CT54" s="92"/>
      <c r="CU54" s="92"/>
      <c r="CV54" s="92"/>
    </row>
    <row r="55" spans="1:100" ht="26.25" x14ac:dyDescent="0.25">
      <c r="A55" s="2" t="s">
        <v>145</v>
      </c>
      <c r="B55" s="125" t="s">
        <v>169</v>
      </c>
      <c r="C55" s="101" t="s">
        <v>59</v>
      </c>
      <c r="D55" s="100">
        <v>41642</v>
      </c>
      <c r="E55" s="100">
        <v>42369.791666666664</v>
      </c>
      <c r="F55" s="102" t="s">
        <v>0</v>
      </c>
      <c r="G55" s="102" t="s">
        <v>0</v>
      </c>
      <c r="H55" s="111">
        <v>500000</v>
      </c>
      <c r="I55" s="4">
        <v>0</v>
      </c>
      <c r="J55" s="27">
        <f t="shared" si="37"/>
        <v>500000</v>
      </c>
      <c r="K55" s="95"/>
      <c r="L55" s="98"/>
      <c r="M55" s="96"/>
      <c r="N55" s="95"/>
      <c r="O55" s="98"/>
      <c r="P55" s="96"/>
      <c r="Q55" s="81"/>
      <c r="R55" s="82"/>
      <c r="S55" s="96"/>
      <c r="T55" s="95"/>
      <c r="U55" s="84"/>
      <c r="V55" s="88"/>
      <c r="W55" s="87"/>
      <c r="X55" s="84"/>
      <c r="Y55" s="88"/>
      <c r="Z55" s="87"/>
      <c r="AA55" s="84"/>
      <c r="AB55" s="85">
        <v>100000</v>
      </c>
      <c r="AC55" s="87"/>
      <c r="AD55" s="84"/>
      <c r="AE55" s="88"/>
      <c r="AF55" s="87"/>
      <c r="AG55" s="84"/>
      <c r="AH55" s="88"/>
      <c r="AI55" s="87"/>
      <c r="AJ55" s="84"/>
      <c r="AK55" s="88"/>
      <c r="AL55" s="87"/>
      <c r="AM55" s="84"/>
      <c r="AN55" s="85">
        <v>100000</v>
      </c>
      <c r="AO55" s="87"/>
      <c r="AP55" s="84"/>
      <c r="AQ55" s="88"/>
      <c r="AS55" s="84"/>
      <c r="AT55" s="88"/>
      <c r="AU55" s="87"/>
      <c r="AV55" s="84"/>
      <c r="AW55" s="85">
        <v>100000</v>
      </c>
      <c r="AX55" s="87"/>
      <c r="AY55" s="84"/>
      <c r="AZ55" s="88"/>
      <c r="BA55" s="87"/>
      <c r="BB55" s="85">
        <v>100000</v>
      </c>
      <c r="BC55" s="88"/>
      <c r="BD55" s="87"/>
      <c r="BE55" s="75"/>
      <c r="BF55" s="88"/>
      <c r="BG55" s="87"/>
      <c r="BH55" s="75"/>
      <c r="BI55" s="83"/>
      <c r="BJ55" s="81"/>
      <c r="BK55" s="82"/>
      <c r="BL55" s="83"/>
      <c r="BM55" s="82"/>
      <c r="BN55" s="85">
        <v>100000</v>
      </c>
      <c r="BO55" s="88"/>
      <c r="BP55" s="82"/>
      <c r="BQ55" s="82"/>
      <c r="BR55" s="88"/>
      <c r="BS55" s="82"/>
      <c r="BT55" s="82"/>
      <c r="BU55" s="88"/>
      <c r="BV55" s="82"/>
      <c r="BW55" s="82"/>
      <c r="BX55" s="88"/>
      <c r="BY55" s="69"/>
      <c r="BZ55" s="118">
        <f t="shared" si="38"/>
        <v>500000</v>
      </c>
      <c r="CA55" s="35">
        <f>+BZ55-H55</f>
        <v>0</v>
      </c>
      <c r="CB55" s="92"/>
      <c r="CC55" s="92"/>
      <c r="CD55" s="92"/>
      <c r="CE55" s="92"/>
      <c r="CF55" s="92"/>
      <c r="CG55" s="92"/>
      <c r="CH55" s="92"/>
      <c r="CI55" s="92"/>
      <c r="CJ55" s="92"/>
      <c r="CK55" s="92"/>
      <c r="CL55" s="92"/>
      <c r="CM55" s="92"/>
      <c r="CN55" s="92"/>
      <c r="CO55" s="92"/>
      <c r="CP55" s="92"/>
      <c r="CQ55" s="92"/>
      <c r="CR55" s="92"/>
      <c r="CS55" s="92"/>
      <c r="CT55" s="92"/>
      <c r="CU55" s="92"/>
      <c r="CV55" s="92"/>
    </row>
    <row r="56" spans="1:100" ht="26.25" x14ac:dyDescent="0.25">
      <c r="A56" s="2" t="s">
        <v>172</v>
      </c>
      <c r="B56" s="125" t="s">
        <v>171</v>
      </c>
      <c r="C56" s="101" t="s">
        <v>59</v>
      </c>
      <c r="D56" s="100">
        <v>41642</v>
      </c>
      <c r="E56" s="100">
        <v>42369.791666666664</v>
      </c>
      <c r="F56" s="102"/>
      <c r="G56" s="102"/>
      <c r="H56" s="111">
        <v>300000</v>
      </c>
      <c r="I56" s="4">
        <v>0</v>
      </c>
      <c r="J56" s="27">
        <f t="shared" si="37"/>
        <v>300000</v>
      </c>
      <c r="K56" s="95"/>
      <c r="L56" s="98"/>
      <c r="M56" s="96"/>
      <c r="N56" s="95"/>
      <c r="O56" s="98"/>
      <c r="P56" s="96"/>
      <c r="Q56" s="81"/>
      <c r="R56" s="82"/>
      <c r="S56" s="96"/>
      <c r="T56" s="95"/>
      <c r="U56" s="84"/>
      <c r="V56" s="88"/>
      <c r="W56" s="87"/>
      <c r="X56" s="85">
        <v>75000</v>
      </c>
      <c r="Y56" s="88"/>
      <c r="Z56" s="87"/>
      <c r="AA56" s="84"/>
      <c r="AB56" s="85">
        <v>75000</v>
      </c>
      <c r="AC56" s="87"/>
      <c r="AD56" s="84"/>
      <c r="AE56" s="88"/>
      <c r="AF56" s="87"/>
      <c r="AG56" s="85">
        <v>75000</v>
      </c>
      <c r="AH56" s="88"/>
      <c r="AI56" s="87"/>
      <c r="AJ56" s="84"/>
      <c r="AK56" s="85">
        <v>75000</v>
      </c>
      <c r="AL56" s="87"/>
      <c r="AM56" s="84"/>
      <c r="AN56" s="55"/>
      <c r="AO56" s="87"/>
      <c r="AP56" s="84"/>
      <c r="AQ56" s="88"/>
      <c r="AS56" s="84"/>
      <c r="AT56" s="88"/>
      <c r="AU56" s="87"/>
      <c r="AV56" s="84"/>
      <c r="AW56" s="55"/>
      <c r="AX56" s="87"/>
      <c r="AY56" s="84"/>
      <c r="AZ56" s="88"/>
      <c r="BA56" s="87"/>
      <c r="BB56" s="84"/>
      <c r="BC56" s="88"/>
      <c r="BD56" s="87"/>
      <c r="BE56" s="75"/>
      <c r="BF56" s="88"/>
      <c r="BG56" s="87"/>
      <c r="BH56" s="75"/>
      <c r="BI56" s="83"/>
      <c r="BJ56" s="81"/>
      <c r="BK56" s="82"/>
      <c r="BL56" s="83"/>
      <c r="BM56" s="82"/>
      <c r="BN56" s="82"/>
      <c r="BO56" s="88"/>
      <c r="BP56" s="82"/>
      <c r="BQ56" s="82"/>
      <c r="BR56" s="88"/>
      <c r="BS56" s="82"/>
      <c r="BT56" s="82"/>
      <c r="BU56" s="88"/>
      <c r="BV56" s="82"/>
      <c r="BW56" s="82"/>
      <c r="BX56" s="88"/>
      <c r="BY56" s="69"/>
      <c r="BZ56" s="118">
        <f t="shared" si="38"/>
        <v>300000</v>
      </c>
      <c r="CA56" s="35"/>
      <c r="CB56" s="92"/>
      <c r="CC56" s="92"/>
      <c r="CD56" s="92"/>
      <c r="CE56" s="92"/>
      <c r="CF56" s="92"/>
      <c r="CG56" s="92"/>
      <c r="CH56" s="92"/>
      <c r="CI56" s="92"/>
      <c r="CJ56" s="92"/>
      <c r="CK56" s="92"/>
      <c r="CL56" s="92"/>
      <c r="CM56" s="92"/>
      <c r="CN56" s="92"/>
      <c r="CO56" s="92"/>
      <c r="CP56" s="92"/>
      <c r="CQ56" s="92"/>
      <c r="CR56" s="92"/>
      <c r="CS56" s="92"/>
      <c r="CT56" s="92"/>
      <c r="CU56" s="92"/>
      <c r="CV56" s="92"/>
    </row>
    <row r="57" spans="1:100" ht="26.25" x14ac:dyDescent="0.25">
      <c r="A57" s="2" t="s">
        <v>173</v>
      </c>
      <c r="B57" s="125" t="s">
        <v>170</v>
      </c>
      <c r="C57" s="101" t="s">
        <v>59</v>
      </c>
      <c r="D57" s="100">
        <v>41642</v>
      </c>
      <c r="E57" s="100">
        <v>42369.791666666664</v>
      </c>
      <c r="F57" s="102"/>
      <c r="G57" s="102"/>
      <c r="H57" s="111">
        <v>200000</v>
      </c>
      <c r="I57" s="4">
        <v>0</v>
      </c>
      <c r="J57" s="27">
        <f t="shared" si="37"/>
        <v>200000</v>
      </c>
      <c r="K57" s="95"/>
      <c r="L57" s="98"/>
      <c r="M57" s="96"/>
      <c r="N57" s="95"/>
      <c r="O57" s="98"/>
      <c r="P57" s="96"/>
      <c r="Q57" s="81"/>
      <c r="R57" s="82"/>
      <c r="S57" s="96"/>
      <c r="T57" s="95"/>
      <c r="U57" s="84"/>
      <c r="V57" s="88"/>
      <c r="W57" s="87"/>
      <c r="X57" s="84"/>
      <c r="Y57" s="85">
        <v>50000</v>
      </c>
      <c r="Z57" s="87"/>
      <c r="AA57" s="84"/>
      <c r="AB57" s="88"/>
      <c r="AC57" s="87"/>
      <c r="AD57" s="84"/>
      <c r="AE57" s="88"/>
      <c r="AF57" s="87"/>
      <c r="AG57" s="84"/>
      <c r="AH57" s="85">
        <v>50000</v>
      </c>
      <c r="AI57" s="87"/>
      <c r="AJ57" s="84"/>
      <c r="AK57" s="88"/>
      <c r="AL57" s="87"/>
      <c r="AM57" s="84"/>
      <c r="AN57" s="55"/>
      <c r="AO57" s="87"/>
      <c r="AP57" s="84"/>
      <c r="AQ57" s="88"/>
      <c r="AS57" s="85">
        <v>50000</v>
      </c>
      <c r="AT57" s="88"/>
      <c r="AU57" s="87"/>
      <c r="AV57" s="84"/>
      <c r="AW57" s="55"/>
      <c r="AX57" s="87"/>
      <c r="AY57" s="84"/>
      <c r="AZ57" s="88"/>
      <c r="BA57" s="87"/>
      <c r="BB57" s="84"/>
      <c r="BC57" s="85">
        <v>50000</v>
      </c>
      <c r="BD57" s="87"/>
      <c r="BE57" s="75"/>
      <c r="BF57" s="88"/>
      <c r="BG57" s="87"/>
      <c r="BH57" s="75"/>
      <c r="BI57" s="83"/>
      <c r="BJ57" s="81"/>
      <c r="BK57" s="82"/>
      <c r="BL57" s="83"/>
      <c r="BM57" s="82"/>
      <c r="BN57" s="82"/>
      <c r="BO57" s="88"/>
      <c r="BP57" s="82"/>
      <c r="BQ57" s="82"/>
      <c r="BR57" s="88"/>
      <c r="BS57" s="82"/>
      <c r="BT57" s="82"/>
      <c r="BU57" s="88"/>
      <c r="BV57" s="82"/>
      <c r="BW57" s="82"/>
      <c r="BX57" s="88"/>
      <c r="BY57" s="69"/>
      <c r="BZ57" s="118">
        <f t="shared" si="38"/>
        <v>200000</v>
      </c>
      <c r="CA57" s="35"/>
      <c r="CB57" s="92"/>
      <c r="CC57" s="92"/>
      <c r="CD57" s="92"/>
      <c r="CE57" s="92"/>
      <c r="CF57" s="92"/>
      <c r="CG57" s="92"/>
      <c r="CH57" s="92"/>
      <c r="CI57" s="92"/>
      <c r="CJ57" s="92"/>
      <c r="CK57" s="92"/>
      <c r="CL57" s="92"/>
      <c r="CM57" s="92"/>
      <c r="CN57" s="92"/>
      <c r="CO57" s="92"/>
      <c r="CP57" s="92"/>
      <c r="CQ57" s="92"/>
      <c r="CR57" s="92"/>
      <c r="CS57" s="92"/>
      <c r="CT57" s="92"/>
      <c r="CU57" s="92"/>
      <c r="CV57" s="92"/>
    </row>
    <row r="58" spans="1:100" s="10" customFormat="1" x14ac:dyDescent="0.25">
      <c r="A58" s="5">
        <v>4</v>
      </c>
      <c r="B58" s="6" t="s">
        <v>146</v>
      </c>
      <c r="C58" s="7" t="s">
        <v>15</v>
      </c>
      <c r="D58" s="8">
        <v>41275.375</v>
      </c>
      <c r="E58" s="8">
        <v>42551.791666666664</v>
      </c>
      <c r="F58" s="5"/>
      <c r="G58" s="5"/>
      <c r="H58" s="32">
        <f>+H59</f>
        <v>5000000</v>
      </c>
      <c r="I58" s="9">
        <v>0</v>
      </c>
      <c r="J58" s="38">
        <f t="shared" ref="J58:J64" si="39">+H58+I58</f>
        <v>5000000</v>
      </c>
      <c r="K58" s="94">
        <f>SUM(K60:K63)</f>
        <v>0</v>
      </c>
      <c r="L58" s="94">
        <f t="shared" ref="L58:BW58" si="40">SUM(L60:L63)</f>
        <v>0</v>
      </c>
      <c r="M58" s="94">
        <f t="shared" si="40"/>
        <v>0</v>
      </c>
      <c r="N58" s="94">
        <f t="shared" si="40"/>
        <v>0</v>
      </c>
      <c r="O58" s="94">
        <f t="shared" si="40"/>
        <v>0</v>
      </c>
      <c r="P58" s="94">
        <f t="shared" si="40"/>
        <v>0</v>
      </c>
      <c r="Q58" s="94">
        <f t="shared" si="40"/>
        <v>0</v>
      </c>
      <c r="R58" s="94">
        <f t="shared" si="40"/>
        <v>0</v>
      </c>
      <c r="S58" s="94">
        <f t="shared" si="40"/>
        <v>30000</v>
      </c>
      <c r="T58" s="94">
        <f t="shared" si="40"/>
        <v>30000</v>
      </c>
      <c r="U58" s="94">
        <f t="shared" si="40"/>
        <v>30000</v>
      </c>
      <c r="V58" s="94">
        <f t="shared" si="40"/>
        <v>30000</v>
      </c>
      <c r="W58" s="94">
        <f t="shared" si="40"/>
        <v>30000</v>
      </c>
      <c r="X58" s="94">
        <f t="shared" si="40"/>
        <v>30000</v>
      </c>
      <c r="Y58" s="94">
        <f t="shared" si="40"/>
        <v>30000</v>
      </c>
      <c r="Z58" s="94">
        <f t="shared" si="40"/>
        <v>30000</v>
      </c>
      <c r="AA58" s="94">
        <f t="shared" si="40"/>
        <v>30000</v>
      </c>
      <c r="AB58" s="94">
        <f t="shared" si="40"/>
        <v>30000</v>
      </c>
      <c r="AC58" s="94">
        <f t="shared" si="40"/>
        <v>0</v>
      </c>
      <c r="AD58" s="94">
        <f t="shared" si="40"/>
        <v>0</v>
      </c>
      <c r="AE58" s="94">
        <f t="shared" si="40"/>
        <v>20000</v>
      </c>
      <c r="AF58" s="94">
        <f t="shared" si="40"/>
        <v>20000</v>
      </c>
      <c r="AG58" s="94">
        <f t="shared" si="40"/>
        <v>20000</v>
      </c>
      <c r="AH58" s="94">
        <f t="shared" si="40"/>
        <v>20000</v>
      </c>
      <c r="AI58" s="94">
        <f t="shared" si="40"/>
        <v>20000</v>
      </c>
      <c r="AJ58" s="94">
        <f t="shared" si="40"/>
        <v>320000</v>
      </c>
      <c r="AK58" s="94">
        <f t="shared" si="40"/>
        <v>20000</v>
      </c>
      <c r="AL58" s="94">
        <f t="shared" si="40"/>
        <v>20000</v>
      </c>
      <c r="AM58" s="94">
        <f t="shared" si="40"/>
        <v>20000</v>
      </c>
      <c r="AN58" s="94">
        <f t="shared" si="40"/>
        <v>370000</v>
      </c>
      <c r="AO58" s="94">
        <f t="shared" si="40"/>
        <v>0</v>
      </c>
      <c r="AP58" s="94">
        <f t="shared" si="40"/>
        <v>0</v>
      </c>
      <c r="AQ58" s="94">
        <f t="shared" si="40"/>
        <v>20000</v>
      </c>
      <c r="AR58" s="94">
        <f t="shared" si="40"/>
        <v>20000</v>
      </c>
      <c r="AS58" s="94">
        <f t="shared" si="40"/>
        <v>20000</v>
      </c>
      <c r="AT58" s="94">
        <f t="shared" si="40"/>
        <v>270000</v>
      </c>
      <c r="AU58" s="94">
        <f t="shared" si="40"/>
        <v>20000</v>
      </c>
      <c r="AV58" s="94">
        <f t="shared" si="40"/>
        <v>220000</v>
      </c>
      <c r="AW58" s="94">
        <f t="shared" si="40"/>
        <v>20000</v>
      </c>
      <c r="AX58" s="94">
        <f t="shared" si="40"/>
        <v>220000</v>
      </c>
      <c r="AY58" s="94">
        <f t="shared" si="40"/>
        <v>20000</v>
      </c>
      <c r="AZ58" s="94">
        <f t="shared" si="40"/>
        <v>220000</v>
      </c>
      <c r="BA58" s="94">
        <f t="shared" si="40"/>
        <v>0</v>
      </c>
      <c r="BB58" s="94">
        <f t="shared" si="40"/>
        <v>0</v>
      </c>
      <c r="BC58" s="94">
        <f t="shared" si="40"/>
        <v>420000</v>
      </c>
      <c r="BD58" s="94">
        <f t="shared" si="40"/>
        <v>20000</v>
      </c>
      <c r="BE58" s="94">
        <f t="shared" si="40"/>
        <v>20000</v>
      </c>
      <c r="BF58" s="94">
        <f t="shared" si="40"/>
        <v>20000</v>
      </c>
      <c r="BG58" s="94">
        <f t="shared" si="40"/>
        <v>420000</v>
      </c>
      <c r="BH58" s="94">
        <f t="shared" si="40"/>
        <v>20000</v>
      </c>
      <c r="BI58" s="94">
        <f t="shared" si="40"/>
        <v>20000</v>
      </c>
      <c r="BJ58" s="94">
        <f t="shared" si="40"/>
        <v>20000</v>
      </c>
      <c r="BK58" s="94">
        <f t="shared" si="40"/>
        <v>420000</v>
      </c>
      <c r="BL58" s="94">
        <f t="shared" si="40"/>
        <v>20000</v>
      </c>
      <c r="BM58" s="94">
        <f t="shared" si="40"/>
        <v>20000</v>
      </c>
      <c r="BN58" s="94">
        <f t="shared" si="40"/>
        <v>20000</v>
      </c>
      <c r="BO58" s="94">
        <f t="shared" si="40"/>
        <v>420000</v>
      </c>
      <c r="BP58" s="94">
        <f t="shared" si="40"/>
        <v>20000</v>
      </c>
      <c r="BQ58" s="94">
        <f t="shared" si="40"/>
        <v>20000</v>
      </c>
      <c r="BR58" s="94">
        <f t="shared" si="40"/>
        <v>20000</v>
      </c>
      <c r="BS58" s="94">
        <f t="shared" si="40"/>
        <v>420000</v>
      </c>
      <c r="BT58" s="94">
        <f t="shared" si="40"/>
        <v>20000</v>
      </c>
      <c r="BU58" s="94">
        <f t="shared" si="40"/>
        <v>20000</v>
      </c>
      <c r="BV58" s="94">
        <f t="shared" si="40"/>
        <v>20000</v>
      </c>
      <c r="BW58" s="94">
        <f t="shared" si="40"/>
        <v>400000</v>
      </c>
      <c r="BX58" s="94">
        <f t="shared" ref="BX58" si="41">SUM(BX60:BX63)</f>
        <v>0</v>
      </c>
      <c r="BY58" s="68"/>
      <c r="BZ58" s="34">
        <f>SUM(BZ53:BZ57)</f>
        <v>9000000</v>
      </c>
      <c r="CA58" s="35">
        <f>+BZ58-H58</f>
        <v>4000000</v>
      </c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</row>
    <row r="59" spans="1:100" s="19" customFormat="1" x14ac:dyDescent="0.25">
      <c r="A59" s="17">
        <v>3.1</v>
      </c>
      <c r="B59" s="30" t="s">
        <v>104</v>
      </c>
      <c r="C59" s="24" t="s">
        <v>33</v>
      </c>
      <c r="D59" s="25">
        <v>41334.375</v>
      </c>
      <c r="E59" s="25">
        <v>41882.791666666664</v>
      </c>
      <c r="F59" s="23"/>
      <c r="G59" s="23"/>
      <c r="H59" s="18">
        <f>+H60+H61+H62+H63</f>
        <v>5000000</v>
      </c>
      <c r="I59" s="18">
        <v>0</v>
      </c>
      <c r="J59" s="37">
        <f t="shared" si="39"/>
        <v>5000000</v>
      </c>
      <c r="K59" s="81"/>
      <c r="L59" s="82"/>
      <c r="M59" s="83"/>
      <c r="N59" s="81"/>
      <c r="O59" s="82"/>
      <c r="P59" s="83"/>
      <c r="Q59" s="81"/>
      <c r="R59" s="82"/>
      <c r="S59" s="83"/>
      <c r="T59" s="95"/>
      <c r="U59" s="98"/>
      <c r="V59" s="95"/>
      <c r="W59" s="95"/>
      <c r="X59" s="98"/>
      <c r="Y59" s="95"/>
      <c r="Z59" s="95"/>
      <c r="AA59" s="98"/>
      <c r="AB59" s="95"/>
      <c r="AC59" s="95"/>
      <c r="AD59" s="98"/>
      <c r="AE59" s="95"/>
      <c r="AF59" s="83"/>
      <c r="AG59" s="83"/>
      <c r="AH59" s="83"/>
      <c r="AI59" s="84"/>
      <c r="AJ59" s="84"/>
      <c r="AK59" s="83"/>
      <c r="AL59" s="84"/>
      <c r="AM59" s="84"/>
      <c r="AN59" s="83"/>
      <c r="AO59" s="84"/>
      <c r="AP59" s="84"/>
      <c r="AQ59" s="83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83"/>
      <c r="BG59" s="83"/>
      <c r="BH59" s="83"/>
      <c r="BI59" s="83"/>
      <c r="BJ59" s="81"/>
      <c r="BK59" s="82"/>
      <c r="BL59" s="83"/>
      <c r="BM59" s="82"/>
      <c r="BN59" s="82"/>
      <c r="BO59" s="88"/>
      <c r="BP59" s="82"/>
      <c r="BQ59" s="82"/>
      <c r="BR59" s="88"/>
      <c r="BS59" s="82"/>
      <c r="BT59" s="82"/>
      <c r="BU59" s="88"/>
      <c r="BV59" s="82"/>
      <c r="BW59" s="82"/>
      <c r="BX59" s="88"/>
      <c r="BY59" s="82"/>
      <c r="BZ59" s="34"/>
      <c r="CA59" s="35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</row>
    <row r="60" spans="1:100" x14ac:dyDescent="0.25">
      <c r="A60" s="2"/>
      <c r="B60" s="125"/>
      <c r="C60" s="101"/>
      <c r="D60" s="100"/>
      <c r="E60" s="100"/>
      <c r="F60" s="100"/>
      <c r="G60" s="100"/>
      <c r="H60" s="111"/>
      <c r="I60" s="4"/>
      <c r="J60" s="27"/>
      <c r="K60" s="95"/>
      <c r="L60" s="98"/>
      <c r="M60" s="96"/>
      <c r="N60" s="95"/>
      <c r="O60" s="98"/>
      <c r="P60" s="96"/>
      <c r="Q60" s="81"/>
      <c r="R60" s="82"/>
      <c r="S60" s="96"/>
      <c r="T60" s="95"/>
      <c r="U60" s="84"/>
      <c r="V60" s="88"/>
      <c r="W60" s="87"/>
      <c r="X60" s="84"/>
      <c r="Y60" s="88"/>
      <c r="Z60" s="87"/>
      <c r="AA60" s="84"/>
      <c r="AB60" s="88"/>
      <c r="AC60" s="95"/>
      <c r="AD60" s="83"/>
      <c r="AE60" s="95"/>
      <c r="AF60" s="83"/>
      <c r="AG60" s="83"/>
      <c r="AH60" s="83"/>
      <c r="AI60" s="84"/>
      <c r="AJ60" s="84"/>
      <c r="AK60" s="83"/>
      <c r="AL60" s="84"/>
      <c r="AM60" s="84"/>
      <c r="AN60" s="83"/>
      <c r="AO60" s="84"/>
      <c r="AP60" s="84"/>
      <c r="AQ60" s="83"/>
      <c r="AR60" s="84"/>
      <c r="AS60" s="84"/>
      <c r="AT60" s="83"/>
      <c r="AU60" s="84"/>
      <c r="AV60" s="84"/>
      <c r="AW60" s="83"/>
      <c r="AX60" s="84"/>
      <c r="AY60" s="84"/>
      <c r="AZ60" s="84"/>
      <c r="BA60" s="83"/>
      <c r="BB60" s="84"/>
      <c r="BC60" s="84"/>
      <c r="BD60" s="83"/>
      <c r="BE60" s="84"/>
      <c r="BF60" s="84"/>
      <c r="BG60" s="83"/>
      <c r="BH60" s="84"/>
      <c r="BI60" s="84"/>
      <c r="BJ60" s="84"/>
      <c r="BK60" s="84"/>
      <c r="BL60" s="83"/>
      <c r="BM60" s="82"/>
      <c r="BN60" s="82"/>
      <c r="BO60" s="88"/>
      <c r="BP60" s="84"/>
      <c r="BQ60" s="84"/>
      <c r="BR60" s="83"/>
      <c r="BS60" s="84"/>
      <c r="BT60" s="168"/>
      <c r="BU60" s="168"/>
      <c r="BV60" s="168"/>
      <c r="BW60" s="170"/>
      <c r="BX60" s="88"/>
      <c r="BY60" s="75"/>
      <c r="BZ60" s="118">
        <f>SUM(K60:BX60)</f>
        <v>0</v>
      </c>
      <c r="CA60" s="35">
        <f>+BZ60-H60</f>
        <v>0</v>
      </c>
      <c r="CB60" s="92"/>
      <c r="CC60" s="92"/>
      <c r="CD60" s="92"/>
      <c r="CE60" s="92"/>
      <c r="CF60" s="92"/>
      <c r="CG60" s="92"/>
      <c r="CH60" s="92"/>
      <c r="CI60" s="92"/>
      <c r="CJ60" s="92"/>
      <c r="CK60" s="92"/>
      <c r="CL60" s="92"/>
      <c r="CM60" s="92"/>
      <c r="CN60" s="92"/>
      <c r="CO60" s="92"/>
      <c r="CP60" s="92"/>
      <c r="CQ60" s="92"/>
      <c r="CR60" s="92"/>
      <c r="CS60" s="92"/>
      <c r="CT60" s="92"/>
      <c r="CU60" s="92"/>
      <c r="CV60" s="92"/>
    </row>
    <row r="61" spans="1:100" x14ac:dyDescent="0.25">
      <c r="A61" s="2" t="s">
        <v>53</v>
      </c>
      <c r="B61" s="104" t="s">
        <v>105</v>
      </c>
      <c r="C61" s="101" t="s">
        <v>5</v>
      </c>
      <c r="D61" s="100">
        <v>41276</v>
      </c>
      <c r="E61" s="100">
        <v>42247.791666666664</v>
      </c>
      <c r="F61" s="102" t="s">
        <v>0</v>
      </c>
      <c r="G61" s="102" t="s">
        <v>0</v>
      </c>
      <c r="H61" s="111">
        <v>1100000</v>
      </c>
      <c r="I61" s="4">
        <v>0</v>
      </c>
      <c r="J61" s="27">
        <f t="shared" si="39"/>
        <v>1100000</v>
      </c>
      <c r="K61" s="95"/>
      <c r="L61" s="98"/>
      <c r="M61" s="96"/>
      <c r="N61" s="95"/>
      <c r="O61" s="98"/>
      <c r="P61" s="96"/>
      <c r="Q61" s="81"/>
      <c r="R61" s="82"/>
      <c r="S61" s="85">
        <v>30000</v>
      </c>
      <c r="T61" s="85">
        <v>30000</v>
      </c>
      <c r="U61" s="85">
        <v>30000</v>
      </c>
      <c r="V61" s="85">
        <v>30000</v>
      </c>
      <c r="W61" s="85">
        <v>30000</v>
      </c>
      <c r="X61" s="85">
        <v>30000</v>
      </c>
      <c r="Y61" s="85">
        <v>30000</v>
      </c>
      <c r="Z61" s="85">
        <v>30000</v>
      </c>
      <c r="AA61" s="85">
        <v>30000</v>
      </c>
      <c r="AB61" s="85">
        <v>30000</v>
      </c>
      <c r="AC61" s="85"/>
      <c r="AD61" s="85"/>
      <c r="AE61" s="85">
        <v>20000</v>
      </c>
      <c r="AF61" s="85">
        <v>20000</v>
      </c>
      <c r="AG61" s="85">
        <v>20000</v>
      </c>
      <c r="AH61" s="85">
        <v>20000</v>
      </c>
      <c r="AI61" s="85">
        <v>20000</v>
      </c>
      <c r="AJ61" s="85">
        <v>20000</v>
      </c>
      <c r="AK61" s="85">
        <v>20000</v>
      </c>
      <c r="AL61" s="85">
        <v>20000</v>
      </c>
      <c r="AM61" s="85">
        <v>20000</v>
      </c>
      <c r="AN61" s="85">
        <v>20000</v>
      </c>
      <c r="AO61" s="85"/>
      <c r="AP61" s="85"/>
      <c r="AQ61" s="85">
        <v>20000</v>
      </c>
      <c r="AR61" s="85">
        <v>20000</v>
      </c>
      <c r="AS61" s="85">
        <v>20000</v>
      </c>
      <c r="AT61" s="85">
        <v>20000</v>
      </c>
      <c r="AU61" s="85">
        <v>20000</v>
      </c>
      <c r="AV61" s="85">
        <v>20000</v>
      </c>
      <c r="AW61" s="85">
        <v>20000</v>
      </c>
      <c r="AX61" s="85">
        <v>20000</v>
      </c>
      <c r="AY61" s="85">
        <v>20000</v>
      </c>
      <c r="AZ61" s="85">
        <v>20000</v>
      </c>
      <c r="BA61" s="85"/>
      <c r="BB61" s="85"/>
      <c r="BC61" s="85">
        <v>20000</v>
      </c>
      <c r="BD61" s="85">
        <v>20000</v>
      </c>
      <c r="BE61" s="85">
        <v>20000</v>
      </c>
      <c r="BF61" s="85">
        <v>20000</v>
      </c>
      <c r="BG61" s="85">
        <v>20000</v>
      </c>
      <c r="BH61" s="85">
        <v>20000</v>
      </c>
      <c r="BI61" s="85">
        <v>20000</v>
      </c>
      <c r="BJ61" s="85">
        <v>20000</v>
      </c>
      <c r="BK61" s="85">
        <v>20000</v>
      </c>
      <c r="BL61" s="85">
        <v>20000</v>
      </c>
      <c r="BM61" s="85">
        <v>20000</v>
      </c>
      <c r="BN61" s="85">
        <v>20000</v>
      </c>
      <c r="BO61" s="85">
        <v>20000</v>
      </c>
      <c r="BP61" s="85">
        <v>20000</v>
      </c>
      <c r="BQ61" s="85">
        <v>20000</v>
      </c>
      <c r="BR61" s="85">
        <v>20000</v>
      </c>
      <c r="BS61" s="85">
        <v>20000</v>
      </c>
      <c r="BT61" s="85">
        <v>20000</v>
      </c>
      <c r="BU61" s="85">
        <v>20000</v>
      </c>
      <c r="BV61" s="85">
        <v>20000</v>
      </c>
      <c r="BW61" s="85"/>
      <c r="BX61" s="85"/>
      <c r="BY61" s="75"/>
      <c r="BZ61" s="118">
        <f>SUM(K61:BX61)</f>
        <v>1100000</v>
      </c>
      <c r="CA61" s="35">
        <f>+BZ61-H61</f>
        <v>0</v>
      </c>
      <c r="CB61" s="92"/>
      <c r="CC61" s="92"/>
      <c r="CD61" s="92"/>
      <c r="CE61" s="92"/>
      <c r="CF61" s="92"/>
      <c r="CG61" s="92"/>
      <c r="CH61" s="92"/>
      <c r="CI61" s="92"/>
      <c r="CJ61" s="92"/>
      <c r="CK61" s="92"/>
      <c r="CL61" s="92"/>
      <c r="CM61" s="92"/>
      <c r="CN61" s="92"/>
      <c r="CO61" s="92"/>
      <c r="CP61" s="92"/>
      <c r="CQ61" s="92"/>
      <c r="CR61" s="92"/>
      <c r="CS61" s="92"/>
      <c r="CT61" s="92"/>
      <c r="CU61" s="92"/>
      <c r="CV61" s="92"/>
    </row>
    <row r="62" spans="1:100" x14ac:dyDescent="0.25">
      <c r="A62" s="2" t="s">
        <v>54</v>
      </c>
      <c r="B62" s="125" t="s">
        <v>106</v>
      </c>
      <c r="C62" s="101" t="s">
        <v>4</v>
      </c>
      <c r="D62" s="100">
        <v>41276</v>
      </c>
      <c r="E62" s="100">
        <v>42369.791666666664</v>
      </c>
      <c r="F62" s="102" t="s">
        <v>0</v>
      </c>
      <c r="G62" s="102" t="s">
        <v>0</v>
      </c>
      <c r="H62" s="111"/>
      <c r="I62" s="4">
        <v>0</v>
      </c>
      <c r="J62" s="27">
        <f t="shared" si="39"/>
        <v>0</v>
      </c>
      <c r="K62" s="95"/>
      <c r="L62" s="98"/>
      <c r="M62" s="96"/>
      <c r="N62" s="95"/>
      <c r="O62" s="98"/>
      <c r="P62" s="96"/>
      <c r="Q62" s="81"/>
      <c r="R62" s="82"/>
      <c r="S62" s="96"/>
      <c r="T62" s="95"/>
      <c r="U62" s="84"/>
      <c r="V62" s="88"/>
      <c r="W62" s="87"/>
      <c r="X62" s="84"/>
      <c r="Y62" s="169"/>
      <c r="Z62" s="87"/>
      <c r="AA62" s="84"/>
      <c r="AB62" s="168"/>
      <c r="AC62" s="87"/>
      <c r="AD62" s="84"/>
      <c r="AE62" s="168"/>
      <c r="AF62" s="87"/>
      <c r="AG62" s="84"/>
      <c r="AH62" s="168"/>
      <c r="AI62" s="87"/>
      <c r="AJ62" s="84"/>
      <c r="AK62" s="88"/>
      <c r="AL62" s="87"/>
      <c r="AM62" s="84"/>
      <c r="AN62" s="88"/>
      <c r="AO62" s="87"/>
      <c r="AP62" s="88"/>
      <c r="AR62" s="84"/>
      <c r="AS62" s="88"/>
      <c r="AT62" s="87"/>
      <c r="AU62" s="84"/>
      <c r="AV62" s="88"/>
      <c r="AW62" s="87"/>
      <c r="AX62" s="84"/>
      <c r="AY62" s="88"/>
      <c r="AZ62" s="70"/>
      <c r="BA62" s="69"/>
      <c r="BB62" s="71"/>
      <c r="BC62" s="70"/>
      <c r="BD62" s="69"/>
      <c r="BE62" s="71"/>
      <c r="BF62" s="70"/>
      <c r="BG62" s="69"/>
      <c r="BH62" s="83"/>
      <c r="BI62" s="81"/>
      <c r="BJ62" s="82"/>
      <c r="BK62" s="83"/>
      <c r="BL62" s="82"/>
      <c r="BM62" s="77"/>
      <c r="BN62" s="82"/>
      <c r="BO62" s="88"/>
      <c r="BP62" s="82"/>
      <c r="BQ62" s="82"/>
      <c r="BR62" s="88"/>
      <c r="BS62" s="82"/>
      <c r="BT62" s="82"/>
      <c r="BU62" s="85"/>
      <c r="BV62" s="82"/>
      <c r="BW62" s="82"/>
      <c r="BX62" s="88"/>
      <c r="BY62" s="69"/>
      <c r="BZ62" s="118">
        <f>SUM(K62:BX62)</f>
        <v>0</v>
      </c>
      <c r="CA62" s="35">
        <f>+BZ62-H62</f>
        <v>0</v>
      </c>
      <c r="CB62" s="92"/>
      <c r="CC62" s="92"/>
      <c r="CD62" s="92"/>
      <c r="CE62" s="92"/>
      <c r="CF62" s="92"/>
      <c r="CG62" s="92"/>
      <c r="CH62" s="92"/>
      <c r="CI62" s="92"/>
      <c r="CJ62" s="92"/>
      <c r="CK62" s="92"/>
      <c r="CL62" s="92"/>
      <c r="CM62" s="92"/>
      <c r="CN62" s="92"/>
      <c r="CO62" s="92"/>
      <c r="CP62" s="92"/>
      <c r="CQ62" s="92"/>
      <c r="CR62" s="92"/>
      <c r="CS62" s="92"/>
      <c r="CT62" s="92"/>
      <c r="CU62" s="92"/>
      <c r="CV62" s="92"/>
    </row>
    <row r="63" spans="1:100" x14ac:dyDescent="0.25">
      <c r="A63" s="2" t="s">
        <v>107</v>
      </c>
      <c r="B63" s="104" t="s">
        <v>108</v>
      </c>
      <c r="C63" s="101" t="s">
        <v>4</v>
      </c>
      <c r="D63" s="100">
        <v>41275</v>
      </c>
      <c r="E63" s="100">
        <v>42091.791666666664</v>
      </c>
      <c r="F63" s="102" t="s">
        <v>0</v>
      </c>
      <c r="G63" s="102" t="s">
        <v>0</v>
      </c>
      <c r="H63" s="111">
        <v>3900000</v>
      </c>
      <c r="I63" s="4">
        <v>0</v>
      </c>
      <c r="J63" s="27">
        <f t="shared" si="39"/>
        <v>3900000</v>
      </c>
      <c r="K63" s="167"/>
      <c r="L63" s="98"/>
      <c r="M63" s="96"/>
      <c r="N63" s="95"/>
      <c r="O63" s="98"/>
      <c r="P63" s="96"/>
      <c r="Q63" s="81"/>
      <c r="R63" s="82"/>
      <c r="S63" s="96"/>
      <c r="T63" s="95"/>
      <c r="U63" s="84"/>
      <c r="V63" s="88"/>
      <c r="W63" s="87"/>
      <c r="AJ63" s="85">
        <v>300000</v>
      </c>
      <c r="AK63" s="88"/>
      <c r="AL63" s="87"/>
      <c r="AM63" s="84"/>
      <c r="AN63" s="85">
        <v>350000</v>
      </c>
      <c r="AO63" s="87"/>
      <c r="AP63" s="84"/>
      <c r="AQ63" s="88"/>
      <c r="AR63" s="87"/>
      <c r="AS63" s="84"/>
      <c r="AT63" s="85">
        <v>250000</v>
      </c>
      <c r="AU63" s="87"/>
      <c r="AV63" s="85">
        <v>200000</v>
      </c>
      <c r="AW63" s="88"/>
      <c r="AX63" s="85">
        <v>200000</v>
      </c>
      <c r="AY63" s="84"/>
      <c r="AZ63" s="85">
        <v>200000</v>
      </c>
      <c r="BA63" s="87"/>
      <c r="BB63" s="84"/>
      <c r="BC63" s="85">
        <v>400000</v>
      </c>
      <c r="BE63" s="84"/>
      <c r="BF63" s="88"/>
      <c r="BG63" s="85">
        <v>400000</v>
      </c>
      <c r="BH63" s="84"/>
      <c r="BI63" s="88"/>
      <c r="BJ63" s="87"/>
      <c r="BK63" s="85">
        <v>400000</v>
      </c>
      <c r="BL63" s="88"/>
      <c r="BM63" s="77"/>
      <c r="BN63" s="75"/>
      <c r="BO63" s="85">
        <v>400000</v>
      </c>
      <c r="BP63" s="77"/>
      <c r="BQ63" s="75"/>
      <c r="BR63" s="78"/>
      <c r="BS63" s="85">
        <v>400000</v>
      </c>
      <c r="BT63" s="75"/>
      <c r="BU63" s="83"/>
      <c r="BV63" s="81"/>
      <c r="BW63" s="85">
        <v>400000</v>
      </c>
      <c r="BX63" s="83"/>
      <c r="BY63" s="75"/>
      <c r="BZ63" s="118">
        <f>SUM(K63:BX63)</f>
        <v>3900000</v>
      </c>
      <c r="CA63" s="35">
        <f>+BZ63-H63</f>
        <v>0</v>
      </c>
      <c r="CB63" s="92"/>
      <c r="CC63" s="92"/>
      <c r="CD63" s="92"/>
      <c r="CE63" s="92"/>
      <c r="CF63" s="92"/>
      <c r="CG63" s="92"/>
      <c r="CH63" s="92"/>
      <c r="CI63" s="92"/>
      <c r="CJ63" s="92"/>
      <c r="CK63" s="92"/>
      <c r="CL63" s="92"/>
      <c r="CM63" s="92"/>
      <c r="CN63" s="92"/>
      <c r="CO63" s="92"/>
      <c r="CP63" s="92"/>
      <c r="CQ63" s="92"/>
      <c r="CR63" s="92"/>
      <c r="CS63" s="92"/>
      <c r="CT63" s="92"/>
      <c r="CU63" s="92"/>
      <c r="CV63" s="92"/>
    </row>
    <row r="64" spans="1:100" s="10" customFormat="1" x14ac:dyDescent="0.25">
      <c r="A64" s="5">
        <v>5</v>
      </c>
      <c r="B64" s="6" t="s">
        <v>142</v>
      </c>
      <c r="C64" s="7" t="s">
        <v>15</v>
      </c>
      <c r="D64" s="8">
        <v>41275.375</v>
      </c>
      <c r="E64" s="8">
        <v>42551.791666666664</v>
      </c>
      <c r="F64" s="5"/>
      <c r="G64" s="5"/>
      <c r="H64" s="32">
        <f>+H65+H82</f>
        <v>2500000</v>
      </c>
      <c r="I64" s="9">
        <v>0</v>
      </c>
      <c r="J64" s="38">
        <f t="shared" si="39"/>
        <v>2500000</v>
      </c>
      <c r="K64" s="94">
        <f>SUM(K66:K85)</f>
        <v>0</v>
      </c>
      <c r="L64" s="94">
        <f t="shared" ref="L64:BW64" si="42">SUM(L66:L85)</f>
        <v>0</v>
      </c>
      <c r="M64" s="94">
        <f t="shared" si="42"/>
        <v>0</v>
      </c>
      <c r="N64" s="94">
        <f t="shared" si="42"/>
        <v>0</v>
      </c>
      <c r="O64" s="94">
        <f t="shared" si="42"/>
        <v>0</v>
      </c>
      <c r="P64" s="94">
        <f t="shared" si="42"/>
        <v>0</v>
      </c>
      <c r="Q64" s="94">
        <f t="shared" si="42"/>
        <v>0</v>
      </c>
      <c r="R64" s="94">
        <f t="shared" si="42"/>
        <v>0</v>
      </c>
      <c r="S64" s="94">
        <f t="shared" si="42"/>
        <v>0</v>
      </c>
      <c r="T64" s="94">
        <f t="shared" si="42"/>
        <v>0</v>
      </c>
      <c r="U64" s="94">
        <f t="shared" si="42"/>
        <v>50000</v>
      </c>
      <c r="V64" s="94">
        <f t="shared" si="42"/>
        <v>52750</v>
      </c>
      <c r="W64" s="94">
        <f t="shared" si="42"/>
        <v>145750</v>
      </c>
      <c r="X64" s="94">
        <f t="shared" si="42"/>
        <v>270850</v>
      </c>
      <c r="Y64" s="94">
        <f t="shared" si="42"/>
        <v>190850</v>
      </c>
      <c r="Z64" s="94">
        <f t="shared" si="42"/>
        <v>250850</v>
      </c>
      <c r="AA64" s="94">
        <f t="shared" si="42"/>
        <v>157850</v>
      </c>
      <c r="AB64" s="94">
        <f t="shared" si="42"/>
        <v>265850</v>
      </c>
      <c r="AC64" s="94">
        <f t="shared" si="42"/>
        <v>158850</v>
      </c>
      <c r="AD64" s="94">
        <f t="shared" si="42"/>
        <v>58850</v>
      </c>
      <c r="AE64" s="94">
        <f t="shared" si="42"/>
        <v>87850</v>
      </c>
      <c r="AF64" s="94">
        <f t="shared" si="42"/>
        <v>208850</v>
      </c>
      <c r="AG64" s="94">
        <f t="shared" si="42"/>
        <v>58850</v>
      </c>
      <c r="AH64" s="94">
        <f t="shared" si="42"/>
        <v>67750</v>
      </c>
      <c r="AI64" s="94">
        <f t="shared" si="42"/>
        <v>147750</v>
      </c>
      <c r="AJ64" s="94">
        <f t="shared" si="42"/>
        <v>47750</v>
      </c>
      <c r="AK64" s="94">
        <f t="shared" si="42"/>
        <v>47750</v>
      </c>
      <c r="AL64" s="94">
        <f t="shared" si="42"/>
        <v>147750</v>
      </c>
      <c r="AM64" s="94">
        <f t="shared" si="42"/>
        <v>27750</v>
      </c>
      <c r="AN64" s="94">
        <f t="shared" si="42"/>
        <v>27750</v>
      </c>
      <c r="AO64" s="94">
        <f t="shared" si="42"/>
        <v>27750</v>
      </c>
      <c r="AP64" s="94">
        <f t="shared" si="42"/>
        <v>0</v>
      </c>
      <c r="AQ64" s="94">
        <f t="shared" si="42"/>
        <v>0</v>
      </c>
      <c r="AR64" s="94">
        <f t="shared" si="42"/>
        <v>0</v>
      </c>
      <c r="AS64" s="94">
        <f t="shared" si="42"/>
        <v>0</v>
      </c>
      <c r="AT64" s="94">
        <f t="shared" si="42"/>
        <v>0</v>
      </c>
      <c r="AU64" s="94">
        <f t="shared" si="42"/>
        <v>0</v>
      </c>
      <c r="AV64" s="94">
        <f t="shared" si="42"/>
        <v>0</v>
      </c>
      <c r="AW64" s="94">
        <f t="shared" si="42"/>
        <v>0</v>
      </c>
      <c r="AX64" s="94">
        <f t="shared" si="42"/>
        <v>0</v>
      </c>
      <c r="AY64" s="94">
        <f t="shared" si="42"/>
        <v>0</v>
      </c>
      <c r="AZ64" s="94">
        <f t="shared" si="42"/>
        <v>0</v>
      </c>
      <c r="BA64" s="94">
        <f t="shared" si="42"/>
        <v>0</v>
      </c>
      <c r="BB64" s="94">
        <f t="shared" si="42"/>
        <v>0</v>
      </c>
      <c r="BC64" s="94">
        <f t="shared" si="42"/>
        <v>0</v>
      </c>
      <c r="BD64" s="94">
        <f t="shared" si="42"/>
        <v>0</v>
      </c>
      <c r="BE64" s="94">
        <f t="shared" si="42"/>
        <v>0</v>
      </c>
      <c r="BF64" s="94">
        <f t="shared" si="42"/>
        <v>0</v>
      </c>
      <c r="BG64" s="94">
        <f t="shared" si="42"/>
        <v>0</v>
      </c>
      <c r="BH64" s="94">
        <f t="shared" si="42"/>
        <v>0</v>
      </c>
      <c r="BI64" s="94">
        <f t="shared" si="42"/>
        <v>0</v>
      </c>
      <c r="BJ64" s="94">
        <f t="shared" si="42"/>
        <v>0</v>
      </c>
      <c r="BK64" s="94">
        <f t="shared" si="42"/>
        <v>0</v>
      </c>
      <c r="BL64" s="94">
        <f t="shared" si="42"/>
        <v>0</v>
      </c>
      <c r="BM64" s="94">
        <f t="shared" si="42"/>
        <v>0</v>
      </c>
      <c r="BN64" s="94">
        <f t="shared" si="42"/>
        <v>0</v>
      </c>
      <c r="BO64" s="94">
        <f t="shared" si="42"/>
        <v>0</v>
      </c>
      <c r="BP64" s="94">
        <f t="shared" si="42"/>
        <v>0</v>
      </c>
      <c r="BQ64" s="94">
        <f t="shared" si="42"/>
        <v>0</v>
      </c>
      <c r="BR64" s="94">
        <f t="shared" si="42"/>
        <v>0</v>
      </c>
      <c r="BS64" s="94">
        <f t="shared" si="42"/>
        <v>0</v>
      </c>
      <c r="BT64" s="94">
        <f t="shared" si="42"/>
        <v>0</v>
      </c>
      <c r="BU64" s="94">
        <f t="shared" si="42"/>
        <v>0</v>
      </c>
      <c r="BV64" s="94">
        <f t="shared" si="42"/>
        <v>0</v>
      </c>
      <c r="BW64" s="94">
        <f t="shared" si="42"/>
        <v>0</v>
      </c>
      <c r="BX64" s="94">
        <f t="shared" ref="BX64" si="43">SUM(BX66:BX85)</f>
        <v>0</v>
      </c>
      <c r="BY64" s="68"/>
      <c r="BZ64" s="34">
        <f>SUM(BZ60:BZ63)</f>
        <v>5000000</v>
      </c>
      <c r="CA64" s="35">
        <f>+BZ64-H64</f>
        <v>2500000</v>
      </c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</row>
    <row r="65" spans="1:100" x14ac:dyDescent="0.25">
      <c r="A65" s="2">
        <v>5.0999999999999996</v>
      </c>
      <c r="B65" s="30" t="s">
        <v>109</v>
      </c>
      <c r="C65" s="101"/>
      <c r="D65" s="100"/>
      <c r="E65" s="100"/>
      <c r="F65" s="102"/>
      <c r="G65" s="102"/>
      <c r="H65" s="18">
        <f>+H66+H67+H68+H69+H70+H71+H72+H73+H74+H75+H76+H77+H78+H79+H80+H81</f>
        <v>2115000</v>
      </c>
      <c r="I65" s="4">
        <v>0</v>
      </c>
      <c r="J65" s="27">
        <f t="shared" si="37"/>
        <v>2115000</v>
      </c>
      <c r="K65" s="95"/>
      <c r="L65" s="98"/>
      <c r="M65" s="96"/>
      <c r="N65" s="95"/>
      <c r="O65" s="98"/>
      <c r="P65" s="96"/>
      <c r="Q65" s="95"/>
      <c r="R65" s="98"/>
      <c r="S65" s="96"/>
      <c r="T65" s="95"/>
      <c r="U65" s="84"/>
      <c r="V65" s="88"/>
      <c r="W65" s="95"/>
      <c r="X65" s="98"/>
      <c r="Y65" s="88"/>
      <c r="Z65" s="95"/>
      <c r="AA65" s="84"/>
      <c r="AB65" s="88"/>
      <c r="AC65" s="77"/>
      <c r="AD65" s="75"/>
      <c r="AE65" s="78"/>
      <c r="AF65" s="77"/>
      <c r="AG65" s="75"/>
      <c r="AH65" s="78"/>
      <c r="AI65" s="77"/>
      <c r="AJ65" s="75"/>
      <c r="AK65" s="78"/>
      <c r="AL65" s="77"/>
      <c r="AM65" s="75"/>
      <c r="AN65" s="78"/>
      <c r="AO65" s="77"/>
      <c r="AQ65" s="78"/>
      <c r="AR65" s="77"/>
      <c r="AS65" s="75"/>
      <c r="AT65" s="78"/>
      <c r="AU65" s="77"/>
      <c r="AV65" s="75"/>
      <c r="AW65" s="78"/>
      <c r="AX65" s="77"/>
      <c r="AY65" s="75"/>
      <c r="AZ65" s="78"/>
      <c r="BA65" s="77"/>
      <c r="BB65" s="75"/>
      <c r="BC65" s="78"/>
      <c r="BD65" s="77"/>
      <c r="BE65" s="75"/>
      <c r="BF65" s="78"/>
      <c r="BG65" s="77"/>
      <c r="BH65" s="75"/>
      <c r="BI65" s="78"/>
      <c r="BJ65" s="77"/>
      <c r="BK65" s="75"/>
      <c r="BL65" s="78"/>
      <c r="BM65" s="75"/>
      <c r="BN65" s="75"/>
      <c r="BO65" s="88"/>
      <c r="BP65" s="75"/>
      <c r="BQ65" s="75"/>
      <c r="BR65" s="88"/>
      <c r="BS65" s="75"/>
      <c r="BT65" s="75"/>
      <c r="BU65" s="88"/>
      <c r="BV65" s="75"/>
      <c r="BW65" s="75"/>
      <c r="BX65" s="88"/>
      <c r="BY65" s="75"/>
      <c r="BZ65" s="118">
        <f t="shared" si="38"/>
        <v>0</v>
      </c>
      <c r="CA65" s="35"/>
      <c r="CB65" s="92"/>
      <c r="CC65" s="92"/>
      <c r="CD65" s="92"/>
      <c r="CE65" s="92"/>
      <c r="CF65" s="92"/>
      <c r="CG65" s="92"/>
      <c r="CH65" s="92"/>
      <c r="CI65" s="92"/>
      <c r="CJ65" s="92"/>
      <c r="CK65" s="92"/>
      <c r="CL65" s="92"/>
      <c r="CM65" s="92"/>
      <c r="CN65" s="92"/>
      <c r="CO65" s="92"/>
      <c r="CP65" s="92"/>
      <c r="CQ65" s="92"/>
      <c r="CR65" s="92"/>
      <c r="CS65" s="92"/>
      <c r="CT65" s="92"/>
      <c r="CU65" s="92"/>
      <c r="CV65" s="92"/>
    </row>
    <row r="66" spans="1:100" x14ac:dyDescent="0.25">
      <c r="A66" s="103" t="s">
        <v>156</v>
      </c>
      <c r="B66" s="125" t="s">
        <v>153</v>
      </c>
      <c r="C66" s="101" t="s">
        <v>20</v>
      </c>
      <c r="D66" s="100">
        <v>41757</v>
      </c>
      <c r="E66" s="100">
        <v>42036</v>
      </c>
      <c r="F66" s="102"/>
      <c r="G66" s="102"/>
      <c r="H66" s="111">
        <v>600000</v>
      </c>
      <c r="I66" s="4">
        <v>0</v>
      </c>
      <c r="J66" s="172">
        <f t="shared" si="37"/>
        <v>600000</v>
      </c>
      <c r="K66" s="95"/>
      <c r="L66" s="171"/>
      <c r="M66" s="152"/>
      <c r="N66" s="95"/>
      <c r="O66" s="98"/>
      <c r="P66" s="96"/>
      <c r="Q66" s="95"/>
      <c r="R66" s="98"/>
      <c r="S66" s="96"/>
      <c r="T66" s="95"/>
      <c r="U66" s="84"/>
      <c r="V66" s="88"/>
      <c r="W66" s="78"/>
      <c r="X66" s="85">
        <v>100000</v>
      </c>
      <c r="Y66" s="88"/>
      <c r="Z66" s="85">
        <v>100000</v>
      </c>
      <c r="AA66" s="77"/>
      <c r="AB66" s="88"/>
      <c r="AC66" s="85">
        <v>100000</v>
      </c>
      <c r="AD66" s="77"/>
      <c r="AE66" s="75"/>
      <c r="AF66" s="85">
        <v>100000</v>
      </c>
      <c r="AG66" s="77"/>
      <c r="AH66" s="78"/>
      <c r="AI66" s="85">
        <v>100000</v>
      </c>
      <c r="AJ66" s="77"/>
      <c r="AK66" s="78"/>
      <c r="AL66" s="85">
        <v>100000</v>
      </c>
      <c r="AM66" s="77"/>
      <c r="AN66" s="75"/>
      <c r="AO66" s="77"/>
      <c r="AQ66" s="78"/>
      <c r="AT66" s="78"/>
      <c r="AW66" s="78"/>
      <c r="BA66" s="77"/>
      <c r="BB66" s="75"/>
      <c r="BC66" s="78"/>
      <c r="BD66" s="77"/>
      <c r="BE66" s="75"/>
      <c r="BF66" s="78"/>
      <c r="BG66" s="77"/>
      <c r="BH66" s="75"/>
      <c r="BI66" s="78"/>
      <c r="BJ66" s="77"/>
      <c r="BK66" s="75"/>
      <c r="BL66" s="78"/>
      <c r="BM66" s="75"/>
      <c r="BN66" s="75"/>
      <c r="BO66" s="88"/>
      <c r="BP66" s="75"/>
      <c r="BQ66" s="75"/>
      <c r="BR66" s="88"/>
      <c r="BS66" s="75"/>
      <c r="BT66" s="75"/>
      <c r="BU66" s="88"/>
      <c r="BV66" s="75"/>
      <c r="BW66" s="75"/>
      <c r="BX66" s="88"/>
      <c r="BY66" s="75"/>
      <c r="BZ66" s="118">
        <f t="shared" si="38"/>
        <v>600000</v>
      </c>
      <c r="CA66" s="35"/>
      <c r="CB66" s="92"/>
      <c r="CC66" s="92"/>
      <c r="CD66" s="92"/>
      <c r="CE66" s="92"/>
      <c r="CF66" s="92"/>
      <c r="CG66" s="92"/>
      <c r="CH66" s="92"/>
      <c r="CI66" s="92"/>
      <c r="CJ66" s="92"/>
      <c r="CK66" s="92"/>
      <c r="CL66" s="92"/>
      <c r="CM66" s="92"/>
      <c r="CN66" s="92"/>
      <c r="CO66" s="92"/>
      <c r="CP66" s="92"/>
      <c r="CQ66" s="92"/>
      <c r="CR66" s="92"/>
      <c r="CS66" s="92"/>
      <c r="CT66" s="92"/>
      <c r="CU66" s="92"/>
      <c r="CV66" s="92"/>
    </row>
    <row r="67" spans="1:100" ht="26.25" x14ac:dyDescent="0.25">
      <c r="A67" s="103" t="s">
        <v>157</v>
      </c>
      <c r="B67" s="125" t="s">
        <v>110</v>
      </c>
      <c r="C67" s="101" t="s">
        <v>34</v>
      </c>
      <c r="D67" s="100">
        <v>41757</v>
      </c>
      <c r="E67" s="100">
        <v>42217</v>
      </c>
      <c r="H67" s="111">
        <v>250000</v>
      </c>
      <c r="I67" s="4">
        <v>0</v>
      </c>
      <c r="J67" s="172">
        <f t="shared" si="37"/>
        <v>250000</v>
      </c>
      <c r="K67" s="95"/>
      <c r="L67" s="98"/>
      <c r="M67" s="96"/>
      <c r="N67" s="95"/>
      <c r="O67" s="98"/>
      <c r="P67" s="96"/>
      <c r="Q67" s="95"/>
      <c r="R67" s="98"/>
      <c r="S67" s="96"/>
      <c r="T67" s="95"/>
      <c r="U67" s="85">
        <v>50000</v>
      </c>
      <c r="V67" s="85">
        <f t="shared" ref="V67:AA67" si="44">250000/10</f>
        <v>25000</v>
      </c>
      <c r="W67" s="85">
        <f t="shared" si="44"/>
        <v>25000</v>
      </c>
      <c r="X67" s="85">
        <f t="shared" si="44"/>
        <v>25000</v>
      </c>
      <c r="Y67" s="85">
        <f t="shared" si="44"/>
        <v>25000</v>
      </c>
      <c r="Z67" s="85">
        <f t="shared" si="44"/>
        <v>25000</v>
      </c>
      <c r="AA67" s="85">
        <f t="shared" si="44"/>
        <v>25000</v>
      </c>
      <c r="AB67" s="85">
        <v>50000</v>
      </c>
      <c r="AD67" s="77"/>
      <c r="AE67" s="75"/>
      <c r="AF67" s="78"/>
      <c r="AG67" s="77"/>
      <c r="AH67" s="78"/>
      <c r="AI67" s="78"/>
      <c r="AJ67" s="77"/>
      <c r="AK67" s="78"/>
      <c r="AL67" s="78"/>
      <c r="AM67" s="77"/>
      <c r="AN67" s="75"/>
      <c r="AO67" s="77"/>
      <c r="AQ67" s="78"/>
      <c r="AT67" s="78"/>
      <c r="AW67" s="78"/>
      <c r="BA67" s="77"/>
      <c r="BB67" s="75"/>
      <c r="BC67" s="78"/>
      <c r="BD67" s="77"/>
      <c r="BE67" s="75"/>
      <c r="BF67" s="78"/>
      <c r="BG67" s="77"/>
      <c r="BH67" s="75"/>
      <c r="BI67" s="78"/>
      <c r="BJ67" s="77"/>
      <c r="BK67" s="75"/>
      <c r="BL67" s="78"/>
      <c r="BM67" s="75"/>
      <c r="BN67" s="75"/>
      <c r="BO67" s="88"/>
      <c r="BP67" s="75"/>
      <c r="BQ67" s="75"/>
      <c r="BR67" s="88"/>
      <c r="BS67" s="75"/>
      <c r="BT67" s="75"/>
      <c r="BU67" s="88"/>
      <c r="BV67" s="75"/>
      <c r="BW67" s="75"/>
      <c r="BX67" s="88"/>
      <c r="BY67" s="75"/>
      <c r="BZ67" s="118">
        <f t="shared" si="38"/>
        <v>250000</v>
      </c>
      <c r="CA67" s="35"/>
      <c r="CB67" s="92"/>
      <c r="CC67" s="92"/>
      <c r="CD67" s="92"/>
      <c r="CE67" s="92"/>
      <c r="CF67" s="92"/>
      <c r="CG67" s="92"/>
      <c r="CH67" s="92"/>
      <c r="CI67" s="92"/>
      <c r="CJ67" s="92"/>
      <c r="CK67" s="92"/>
      <c r="CL67" s="92"/>
      <c r="CM67" s="92"/>
      <c r="CN67" s="92"/>
      <c r="CO67" s="92"/>
      <c r="CP67" s="92"/>
      <c r="CQ67" s="92"/>
      <c r="CR67" s="92"/>
      <c r="CS67" s="92"/>
      <c r="CT67" s="92"/>
      <c r="CU67" s="92"/>
      <c r="CV67" s="92"/>
    </row>
    <row r="68" spans="1:100" ht="26.25" hidden="1" x14ac:dyDescent="0.25">
      <c r="A68" s="103" t="s">
        <v>158</v>
      </c>
      <c r="B68" s="125" t="s">
        <v>111</v>
      </c>
      <c r="C68" s="101" t="s">
        <v>131</v>
      </c>
      <c r="D68" s="100">
        <v>41757</v>
      </c>
      <c r="E68" s="100">
        <v>42401</v>
      </c>
      <c r="H68" s="111"/>
      <c r="I68" s="4">
        <v>0</v>
      </c>
      <c r="J68" s="27">
        <f t="shared" si="37"/>
        <v>0</v>
      </c>
      <c r="K68" s="176"/>
      <c r="L68" s="98"/>
      <c r="M68" s="96"/>
      <c r="N68" s="95"/>
      <c r="O68" s="98"/>
      <c r="P68" s="96"/>
      <c r="Q68" s="95"/>
      <c r="R68" s="98"/>
      <c r="S68" s="96"/>
      <c r="T68" s="95"/>
      <c r="U68" s="84"/>
      <c r="V68" s="75"/>
      <c r="W68" s="78"/>
      <c r="X68" s="77"/>
      <c r="Y68" s="75"/>
      <c r="Z68" s="85"/>
      <c r="AB68" s="75"/>
      <c r="AC68" s="85"/>
      <c r="AD68" s="77"/>
      <c r="AE68" s="75"/>
      <c r="AF68" s="85"/>
      <c r="AG68" s="77"/>
      <c r="AH68" s="78"/>
      <c r="AI68" s="85"/>
      <c r="AJ68" s="77"/>
      <c r="AK68" s="78"/>
      <c r="AL68" s="78"/>
      <c r="AM68" s="77"/>
      <c r="AN68" s="75"/>
      <c r="AO68" s="77"/>
      <c r="AQ68" s="78"/>
      <c r="AT68" s="78"/>
      <c r="AW68" s="78"/>
      <c r="BA68" s="77"/>
      <c r="BB68" s="75"/>
      <c r="BC68" s="78"/>
      <c r="BD68" s="77"/>
      <c r="BE68" s="75"/>
      <c r="BF68" s="78"/>
      <c r="BG68" s="77"/>
      <c r="BH68" s="75"/>
      <c r="BI68" s="78"/>
      <c r="BJ68" s="77"/>
      <c r="BK68" s="75"/>
      <c r="BL68" s="78"/>
      <c r="BM68" s="75"/>
      <c r="BN68" s="75"/>
      <c r="BO68" s="88"/>
      <c r="BP68" s="75"/>
      <c r="BQ68" s="75"/>
      <c r="BR68" s="88"/>
      <c r="BS68" s="75"/>
      <c r="BT68" s="75"/>
      <c r="BU68" s="88"/>
      <c r="BV68" s="75"/>
      <c r="BW68" s="75"/>
      <c r="BX68" s="88"/>
      <c r="BY68" s="75"/>
      <c r="BZ68" s="118">
        <f t="shared" si="38"/>
        <v>0</v>
      </c>
      <c r="CA68" s="35"/>
      <c r="CB68" s="92"/>
      <c r="CC68" s="92"/>
      <c r="CD68" s="92"/>
      <c r="CE68" s="92"/>
      <c r="CF68" s="92"/>
      <c r="CG68" s="92"/>
      <c r="CH68" s="92"/>
      <c r="CI68" s="92"/>
      <c r="CJ68" s="92"/>
      <c r="CK68" s="92"/>
      <c r="CL68" s="92"/>
      <c r="CM68" s="92"/>
      <c r="CN68" s="92"/>
      <c r="CO68" s="92"/>
      <c r="CP68" s="92"/>
      <c r="CQ68" s="92"/>
      <c r="CR68" s="92"/>
      <c r="CS68" s="92"/>
      <c r="CT68" s="92"/>
      <c r="CU68" s="92"/>
      <c r="CV68" s="92"/>
    </row>
    <row r="69" spans="1:100" ht="39" x14ac:dyDescent="0.25">
      <c r="A69" s="103" t="s">
        <v>159</v>
      </c>
      <c r="B69" s="125" t="s">
        <v>112</v>
      </c>
      <c r="C69" s="101" t="s">
        <v>131</v>
      </c>
      <c r="D69" s="100">
        <v>41757</v>
      </c>
      <c r="E69" s="100">
        <v>42401</v>
      </c>
      <c r="H69" s="111">
        <v>222000</v>
      </c>
      <c r="I69" s="4">
        <v>0</v>
      </c>
      <c r="J69" s="27">
        <f t="shared" si="37"/>
        <v>222000</v>
      </c>
      <c r="K69" s="95"/>
      <c r="L69" s="98"/>
      <c r="M69" s="96"/>
      <c r="N69" s="95"/>
      <c r="O69" s="98"/>
      <c r="P69" s="96"/>
      <c r="Q69" s="95"/>
      <c r="R69" s="98"/>
      <c r="S69" s="96"/>
      <c r="T69" s="95"/>
      <c r="U69" s="84"/>
      <c r="V69" s="85">
        <f t="shared" ref="V69:AO69" si="45">222000/20</f>
        <v>11100</v>
      </c>
      <c r="W69" s="85">
        <f t="shared" si="45"/>
        <v>11100</v>
      </c>
      <c r="X69" s="85">
        <f t="shared" si="45"/>
        <v>11100</v>
      </c>
      <c r="Y69" s="85">
        <f t="shared" si="45"/>
        <v>11100</v>
      </c>
      <c r="Z69" s="85">
        <f t="shared" si="45"/>
        <v>11100</v>
      </c>
      <c r="AA69" s="85">
        <f t="shared" si="45"/>
        <v>11100</v>
      </c>
      <c r="AB69" s="85">
        <f t="shared" si="45"/>
        <v>11100</v>
      </c>
      <c r="AC69" s="85">
        <f t="shared" si="45"/>
        <v>11100</v>
      </c>
      <c r="AD69" s="85">
        <f t="shared" si="45"/>
        <v>11100</v>
      </c>
      <c r="AE69" s="85">
        <f t="shared" si="45"/>
        <v>11100</v>
      </c>
      <c r="AF69" s="85">
        <f t="shared" si="45"/>
        <v>11100</v>
      </c>
      <c r="AG69" s="85">
        <f t="shared" si="45"/>
        <v>11100</v>
      </c>
      <c r="AH69" s="85">
        <f t="shared" si="45"/>
        <v>11100</v>
      </c>
      <c r="AI69" s="85">
        <f t="shared" si="45"/>
        <v>11100</v>
      </c>
      <c r="AJ69" s="85">
        <f t="shared" si="45"/>
        <v>11100</v>
      </c>
      <c r="AK69" s="85">
        <f t="shared" si="45"/>
        <v>11100</v>
      </c>
      <c r="AL69" s="85">
        <f t="shared" si="45"/>
        <v>11100</v>
      </c>
      <c r="AM69" s="85">
        <f t="shared" si="45"/>
        <v>11100</v>
      </c>
      <c r="AN69" s="85">
        <f t="shared" si="45"/>
        <v>11100</v>
      </c>
      <c r="AO69" s="85">
        <f t="shared" si="45"/>
        <v>11100</v>
      </c>
      <c r="AQ69" s="78"/>
      <c r="AT69" s="78"/>
      <c r="AW69" s="78"/>
      <c r="BA69" s="77"/>
      <c r="BB69" s="75"/>
      <c r="BC69" s="78"/>
      <c r="BD69" s="77"/>
      <c r="BE69" s="75"/>
      <c r="BF69" s="78"/>
      <c r="BG69" s="77"/>
      <c r="BH69" s="75"/>
      <c r="BI69" s="78"/>
      <c r="BJ69" s="77"/>
      <c r="BK69" s="75"/>
      <c r="BL69" s="78"/>
      <c r="BM69" s="75"/>
      <c r="BN69" s="75"/>
      <c r="BO69" s="88"/>
      <c r="BP69" s="75"/>
      <c r="BQ69" s="75"/>
      <c r="BR69" s="88"/>
      <c r="BS69" s="75"/>
      <c r="BT69" s="75"/>
      <c r="BU69" s="88"/>
      <c r="BV69" s="75"/>
      <c r="BW69" s="75"/>
      <c r="BX69" s="88"/>
      <c r="BY69" s="75"/>
      <c r="BZ69" s="118">
        <f t="shared" si="38"/>
        <v>222000</v>
      </c>
      <c r="CA69" s="35"/>
      <c r="CB69" s="92"/>
      <c r="CC69" s="92"/>
      <c r="CD69" s="92"/>
      <c r="CE69" s="92"/>
      <c r="CF69" s="92"/>
      <c r="CG69" s="92"/>
      <c r="CH69" s="92"/>
      <c r="CI69" s="92"/>
      <c r="CJ69" s="92"/>
      <c r="CK69" s="92"/>
      <c r="CL69" s="92"/>
      <c r="CM69" s="92"/>
      <c r="CN69" s="92"/>
      <c r="CO69" s="92"/>
      <c r="CP69" s="92"/>
      <c r="CQ69" s="92"/>
      <c r="CR69" s="92"/>
      <c r="CS69" s="92"/>
      <c r="CT69" s="92"/>
      <c r="CU69" s="92"/>
      <c r="CV69" s="92"/>
    </row>
    <row r="70" spans="1:100" ht="39" x14ac:dyDescent="0.25">
      <c r="A70" s="103" t="s">
        <v>160</v>
      </c>
      <c r="B70" s="125" t="s">
        <v>113</v>
      </c>
      <c r="C70" s="101" t="s">
        <v>131</v>
      </c>
      <c r="D70" s="100">
        <v>41757</v>
      </c>
      <c r="E70" s="100">
        <v>42401</v>
      </c>
      <c r="H70" s="111">
        <v>333000</v>
      </c>
      <c r="I70" s="4">
        <v>0</v>
      </c>
      <c r="J70" s="27">
        <f t="shared" si="37"/>
        <v>333000</v>
      </c>
      <c r="K70" s="95"/>
      <c r="L70" s="98"/>
      <c r="M70" s="96"/>
      <c r="N70" s="95"/>
      <c r="O70" s="98"/>
      <c r="P70" s="96"/>
      <c r="Q70" s="95"/>
      <c r="R70" s="98"/>
      <c r="S70" s="96"/>
      <c r="T70" s="95"/>
      <c r="U70" s="84"/>
      <c r="V70" s="85">
        <f>+$H$70/20</f>
        <v>16650</v>
      </c>
      <c r="W70" s="85">
        <f t="shared" ref="W70:AO70" si="46">+$H$70/20</f>
        <v>16650</v>
      </c>
      <c r="X70" s="85">
        <f>+$H$70/20</f>
        <v>16650</v>
      </c>
      <c r="Y70" s="85">
        <f t="shared" si="46"/>
        <v>16650</v>
      </c>
      <c r="Z70" s="85">
        <f t="shared" si="46"/>
        <v>16650</v>
      </c>
      <c r="AA70" s="85">
        <f t="shared" si="46"/>
        <v>16650</v>
      </c>
      <c r="AB70" s="85">
        <f t="shared" si="46"/>
        <v>16650</v>
      </c>
      <c r="AC70" s="85">
        <f t="shared" si="46"/>
        <v>16650</v>
      </c>
      <c r="AD70" s="85">
        <f t="shared" si="46"/>
        <v>16650</v>
      </c>
      <c r="AE70" s="85">
        <f t="shared" si="46"/>
        <v>16650</v>
      </c>
      <c r="AF70" s="85">
        <f t="shared" si="46"/>
        <v>16650</v>
      </c>
      <c r="AG70" s="85">
        <f t="shared" si="46"/>
        <v>16650</v>
      </c>
      <c r="AH70" s="85">
        <f t="shared" si="46"/>
        <v>16650</v>
      </c>
      <c r="AI70" s="85">
        <f t="shared" si="46"/>
        <v>16650</v>
      </c>
      <c r="AJ70" s="85">
        <f t="shared" si="46"/>
        <v>16650</v>
      </c>
      <c r="AK70" s="85">
        <f t="shared" si="46"/>
        <v>16650</v>
      </c>
      <c r="AL70" s="85">
        <f t="shared" si="46"/>
        <v>16650</v>
      </c>
      <c r="AM70" s="85">
        <f t="shared" si="46"/>
        <v>16650</v>
      </c>
      <c r="AN70" s="85">
        <f t="shared" si="46"/>
        <v>16650</v>
      </c>
      <c r="AO70" s="85">
        <f t="shared" si="46"/>
        <v>16650</v>
      </c>
      <c r="AQ70" s="78"/>
      <c r="AT70" s="78"/>
      <c r="AW70" s="78"/>
      <c r="BA70" s="77"/>
      <c r="BB70" s="75"/>
      <c r="BC70" s="78"/>
      <c r="BD70" s="77"/>
      <c r="BE70" s="75"/>
      <c r="BF70" s="78"/>
      <c r="BG70" s="77"/>
      <c r="BH70" s="75"/>
      <c r="BI70" s="78"/>
      <c r="BJ70" s="77"/>
      <c r="BK70" s="75"/>
      <c r="BL70" s="78"/>
      <c r="BM70" s="75"/>
      <c r="BN70" s="75"/>
      <c r="BO70" s="88"/>
      <c r="BP70" s="75"/>
      <c r="BQ70" s="75"/>
      <c r="BR70" s="88"/>
      <c r="BS70" s="75"/>
      <c r="BT70" s="75"/>
      <c r="BU70" s="88"/>
      <c r="BV70" s="75"/>
      <c r="BW70" s="75"/>
      <c r="BX70" s="88"/>
      <c r="BY70" s="75"/>
      <c r="BZ70" s="118">
        <f t="shared" si="38"/>
        <v>333000</v>
      </c>
      <c r="CA70" s="35"/>
      <c r="CB70" s="92"/>
      <c r="CC70" s="92"/>
      <c r="CD70" s="92"/>
      <c r="CE70" s="92"/>
      <c r="CF70" s="92"/>
      <c r="CG70" s="92"/>
      <c r="CH70" s="92"/>
      <c r="CI70" s="92"/>
      <c r="CJ70" s="92"/>
      <c r="CK70" s="92"/>
      <c r="CL70" s="92"/>
      <c r="CM70" s="92"/>
      <c r="CN70" s="92"/>
      <c r="CO70" s="92"/>
      <c r="CP70" s="92"/>
      <c r="CQ70" s="92"/>
      <c r="CR70" s="92"/>
      <c r="CS70" s="92"/>
      <c r="CT70" s="92"/>
      <c r="CU70" s="92"/>
      <c r="CV70" s="92"/>
    </row>
    <row r="71" spans="1:100" ht="24.75" customHeight="1" x14ac:dyDescent="0.25">
      <c r="A71" s="103" t="s">
        <v>161</v>
      </c>
      <c r="B71" s="125" t="s">
        <v>114</v>
      </c>
      <c r="C71" s="101" t="s">
        <v>19</v>
      </c>
      <c r="D71" s="100">
        <v>41726</v>
      </c>
      <c r="E71" s="100">
        <v>42339</v>
      </c>
      <c r="H71" s="111">
        <v>55000</v>
      </c>
      <c r="I71" s="4">
        <v>0</v>
      </c>
      <c r="J71" s="27">
        <f t="shared" si="37"/>
        <v>55000</v>
      </c>
      <c r="K71" s="95"/>
      <c r="L71" s="84"/>
      <c r="M71" s="96"/>
      <c r="N71" s="95"/>
      <c r="O71" s="98"/>
      <c r="P71" s="96"/>
      <c r="Q71" s="95"/>
      <c r="R71" s="98"/>
      <c r="S71" s="96"/>
      <c r="T71" s="95"/>
      <c r="U71" s="84"/>
      <c r="V71" s="75"/>
      <c r="W71" s="95"/>
      <c r="X71" s="85">
        <f>+$H$71/5</f>
        <v>11000</v>
      </c>
      <c r="Y71" s="85">
        <f t="shared" ref="Y71:AB71" si="47">+$H$71/5</f>
        <v>11000</v>
      </c>
      <c r="Z71" s="85">
        <f t="shared" si="47"/>
        <v>11000</v>
      </c>
      <c r="AA71" s="85">
        <f t="shared" si="47"/>
        <v>11000</v>
      </c>
      <c r="AB71" s="85">
        <f t="shared" si="47"/>
        <v>11000</v>
      </c>
      <c r="AC71" s="78"/>
      <c r="AD71" s="77"/>
      <c r="AE71" s="75"/>
      <c r="AF71" s="78"/>
      <c r="AG71" s="77"/>
      <c r="AH71" s="78"/>
      <c r="AI71" s="77"/>
      <c r="AJ71" s="75"/>
      <c r="AK71" s="78"/>
      <c r="AL71" s="77"/>
      <c r="AM71" s="75"/>
      <c r="AN71" s="78"/>
      <c r="AO71" s="77"/>
      <c r="AQ71" s="78"/>
      <c r="AT71" s="78"/>
      <c r="AW71" s="78"/>
      <c r="BA71" s="77"/>
      <c r="BB71" s="75"/>
      <c r="BC71" s="78"/>
      <c r="BD71" s="77"/>
      <c r="BE71" s="75"/>
      <c r="BF71" s="78"/>
      <c r="BG71" s="77"/>
      <c r="BH71" s="75"/>
      <c r="BI71" s="78"/>
      <c r="BJ71" s="77"/>
      <c r="BK71" s="75"/>
      <c r="BL71" s="78"/>
      <c r="BM71" s="75"/>
      <c r="BN71" s="75"/>
      <c r="BO71" s="88"/>
      <c r="BP71" s="75"/>
      <c r="BQ71" s="75"/>
      <c r="BR71" s="88"/>
      <c r="BS71" s="75"/>
      <c r="BT71" s="75"/>
      <c r="BU71" s="88"/>
      <c r="BV71" s="75"/>
      <c r="BW71" s="75"/>
      <c r="BX71" s="88"/>
      <c r="BY71" s="75"/>
      <c r="BZ71" s="118">
        <f t="shared" si="38"/>
        <v>55000</v>
      </c>
      <c r="CA71" s="35"/>
      <c r="CB71" s="92"/>
      <c r="CC71" s="92"/>
      <c r="CD71" s="92"/>
      <c r="CE71" s="92"/>
      <c r="CF71" s="92"/>
      <c r="CG71" s="92"/>
      <c r="CH71" s="92"/>
      <c r="CI71" s="92"/>
      <c r="CJ71" s="92"/>
      <c r="CK71" s="92"/>
      <c r="CL71" s="92"/>
      <c r="CM71" s="92"/>
      <c r="CN71" s="92"/>
      <c r="CO71" s="92"/>
      <c r="CP71" s="92"/>
      <c r="CQ71" s="92"/>
      <c r="CR71" s="92"/>
      <c r="CS71" s="92"/>
      <c r="CT71" s="92"/>
      <c r="CU71" s="92"/>
      <c r="CV71" s="92"/>
    </row>
    <row r="72" spans="1:100" ht="26.25" x14ac:dyDescent="0.25">
      <c r="A72" s="103" t="s">
        <v>162</v>
      </c>
      <c r="B72" s="125" t="s">
        <v>115</v>
      </c>
      <c r="C72" s="101" t="s">
        <v>34</v>
      </c>
      <c r="D72" s="100">
        <v>41726</v>
      </c>
      <c r="E72" s="100">
        <v>42095</v>
      </c>
      <c r="H72" s="111">
        <v>111000</v>
      </c>
      <c r="I72" s="4">
        <v>0</v>
      </c>
      <c r="J72" s="27">
        <f t="shared" si="37"/>
        <v>111000</v>
      </c>
      <c r="K72" s="95"/>
      <c r="L72" s="171"/>
      <c r="M72" s="96"/>
      <c r="N72" s="167"/>
      <c r="O72" s="98"/>
      <c r="P72" s="96"/>
      <c r="Q72" s="95"/>
      <c r="R72" s="98"/>
      <c r="S72" s="96"/>
      <c r="T72" s="95"/>
      <c r="U72" s="84"/>
      <c r="V72" s="75"/>
      <c r="W72" s="95"/>
      <c r="X72" s="85">
        <f>+$H$72/10</f>
        <v>11100</v>
      </c>
      <c r="Y72" s="85">
        <f t="shared" ref="Y72:AG72" si="48">+$H$72/10</f>
        <v>11100</v>
      </c>
      <c r="Z72" s="85">
        <f t="shared" si="48"/>
        <v>11100</v>
      </c>
      <c r="AA72" s="85">
        <f t="shared" si="48"/>
        <v>11100</v>
      </c>
      <c r="AB72" s="85">
        <f t="shared" si="48"/>
        <v>11100</v>
      </c>
      <c r="AC72" s="85">
        <f t="shared" si="48"/>
        <v>11100</v>
      </c>
      <c r="AD72" s="85">
        <f t="shared" si="48"/>
        <v>11100</v>
      </c>
      <c r="AE72" s="85">
        <f t="shared" si="48"/>
        <v>11100</v>
      </c>
      <c r="AF72" s="85">
        <f t="shared" si="48"/>
        <v>11100</v>
      </c>
      <c r="AG72" s="85">
        <f t="shared" si="48"/>
        <v>11100</v>
      </c>
      <c r="AH72" s="78"/>
      <c r="AI72" s="77"/>
      <c r="AJ72" s="75"/>
      <c r="AK72" s="78"/>
      <c r="AL72" s="77"/>
      <c r="AM72" s="75"/>
      <c r="AN72" s="78"/>
      <c r="AO72" s="77"/>
      <c r="AQ72" s="78"/>
      <c r="AT72" s="78"/>
      <c r="AW72" s="78"/>
      <c r="BA72" s="77"/>
      <c r="BB72" s="75"/>
      <c r="BC72" s="78"/>
      <c r="BD72" s="77"/>
      <c r="BE72" s="75"/>
      <c r="BF72" s="78"/>
      <c r="BG72" s="77"/>
      <c r="BH72" s="75"/>
      <c r="BI72" s="78"/>
      <c r="BJ72" s="77"/>
      <c r="BK72" s="75"/>
      <c r="BL72" s="78"/>
      <c r="BM72" s="75"/>
      <c r="BN72" s="75"/>
      <c r="BO72" s="88"/>
      <c r="BP72" s="75"/>
      <c r="BQ72" s="75"/>
      <c r="BR72" s="88"/>
      <c r="BS72" s="75"/>
      <c r="BT72" s="75"/>
      <c r="BU72" s="88"/>
      <c r="BV72" s="75"/>
      <c r="BW72" s="75"/>
      <c r="BX72" s="88"/>
      <c r="BY72" s="75"/>
      <c r="BZ72" s="118">
        <f t="shared" si="38"/>
        <v>111000</v>
      </c>
      <c r="CA72" s="35"/>
      <c r="CB72" s="92"/>
      <c r="CC72" s="92"/>
      <c r="CD72" s="92"/>
      <c r="CE72" s="92"/>
      <c r="CF72" s="92"/>
      <c r="CG72" s="92"/>
      <c r="CH72" s="92"/>
      <c r="CI72" s="92"/>
      <c r="CJ72" s="92"/>
      <c r="CK72" s="92"/>
      <c r="CL72" s="92"/>
      <c r="CM72" s="92"/>
      <c r="CN72" s="92"/>
      <c r="CO72" s="92"/>
      <c r="CP72" s="92"/>
      <c r="CQ72" s="92"/>
      <c r="CR72" s="92"/>
      <c r="CS72" s="92"/>
      <c r="CT72" s="92"/>
      <c r="CU72" s="92"/>
      <c r="CV72" s="92"/>
    </row>
    <row r="73" spans="1:100" ht="26.25" x14ac:dyDescent="0.25">
      <c r="A73" s="103" t="s">
        <v>163</v>
      </c>
      <c r="B73" s="125" t="s">
        <v>155</v>
      </c>
      <c r="C73" s="101" t="s">
        <v>6</v>
      </c>
      <c r="D73" s="100">
        <v>41787</v>
      </c>
      <c r="E73" s="100">
        <v>41913</v>
      </c>
      <c r="H73" s="111">
        <v>30000</v>
      </c>
      <c r="I73" s="4">
        <v>0</v>
      </c>
      <c r="J73" s="27">
        <f t="shared" si="37"/>
        <v>30000</v>
      </c>
      <c r="K73" s="95"/>
      <c r="L73" s="98"/>
      <c r="M73" s="96"/>
      <c r="N73" s="95"/>
      <c r="O73" s="98"/>
      <c r="P73" s="96"/>
      <c r="Q73" s="95"/>
      <c r="R73" s="98"/>
      <c r="S73" s="96"/>
      <c r="T73" s="95"/>
      <c r="U73" s="84"/>
      <c r="V73" s="75"/>
      <c r="W73" s="95"/>
      <c r="X73" s="98"/>
      <c r="Y73" s="88"/>
      <c r="Z73" s="85">
        <f>+$H$73/3</f>
        <v>10000</v>
      </c>
      <c r="AA73" s="85">
        <f t="shared" ref="AA73:AB73" si="49">+$H$73/3</f>
        <v>10000</v>
      </c>
      <c r="AB73" s="85">
        <f t="shared" si="49"/>
        <v>10000</v>
      </c>
      <c r="AC73" s="77"/>
      <c r="AD73" s="75"/>
      <c r="AE73" s="78"/>
      <c r="AF73" s="77"/>
      <c r="AG73" s="75"/>
      <c r="AH73" s="78"/>
      <c r="AI73" s="77"/>
      <c r="AJ73" s="75"/>
      <c r="AK73" s="78"/>
      <c r="AL73" s="77"/>
      <c r="AM73" s="75"/>
      <c r="AN73" s="78"/>
      <c r="AO73" s="77"/>
      <c r="AQ73" s="78"/>
      <c r="AT73" s="78"/>
      <c r="AW73" s="78"/>
      <c r="BA73" s="77"/>
      <c r="BB73" s="75"/>
      <c r="BC73" s="78"/>
      <c r="BD73" s="77"/>
      <c r="BE73" s="75"/>
      <c r="BF73" s="78"/>
      <c r="BG73" s="77"/>
      <c r="BH73" s="75"/>
      <c r="BI73" s="78"/>
      <c r="BJ73" s="77"/>
      <c r="BK73" s="75"/>
      <c r="BL73" s="78"/>
      <c r="BM73" s="75"/>
      <c r="BN73" s="75"/>
      <c r="BO73" s="88"/>
      <c r="BP73" s="75"/>
      <c r="BQ73" s="75"/>
      <c r="BR73" s="88"/>
      <c r="BS73" s="75"/>
      <c r="BT73" s="75"/>
      <c r="BU73" s="88"/>
      <c r="BV73" s="75"/>
      <c r="BW73" s="75"/>
      <c r="BX73" s="88"/>
      <c r="BY73" s="75"/>
      <c r="BZ73" s="118">
        <f t="shared" si="38"/>
        <v>30000</v>
      </c>
      <c r="CA73" s="35"/>
      <c r="CB73" s="92"/>
      <c r="CC73" s="92"/>
      <c r="CD73" s="92"/>
      <c r="CE73" s="92"/>
      <c r="CF73" s="92"/>
      <c r="CG73" s="92"/>
      <c r="CH73" s="92"/>
      <c r="CI73" s="92"/>
      <c r="CJ73" s="92"/>
      <c r="CK73" s="92"/>
      <c r="CL73" s="92"/>
      <c r="CM73" s="92"/>
      <c r="CN73" s="92"/>
      <c r="CO73" s="92"/>
      <c r="CP73" s="92"/>
      <c r="CQ73" s="92"/>
      <c r="CR73" s="92"/>
      <c r="CS73" s="92"/>
      <c r="CT73" s="92"/>
      <c r="CU73" s="92"/>
      <c r="CV73" s="92"/>
    </row>
    <row r="74" spans="1:100" x14ac:dyDescent="0.25">
      <c r="A74" s="103" t="s">
        <v>164</v>
      </c>
      <c r="B74" s="125" t="s">
        <v>116</v>
      </c>
      <c r="C74" s="101" t="s">
        <v>16</v>
      </c>
      <c r="D74" s="100">
        <v>41818</v>
      </c>
      <c r="E74" s="100">
        <v>41852</v>
      </c>
      <c r="H74" s="111">
        <v>7000</v>
      </c>
      <c r="I74" s="4">
        <v>0</v>
      </c>
      <c r="J74" s="27">
        <f t="shared" si="37"/>
        <v>7000</v>
      </c>
      <c r="K74" s="95"/>
      <c r="L74" s="98"/>
      <c r="M74" s="96"/>
      <c r="N74" s="95"/>
      <c r="O74" s="98"/>
      <c r="P74" s="96"/>
      <c r="Q74" s="95"/>
      <c r="R74" s="98"/>
      <c r="S74" s="96"/>
      <c r="T74" s="95"/>
      <c r="U74" s="84"/>
      <c r="V74" s="75"/>
      <c r="W74" s="95"/>
      <c r="X74" s="98"/>
      <c r="Y74" s="88"/>
      <c r="Z74" s="78"/>
      <c r="AA74" s="85">
        <f>+H74</f>
        <v>7000</v>
      </c>
      <c r="AB74" s="88"/>
      <c r="AC74" s="77"/>
      <c r="AD74" s="75"/>
      <c r="AE74" s="78"/>
      <c r="AF74" s="77"/>
      <c r="AG74" s="75"/>
      <c r="AH74" s="78"/>
      <c r="AI74" s="77"/>
      <c r="AJ74" s="75"/>
      <c r="AK74" s="78"/>
      <c r="AL74" s="77"/>
      <c r="AM74" s="75"/>
      <c r="AN74" s="78"/>
      <c r="AO74" s="77"/>
      <c r="AQ74" s="78"/>
      <c r="AT74" s="78"/>
      <c r="AW74" s="78"/>
      <c r="BA74" s="77"/>
      <c r="BB74" s="75"/>
      <c r="BC74" s="78"/>
      <c r="BD74" s="77"/>
      <c r="BE74" s="75"/>
      <c r="BF74" s="78"/>
      <c r="BG74" s="77"/>
      <c r="BH74" s="75"/>
      <c r="BI74" s="78"/>
      <c r="BJ74" s="77"/>
      <c r="BK74" s="75"/>
      <c r="BL74" s="78"/>
      <c r="BM74" s="75"/>
      <c r="BN74" s="75"/>
      <c r="BO74" s="88"/>
      <c r="BP74" s="75"/>
      <c r="BQ74" s="75"/>
      <c r="BR74" s="88"/>
      <c r="BS74" s="75"/>
      <c r="BT74" s="75"/>
      <c r="BU74" s="88"/>
      <c r="BV74" s="75"/>
      <c r="BW74" s="75"/>
      <c r="BX74" s="88"/>
      <c r="BY74" s="75"/>
      <c r="BZ74" s="118">
        <f t="shared" si="38"/>
        <v>7000</v>
      </c>
      <c r="CA74" s="35"/>
      <c r="CB74" s="92"/>
      <c r="CC74" s="92"/>
      <c r="CD74" s="92"/>
      <c r="CE74" s="92"/>
      <c r="CF74" s="92"/>
      <c r="CG74" s="92"/>
      <c r="CH74" s="92"/>
      <c r="CI74" s="92"/>
      <c r="CJ74" s="92"/>
      <c r="CK74" s="92"/>
      <c r="CL74" s="92"/>
      <c r="CM74" s="92"/>
      <c r="CN74" s="92"/>
      <c r="CO74" s="92"/>
      <c r="CP74" s="92"/>
      <c r="CQ74" s="92"/>
      <c r="CR74" s="92"/>
      <c r="CS74" s="92"/>
      <c r="CT74" s="92"/>
      <c r="CU74" s="92"/>
      <c r="CV74" s="92"/>
    </row>
    <row r="75" spans="1:100" ht="26.25" x14ac:dyDescent="0.25">
      <c r="A75" s="103">
        <v>5.0999999999999996</v>
      </c>
      <c r="B75" s="125" t="s">
        <v>117</v>
      </c>
      <c r="C75" s="101" t="s">
        <v>20</v>
      </c>
      <c r="D75" s="100">
        <v>41726</v>
      </c>
      <c r="E75" s="100">
        <v>42004</v>
      </c>
      <c r="H75" s="111">
        <f>166000-41000</f>
        <v>125000</v>
      </c>
      <c r="I75" s="4">
        <v>0</v>
      </c>
      <c r="J75" s="27">
        <f t="shared" si="37"/>
        <v>125000</v>
      </c>
      <c r="K75" s="95"/>
      <c r="L75" s="98"/>
      <c r="M75" s="96"/>
      <c r="N75" s="95"/>
      <c r="O75" s="98"/>
      <c r="P75" s="96"/>
      <c r="Q75" s="95"/>
      <c r="R75" s="98"/>
      <c r="S75" s="96"/>
      <c r="T75" s="95"/>
      <c r="U75" s="84"/>
      <c r="V75" s="88"/>
      <c r="W75" s="85">
        <v>66000</v>
      </c>
      <c r="X75" s="98"/>
      <c r="Y75" s="85">
        <v>50000</v>
      </c>
      <c r="Z75" s="95"/>
      <c r="AA75" s="84"/>
      <c r="AB75" s="85">
        <v>50000</v>
      </c>
      <c r="AC75" s="77"/>
      <c r="AD75" s="75"/>
      <c r="AE75" s="78"/>
      <c r="AF75" s="77"/>
      <c r="AG75" s="75"/>
      <c r="AH75" s="78"/>
      <c r="AI75" s="77"/>
      <c r="AJ75" s="75"/>
      <c r="AK75" s="78"/>
      <c r="AL75" s="77"/>
      <c r="AM75" s="75"/>
      <c r="AN75" s="78"/>
      <c r="AO75" s="77"/>
      <c r="AP75" s="75"/>
      <c r="AQ75" s="78"/>
      <c r="AR75" s="77"/>
      <c r="AS75" s="75"/>
      <c r="AT75" s="78"/>
      <c r="AU75" s="77"/>
      <c r="AV75" s="75"/>
      <c r="AW75" s="78"/>
      <c r="AX75" s="77"/>
      <c r="AY75" s="75"/>
      <c r="AZ75" s="78"/>
      <c r="BA75" s="77"/>
      <c r="BB75" s="75"/>
      <c r="BC75" s="78"/>
      <c r="BD75" s="77"/>
      <c r="BE75" s="75"/>
      <c r="BF75" s="78"/>
      <c r="BG75" s="77"/>
      <c r="BH75" s="75"/>
      <c r="BI75" s="78"/>
      <c r="BJ75" s="77"/>
      <c r="BK75" s="75"/>
      <c r="BL75" s="78"/>
      <c r="BM75" s="75"/>
      <c r="BN75" s="75"/>
      <c r="BO75" s="88"/>
      <c r="BP75" s="75"/>
      <c r="BQ75" s="75"/>
      <c r="BR75" s="88"/>
      <c r="BS75" s="75"/>
      <c r="BT75" s="75"/>
      <c r="BU75" s="88"/>
      <c r="BV75" s="75"/>
      <c r="BW75" s="75"/>
      <c r="BX75" s="88"/>
      <c r="BY75" s="75"/>
      <c r="BZ75" s="118">
        <f t="shared" si="38"/>
        <v>166000</v>
      </c>
      <c r="CA75" s="35"/>
      <c r="CB75" s="92"/>
      <c r="CC75" s="92"/>
      <c r="CD75" s="92"/>
      <c r="CE75" s="92"/>
      <c r="CF75" s="92"/>
      <c r="CG75" s="92"/>
      <c r="CH75" s="92"/>
      <c r="CI75" s="92"/>
      <c r="CJ75" s="92"/>
      <c r="CK75" s="92"/>
      <c r="CL75" s="92"/>
      <c r="CM75" s="92"/>
      <c r="CN75" s="92"/>
      <c r="CO75" s="92"/>
      <c r="CP75" s="92"/>
      <c r="CQ75" s="92"/>
      <c r="CR75" s="92"/>
      <c r="CS75" s="92"/>
      <c r="CT75" s="92"/>
      <c r="CU75" s="92"/>
      <c r="CV75" s="92"/>
    </row>
    <row r="76" spans="1:100" x14ac:dyDescent="0.25">
      <c r="A76" s="103">
        <v>5.1100000000000003</v>
      </c>
      <c r="B76" s="125" t="s">
        <v>118</v>
      </c>
      <c r="C76" s="101" t="s">
        <v>20</v>
      </c>
      <c r="D76" s="100">
        <v>41726</v>
      </c>
      <c r="E76" s="100">
        <v>42004</v>
      </c>
      <c r="F76" s="102"/>
      <c r="G76" s="102"/>
      <c r="H76" s="111">
        <v>56000</v>
      </c>
      <c r="I76" s="4">
        <v>0</v>
      </c>
      <c r="J76" s="27">
        <f t="shared" si="37"/>
        <v>56000</v>
      </c>
      <c r="K76" s="95"/>
      <c r="L76" s="98"/>
      <c r="M76" s="96"/>
      <c r="N76" s="95"/>
      <c r="O76" s="98"/>
      <c r="P76" s="96"/>
      <c r="Q76" s="95"/>
      <c r="R76" s="98"/>
      <c r="S76" s="96"/>
      <c r="T76" s="95"/>
      <c r="U76" s="84"/>
      <c r="W76" s="85">
        <v>6000</v>
      </c>
      <c r="X76" s="85">
        <v>10000</v>
      </c>
      <c r="Y76" s="85">
        <v>10000</v>
      </c>
      <c r="Z76" s="85">
        <v>10000</v>
      </c>
      <c r="AA76" s="85">
        <v>10000</v>
      </c>
      <c r="AB76" s="85">
        <v>10000</v>
      </c>
      <c r="AC76" s="77"/>
      <c r="AD76" s="75"/>
      <c r="AE76" s="78"/>
      <c r="AF76" s="77"/>
      <c r="AG76" s="75"/>
      <c r="AH76" s="78"/>
      <c r="AI76" s="77"/>
      <c r="AJ76" s="75"/>
      <c r="AK76" s="78"/>
      <c r="AL76" s="77"/>
      <c r="AM76" s="75"/>
      <c r="AN76" s="78"/>
      <c r="AO76" s="77"/>
      <c r="AP76" s="75"/>
      <c r="AQ76" s="78"/>
      <c r="AR76" s="77"/>
      <c r="AS76" s="75"/>
      <c r="AT76" s="78"/>
      <c r="AU76" s="77"/>
      <c r="AV76" s="75"/>
      <c r="AW76" s="78"/>
      <c r="AX76" s="77"/>
      <c r="AY76" s="75"/>
      <c r="AZ76" s="78"/>
      <c r="BA76" s="77"/>
      <c r="BB76" s="75"/>
      <c r="BC76" s="78"/>
      <c r="BD76" s="77"/>
      <c r="BE76" s="75"/>
      <c r="BF76" s="78"/>
      <c r="BG76" s="77"/>
      <c r="BH76" s="75"/>
      <c r="BI76" s="78"/>
      <c r="BJ76" s="77"/>
      <c r="BK76" s="75"/>
      <c r="BL76" s="78"/>
      <c r="BM76" s="75"/>
      <c r="BN76" s="75"/>
      <c r="BO76" s="88"/>
      <c r="BP76" s="75"/>
      <c r="BQ76" s="75"/>
      <c r="BR76" s="88"/>
      <c r="BS76" s="75"/>
      <c r="BT76" s="75"/>
      <c r="BU76" s="88"/>
      <c r="BV76" s="75"/>
      <c r="BW76" s="75"/>
      <c r="BX76" s="88"/>
      <c r="BY76" s="75"/>
      <c r="BZ76" s="118">
        <f t="shared" si="38"/>
        <v>56000</v>
      </c>
      <c r="CA76" s="35"/>
      <c r="CB76" s="92"/>
      <c r="CC76" s="92"/>
      <c r="CD76" s="92"/>
      <c r="CE76" s="92"/>
      <c r="CF76" s="92"/>
      <c r="CG76" s="92"/>
      <c r="CH76" s="92"/>
      <c r="CI76" s="92"/>
      <c r="CJ76" s="92"/>
      <c r="CK76" s="92"/>
      <c r="CL76" s="92"/>
      <c r="CM76" s="92"/>
      <c r="CN76" s="92"/>
      <c r="CO76" s="92"/>
      <c r="CP76" s="92"/>
      <c r="CQ76" s="92"/>
      <c r="CR76" s="92"/>
      <c r="CS76" s="92"/>
      <c r="CT76" s="92"/>
      <c r="CU76" s="92"/>
      <c r="CV76" s="92"/>
    </row>
    <row r="77" spans="1:100" ht="26.25" x14ac:dyDescent="0.25">
      <c r="A77" s="103">
        <v>5.12</v>
      </c>
      <c r="B77" s="125" t="s">
        <v>119</v>
      </c>
      <c r="C77" s="101" t="s">
        <v>20</v>
      </c>
      <c r="D77" s="100">
        <v>41726</v>
      </c>
      <c r="E77" s="100">
        <v>42004</v>
      </c>
      <c r="F77" s="102"/>
      <c r="G77" s="102"/>
      <c r="H77" s="111">
        <v>56000</v>
      </c>
      <c r="I77" s="4">
        <v>0</v>
      </c>
      <c r="J77" s="27">
        <f t="shared" si="37"/>
        <v>56000</v>
      </c>
      <c r="K77" s="95"/>
      <c r="L77" s="98"/>
      <c r="M77" s="96"/>
      <c r="N77" s="95"/>
      <c r="O77" s="98"/>
      <c r="P77" s="96"/>
      <c r="Q77" s="95"/>
      <c r="R77" s="98"/>
      <c r="S77" s="96"/>
      <c r="T77" s="95"/>
      <c r="U77" s="84"/>
      <c r="W77" s="85">
        <v>6000</v>
      </c>
      <c r="X77" s="85">
        <v>10000</v>
      </c>
      <c r="Y77" s="85">
        <v>10000</v>
      </c>
      <c r="Z77" s="85">
        <v>10000</v>
      </c>
      <c r="AA77" s="85">
        <v>10000</v>
      </c>
      <c r="AB77" s="85">
        <v>10000</v>
      </c>
      <c r="AC77" s="77"/>
      <c r="AD77" s="75"/>
      <c r="AE77" s="78"/>
      <c r="AF77" s="77"/>
      <c r="AG77" s="75"/>
      <c r="AH77" s="78"/>
      <c r="AI77" s="77"/>
      <c r="AJ77" s="75"/>
      <c r="AK77" s="78"/>
      <c r="AL77" s="77"/>
      <c r="AM77" s="75"/>
      <c r="AN77" s="78"/>
      <c r="AO77" s="77"/>
      <c r="AP77" s="75"/>
      <c r="AQ77" s="78"/>
      <c r="AR77" s="77"/>
      <c r="AS77" s="75"/>
      <c r="AT77" s="78"/>
      <c r="AU77" s="77"/>
      <c r="AV77" s="75"/>
      <c r="AW77" s="78"/>
      <c r="AX77" s="77"/>
      <c r="AY77" s="75"/>
      <c r="AZ77" s="78"/>
      <c r="BA77" s="77"/>
      <c r="BB77" s="75"/>
      <c r="BC77" s="78"/>
      <c r="BD77" s="77"/>
      <c r="BE77" s="75"/>
      <c r="BF77" s="78"/>
      <c r="BG77" s="77"/>
      <c r="BH77" s="75"/>
      <c r="BI77" s="78"/>
      <c r="BJ77" s="77"/>
      <c r="BK77" s="75"/>
      <c r="BL77" s="78"/>
      <c r="BM77" s="75"/>
      <c r="BN77" s="75"/>
      <c r="BO77" s="88"/>
      <c r="BP77" s="75"/>
      <c r="BQ77" s="75"/>
      <c r="BR77" s="88"/>
      <c r="BS77" s="75"/>
      <c r="BT77" s="75"/>
      <c r="BU77" s="88"/>
      <c r="BV77" s="75"/>
      <c r="BW77" s="75"/>
      <c r="BX77" s="88"/>
      <c r="BY77" s="75"/>
      <c r="BZ77" s="118">
        <f t="shared" si="38"/>
        <v>56000</v>
      </c>
      <c r="CA77" s="35"/>
      <c r="CB77" s="92"/>
      <c r="CC77" s="92"/>
      <c r="CD77" s="92"/>
      <c r="CE77" s="92"/>
      <c r="CF77" s="92"/>
      <c r="CG77" s="92"/>
      <c r="CH77" s="92"/>
      <c r="CI77" s="92"/>
      <c r="CJ77" s="92"/>
      <c r="CK77" s="92"/>
      <c r="CL77" s="92"/>
      <c r="CM77" s="92"/>
      <c r="CN77" s="92"/>
      <c r="CO77" s="92"/>
      <c r="CP77" s="92"/>
      <c r="CQ77" s="92"/>
      <c r="CR77" s="92"/>
      <c r="CS77" s="92"/>
      <c r="CT77" s="92"/>
      <c r="CU77" s="92"/>
      <c r="CV77" s="92"/>
    </row>
    <row r="78" spans="1:100" ht="51.75" x14ac:dyDescent="0.25">
      <c r="A78" s="103">
        <v>5.13</v>
      </c>
      <c r="B78" s="125" t="s">
        <v>120</v>
      </c>
      <c r="C78" s="101" t="s">
        <v>3</v>
      </c>
      <c r="D78" s="100">
        <v>41757</v>
      </c>
      <c r="E78" s="100">
        <v>42091</v>
      </c>
      <c r="F78" s="102"/>
      <c r="G78" s="102"/>
      <c r="H78" s="111">
        <v>166000</v>
      </c>
      <c r="I78" s="4">
        <v>0</v>
      </c>
      <c r="J78" s="27">
        <f t="shared" si="37"/>
        <v>166000</v>
      </c>
      <c r="K78" s="95"/>
      <c r="L78" s="98"/>
      <c r="M78" s="96"/>
      <c r="N78" s="95"/>
      <c r="O78" s="98"/>
      <c r="P78" s="96"/>
      <c r="Q78" s="95"/>
      <c r="R78" s="98"/>
      <c r="S78" s="96"/>
      <c r="T78" s="95"/>
      <c r="U78" s="84"/>
      <c r="V78" s="88"/>
      <c r="X78" s="85">
        <f>66000-41000</f>
        <v>25000</v>
      </c>
      <c r="Y78" s="88"/>
      <c r="Z78" s="95"/>
      <c r="AA78" s="84"/>
      <c r="AB78" s="85">
        <v>50000</v>
      </c>
      <c r="AD78" s="75"/>
      <c r="AE78" s="78"/>
      <c r="AF78" s="85">
        <v>50000</v>
      </c>
      <c r="AG78" s="75"/>
      <c r="AH78" s="78"/>
      <c r="AI78" s="77"/>
      <c r="AJ78" s="75"/>
      <c r="AK78" s="78"/>
      <c r="AL78" s="77"/>
      <c r="AM78" s="75"/>
      <c r="AN78" s="78"/>
      <c r="AO78" s="77"/>
      <c r="AP78" s="75"/>
      <c r="AQ78" s="78"/>
      <c r="AR78" s="77"/>
      <c r="AS78" s="75"/>
      <c r="AT78" s="78"/>
      <c r="AU78" s="77"/>
      <c r="AV78" s="75"/>
      <c r="AW78" s="78"/>
      <c r="AX78" s="77"/>
      <c r="AY78" s="75"/>
      <c r="AZ78" s="78"/>
      <c r="BA78" s="77"/>
      <c r="BB78" s="75"/>
      <c r="BC78" s="78"/>
      <c r="BD78" s="77"/>
      <c r="BE78" s="75"/>
      <c r="BF78" s="78"/>
      <c r="BG78" s="77"/>
      <c r="BH78" s="75"/>
      <c r="BI78" s="78"/>
      <c r="BJ78" s="77"/>
      <c r="BK78" s="75"/>
      <c r="BL78" s="78"/>
      <c r="BM78" s="75"/>
      <c r="BN78" s="75"/>
      <c r="BO78" s="88"/>
      <c r="BP78" s="75"/>
      <c r="BQ78" s="75"/>
      <c r="BR78" s="88"/>
      <c r="BS78" s="75"/>
      <c r="BT78" s="75"/>
      <c r="BU78" s="88"/>
      <c r="BV78" s="75"/>
      <c r="BW78" s="75"/>
      <c r="BX78" s="88"/>
      <c r="BY78" s="75"/>
      <c r="BZ78" s="118">
        <f t="shared" si="38"/>
        <v>125000</v>
      </c>
      <c r="CA78" s="35"/>
      <c r="CB78" s="92"/>
      <c r="CC78" s="92"/>
      <c r="CD78" s="92"/>
      <c r="CE78" s="92"/>
      <c r="CF78" s="92"/>
      <c r="CG78" s="92"/>
      <c r="CH78" s="92"/>
      <c r="CI78" s="92"/>
      <c r="CJ78" s="92"/>
      <c r="CK78" s="92"/>
      <c r="CL78" s="92"/>
      <c r="CM78" s="92"/>
      <c r="CN78" s="92"/>
      <c r="CO78" s="92"/>
      <c r="CP78" s="92"/>
      <c r="CQ78" s="92"/>
      <c r="CR78" s="92"/>
      <c r="CS78" s="92"/>
      <c r="CT78" s="92"/>
      <c r="CU78" s="92"/>
      <c r="CV78" s="92"/>
    </row>
    <row r="79" spans="1:100" ht="26.25" hidden="1" x14ac:dyDescent="0.25">
      <c r="A79" s="103">
        <v>5.14</v>
      </c>
      <c r="B79" s="125" t="s">
        <v>121</v>
      </c>
      <c r="C79" s="101" t="s">
        <v>33</v>
      </c>
      <c r="D79" s="100">
        <v>41667</v>
      </c>
      <c r="E79" s="100">
        <v>42213</v>
      </c>
      <c r="F79" s="102"/>
      <c r="G79" s="102"/>
      <c r="H79" s="111"/>
      <c r="I79" s="4">
        <v>0</v>
      </c>
      <c r="J79" s="27">
        <f t="shared" si="37"/>
        <v>0</v>
      </c>
      <c r="K79" s="176"/>
      <c r="L79" s="98"/>
      <c r="M79" s="96"/>
      <c r="N79" s="95"/>
      <c r="O79" s="98"/>
      <c r="P79" s="96"/>
      <c r="Q79" s="95"/>
      <c r="R79" s="98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78"/>
      <c r="AI79" s="77"/>
      <c r="AJ79" s="75"/>
      <c r="AK79" s="78"/>
      <c r="AL79" s="77"/>
      <c r="AM79" s="75"/>
      <c r="AN79" s="78"/>
      <c r="AO79" s="77"/>
      <c r="AP79" s="75"/>
      <c r="AQ79" s="78"/>
      <c r="AR79" s="77"/>
      <c r="AS79" s="75"/>
      <c r="AT79" s="78"/>
      <c r="AU79" s="77"/>
      <c r="AV79" s="75"/>
      <c r="AW79" s="78"/>
      <c r="AX79" s="77"/>
      <c r="AY79" s="75"/>
      <c r="AZ79" s="78"/>
      <c r="BA79" s="77"/>
      <c r="BB79" s="75"/>
      <c r="BC79" s="78"/>
      <c r="BD79" s="77"/>
      <c r="BE79" s="75"/>
      <c r="BF79" s="78"/>
      <c r="BG79" s="77"/>
      <c r="BH79" s="75"/>
      <c r="BI79" s="78"/>
      <c r="BJ79" s="77"/>
      <c r="BK79" s="75"/>
      <c r="BL79" s="78"/>
      <c r="BM79" s="75"/>
      <c r="BN79" s="75"/>
      <c r="BO79" s="88"/>
      <c r="BP79" s="75"/>
      <c r="BQ79" s="75"/>
      <c r="BR79" s="88"/>
      <c r="BS79" s="75"/>
      <c r="BT79" s="75"/>
      <c r="BU79" s="88"/>
      <c r="BV79" s="75"/>
      <c r="BW79" s="75"/>
      <c r="BX79" s="88"/>
      <c r="BY79" s="75"/>
      <c r="BZ79" s="118">
        <f t="shared" si="38"/>
        <v>0</v>
      </c>
      <c r="CA79" s="35"/>
      <c r="CB79" s="92"/>
      <c r="CC79" s="92"/>
      <c r="CD79" s="92"/>
      <c r="CE79" s="92"/>
      <c r="CF79" s="92"/>
      <c r="CG79" s="92"/>
      <c r="CH79" s="92"/>
      <c r="CI79" s="92"/>
      <c r="CJ79" s="92"/>
      <c r="CK79" s="92"/>
      <c r="CL79" s="92"/>
      <c r="CM79" s="92"/>
      <c r="CN79" s="92"/>
      <c r="CO79" s="92"/>
      <c r="CP79" s="92"/>
      <c r="CQ79" s="92"/>
      <c r="CR79" s="92"/>
      <c r="CS79" s="92"/>
      <c r="CT79" s="92"/>
      <c r="CU79" s="92"/>
      <c r="CV79" s="92"/>
    </row>
    <row r="80" spans="1:100" ht="26.25" x14ac:dyDescent="0.25">
      <c r="A80" s="103">
        <v>5.15</v>
      </c>
      <c r="B80" s="125" t="s">
        <v>122</v>
      </c>
      <c r="C80" s="101" t="s">
        <v>19</v>
      </c>
      <c r="D80" s="100">
        <v>41698</v>
      </c>
      <c r="E80" s="100">
        <v>41971</v>
      </c>
      <c r="F80" s="102"/>
      <c r="G80" s="102"/>
      <c r="H80" s="111">
        <v>55000</v>
      </c>
      <c r="I80" s="4">
        <v>0</v>
      </c>
      <c r="J80" s="27">
        <f t="shared" si="37"/>
        <v>55000</v>
      </c>
      <c r="K80" s="95"/>
      <c r="L80" s="98"/>
      <c r="M80" s="96"/>
      <c r="N80" s="95"/>
      <c r="O80" s="98"/>
      <c r="P80" s="96"/>
      <c r="Q80" s="95"/>
      <c r="R80" s="98"/>
      <c r="T80" s="95"/>
      <c r="V80" s="88"/>
      <c r="W80" s="85">
        <v>15000</v>
      </c>
      <c r="X80" s="85">
        <f t="shared" ref="X80:AA80" si="50">50000/5</f>
        <v>10000</v>
      </c>
      <c r="Y80" s="85">
        <f t="shared" si="50"/>
        <v>10000</v>
      </c>
      <c r="Z80" s="85">
        <f t="shared" si="50"/>
        <v>10000</v>
      </c>
      <c r="AA80" s="85">
        <f t="shared" si="50"/>
        <v>10000</v>
      </c>
      <c r="AB80" s="88"/>
      <c r="AC80" s="77"/>
      <c r="AD80" s="75"/>
      <c r="AE80" s="78"/>
      <c r="AF80" s="77"/>
      <c r="AG80" s="75"/>
      <c r="AH80" s="78"/>
      <c r="AI80" s="77"/>
      <c r="AJ80" s="75"/>
      <c r="AK80" s="78"/>
      <c r="AL80" s="77"/>
      <c r="AM80" s="75"/>
      <c r="AN80" s="78"/>
      <c r="AO80" s="77"/>
      <c r="AP80" s="75"/>
      <c r="AQ80" s="78"/>
      <c r="AR80" s="77"/>
      <c r="AS80" s="75"/>
      <c r="AT80" s="78"/>
      <c r="AU80" s="77"/>
      <c r="AV80" s="75"/>
      <c r="AW80" s="78"/>
      <c r="AX80" s="77"/>
      <c r="AY80" s="75"/>
      <c r="AZ80" s="78"/>
      <c r="BA80" s="77"/>
      <c r="BB80" s="75"/>
      <c r="BC80" s="78"/>
      <c r="BD80" s="77"/>
      <c r="BE80" s="75"/>
      <c r="BF80" s="78"/>
      <c r="BG80" s="77"/>
      <c r="BH80" s="75"/>
      <c r="BI80" s="78"/>
      <c r="BJ80" s="77"/>
      <c r="BK80" s="75"/>
      <c r="BL80" s="78"/>
      <c r="BM80" s="75"/>
      <c r="BN80" s="75"/>
      <c r="BO80" s="88"/>
      <c r="BP80" s="75"/>
      <c r="BQ80" s="75"/>
      <c r="BR80" s="88"/>
      <c r="BS80" s="75"/>
      <c r="BT80" s="75"/>
      <c r="BU80" s="88"/>
      <c r="BV80" s="75"/>
      <c r="BW80" s="75"/>
      <c r="BX80" s="88"/>
      <c r="BY80" s="75"/>
      <c r="BZ80" s="118">
        <f t="shared" si="38"/>
        <v>55000</v>
      </c>
      <c r="CA80" s="35"/>
      <c r="CB80" s="92"/>
      <c r="CC80" s="92"/>
      <c r="CD80" s="92"/>
      <c r="CE80" s="92"/>
      <c r="CF80" s="92"/>
      <c r="CG80" s="92"/>
      <c r="CH80" s="92"/>
      <c r="CI80" s="92"/>
      <c r="CJ80" s="92"/>
      <c r="CK80" s="92"/>
      <c r="CL80" s="92"/>
      <c r="CM80" s="92"/>
      <c r="CN80" s="92"/>
      <c r="CO80" s="92"/>
      <c r="CP80" s="92"/>
      <c r="CQ80" s="92"/>
      <c r="CR80" s="92"/>
      <c r="CS80" s="92"/>
      <c r="CT80" s="92"/>
      <c r="CU80" s="92"/>
      <c r="CV80" s="92"/>
    </row>
    <row r="81" spans="1:100" ht="39" x14ac:dyDescent="0.25">
      <c r="A81" s="103">
        <v>5.16</v>
      </c>
      <c r="B81" s="125" t="s">
        <v>154</v>
      </c>
      <c r="C81" s="101" t="s">
        <v>6</v>
      </c>
      <c r="D81" s="100">
        <v>42005</v>
      </c>
      <c r="E81" s="100">
        <v>42183</v>
      </c>
      <c r="F81" s="102"/>
      <c r="G81" s="102"/>
      <c r="H81" s="111">
        <v>49000</v>
      </c>
      <c r="I81" s="4">
        <v>0</v>
      </c>
      <c r="J81" s="27">
        <f t="shared" si="37"/>
        <v>49000</v>
      </c>
      <c r="K81" s="95"/>
      <c r="L81" s="98"/>
      <c r="M81" s="96"/>
      <c r="N81" s="95"/>
      <c r="O81" s="98"/>
      <c r="P81" s="96"/>
      <c r="Q81" s="95"/>
      <c r="R81" s="98"/>
      <c r="S81" s="96"/>
      <c r="T81" s="95"/>
      <c r="U81" s="84"/>
      <c r="V81" s="88"/>
      <c r="W81" s="95"/>
      <c r="X81" s="98"/>
      <c r="Y81" s="88"/>
      <c r="Z81" s="95"/>
      <c r="AA81" s="84"/>
      <c r="AB81" s="88"/>
      <c r="AC81" s="77"/>
      <c r="AD81" s="75"/>
      <c r="AE81" s="85">
        <v>29000</v>
      </c>
      <c r="AF81" s="77"/>
      <c r="AG81" s="75"/>
      <c r="AH81" s="85">
        <v>20000</v>
      </c>
      <c r="AI81" s="77"/>
      <c r="AJ81" s="75"/>
      <c r="AK81" s="78"/>
      <c r="AL81" s="77"/>
      <c r="AM81" s="75"/>
      <c r="AN81" s="78"/>
      <c r="AO81" s="77"/>
      <c r="AP81" s="75"/>
      <c r="AQ81" s="78"/>
      <c r="AR81" s="77"/>
      <c r="AS81" s="75"/>
      <c r="AT81" s="78"/>
      <c r="AU81" s="77"/>
      <c r="AV81" s="75"/>
      <c r="AW81" s="78"/>
      <c r="AX81" s="77"/>
      <c r="AY81" s="75"/>
      <c r="AZ81" s="78"/>
      <c r="BA81" s="77"/>
      <c r="BB81" s="75"/>
      <c r="BC81" s="78"/>
      <c r="BD81" s="77"/>
      <c r="BE81" s="75"/>
      <c r="BF81" s="78"/>
      <c r="BG81" s="77"/>
      <c r="BH81" s="75"/>
      <c r="BI81" s="78"/>
      <c r="BJ81" s="77"/>
      <c r="BK81" s="75"/>
      <c r="BL81" s="78"/>
      <c r="BM81" s="75"/>
      <c r="BN81" s="75"/>
      <c r="BO81" s="88"/>
      <c r="BP81" s="75"/>
      <c r="BQ81" s="75"/>
      <c r="BR81" s="88"/>
      <c r="BS81" s="75"/>
      <c r="BT81" s="75"/>
      <c r="BU81" s="88"/>
      <c r="BV81" s="75"/>
      <c r="BW81" s="75"/>
      <c r="BX81" s="88"/>
      <c r="BY81" s="75"/>
      <c r="BZ81" s="118">
        <f t="shared" si="38"/>
        <v>49000</v>
      </c>
      <c r="CA81" s="35"/>
      <c r="CB81" s="92"/>
      <c r="CC81" s="92"/>
      <c r="CD81" s="92"/>
      <c r="CE81" s="92"/>
      <c r="CF81" s="92"/>
      <c r="CG81" s="92"/>
      <c r="CH81" s="92"/>
      <c r="CI81" s="92"/>
      <c r="CJ81" s="92"/>
      <c r="CK81" s="92"/>
      <c r="CL81" s="92"/>
      <c r="CM81" s="92"/>
      <c r="CN81" s="92"/>
      <c r="CO81" s="92"/>
      <c r="CP81" s="92"/>
      <c r="CQ81" s="92"/>
      <c r="CR81" s="92"/>
      <c r="CS81" s="92"/>
      <c r="CT81" s="92"/>
      <c r="CU81" s="92"/>
      <c r="CV81" s="92"/>
    </row>
    <row r="82" spans="1:100" s="19" customFormat="1" x14ac:dyDescent="0.25">
      <c r="A82" s="19">
        <v>5.2</v>
      </c>
      <c r="B82" s="30" t="s">
        <v>123</v>
      </c>
      <c r="C82" s="24"/>
      <c r="D82" s="25"/>
      <c r="E82" s="25"/>
      <c r="F82" s="23"/>
      <c r="G82" s="23"/>
      <c r="H82" s="18">
        <f>+H83+H84+H85</f>
        <v>385000</v>
      </c>
      <c r="I82" s="18">
        <v>0</v>
      </c>
      <c r="J82" s="37">
        <f>+H82+I82</f>
        <v>385000</v>
      </c>
      <c r="K82" s="81"/>
      <c r="L82" s="82"/>
      <c r="M82" s="83"/>
      <c r="N82" s="81"/>
      <c r="O82" s="82"/>
      <c r="P82" s="83"/>
      <c r="Q82" s="81"/>
      <c r="R82" s="82"/>
      <c r="S82" s="83"/>
      <c r="T82" s="95"/>
      <c r="U82" s="84"/>
      <c r="V82" s="88"/>
      <c r="W82" s="95"/>
      <c r="X82" s="98"/>
      <c r="Y82" s="88"/>
      <c r="Z82" s="81"/>
      <c r="AA82" s="82"/>
      <c r="AB82" s="83"/>
      <c r="AC82" s="81"/>
      <c r="AD82" s="82"/>
      <c r="AE82" s="83"/>
      <c r="AF82" s="81"/>
      <c r="AG82" s="82"/>
      <c r="AH82" s="83"/>
      <c r="AI82" s="81"/>
      <c r="AJ82" s="82"/>
      <c r="AK82" s="83"/>
      <c r="AL82" s="81"/>
      <c r="AM82" s="82"/>
      <c r="AN82" s="83"/>
      <c r="AO82" s="81"/>
      <c r="AP82" s="82"/>
      <c r="AQ82" s="83"/>
      <c r="AR82" s="81"/>
      <c r="AS82" s="82"/>
      <c r="AT82" s="83"/>
      <c r="AU82" s="81"/>
      <c r="AV82" s="82"/>
      <c r="AW82" s="83"/>
      <c r="AX82" s="81"/>
      <c r="AY82" s="82"/>
      <c r="AZ82" s="83"/>
      <c r="BA82" s="81"/>
      <c r="BB82" s="82"/>
      <c r="BC82" s="83"/>
      <c r="BD82" s="81"/>
      <c r="BE82" s="82"/>
      <c r="BF82" s="83"/>
      <c r="BG82" s="81"/>
      <c r="BH82" s="82"/>
      <c r="BI82" s="83"/>
      <c r="BJ82" s="81"/>
      <c r="BK82" s="82"/>
      <c r="BL82" s="83"/>
      <c r="BM82" s="82"/>
      <c r="BN82" s="82"/>
      <c r="BO82" s="88"/>
      <c r="BP82" s="82"/>
      <c r="BQ82" s="82"/>
      <c r="BR82" s="88"/>
      <c r="BS82" s="82"/>
      <c r="BT82" s="82"/>
      <c r="BU82" s="88"/>
      <c r="BV82" s="82"/>
      <c r="BW82" s="82"/>
      <c r="BX82" s="88"/>
      <c r="BY82" s="82"/>
      <c r="BZ82" s="118">
        <f t="shared" si="38"/>
        <v>0</v>
      </c>
      <c r="CA82" s="35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</row>
    <row r="83" spans="1:100" hidden="1" x14ac:dyDescent="0.25">
      <c r="A83" s="2" t="s">
        <v>165</v>
      </c>
      <c r="B83" s="104" t="s">
        <v>124</v>
      </c>
      <c r="C83" s="101" t="s">
        <v>34</v>
      </c>
      <c r="D83" s="100">
        <v>41699</v>
      </c>
      <c r="E83" s="100">
        <v>42156</v>
      </c>
      <c r="F83" s="102"/>
      <c r="G83" s="102"/>
      <c r="H83" s="111"/>
      <c r="I83" s="4">
        <v>0</v>
      </c>
      <c r="J83" s="27">
        <f t="shared" si="37"/>
        <v>0</v>
      </c>
      <c r="K83" s="176"/>
      <c r="L83" s="98"/>
      <c r="M83" s="96"/>
      <c r="N83" s="95"/>
      <c r="O83" s="98"/>
      <c r="P83" s="96"/>
      <c r="Q83" s="95"/>
      <c r="R83" s="98"/>
      <c r="S83" s="96"/>
      <c r="T83" s="95"/>
      <c r="U83" s="84"/>
      <c r="W83" s="9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78"/>
      <c r="AI83" s="77"/>
      <c r="AJ83" s="75"/>
      <c r="AK83" s="78"/>
      <c r="AL83" s="77"/>
      <c r="AM83" s="75"/>
      <c r="AN83" s="78"/>
      <c r="AO83" s="77"/>
      <c r="AP83" s="75"/>
      <c r="AQ83" s="78"/>
      <c r="AR83" s="77"/>
      <c r="AS83" s="75"/>
      <c r="AT83" s="78"/>
      <c r="AU83" s="77"/>
      <c r="AV83" s="75"/>
      <c r="AW83" s="78"/>
      <c r="AX83" s="77"/>
      <c r="AY83" s="75"/>
      <c r="AZ83" s="78"/>
      <c r="BA83" s="77"/>
      <c r="BB83" s="75"/>
      <c r="BC83" s="78"/>
      <c r="BD83" s="77"/>
      <c r="BE83" s="75"/>
      <c r="BF83" s="78"/>
      <c r="BG83" s="77"/>
      <c r="BH83" s="75"/>
      <c r="BI83" s="78"/>
      <c r="BJ83" s="77"/>
      <c r="BK83" s="75"/>
      <c r="BL83" s="78"/>
      <c r="BM83" s="75"/>
      <c r="BN83" s="75"/>
      <c r="BO83" s="88"/>
      <c r="BP83" s="75"/>
      <c r="BQ83" s="75"/>
      <c r="BR83" s="88"/>
      <c r="BS83" s="75"/>
      <c r="BT83" s="75"/>
      <c r="BU83" s="88"/>
      <c r="BV83" s="75"/>
      <c r="BW83" s="75"/>
      <c r="BX83" s="88"/>
      <c r="BY83" s="75"/>
      <c r="BZ83" s="118">
        <f t="shared" si="38"/>
        <v>0</v>
      </c>
      <c r="CA83" s="35"/>
      <c r="CB83" s="92"/>
      <c r="CC83" s="92"/>
      <c r="CD83" s="92"/>
      <c r="CE83" s="92"/>
      <c r="CF83" s="92"/>
      <c r="CG83" s="92"/>
      <c r="CH83" s="92"/>
      <c r="CI83" s="92"/>
      <c r="CJ83" s="92"/>
      <c r="CK83" s="92"/>
      <c r="CL83" s="92"/>
      <c r="CM83" s="92"/>
      <c r="CN83" s="92"/>
      <c r="CO83" s="92"/>
      <c r="CP83" s="92"/>
      <c r="CQ83" s="92"/>
      <c r="CR83" s="92"/>
      <c r="CS83" s="92"/>
      <c r="CT83" s="92"/>
      <c r="CU83" s="92"/>
      <c r="CV83" s="92"/>
    </row>
    <row r="84" spans="1:100" ht="36.75" customHeight="1" x14ac:dyDescent="0.25">
      <c r="A84" s="2" t="s">
        <v>166</v>
      </c>
      <c r="B84" s="125" t="s">
        <v>125</v>
      </c>
      <c r="C84" s="101" t="s">
        <v>132</v>
      </c>
      <c r="D84" s="100">
        <v>41699</v>
      </c>
      <c r="E84" s="100">
        <v>42309</v>
      </c>
      <c r="F84" s="102"/>
      <c r="G84" s="102"/>
      <c r="H84" s="174">
        <v>330000</v>
      </c>
      <c r="I84" s="4">
        <v>0</v>
      </c>
      <c r="J84" s="173">
        <f t="shared" si="37"/>
        <v>330000</v>
      </c>
      <c r="K84" s="95"/>
      <c r="L84" s="98"/>
      <c r="M84" s="175"/>
      <c r="N84" s="95"/>
      <c r="O84" s="98"/>
      <c r="P84" s="96"/>
      <c r="Q84" s="95"/>
      <c r="R84" s="98"/>
      <c r="S84" s="96"/>
      <c r="T84" s="95"/>
      <c r="U84" s="84"/>
      <c r="V84" s="88"/>
      <c r="W84" s="95"/>
      <c r="X84" s="85">
        <f>130000/5</f>
        <v>26000</v>
      </c>
      <c r="Y84" s="85">
        <f t="shared" ref="Y84:AB84" si="51">130000/5</f>
        <v>26000</v>
      </c>
      <c r="Z84" s="85">
        <f t="shared" si="51"/>
        <v>26000</v>
      </c>
      <c r="AA84" s="85">
        <f t="shared" si="51"/>
        <v>26000</v>
      </c>
      <c r="AB84" s="85">
        <f t="shared" si="51"/>
        <v>26000</v>
      </c>
      <c r="AC84" s="85">
        <f>200000/10</f>
        <v>20000</v>
      </c>
      <c r="AD84" s="85">
        <f t="shared" ref="AD84:AL84" si="52">200000/10</f>
        <v>20000</v>
      </c>
      <c r="AE84" s="85">
        <f t="shared" si="52"/>
        <v>20000</v>
      </c>
      <c r="AF84" s="85">
        <f t="shared" si="52"/>
        <v>20000</v>
      </c>
      <c r="AG84" s="85">
        <f t="shared" si="52"/>
        <v>20000</v>
      </c>
      <c r="AH84" s="85">
        <f t="shared" si="52"/>
        <v>20000</v>
      </c>
      <c r="AI84" s="85">
        <f t="shared" si="52"/>
        <v>20000</v>
      </c>
      <c r="AJ84" s="85">
        <f t="shared" si="52"/>
        <v>20000</v>
      </c>
      <c r="AK84" s="85">
        <f t="shared" si="52"/>
        <v>20000</v>
      </c>
      <c r="AL84" s="85">
        <f t="shared" si="52"/>
        <v>20000</v>
      </c>
      <c r="AM84" s="75"/>
      <c r="AN84" s="78"/>
      <c r="AO84" s="77"/>
      <c r="AP84" s="75"/>
      <c r="AQ84" s="78"/>
      <c r="AR84" s="77"/>
      <c r="AS84" s="75"/>
      <c r="AT84" s="78"/>
      <c r="AU84" s="77"/>
      <c r="AV84" s="75"/>
      <c r="AW84" s="78"/>
      <c r="AX84" s="77"/>
      <c r="AY84" s="75"/>
      <c r="AZ84" s="78"/>
      <c r="BA84" s="77"/>
      <c r="BB84" s="75"/>
      <c r="BC84" s="78"/>
      <c r="BD84" s="77"/>
      <c r="BE84" s="75"/>
      <c r="BF84" s="78"/>
      <c r="BG84" s="77"/>
      <c r="BH84" s="75"/>
      <c r="BI84" s="78"/>
      <c r="BJ84" s="77"/>
      <c r="BK84" s="75"/>
      <c r="BL84" s="78"/>
      <c r="BM84" s="75"/>
      <c r="BN84" s="75"/>
      <c r="BO84" s="88"/>
      <c r="BP84" s="75"/>
      <c r="BQ84" s="75"/>
      <c r="BR84" s="88"/>
      <c r="BS84" s="75"/>
      <c r="BT84" s="75"/>
      <c r="BU84" s="88"/>
      <c r="BV84" s="75"/>
      <c r="BW84" s="75"/>
      <c r="BX84" s="88"/>
      <c r="BY84" s="75"/>
      <c r="BZ84" s="118">
        <f t="shared" si="38"/>
        <v>330000</v>
      </c>
      <c r="CA84" s="35"/>
      <c r="CB84" s="92"/>
      <c r="CC84" s="92"/>
      <c r="CD84" s="92"/>
      <c r="CE84" s="92"/>
      <c r="CF84" s="92"/>
      <c r="CG84" s="92"/>
      <c r="CH84" s="92"/>
      <c r="CI84" s="92"/>
      <c r="CJ84" s="92"/>
      <c r="CK84" s="92"/>
      <c r="CL84" s="92"/>
      <c r="CM84" s="92"/>
      <c r="CN84" s="92"/>
      <c r="CO84" s="92"/>
      <c r="CP84" s="92"/>
      <c r="CQ84" s="92"/>
      <c r="CR84" s="92"/>
      <c r="CS84" s="92"/>
      <c r="CT84" s="92"/>
      <c r="CU84" s="92"/>
      <c r="CV84" s="92"/>
    </row>
    <row r="85" spans="1:100" x14ac:dyDescent="0.25">
      <c r="A85" s="2"/>
      <c r="B85" s="104" t="s">
        <v>126</v>
      </c>
      <c r="C85" s="101" t="s">
        <v>19</v>
      </c>
      <c r="D85" s="100">
        <v>41699</v>
      </c>
      <c r="E85" s="100">
        <v>42064</v>
      </c>
      <c r="F85" s="102"/>
      <c r="G85" s="102"/>
      <c r="H85" s="111">
        <v>55000</v>
      </c>
      <c r="I85" s="4">
        <v>0</v>
      </c>
      <c r="J85" s="27">
        <f t="shared" si="37"/>
        <v>55000</v>
      </c>
      <c r="K85" s="95"/>
      <c r="L85" s="98"/>
      <c r="M85" s="96"/>
      <c r="N85" s="95"/>
      <c r="O85" s="98"/>
      <c r="P85" s="96"/>
      <c r="Q85" s="95"/>
      <c r="R85" s="98"/>
      <c r="S85" s="96"/>
      <c r="T85" s="95"/>
      <c r="U85" s="84"/>
      <c r="V85" s="88"/>
      <c r="W85" s="95"/>
      <c r="X85" s="85">
        <v>15000</v>
      </c>
      <c r="Y85" s="85">
        <v>10000</v>
      </c>
      <c r="Z85" s="85">
        <v>10000</v>
      </c>
      <c r="AA85" s="85">
        <v>10000</v>
      </c>
      <c r="AB85" s="85">
        <v>10000</v>
      </c>
      <c r="AC85" s="77"/>
      <c r="AD85" s="75"/>
      <c r="AE85" s="78"/>
      <c r="AF85" s="77"/>
      <c r="AG85" s="75"/>
      <c r="AH85" s="78"/>
      <c r="AI85" s="77"/>
      <c r="AJ85" s="75"/>
      <c r="AK85" s="78"/>
      <c r="AL85" s="77"/>
      <c r="AM85" s="75"/>
      <c r="AN85" s="78"/>
      <c r="AO85" s="77"/>
      <c r="AP85" s="75"/>
      <c r="AQ85" s="78"/>
      <c r="AR85" s="77"/>
      <c r="AS85" s="75"/>
      <c r="AT85" s="78"/>
      <c r="AU85" s="77"/>
      <c r="AV85" s="75"/>
      <c r="AW85" s="78"/>
      <c r="AX85" s="77"/>
      <c r="AY85" s="75"/>
      <c r="AZ85" s="78"/>
      <c r="BA85" s="77"/>
      <c r="BB85" s="75"/>
      <c r="BC85" s="78"/>
      <c r="BD85" s="77"/>
      <c r="BE85" s="75"/>
      <c r="BF85" s="78"/>
      <c r="BG85" s="77"/>
      <c r="BH85" s="75"/>
      <c r="BI85" s="78"/>
      <c r="BJ85" s="77"/>
      <c r="BK85" s="75"/>
      <c r="BL85" s="78"/>
      <c r="BM85" s="75"/>
      <c r="BN85" s="75"/>
      <c r="BO85" s="88"/>
      <c r="BP85" s="75"/>
      <c r="BQ85" s="75"/>
      <c r="BR85" s="88"/>
      <c r="BS85" s="75"/>
      <c r="BT85" s="75"/>
      <c r="BU85" s="88"/>
      <c r="BV85" s="75"/>
      <c r="BW85" s="75"/>
      <c r="BX85" s="88"/>
      <c r="BY85" s="75"/>
      <c r="BZ85" s="118">
        <f t="shared" si="38"/>
        <v>55000</v>
      </c>
      <c r="CA85" s="35"/>
      <c r="CB85" s="92"/>
      <c r="CC85" s="92"/>
      <c r="CD85" s="92"/>
      <c r="CE85" s="92"/>
      <c r="CF85" s="92"/>
      <c r="CG85" s="92"/>
      <c r="CH85" s="92"/>
      <c r="CI85" s="92"/>
      <c r="CJ85" s="92"/>
      <c r="CK85" s="92"/>
      <c r="CL85" s="92"/>
      <c r="CM85" s="92"/>
      <c r="CN85" s="92"/>
      <c r="CO85" s="92"/>
      <c r="CP85" s="92"/>
      <c r="CQ85" s="92"/>
      <c r="CR85" s="92"/>
      <c r="CS85" s="92"/>
      <c r="CT85" s="92"/>
      <c r="CU85" s="92"/>
      <c r="CV85" s="92"/>
    </row>
    <row r="86" spans="1:100" s="10" customFormat="1" x14ac:dyDescent="0.25">
      <c r="A86" s="5">
        <v>4</v>
      </c>
      <c r="B86" s="6" t="s">
        <v>57</v>
      </c>
      <c r="C86" s="7" t="s">
        <v>127</v>
      </c>
      <c r="D86" s="8">
        <v>41640.375</v>
      </c>
      <c r="E86" s="8">
        <v>43100.791666666664</v>
      </c>
      <c r="F86" s="5"/>
      <c r="G86" s="5"/>
      <c r="H86" s="9">
        <f>+H87+H88+H89</f>
        <v>5000000</v>
      </c>
      <c r="I86" s="26">
        <f>+I87+I88+I89</f>
        <v>0</v>
      </c>
      <c r="J86" s="39">
        <f>+H86+I86</f>
        <v>5000000</v>
      </c>
      <c r="K86" s="94">
        <f>SUM(K87:K89)</f>
        <v>0</v>
      </c>
      <c r="L86" s="94">
        <f t="shared" ref="L86:BW86" si="53">SUM(L87:L89)</f>
        <v>0</v>
      </c>
      <c r="M86" s="94">
        <f t="shared" si="53"/>
        <v>0</v>
      </c>
      <c r="N86" s="94">
        <f t="shared" si="53"/>
        <v>0</v>
      </c>
      <c r="O86" s="94">
        <f t="shared" si="53"/>
        <v>0</v>
      </c>
      <c r="P86" s="94">
        <f t="shared" si="53"/>
        <v>0</v>
      </c>
      <c r="Q86" s="94">
        <f t="shared" si="53"/>
        <v>75000</v>
      </c>
      <c r="R86" s="94">
        <f t="shared" si="53"/>
        <v>75000</v>
      </c>
      <c r="S86" s="94">
        <f t="shared" si="53"/>
        <v>75000</v>
      </c>
      <c r="T86" s="94">
        <f t="shared" si="53"/>
        <v>75000</v>
      </c>
      <c r="U86" s="94">
        <f t="shared" si="53"/>
        <v>75000</v>
      </c>
      <c r="V86" s="94">
        <f t="shared" si="53"/>
        <v>75000</v>
      </c>
      <c r="W86" s="94">
        <f t="shared" si="53"/>
        <v>75000</v>
      </c>
      <c r="X86" s="94">
        <f t="shared" si="53"/>
        <v>75000</v>
      </c>
      <c r="Y86" s="94">
        <f t="shared" si="53"/>
        <v>75000</v>
      </c>
      <c r="Z86" s="94">
        <f t="shared" si="53"/>
        <v>75000</v>
      </c>
      <c r="AA86" s="94">
        <f t="shared" si="53"/>
        <v>75000</v>
      </c>
      <c r="AB86" s="94">
        <f t="shared" si="53"/>
        <v>75000</v>
      </c>
      <c r="AC86" s="94">
        <f t="shared" si="53"/>
        <v>75000</v>
      </c>
      <c r="AD86" s="94">
        <f t="shared" si="53"/>
        <v>75000</v>
      </c>
      <c r="AE86" s="94">
        <f t="shared" si="53"/>
        <v>75000</v>
      </c>
      <c r="AF86" s="94">
        <f t="shared" si="53"/>
        <v>175000</v>
      </c>
      <c r="AG86" s="94">
        <f t="shared" si="53"/>
        <v>75000</v>
      </c>
      <c r="AH86" s="94">
        <f t="shared" si="53"/>
        <v>75000</v>
      </c>
      <c r="AI86" s="94">
        <f t="shared" si="53"/>
        <v>75000</v>
      </c>
      <c r="AJ86" s="94">
        <f t="shared" si="53"/>
        <v>75000</v>
      </c>
      <c r="AK86" s="94">
        <f t="shared" si="53"/>
        <v>75000</v>
      </c>
      <c r="AL86" s="94">
        <f t="shared" si="53"/>
        <v>75000</v>
      </c>
      <c r="AM86" s="94">
        <f t="shared" si="53"/>
        <v>75000</v>
      </c>
      <c r="AN86" s="94">
        <f t="shared" si="53"/>
        <v>75000</v>
      </c>
      <c r="AO86" s="94">
        <f t="shared" si="53"/>
        <v>75000</v>
      </c>
      <c r="AP86" s="94">
        <f t="shared" si="53"/>
        <v>75000</v>
      </c>
      <c r="AQ86" s="94">
        <f t="shared" si="53"/>
        <v>175000</v>
      </c>
      <c r="AR86" s="94">
        <f t="shared" si="53"/>
        <v>75000</v>
      </c>
      <c r="AS86" s="94">
        <f t="shared" si="53"/>
        <v>75000</v>
      </c>
      <c r="AT86" s="94">
        <f t="shared" si="53"/>
        <v>75000</v>
      </c>
      <c r="AU86" s="94">
        <f t="shared" si="53"/>
        <v>75000</v>
      </c>
      <c r="AV86" s="94">
        <f t="shared" si="53"/>
        <v>75000</v>
      </c>
      <c r="AW86" s="94">
        <f t="shared" si="53"/>
        <v>75000</v>
      </c>
      <c r="AX86" s="94">
        <f t="shared" si="53"/>
        <v>75000</v>
      </c>
      <c r="AY86" s="94">
        <f t="shared" si="53"/>
        <v>75000</v>
      </c>
      <c r="AZ86" s="94">
        <f t="shared" si="53"/>
        <v>75000</v>
      </c>
      <c r="BA86" s="94">
        <f t="shared" si="53"/>
        <v>75000</v>
      </c>
      <c r="BB86" s="94">
        <f t="shared" si="53"/>
        <v>75000</v>
      </c>
      <c r="BC86" s="94">
        <f t="shared" si="53"/>
        <v>175000</v>
      </c>
      <c r="BD86" s="94">
        <f t="shared" si="53"/>
        <v>75000</v>
      </c>
      <c r="BE86" s="94">
        <f t="shared" si="53"/>
        <v>75000</v>
      </c>
      <c r="BF86" s="94">
        <f t="shared" si="53"/>
        <v>75000</v>
      </c>
      <c r="BG86" s="94">
        <f t="shared" si="53"/>
        <v>75000</v>
      </c>
      <c r="BH86" s="94">
        <f t="shared" si="53"/>
        <v>75000</v>
      </c>
      <c r="BI86" s="94">
        <f t="shared" si="53"/>
        <v>75000</v>
      </c>
      <c r="BJ86" s="94">
        <f t="shared" si="53"/>
        <v>75000</v>
      </c>
      <c r="BK86" s="94">
        <f t="shared" si="53"/>
        <v>75000</v>
      </c>
      <c r="BL86" s="94">
        <f t="shared" si="53"/>
        <v>75000</v>
      </c>
      <c r="BM86" s="94">
        <f t="shared" si="53"/>
        <v>75000</v>
      </c>
      <c r="BN86" s="94">
        <f t="shared" si="53"/>
        <v>75000</v>
      </c>
      <c r="BO86" s="94">
        <f t="shared" si="53"/>
        <v>175000</v>
      </c>
      <c r="BP86" s="94">
        <f t="shared" si="53"/>
        <v>75000</v>
      </c>
      <c r="BQ86" s="94">
        <f t="shared" si="53"/>
        <v>75000</v>
      </c>
      <c r="BR86" s="94">
        <f t="shared" si="53"/>
        <v>75000</v>
      </c>
      <c r="BS86" s="94">
        <f t="shared" si="53"/>
        <v>75000</v>
      </c>
      <c r="BT86" s="94">
        <f t="shared" si="53"/>
        <v>75000</v>
      </c>
      <c r="BU86" s="94">
        <f t="shared" si="53"/>
        <v>75000</v>
      </c>
      <c r="BV86" s="94">
        <f t="shared" si="53"/>
        <v>75000</v>
      </c>
      <c r="BW86" s="94">
        <f t="shared" si="53"/>
        <v>75000</v>
      </c>
      <c r="BX86" s="94">
        <f t="shared" ref="BX86" si="54">SUM(BX87:BX89)</f>
        <v>175000</v>
      </c>
      <c r="BY86" s="68"/>
      <c r="BZ86" s="34">
        <f>SUM(BZ65:BZ85)</f>
        <v>2500000</v>
      </c>
      <c r="CA86" s="35">
        <f>+CA88</f>
        <v>0</v>
      </c>
      <c r="CB86" s="136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</row>
    <row r="87" spans="1:100" x14ac:dyDescent="0.25">
      <c r="A87" s="103">
        <v>4.0999999999999996</v>
      </c>
      <c r="B87" s="93" t="s">
        <v>168</v>
      </c>
      <c r="C87" s="101" t="s">
        <v>133</v>
      </c>
      <c r="D87" s="100">
        <v>41698.375</v>
      </c>
      <c r="E87" s="100">
        <v>43099</v>
      </c>
      <c r="F87" s="102"/>
      <c r="G87" s="102"/>
      <c r="H87" s="91">
        <v>4500000</v>
      </c>
      <c r="I87" s="4"/>
      <c r="J87" s="27">
        <f t="shared" ref="J87" si="55">+H87+I87</f>
        <v>4500000</v>
      </c>
      <c r="K87" s="95"/>
      <c r="L87" s="98"/>
      <c r="M87" s="96"/>
      <c r="N87" s="95"/>
      <c r="O87" s="98"/>
      <c r="P87" s="96"/>
      <c r="Q87" s="85">
        <f t="shared" ref="Q87:AV87" si="56">+$H$87/60</f>
        <v>75000</v>
      </c>
      <c r="R87" s="85">
        <f t="shared" si="56"/>
        <v>75000</v>
      </c>
      <c r="S87" s="85">
        <f t="shared" si="56"/>
        <v>75000</v>
      </c>
      <c r="T87" s="85">
        <f t="shared" si="56"/>
        <v>75000</v>
      </c>
      <c r="U87" s="85">
        <f t="shared" si="56"/>
        <v>75000</v>
      </c>
      <c r="V87" s="85">
        <f t="shared" si="56"/>
        <v>75000</v>
      </c>
      <c r="W87" s="85">
        <f t="shared" si="56"/>
        <v>75000</v>
      </c>
      <c r="X87" s="85">
        <f t="shared" si="56"/>
        <v>75000</v>
      </c>
      <c r="Y87" s="85">
        <f t="shared" si="56"/>
        <v>75000</v>
      </c>
      <c r="Z87" s="85">
        <f t="shared" si="56"/>
        <v>75000</v>
      </c>
      <c r="AA87" s="85">
        <f t="shared" si="56"/>
        <v>75000</v>
      </c>
      <c r="AB87" s="85">
        <f t="shared" si="56"/>
        <v>75000</v>
      </c>
      <c r="AC87" s="85">
        <f t="shared" si="56"/>
        <v>75000</v>
      </c>
      <c r="AD87" s="85">
        <f t="shared" si="56"/>
        <v>75000</v>
      </c>
      <c r="AE87" s="85">
        <f t="shared" si="56"/>
        <v>75000</v>
      </c>
      <c r="AF87" s="85">
        <f t="shared" si="56"/>
        <v>75000</v>
      </c>
      <c r="AG87" s="85">
        <f t="shared" si="56"/>
        <v>75000</v>
      </c>
      <c r="AH87" s="85">
        <f t="shared" si="56"/>
        <v>75000</v>
      </c>
      <c r="AI87" s="85">
        <f t="shared" si="56"/>
        <v>75000</v>
      </c>
      <c r="AJ87" s="85">
        <f t="shared" si="56"/>
        <v>75000</v>
      </c>
      <c r="AK87" s="85">
        <f t="shared" si="56"/>
        <v>75000</v>
      </c>
      <c r="AL87" s="85">
        <f t="shared" si="56"/>
        <v>75000</v>
      </c>
      <c r="AM87" s="85">
        <f t="shared" si="56"/>
        <v>75000</v>
      </c>
      <c r="AN87" s="85">
        <f t="shared" si="56"/>
        <v>75000</v>
      </c>
      <c r="AO87" s="85">
        <f t="shared" si="56"/>
        <v>75000</v>
      </c>
      <c r="AP87" s="85">
        <f t="shared" si="56"/>
        <v>75000</v>
      </c>
      <c r="AQ87" s="85">
        <f t="shared" si="56"/>
        <v>75000</v>
      </c>
      <c r="AR87" s="85">
        <f t="shared" si="56"/>
        <v>75000</v>
      </c>
      <c r="AS87" s="85">
        <f t="shared" si="56"/>
        <v>75000</v>
      </c>
      <c r="AT87" s="85">
        <f t="shared" si="56"/>
        <v>75000</v>
      </c>
      <c r="AU87" s="85">
        <f t="shared" si="56"/>
        <v>75000</v>
      </c>
      <c r="AV87" s="85">
        <f t="shared" si="56"/>
        <v>75000</v>
      </c>
      <c r="AW87" s="85">
        <f t="shared" ref="AW87:BX87" si="57">+$H$87/60</f>
        <v>75000</v>
      </c>
      <c r="AX87" s="85">
        <f t="shared" si="57"/>
        <v>75000</v>
      </c>
      <c r="AY87" s="85">
        <f t="shared" si="57"/>
        <v>75000</v>
      </c>
      <c r="AZ87" s="85">
        <f t="shared" si="57"/>
        <v>75000</v>
      </c>
      <c r="BA87" s="85">
        <f t="shared" si="57"/>
        <v>75000</v>
      </c>
      <c r="BB87" s="85">
        <f t="shared" si="57"/>
        <v>75000</v>
      </c>
      <c r="BC87" s="85">
        <f t="shared" si="57"/>
        <v>75000</v>
      </c>
      <c r="BD87" s="85">
        <f t="shared" si="57"/>
        <v>75000</v>
      </c>
      <c r="BE87" s="85">
        <f t="shared" si="57"/>
        <v>75000</v>
      </c>
      <c r="BF87" s="85">
        <f t="shared" si="57"/>
        <v>75000</v>
      </c>
      <c r="BG87" s="85">
        <f t="shared" si="57"/>
        <v>75000</v>
      </c>
      <c r="BH87" s="85">
        <f t="shared" si="57"/>
        <v>75000</v>
      </c>
      <c r="BI87" s="85">
        <f t="shared" si="57"/>
        <v>75000</v>
      </c>
      <c r="BJ87" s="85">
        <f t="shared" si="57"/>
        <v>75000</v>
      </c>
      <c r="BK87" s="85">
        <f t="shared" si="57"/>
        <v>75000</v>
      </c>
      <c r="BL87" s="85">
        <f t="shared" si="57"/>
        <v>75000</v>
      </c>
      <c r="BM87" s="85">
        <f t="shared" si="57"/>
        <v>75000</v>
      </c>
      <c r="BN87" s="85">
        <f t="shared" si="57"/>
        <v>75000</v>
      </c>
      <c r="BO87" s="85">
        <f t="shared" si="57"/>
        <v>75000</v>
      </c>
      <c r="BP87" s="85">
        <f t="shared" si="57"/>
        <v>75000</v>
      </c>
      <c r="BQ87" s="85">
        <f t="shared" si="57"/>
        <v>75000</v>
      </c>
      <c r="BR87" s="85">
        <f t="shared" si="57"/>
        <v>75000</v>
      </c>
      <c r="BS87" s="85">
        <f t="shared" si="57"/>
        <v>75000</v>
      </c>
      <c r="BT87" s="85">
        <f t="shared" si="57"/>
        <v>75000</v>
      </c>
      <c r="BU87" s="85">
        <f t="shared" si="57"/>
        <v>75000</v>
      </c>
      <c r="BV87" s="85">
        <f t="shared" si="57"/>
        <v>75000</v>
      </c>
      <c r="BW87" s="85">
        <f t="shared" si="57"/>
        <v>75000</v>
      </c>
      <c r="BX87" s="85">
        <f t="shared" si="57"/>
        <v>75000</v>
      </c>
      <c r="BY87" s="69"/>
      <c r="BZ87" s="118">
        <f>SUM(K87:BX87)</f>
        <v>4500000</v>
      </c>
      <c r="CA87" s="35"/>
      <c r="CB87" s="92"/>
      <c r="CC87" s="92"/>
      <c r="CD87" s="92"/>
      <c r="CE87" s="92"/>
      <c r="CF87" s="92"/>
      <c r="CG87" s="92"/>
      <c r="CH87" s="92"/>
      <c r="CI87" s="92"/>
      <c r="CJ87" s="92"/>
      <c r="CK87" s="92"/>
      <c r="CL87" s="92"/>
      <c r="CM87" s="92"/>
      <c r="CN87" s="92"/>
      <c r="CO87" s="92"/>
      <c r="CP87" s="92"/>
      <c r="CQ87" s="92"/>
      <c r="CR87" s="92"/>
      <c r="CS87" s="92"/>
      <c r="CT87" s="92"/>
      <c r="CU87" s="92"/>
      <c r="CV87" s="92"/>
    </row>
    <row r="88" spans="1:100" x14ac:dyDescent="0.25">
      <c r="A88" s="103">
        <v>4.2</v>
      </c>
      <c r="B88" s="93" t="s">
        <v>22</v>
      </c>
      <c r="C88" s="101" t="s">
        <v>59</v>
      </c>
      <c r="D88" s="100">
        <v>42005.375</v>
      </c>
      <c r="E88" s="100">
        <v>43100.791666666664</v>
      </c>
      <c r="F88" s="102"/>
      <c r="G88" s="102" t="s">
        <v>0</v>
      </c>
      <c r="H88" s="111">
        <v>500000</v>
      </c>
      <c r="I88" s="4"/>
      <c r="J88" s="27">
        <f>+H88+I88</f>
        <v>500000</v>
      </c>
      <c r="K88" s="95"/>
      <c r="L88" s="98"/>
      <c r="M88" s="96"/>
      <c r="N88" s="95"/>
      <c r="O88" s="98"/>
      <c r="P88" s="96"/>
      <c r="Q88" s="95"/>
      <c r="R88" s="98"/>
      <c r="S88" s="96"/>
      <c r="T88" s="95"/>
      <c r="U88" s="98"/>
      <c r="V88" s="96"/>
      <c r="W88" s="95"/>
      <c r="X88" s="98"/>
      <c r="Y88" s="96"/>
      <c r="Z88" s="95"/>
      <c r="AA88" s="84"/>
      <c r="AB88" s="96"/>
      <c r="AC88" s="95"/>
      <c r="AE88" s="96"/>
      <c r="AF88" s="85">
        <v>100000</v>
      </c>
      <c r="AG88" s="98"/>
      <c r="AH88" s="96"/>
      <c r="AI88" s="95"/>
      <c r="AJ88" s="98"/>
      <c r="AK88" s="96"/>
      <c r="AL88" s="95"/>
      <c r="AM88" s="84"/>
      <c r="AN88" s="96"/>
      <c r="AO88" s="95"/>
      <c r="AQ88" s="85">
        <v>100000</v>
      </c>
      <c r="AR88" s="77"/>
      <c r="AS88" s="69"/>
      <c r="AT88" s="71"/>
      <c r="AU88" s="70"/>
      <c r="AV88" s="69"/>
      <c r="AW88" s="69"/>
      <c r="AX88" s="95"/>
      <c r="AY88" s="84"/>
      <c r="AZ88" s="84"/>
      <c r="BA88" s="95"/>
      <c r="BC88" s="85">
        <v>100000</v>
      </c>
      <c r="BD88" s="87"/>
      <c r="BE88" s="69"/>
      <c r="BF88" s="71"/>
      <c r="BG88" s="70"/>
      <c r="BH88" s="69"/>
      <c r="BI88" s="96"/>
      <c r="BJ88" s="95"/>
      <c r="BK88" s="84"/>
      <c r="BL88" s="96"/>
      <c r="BM88" s="69"/>
      <c r="BN88" s="69"/>
      <c r="BO88" s="85">
        <v>100000</v>
      </c>
      <c r="BP88" s="69"/>
      <c r="BQ88" s="69"/>
      <c r="BR88" s="69"/>
      <c r="BS88" s="69"/>
      <c r="BT88" s="69"/>
      <c r="BU88" s="69"/>
      <c r="BV88" s="69"/>
      <c r="BW88" s="69"/>
      <c r="BX88" s="69">
        <v>100000</v>
      </c>
      <c r="BZ88" s="118">
        <f>SUM(K88:BX88)</f>
        <v>500000</v>
      </c>
      <c r="CA88" s="35">
        <f>+BZ88-H88</f>
        <v>0</v>
      </c>
      <c r="CB88" s="92"/>
      <c r="CC88" s="92"/>
      <c r="CD88" s="92"/>
      <c r="CE88" s="92"/>
      <c r="CF88" s="92"/>
      <c r="CG88" s="92"/>
      <c r="CH88" s="92"/>
      <c r="CI88" s="92"/>
      <c r="CJ88" s="92"/>
      <c r="CK88" s="92"/>
      <c r="CL88" s="92"/>
      <c r="CM88" s="92"/>
      <c r="CN88" s="92"/>
      <c r="CO88" s="92"/>
      <c r="CP88" s="92"/>
      <c r="CQ88" s="92"/>
      <c r="CR88" s="92"/>
      <c r="CS88" s="92"/>
      <c r="CT88" s="92"/>
      <c r="CU88" s="92"/>
      <c r="CV88" s="92"/>
    </row>
    <row r="89" spans="1:100" x14ac:dyDescent="0.25">
      <c r="A89" s="103"/>
      <c r="B89" s="93"/>
      <c r="C89" s="101"/>
      <c r="D89" s="100"/>
      <c r="E89" s="100"/>
      <c r="F89" s="102"/>
      <c r="G89" s="102"/>
      <c r="H89" s="91"/>
      <c r="I89" s="111"/>
      <c r="J89" s="27"/>
      <c r="K89" s="95"/>
      <c r="L89" s="98"/>
      <c r="M89" s="96"/>
      <c r="N89" s="95"/>
      <c r="O89" s="98"/>
      <c r="P89" s="96"/>
      <c r="Q89" s="95"/>
      <c r="R89" s="98"/>
      <c r="S89" s="96"/>
      <c r="T89" s="95"/>
      <c r="U89" s="98"/>
      <c r="V89" s="96"/>
      <c r="W89" s="95"/>
      <c r="X89" s="98"/>
      <c r="Y89" s="96"/>
      <c r="Z89" s="95"/>
      <c r="AA89" s="84"/>
      <c r="AB89" s="96"/>
      <c r="AC89" s="95"/>
      <c r="AE89" s="96"/>
      <c r="AF89" s="95"/>
      <c r="AG89" s="98"/>
      <c r="AH89" s="96"/>
      <c r="AI89" s="95"/>
      <c r="AJ89" s="98"/>
      <c r="AK89" s="96"/>
      <c r="AL89" s="95"/>
      <c r="AM89" s="98"/>
      <c r="AN89" s="96"/>
      <c r="AO89" s="87"/>
      <c r="AP89" s="84"/>
      <c r="AQ89" s="88"/>
      <c r="AR89" s="77"/>
      <c r="AS89" s="84"/>
      <c r="AT89" s="88"/>
      <c r="AU89" s="85"/>
      <c r="AV89" s="84"/>
      <c r="AW89" s="85"/>
      <c r="AX89" s="87"/>
      <c r="AY89" s="84"/>
      <c r="AZ89" s="85"/>
      <c r="BA89" s="87"/>
      <c r="BB89" s="84"/>
      <c r="BC89" s="88"/>
      <c r="BD89" s="87"/>
      <c r="BE89" s="84"/>
      <c r="BF89" s="88"/>
      <c r="BG89" s="87"/>
      <c r="BI89" s="96"/>
      <c r="BL89" s="96"/>
      <c r="BM89" s="69"/>
      <c r="BN89" s="69"/>
      <c r="BO89" s="69"/>
      <c r="BP89" s="69"/>
      <c r="BQ89" s="85"/>
      <c r="BR89" s="85"/>
      <c r="BS89" s="85"/>
      <c r="BT89" s="85"/>
      <c r="BU89" s="85"/>
      <c r="BV89" s="69"/>
      <c r="BW89" s="69"/>
      <c r="BX89" s="69"/>
      <c r="BY89" s="98"/>
      <c r="BZ89" s="118"/>
      <c r="CA89" s="35"/>
      <c r="CB89" s="92"/>
      <c r="CC89" s="92"/>
      <c r="CD89" s="92"/>
      <c r="CE89" s="92"/>
      <c r="CF89" s="92"/>
      <c r="CG89" s="92"/>
      <c r="CH89" s="92"/>
      <c r="CI89" s="92"/>
      <c r="CJ89" s="92"/>
      <c r="CK89" s="92"/>
      <c r="CL89" s="92"/>
      <c r="CM89" s="92"/>
      <c r="CN89" s="92"/>
      <c r="CO89" s="92"/>
      <c r="CP89" s="92"/>
      <c r="CQ89" s="92"/>
      <c r="CR89" s="92"/>
      <c r="CS89" s="92"/>
      <c r="CT89" s="92"/>
      <c r="CU89" s="92"/>
      <c r="CV89" s="92"/>
    </row>
    <row r="90" spans="1:100" ht="15.75" thickBot="1" x14ac:dyDescent="0.3">
      <c r="J90" s="137">
        <f>+J86+J64+J58+J52+J39+J23+J4</f>
        <v>70000000.217999995</v>
      </c>
      <c r="K90" s="95"/>
      <c r="L90" s="98"/>
      <c r="M90" s="96"/>
      <c r="N90" s="95"/>
      <c r="O90" s="98"/>
      <c r="P90" s="96"/>
      <c r="Q90" s="95"/>
      <c r="R90" s="98"/>
      <c r="S90" s="96"/>
      <c r="T90" s="95"/>
      <c r="U90" s="98"/>
      <c r="V90" s="96"/>
      <c r="W90" s="95"/>
      <c r="X90" s="98"/>
      <c r="Y90" s="96"/>
      <c r="Z90" s="95"/>
      <c r="AA90" s="98"/>
      <c r="AB90" s="96"/>
      <c r="AC90" s="95"/>
      <c r="AD90" s="98"/>
      <c r="AE90" s="96"/>
      <c r="AF90" s="95"/>
      <c r="AG90" s="98"/>
      <c r="AH90" s="96"/>
      <c r="AI90" s="95"/>
      <c r="AJ90" s="98"/>
      <c r="AK90" s="96"/>
      <c r="AL90" s="95"/>
      <c r="AM90" s="98"/>
      <c r="AN90" s="96"/>
      <c r="AO90" s="95"/>
      <c r="AP90" s="98"/>
      <c r="AQ90" s="96"/>
      <c r="AR90" s="95"/>
      <c r="AS90" s="98"/>
      <c r="AT90" s="96"/>
      <c r="AU90" s="95"/>
      <c r="AV90" s="98"/>
      <c r="AW90" s="96"/>
      <c r="AX90" s="95"/>
      <c r="AY90" s="98"/>
      <c r="AZ90" s="96"/>
      <c r="BA90" s="95"/>
      <c r="BB90" s="98"/>
      <c r="BC90" s="96"/>
      <c r="BD90" s="95"/>
      <c r="BE90" s="98"/>
      <c r="BF90" s="96"/>
      <c r="BG90" s="95"/>
      <c r="BH90" s="98"/>
      <c r="BI90" s="96"/>
      <c r="BJ90" s="95"/>
      <c r="BK90" s="98"/>
      <c r="BL90" s="96"/>
      <c r="BM90" s="69"/>
      <c r="BN90" s="69"/>
      <c r="BO90" s="69"/>
      <c r="BP90" s="69"/>
      <c r="BQ90" s="69"/>
      <c r="BR90" s="69"/>
      <c r="BS90" s="69"/>
      <c r="BT90" s="69"/>
      <c r="BU90" s="69"/>
      <c r="BV90" s="69"/>
      <c r="BW90" s="69"/>
      <c r="BX90" s="69"/>
      <c r="BY90" s="98"/>
      <c r="BZ90" s="120">
        <f>+BZ89+BZ88+BZ87</f>
        <v>5000000</v>
      </c>
      <c r="CB90" s="92"/>
      <c r="CC90" s="92"/>
      <c r="CD90" s="92"/>
      <c r="CE90" s="92"/>
      <c r="CF90" s="92"/>
      <c r="CG90" s="92"/>
      <c r="CH90" s="92"/>
      <c r="CI90" s="92"/>
      <c r="CJ90" s="92"/>
      <c r="CK90" s="92"/>
      <c r="CL90" s="92"/>
      <c r="CM90" s="92"/>
      <c r="CN90" s="92"/>
      <c r="CO90" s="92"/>
      <c r="CP90" s="92"/>
      <c r="CQ90" s="92"/>
      <c r="CR90" s="92"/>
      <c r="CS90" s="92"/>
      <c r="CT90" s="92"/>
      <c r="CU90" s="92"/>
      <c r="CV90" s="92"/>
    </row>
    <row r="91" spans="1:100" ht="15.75" thickBot="1" x14ac:dyDescent="0.3">
      <c r="J91" s="40" t="s">
        <v>28</v>
      </c>
      <c r="K91" s="41">
        <f t="shared" ref="K91:BV91" si="58">+K86+K64+K58+K39+K23+K4+K52</f>
        <v>0</v>
      </c>
      <c r="L91" s="41">
        <f t="shared" si="58"/>
        <v>0</v>
      </c>
      <c r="M91" s="41">
        <f t="shared" si="58"/>
        <v>0</v>
      </c>
      <c r="N91" s="41">
        <f t="shared" si="58"/>
        <v>0</v>
      </c>
      <c r="O91" s="41">
        <f t="shared" si="58"/>
        <v>0</v>
      </c>
      <c r="P91" s="41">
        <f t="shared" si="58"/>
        <v>0</v>
      </c>
      <c r="Q91" s="41">
        <f t="shared" si="58"/>
        <v>75000</v>
      </c>
      <c r="R91" s="41">
        <f t="shared" si="58"/>
        <v>75000</v>
      </c>
      <c r="S91" s="41">
        <f t="shared" si="58"/>
        <v>105000</v>
      </c>
      <c r="T91" s="41">
        <f t="shared" si="58"/>
        <v>105000</v>
      </c>
      <c r="U91" s="41">
        <f t="shared" si="58"/>
        <v>305000</v>
      </c>
      <c r="V91" s="41">
        <f t="shared" si="58"/>
        <v>307750</v>
      </c>
      <c r="W91" s="41">
        <f t="shared" si="58"/>
        <v>450750</v>
      </c>
      <c r="X91" s="41">
        <f t="shared" si="58"/>
        <v>726650</v>
      </c>
      <c r="Y91" s="41">
        <f t="shared" si="58"/>
        <v>1134495</v>
      </c>
      <c r="Z91" s="41">
        <f t="shared" si="58"/>
        <v>1044495</v>
      </c>
      <c r="AA91" s="41">
        <f t="shared" si="58"/>
        <v>1251495</v>
      </c>
      <c r="AB91" s="41">
        <f t="shared" si="58"/>
        <v>1358403.6129999999</v>
      </c>
      <c r="AC91" s="41">
        <f t="shared" si="58"/>
        <v>663003.61300000001</v>
      </c>
      <c r="AD91" s="41">
        <f t="shared" si="58"/>
        <v>1563003.6129999999</v>
      </c>
      <c r="AE91" s="41">
        <f t="shared" si="58"/>
        <v>531758.61300000001</v>
      </c>
      <c r="AF91" s="41">
        <f t="shared" si="58"/>
        <v>2352758.6129999999</v>
      </c>
      <c r="AG91" s="41">
        <f t="shared" si="58"/>
        <v>1377758.6129999999</v>
      </c>
      <c r="AH91" s="41">
        <f t="shared" si="58"/>
        <v>1137750</v>
      </c>
      <c r="AI91" s="41">
        <f t="shared" si="58"/>
        <v>1409808.8148148148</v>
      </c>
      <c r="AJ91" s="41">
        <f t="shared" si="58"/>
        <v>3209808.8148148148</v>
      </c>
      <c r="AK91" s="41">
        <f t="shared" si="58"/>
        <v>1034808.8148148148</v>
      </c>
      <c r="AL91" s="41">
        <f t="shared" si="58"/>
        <v>1209808.8148148148</v>
      </c>
      <c r="AM91" s="41">
        <f t="shared" si="58"/>
        <v>1489808.8148148148</v>
      </c>
      <c r="AN91" s="41">
        <f t="shared" si="58"/>
        <v>2168251.5114814816</v>
      </c>
      <c r="AO91" s="41">
        <f t="shared" si="58"/>
        <v>1226694.2081481481</v>
      </c>
      <c r="AP91" s="41">
        <f t="shared" si="58"/>
        <v>2177386.9048148147</v>
      </c>
      <c r="AQ91" s="41">
        <f t="shared" si="58"/>
        <v>2040501.5114814816</v>
      </c>
      <c r="AR91" s="41">
        <f t="shared" si="58"/>
        <v>864047.53</v>
      </c>
      <c r="AS91" s="41">
        <f t="shared" si="58"/>
        <v>749604.83333333337</v>
      </c>
      <c r="AT91" s="41">
        <f t="shared" si="58"/>
        <v>2367476.6666666665</v>
      </c>
      <c r="AU91" s="41">
        <f t="shared" si="58"/>
        <v>660525.66666666663</v>
      </c>
      <c r="AV91" s="41">
        <f t="shared" si="58"/>
        <v>1410525.6666666665</v>
      </c>
      <c r="AW91" s="41">
        <f t="shared" si="58"/>
        <v>3014511.1851851852</v>
      </c>
      <c r="AX91" s="41">
        <f t="shared" si="58"/>
        <v>1484822.1596296295</v>
      </c>
      <c r="AY91" s="41">
        <f t="shared" si="58"/>
        <v>2134558.715185185</v>
      </c>
      <c r="AZ91" s="41">
        <f t="shared" si="58"/>
        <v>3728558.7151851854</v>
      </c>
      <c r="BA91" s="41">
        <f t="shared" si="58"/>
        <v>2700461.2240740741</v>
      </c>
      <c r="BB91" s="41">
        <f t="shared" si="58"/>
        <v>2167001.4118518517</v>
      </c>
      <c r="BC91" s="41">
        <f t="shared" si="58"/>
        <v>1943985.5185185187</v>
      </c>
      <c r="BD91" s="41">
        <f t="shared" si="58"/>
        <v>943985.51851851854</v>
      </c>
      <c r="BE91" s="41">
        <f t="shared" si="58"/>
        <v>643985.51851851854</v>
      </c>
      <c r="BF91" s="41">
        <f t="shared" si="58"/>
        <v>1120000</v>
      </c>
      <c r="BG91" s="41">
        <f t="shared" si="58"/>
        <v>600000</v>
      </c>
      <c r="BH91" s="41">
        <f t="shared" si="58"/>
        <v>670000</v>
      </c>
      <c r="BI91" s="41">
        <f t="shared" si="58"/>
        <v>1120000</v>
      </c>
      <c r="BJ91" s="41">
        <f t="shared" si="58"/>
        <v>120000</v>
      </c>
      <c r="BK91" s="41">
        <f t="shared" si="58"/>
        <v>520000</v>
      </c>
      <c r="BL91" s="41">
        <f t="shared" si="58"/>
        <v>1350000</v>
      </c>
      <c r="BM91" s="41">
        <f t="shared" si="58"/>
        <v>594000</v>
      </c>
      <c r="BN91" s="41">
        <f t="shared" si="58"/>
        <v>820000</v>
      </c>
      <c r="BO91" s="41">
        <f t="shared" si="58"/>
        <v>2170000</v>
      </c>
      <c r="BP91" s="41">
        <f t="shared" si="58"/>
        <v>170000</v>
      </c>
      <c r="BQ91" s="41">
        <f t="shared" si="58"/>
        <v>720000</v>
      </c>
      <c r="BR91" s="41">
        <f t="shared" si="58"/>
        <v>1750000</v>
      </c>
      <c r="BS91" s="41">
        <f t="shared" si="58"/>
        <v>570000</v>
      </c>
      <c r="BT91" s="41">
        <f t="shared" si="58"/>
        <v>120000</v>
      </c>
      <c r="BU91" s="41">
        <f t="shared" si="58"/>
        <v>1420000</v>
      </c>
      <c r="BV91" s="41">
        <f t="shared" si="58"/>
        <v>120000</v>
      </c>
      <c r="BW91" s="41">
        <f t="shared" ref="BW91" si="59">+BW86+BW64+BW58+BW39+BW23+BW4+BW52</f>
        <v>500000</v>
      </c>
      <c r="BX91" s="41">
        <f>+BX86+BX64+BX58+BX39+BX23+BX4+BX52</f>
        <v>200000</v>
      </c>
      <c r="BY91" s="41"/>
      <c r="BZ91" s="121">
        <f>SUM(K91:BX91)</f>
        <v>70000000.217999995</v>
      </c>
      <c r="CA91" s="177">
        <f>+BZ90+BZ86+BZ64+BZ58+BZ52+BZ39+BZ23</f>
        <v>70000000.217999995</v>
      </c>
      <c r="CB91" s="92"/>
      <c r="CC91" s="92"/>
      <c r="CD91" s="92"/>
      <c r="CE91" s="92"/>
      <c r="CF91" s="92"/>
      <c r="CG91" s="92"/>
      <c r="CH91" s="92"/>
      <c r="CI91" s="92"/>
      <c r="CJ91" s="92"/>
      <c r="CK91" s="92"/>
      <c r="CL91" s="92"/>
      <c r="CM91" s="92"/>
      <c r="CN91" s="92"/>
      <c r="CO91" s="92"/>
      <c r="CP91" s="92"/>
      <c r="CQ91" s="92"/>
      <c r="CR91" s="92"/>
      <c r="CS91" s="92"/>
      <c r="CT91" s="92"/>
      <c r="CU91" s="92"/>
      <c r="CV91" s="92"/>
    </row>
    <row r="92" spans="1:100" x14ac:dyDescent="0.25">
      <c r="BZ92" s="92"/>
      <c r="CA92" s="92"/>
      <c r="CB92" s="92"/>
      <c r="CC92" s="92"/>
      <c r="CD92" s="92"/>
      <c r="CE92" s="92"/>
      <c r="CF92" s="92"/>
      <c r="CG92" s="92"/>
      <c r="CH92" s="92"/>
      <c r="CI92" s="92"/>
      <c r="CJ92" s="92"/>
      <c r="CK92" s="92"/>
      <c r="CL92" s="92"/>
      <c r="CM92" s="92"/>
      <c r="CN92" s="92"/>
      <c r="CO92" s="92"/>
      <c r="CP92" s="92"/>
      <c r="CQ92" s="92"/>
      <c r="CR92" s="92"/>
      <c r="CS92" s="92"/>
      <c r="CT92" s="92"/>
      <c r="CU92" s="92"/>
      <c r="CV92" s="92"/>
    </row>
    <row r="93" spans="1:100" x14ac:dyDescent="0.25">
      <c r="BZ93" s="122">
        <f>+BZ91-35000000</f>
        <v>35000000.217999995</v>
      </c>
      <c r="CA93" s="92"/>
      <c r="CB93" s="92"/>
      <c r="CC93" s="92"/>
      <c r="CD93" s="92"/>
      <c r="CE93" s="92"/>
      <c r="CF93" s="92"/>
      <c r="CG93" s="92"/>
      <c r="CH93" s="92"/>
      <c r="CI93" s="92"/>
      <c r="CJ93" s="92"/>
      <c r="CK93" s="92"/>
      <c r="CL93" s="92"/>
      <c r="CM93" s="92"/>
      <c r="CN93" s="92"/>
      <c r="CO93" s="92"/>
      <c r="CP93" s="92"/>
      <c r="CQ93" s="92"/>
      <c r="CR93" s="92"/>
      <c r="CS93" s="92"/>
      <c r="CT93" s="92"/>
      <c r="CU93" s="92"/>
      <c r="CV93" s="92"/>
    </row>
    <row r="94" spans="1:100" ht="15.75" thickBot="1" x14ac:dyDescent="0.3">
      <c r="BZ94" s="92"/>
      <c r="CA94" s="92"/>
      <c r="CB94" s="92"/>
      <c r="CC94" s="92"/>
      <c r="CD94" s="92"/>
      <c r="CE94" s="92"/>
      <c r="CF94" s="92"/>
      <c r="CG94" s="92"/>
      <c r="CH94" s="92"/>
      <c r="CI94" s="92"/>
      <c r="CJ94" s="92"/>
      <c r="CK94" s="92"/>
      <c r="CL94" s="92"/>
      <c r="CM94" s="92"/>
      <c r="CN94" s="92"/>
      <c r="CO94" s="92"/>
      <c r="CP94" s="92"/>
      <c r="CQ94" s="92"/>
      <c r="CR94" s="92"/>
      <c r="CS94" s="92"/>
      <c r="CT94" s="92"/>
      <c r="CU94" s="92"/>
      <c r="CV94" s="92"/>
    </row>
    <row r="95" spans="1:100" ht="15.75" thickBot="1" x14ac:dyDescent="0.3">
      <c r="E95" s="58"/>
      <c r="F95" s="59"/>
      <c r="G95" s="60"/>
      <c r="H95" s="61"/>
      <c r="I95" s="105"/>
      <c r="J95" s="106"/>
      <c r="BJ95" s="120"/>
      <c r="BZ95" s="92"/>
      <c r="CA95" s="92"/>
      <c r="CB95" s="92"/>
      <c r="CC95" s="92"/>
      <c r="CD95" s="92"/>
      <c r="CE95" s="92"/>
      <c r="CF95" s="92"/>
      <c r="CG95" s="92"/>
      <c r="CH95" s="92"/>
      <c r="CI95" s="92"/>
      <c r="CJ95" s="92"/>
      <c r="CK95" s="92"/>
      <c r="CL95" s="92"/>
      <c r="CM95" s="92"/>
      <c r="CN95" s="92"/>
      <c r="CO95" s="92"/>
      <c r="CP95" s="92"/>
      <c r="CQ95" s="92"/>
      <c r="CR95" s="92"/>
      <c r="CS95" s="92"/>
      <c r="CT95" s="92"/>
      <c r="CU95" s="92"/>
      <c r="CV95" s="92"/>
    </row>
    <row r="96" spans="1:100" x14ac:dyDescent="0.25">
      <c r="E96" s="62"/>
      <c r="F96" s="63"/>
      <c r="G96" s="64"/>
      <c r="H96" s="65"/>
      <c r="I96" s="105"/>
      <c r="J96" s="106"/>
      <c r="BZ96" s="92"/>
      <c r="CA96" s="92"/>
      <c r="CB96" s="92"/>
      <c r="CC96" s="92"/>
      <c r="CD96" s="92"/>
      <c r="CE96" s="92"/>
      <c r="CF96" s="92"/>
      <c r="CG96" s="92"/>
      <c r="CH96" s="92"/>
      <c r="CI96" s="92"/>
      <c r="CJ96" s="92"/>
      <c r="CK96" s="92"/>
      <c r="CL96" s="92"/>
      <c r="CM96" s="92"/>
      <c r="CN96" s="92"/>
      <c r="CO96" s="92"/>
      <c r="CP96" s="92"/>
      <c r="CQ96" s="92"/>
      <c r="CR96" s="92"/>
      <c r="CS96" s="92"/>
      <c r="CT96" s="92"/>
      <c r="CU96" s="92"/>
      <c r="CV96" s="92"/>
    </row>
    <row r="97" spans="5:100" x14ac:dyDescent="0.25">
      <c r="E97" s="99"/>
      <c r="F97" s="42"/>
      <c r="G97" s="44"/>
      <c r="H97" s="45"/>
      <c r="I97" s="105"/>
      <c r="J97" s="106"/>
      <c r="BZ97" s="92"/>
      <c r="CA97" s="92"/>
      <c r="CB97" s="92"/>
      <c r="CC97" s="92"/>
      <c r="CD97" s="92"/>
      <c r="CE97" s="92"/>
      <c r="CF97" s="92"/>
      <c r="CG97" s="92"/>
      <c r="CH97" s="92"/>
      <c r="CI97" s="92"/>
      <c r="CJ97" s="92"/>
      <c r="CK97" s="92"/>
      <c r="CL97" s="92"/>
      <c r="CM97" s="92"/>
      <c r="CN97" s="92"/>
      <c r="CO97" s="92"/>
      <c r="CP97" s="92"/>
      <c r="CQ97" s="92"/>
      <c r="CR97" s="92"/>
      <c r="CS97" s="92"/>
      <c r="CT97" s="92"/>
      <c r="CU97" s="92"/>
      <c r="CV97" s="92"/>
    </row>
    <row r="98" spans="5:100" x14ac:dyDescent="0.25">
      <c r="E98" s="99"/>
      <c r="F98" s="42"/>
      <c r="G98" s="44"/>
      <c r="H98" s="45"/>
      <c r="I98" s="105"/>
      <c r="J98" s="106"/>
      <c r="BZ98" s="92"/>
      <c r="CA98" s="92"/>
      <c r="CB98" s="92"/>
      <c r="CC98" s="92"/>
      <c r="CD98" s="92"/>
      <c r="CE98" s="92"/>
      <c r="CF98" s="92"/>
      <c r="CG98" s="92"/>
      <c r="CH98" s="92"/>
      <c r="CI98" s="92"/>
      <c r="CJ98" s="92"/>
      <c r="CK98" s="92"/>
      <c r="CL98" s="92"/>
      <c r="CM98" s="92"/>
      <c r="CN98" s="92"/>
      <c r="CO98" s="92"/>
      <c r="CP98" s="92"/>
      <c r="CQ98" s="92"/>
      <c r="CR98" s="92"/>
      <c r="CS98" s="92"/>
      <c r="CT98" s="92"/>
      <c r="CU98" s="92"/>
      <c r="CV98" s="92"/>
    </row>
    <row r="99" spans="5:100" x14ac:dyDescent="0.25">
      <c r="E99" s="99"/>
      <c r="F99" s="72"/>
      <c r="G99" s="73"/>
      <c r="H99" s="74"/>
      <c r="I99" s="105"/>
      <c r="J99" s="106"/>
      <c r="BZ99" s="92"/>
      <c r="CA99" s="92"/>
      <c r="CB99" s="92"/>
      <c r="CC99" s="92"/>
      <c r="CD99" s="92"/>
      <c r="CE99" s="92"/>
      <c r="CF99" s="92"/>
      <c r="CG99" s="92"/>
      <c r="CH99" s="92"/>
      <c r="CI99" s="92"/>
      <c r="CJ99" s="92"/>
      <c r="CK99" s="92"/>
      <c r="CL99" s="92"/>
      <c r="CM99" s="92"/>
      <c r="CN99" s="92"/>
      <c r="CO99" s="92"/>
      <c r="CP99" s="92"/>
      <c r="CQ99" s="92"/>
      <c r="CR99" s="92"/>
      <c r="CS99" s="92"/>
      <c r="CT99" s="92"/>
      <c r="CU99" s="92"/>
      <c r="CV99" s="92"/>
    </row>
    <row r="100" spans="5:100" ht="15.75" thickBot="1" x14ac:dyDescent="0.3">
      <c r="E100" s="66"/>
      <c r="F100" s="43"/>
      <c r="G100" s="46"/>
      <c r="H100" s="47"/>
      <c r="I100" s="107"/>
      <c r="J100" s="108"/>
      <c r="BZ100" s="92"/>
      <c r="CA100" s="92"/>
      <c r="CB100" s="92"/>
      <c r="CC100" s="92"/>
      <c r="CD100" s="92"/>
      <c r="CE100" s="92"/>
      <c r="CF100" s="92"/>
      <c r="CG100" s="92"/>
      <c r="CH100" s="92"/>
      <c r="CI100" s="92"/>
      <c r="CJ100" s="92"/>
      <c r="CK100" s="92"/>
      <c r="CL100" s="92"/>
      <c r="CM100" s="92"/>
      <c r="CN100" s="92"/>
      <c r="CO100" s="92"/>
      <c r="CP100" s="92"/>
      <c r="CQ100" s="92"/>
      <c r="CR100" s="92"/>
      <c r="CS100" s="92"/>
      <c r="CT100" s="92"/>
      <c r="CU100" s="92"/>
      <c r="CV100" s="92"/>
    </row>
    <row r="101" spans="5:100" x14ac:dyDescent="0.25">
      <c r="J101" s="109"/>
      <c r="BZ101" s="92"/>
      <c r="CA101" s="92"/>
      <c r="CB101" s="92"/>
      <c r="CC101" s="92"/>
      <c r="CD101" s="92"/>
      <c r="CE101" s="92"/>
      <c r="CF101" s="92"/>
      <c r="CG101" s="92"/>
      <c r="CH101" s="92"/>
      <c r="CI101" s="92"/>
      <c r="CJ101" s="92"/>
      <c r="CK101" s="92"/>
      <c r="CL101" s="92"/>
      <c r="CM101" s="92"/>
      <c r="CN101" s="92"/>
      <c r="CO101" s="92"/>
      <c r="CP101" s="92"/>
      <c r="CQ101" s="92"/>
      <c r="CR101" s="92"/>
      <c r="CS101" s="92"/>
      <c r="CT101" s="92"/>
      <c r="CU101" s="92"/>
      <c r="CV101" s="92"/>
    </row>
    <row r="102" spans="5:100" x14ac:dyDescent="0.25">
      <c r="I102" s="120"/>
      <c r="BZ102" s="92"/>
      <c r="CA102" s="92"/>
      <c r="CB102" s="92"/>
      <c r="CC102" s="92"/>
      <c r="CD102" s="92"/>
      <c r="CE102" s="92"/>
      <c r="CF102" s="92"/>
      <c r="CG102" s="92"/>
      <c r="CH102" s="92"/>
      <c r="CI102" s="92"/>
      <c r="CJ102" s="92"/>
      <c r="CK102" s="92"/>
      <c r="CL102" s="92"/>
      <c r="CM102" s="92"/>
      <c r="CN102" s="92"/>
      <c r="CO102" s="92"/>
      <c r="CP102" s="92"/>
      <c r="CQ102" s="92"/>
      <c r="CR102" s="92"/>
      <c r="CS102" s="92"/>
      <c r="CT102" s="92"/>
      <c r="CU102" s="92"/>
      <c r="CV102" s="92"/>
    </row>
    <row r="103" spans="5:100" x14ac:dyDescent="0.25">
      <c r="I103" s="120"/>
      <c r="BZ103" s="92"/>
      <c r="CA103" s="92"/>
      <c r="CB103" s="92"/>
      <c r="CC103" s="92"/>
      <c r="CD103" s="92"/>
      <c r="CE103" s="92"/>
      <c r="CF103" s="92"/>
      <c r="CG103" s="92"/>
      <c r="CH103" s="92"/>
      <c r="CI103" s="92"/>
      <c r="CJ103" s="92"/>
      <c r="CK103" s="92"/>
      <c r="CL103" s="92"/>
      <c r="CM103" s="92"/>
      <c r="CN103" s="92"/>
      <c r="CO103" s="92"/>
      <c r="CP103" s="92"/>
      <c r="CQ103" s="92"/>
      <c r="CR103" s="92"/>
      <c r="CS103" s="92"/>
      <c r="CT103" s="92"/>
      <c r="CU103" s="92"/>
      <c r="CV103" s="92"/>
    </row>
    <row r="104" spans="5:100" x14ac:dyDescent="0.25">
      <c r="BZ104" s="92"/>
      <c r="CA104" s="92"/>
      <c r="CB104" s="92"/>
      <c r="CC104" s="92"/>
      <c r="CD104" s="92"/>
      <c r="CE104" s="92"/>
      <c r="CF104" s="92"/>
      <c r="CG104" s="92"/>
      <c r="CH104" s="92"/>
      <c r="CI104" s="92"/>
      <c r="CJ104" s="92"/>
      <c r="CK104" s="92"/>
      <c r="CL104" s="92"/>
      <c r="CM104" s="92"/>
      <c r="CN104" s="92"/>
      <c r="CO104" s="92"/>
      <c r="CP104" s="92"/>
      <c r="CQ104" s="92"/>
      <c r="CR104" s="92"/>
      <c r="CS104" s="92"/>
      <c r="CT104" s="92"/>
      <c r="CU104" s="92"/>
      <c r="CV104" s="92"/>
    </row>
    <row r="105" spans="5:100" x14ac:dyDescent="0.25">
      <c r="BZ105" s="92"/>
      <c r="CA105" s="92"/>
      <c r="CB105" s="92"/>
      <c r="CC105" s="92"/>
      <c r="CD105" s="92"/>
      <c r="CE105" s="92"/>
      <c r="CF105" s="92"/>
      <c r="CG105" s="92"/>
      <c r="CH105" s="92"/>
      <c r="CI105" s="92"/>
      <c r="CJ105" s="92"/>
      <c r="CK105" s="92"/>
      <c r="CL105" s="92"/>
      <c r="CM105" s="92"/>
      <c r="CN105" s="92"/>
      <c r="CO105" s="92"/>
      <c r="CP105" s="92"/>
      <c r="CQ105" s="92"/>
      <c r="CR105" s="92"/>
      <c r="CS105" s="92"/>
      <c r="CT105" s="92"/>
      <c r="CU105" s="92"/>
      <c r="CV105" s="92"/>
    </row>
    <row r="106" spans="5:100" x14ac:dyDescent="0.25">
      <c r="BZ106" s="92"/>
      <c r="CA106" s="92"/>
      <c r="CB106" s="92"/>
      <c r="CC106" s="92"/>
      <c r="CD106" s="92"/>
      <c r="CE106" s="92"/>
      <c r="CF106" s="92"/>
      <c r="CG106" s="92"/>
      <c r="CH106" s="92"/>
      <c r="CI106" s="92"/>
      <c r="CJ106" s="92"/>
      <c r="CK106" s="92"/>
      <c r="CL106" s="92"/>
      <c r="CM106" s="92"/>
      <c r="CN106" s="92"/>
      <c r="CO106" s="92"/>
      <c r="CP106" s="92"/>
      <c r="CQ106" s="92"/>
      <c r="CR106" s="92"/>
      <c r="CS106" s="92"/>
      <c r="CT106" s="92"/>
      <c r="CU106" s="92"/>
      <c r="CV106" s="92"/>
    </row>
    <row r="107" spans="5:100" x14ac:dyDescent="0.25">
      <c r="BZ107" s="92"/>
      <c r="CA107" s="92"/>
      <c r="CB107" s="92"/>
      <c r="CC107" s="92"/>
      <c r="CD107" s="92"/>
      <c r="CE107" s="92"/>
      <c r="CF107" s="92"/>
      <c r="CG107" s="92"/>
      <c r="CH107" s="92"/>
      <c r="CI107" s="92"/>
      <c r="CJ107" s="92"/>
      <c r="CK107" s="92"/>
      <c r="CL107" s="92"/>
      <c r="CM107" s="92"/>
      <c r="CN107" s="92"/>
      <c r="CO107" s="92"/>
      <c r="CP107" s="92"/>
      <c r="CQ107" s="92"/>
      <c r="CR107" s="92"/>
      <c r="CS107" s="92"/>
      <c r="CT107" s="92"/>
      <c r="CU107" s="92"/>
      <c r="CV107" s="92"/>
    </row>
    <row r="108" spans="5:100" x14ac:dyDescent="0.25">
      <c r="BZ108" s="92"/>
      <c r="CA108" s="92"/>
      <c r="CB108" s="92"/>
      <c r="CC108" s="92"/>
      <c r="CD108" s="92"/>
      <c r="CE108" s="92"/>
      <c r="CF108" s="92"/>
      <c r="CG108" s="92"/>
      <c r="CH108" s="92"/>
      <c r="CI108" s="92"/>
      <c r="CJ108" s="92"/>
      <c r="CK108" s="92"/>
      <c r="CL108" s="92"/>
      <c r="CM108" s="92"/>
      <c r="CN108" s="92"/>
      <c r="CO108" s="92"/>
      <c r="CP108" s="92"/>
      <c r="CQ108" s="92"/>
      <c r="CR108" s="92"/>
      <c r="CS108" s="92"/>
      <c r="CT108" s="92"/>
      <c r="CU108" s="92"/>
      <c r="CV108" s="92"/>
    </row>
    <row r="109" spans="5:100" x14ac:dyDescent="0.25">
      <c r="BZ109" s="92"/>
      <c r="CA109" s="92"/>
      <c r="CB109" s="92"/>
      <c r="CC109" s="92"/>
      <c r="CD109" s="92"/>
      <c r="CE109" s="92"/>
      <c r="CF109" s="92"/>
      <c r="CG109" s="92"/>
      <c r="CH109" s="92"/>
      <c r="CI109" s="92"/>
      <c r="CJ109" s="92"/>
      <c r="CK109" s="92"/>
      <c r="CL109" s="92"/>
      <c r="CM109" s="92"/>
      <c r="CN109" s="92"/>
      <c r="CO109" s="92"/>
      <c r="CP109" s="92"/>
      <c r="CQ109" s="92"/>
      <c r="CR109" s="92"/>
      <c r="CS109" s="92"/>
      <c r="CT109" s="92"/>
      <c r="CU109" s="92"/>
      <c r="CV109" s="92"/>
    </row>
    <row r="110" spans="5:100" x14ac:dyDescent="0.25">
      <c r="BZ110" s="92"/>
      <c r="CA110" s="92"/>
      <c r="CB110" s="92"/>
      <c r="CC110" s="92"/>
      <c r="CD110" s="92"/>
      <c r="CE110" s="92"/>
      <c r="CF110" s="92"/>
      <c r="CG110" s="92"/>
      <c r="CH110" s="92"/>
      <c r="CI110" s="92"/>
      <c r="CJ110" s="92"/>
      <c r="CK110" s="92"/>
      <c r="CL110" s="92"/>
      <c r="CM110" s="92"/>
      <c r="CN110" s="92"/>
      <c r="CO110" s="92"/>
      <c r="CP110" s="92"/>
      <c r="CQ110" s="92"/>
      <c r="CR110" s="92"/>
      <c r="CS110" s="92"/>
      <c r="CT110" s="92"/>
      <c r="CU110" s="92"/>
      <c r="CV110" s="92"/>
    </row>
    <row r="111" spans="5:100" x14ac:dyDescent="0.25">
      <c r="BZ111" s="92"/>
      <c r="CA111" s="92"/>
      <c r="CB111" s="92"/>
      <c r="CC111" s="92"/>
      <c r="CD111" s="92"/>
      <c r="CE111" s="92"/>
      <c r="CF111" s="92"/>
      <c r="CG111" s="92"/>
      <c r="CH111" s="92"/>
      <c r="CI111" s="92"/>
      <c r="CJ111" s="92"/>
      <c r="CK111" s="92"/>
      <c r="CL111" s="92"/>
      <c r="CM111" s="92"/>
      <c r="CN111" s="92"/>
      <c r="CO111" s="92"/>
      <c r="CP111" s="92"/>
      <c r="CQ111" s="92"/>
      <c r="CR111" s="92"/>
      <c r="CS111" s="92"/>
      <c r="CT111" s="92"/>
      <c r="CU111" s="92"/>
      <c r="CV111" s="92"/>
    </row>
    <row r="112" spans="5:100" x14ac:dyDescent="0.25">
      <c r="BZ112" s="92"/>
      <c r="CA112" s="92"/>
      <c r="CB112" s="92"/>
      <c r="CC112" s="92"/>
      <c r="CD112" s="92"/>
      <c r="CE112" s="92"/>
      <c r="CF112" s="92"/>
      <c r="CG112" s="92"/>
      <c r="CH112" s="92"/>
      <c r="CI112" s="92"/>
      <c r="CJ112" s="92"/>
      <c r="CK112" s="92"/>
      <c r="CL112" s="92"/>
      <c r="CM112" s="92"/>
      <c r="CN112" s="92"/>
      <c r="CO112" s="92"/>
      <c r="CP112" s="92"/>
      <c r="CQ112" s="92"/>
      <c r="CR112" s="92"/>
      <c r="CS112" s="92"/>
      <c r="CT112" s="92"/>
      <c r="CU112" s="92"/>
      <c r="CV112" s="92"/>
    </row>
    <row r="113" spans="78:100" x14ac:dyDescent="0.25">
      <c r="BZ113" s="92"/>
      <c r="CA113" s="92"/>
      <c r="CB113" s="92"/>
      <c r="CC113" s="92"/>
      <c r="CD113" s="92"/>
      <c r="CE113" s="92"/>
      <c r="CF113" s="92"/>
      <c r="CG113" s="92"/>
      <c r="CH113" s="92"/>
      <c r="CI113" s="92"/>
      <c r="CJ113" s="92"/>
      <c r="CK113" s="92"/>
      <c r="CL113" s="92"/>
      <c r="CM113" s="92"/>
      <c r="CN113" s="92"/>
      <c r="CO113" s="92"/>
      <c r="CP113" s="92"/>
      <c r="CQ113" s="92"/>
      <c r="CR113" s="92"/>
      <c r="CS113" s="92"/>
      <c r="CT113" s="92"/>
      <c r="CU113" s="92"/>
      <c r="CV113" s="92"/>
    </row>
    <row r="114" spans="78:100" x14ac:dyDescent="0.25">
      <c r="BZ114" s="92"/>
      <c r="CA114" s="92"/>
      <c r="CB114" s="92"/>
      <c r="CC114" s="92"/>
      <c r="CD114" s="92"/>
      <c r="CE114" s="92"/>
      <c r="CF114" s="92"/>
      <c r="CG114" s="92"/>
      <c r="CH114" s="92"/>
      <c r="CI114" s="92"/>
      <c r="CJ114" s="92"/>
      <c r="CK114" s="92"/>
      <c r="CL114" s="92"/>
      <c r="CM114" s="92"/>
      <c r="CN114" s="92"/>
      <c r="CO114" s="92"/>
      <c r="CP114" s="92"/>
      <c r="CQ114" s="92"/>
      <c r="CR114" s="92"/>
      <c r="CS114" s="92"/>
      <c r="CT114" s="92"/>
      <c r="CU114" s="92"/>
      <c r="CV114" s="92"/>
    </row>
    <row r="115" spans="78:100" x14ac:dyDescent="0.25">
      <c r="BZ115" s="92"/>
      <c r="CA115" s="92"/>
      <c r="CB115" s="92"/>
      <c r="CC115" s="92"/>
      <c r="CD115" s="92"/>
      <c r="CE115" s="92"/>
      <c r="CF115" s="92"/>
      <c r="CG115" s="92"/>
      <c r="CH115" s="92"/>
      <c r="CI115" s="92"/>
      <c r="CJ115" s="92"/>
      <c r="CK115" s="92"/>
      <c r="CL115" s="92"/>
      <c r="CM115" s="92"/>
      <c r="CN115" s="92"/>
      <c r="CO115" s="92"/>
      <c r="CP115" s="92"/>
      <c r="CQ115" s="92"/>
      <c r="CR115" s="92"/>
      <c r="CS115" s="92"/>
      <c r="CT115" s="92"/>
      <c r="CU115" s="92"/>
      <c r="CV115" s="92"/>
    </row>
    <row r="116" spans="78:100" x14ac:dyDescent="0.25">
      <c r="BZ116" s="92"/>
      <c r="CA116" s="92"/>
      <c r="CB116" s="92"/>
      <c r="CC116" s="92"/>
      <c r="CD116" s="92"/>
      <c r="CE116" s="92"/>
      <c r="CF116" s="92"/>
      <c r="CG116" s="92"/>
      <c r="CH116" s="92"/>
      <c r="CI116" s="92"/>
      <c r="CJ116" s="92"/>
      <c r="CK116" s="92"/>
      <c r="CL116" s="92"/>
      <c r="CM116" s="92"/>
      <c r="CN116" s="92"/>
      <c r="CO116" s="92"/>
      <c r="CP116" s="92"/>
      <c r="CQ116" s="92"/>
      <c r="CR116" s="92"/>
      <c r="CS116" s="92"/>
      <c r="CT116" s="92"/>
      <c r="CU116" s="92"/>
      <c r="CV116" s="92"/>
    </row>
    <row r="117" spans="78:100" x14ac:dyDescent="0.25">
      <c r="BZ117" s="92"/>
      <c r="CA117" s="92"/>
      <c r="CB117" s="92"/>
      <c r="CC117" s="92"/>
      <c r="CD117" s="92"/>
      <c r="CE117" s="92"/>
      <c r="CF117" s="92"/>
      <c r="CG117" s="92"/>
      <c r="CH117" s="92"/>
      <c r="CI117" s="92"/>
      <c r="CJ117" s="92"/>
      <c r="CK117" s="92"/>
      <c r="CL117" s="92"/>
      <c r="CM117" s="92"/>
      <c r="CN117" s="92"/>
      <c r="CO117" s="92"/>
      <c r="CP117" s="92"/>
      <c r="CQ117" s="92"/>
      <c r="CR117" s="92"/>
      <c r="CS117" s="92"/>
      <c r="CT117" s="92"/>
      <c r="CU117" s="92"/>
      <c r="CV117" s="92"/>
    </row>
    <row r="118" spans="78:100" x14ac:dyDescent="0.25">
      <c r="BZ118" s="92"/>
      <c r="CA118" s="92"/>
      <c r="CB118" s="92"/>
      <c r="CC118" s="92"/>
      <c r="CD118" s="92"/>
      <c r="CE118" s="92"/>
      <c r="CF118" s="92"/>
      <c r="CG118" s="92"/>
      <c r="CH118" s="92"/>
      <c r="CI118" s="92"/>
      <c r="CJ118" s="92"/>
      <c r="CK118" s="92"/>
      <c r="CL118" s="92"/>
      <c r="CM118" s="92"/>
      <c r="CN118" s="92"/>
      <c r="CO118" s="92"/>
      <c r="CP118" s="92"/>
      <c r="CQ118" s="92"/>
      <c r="CR118" s="92"/>
      <c r="CS118" s="92"/>
      <c r="CT118" s="92"/>
      <c r="CU118" s="92"/>
      <c r="CV118" s="92"/>
    </row>
    <row r="119" spans="78:100" x14ac:dyDescent="0.25">
      <c r="BZ119" s="92"/>
      <c r="CA119" s="92"/>
      <c r="CB119" s="92"/>
      <c r="CC119" s="92"/>
      <c r="CD119" s="92"/>
      <c r="CE119" s="92"/>
      <c r="CF119" s="92"/>
      <c r="CG119" s="92"/>
      <c r="CH119" s="92"/>
      <c r="CI119" s="92"/>
      <c r="CJ119" s="92"/>
      <c r="CK119" s="92"/>
      <c r="CL119" s="92"/>
      <c r="CM119" s="92"/>
      <c r="CN119" s="92"/>
      <c r="CO119" s="92"/>
      <c r="CP119" s="92"/>
      <c r="CQ119" s="92"/>
      <c r="CR119" s="92"/>
      <c r="CS119" s="92"/>
      <c r="CT119" s="92"/>
      <c r="CU119" s="92"/>
      <c r="CV119" s="92"/>
    </row>
    <row r="120" spans="78:100" x14ac:dyDescent="0.25">
      <c r="BZ120" s="92"/>
      <c r="CA120" s="92"/>
      <c r="CB120" s="92"/>
      <c r="CC120" s="92"/>
      <c r="CD120" s="92"/>
      <c r="CE120" s="92"/>
      <c r="CF120" s="92"/>
      <c r="CG120" s="92"/>
      <c r="CH120" s="92"/>
      <c r="CI120" s="92"/>
      <c r="CJ120" s="92"/>
      <c r="CK120" s="92"/>
      <c r="CL120" s="92"/>
      <c r="CM120" s="92"/>
      <c r="CN120" s="92"/>
      <c r="CO120" s="92"/>
      <c r="CP120" s="92"/>
      <c r="CQ120" s="92"/>
      <c r="CR120" s="92"/>
      <c r="CS120" s="92"/>
      <c r="CT120" s="92"/>
      <c r="CU120" s="92"/>
      <c r="CV120" s="92"/>
    </row>
    <row r="121" spans="78:100" x14ac:dyDescent="0.25">
      <c r="BZ121" s="92"/>
      <c r="CA121" s="92"/>
      <c r="CB121" s="92"/>
      <c r="CC121" s="92"/>
      <c r="CD121" s="92"/>
      <c r="CE121" s="92"/>
      <c r="CF121" s="92"/>
      <c r="CG121" s="92"/>
      <c r="CH121" s="92"/>
      <c r="CI121" s="92"/>
      <c r="CJ121" s="92"/>
      <c r="CK121" s="92"/>
      <c r="CL121" s="92"/>
      <c r="CM121" s="92"/>
      <c r="CN121" s="92"/>
      <c r="CO121" s="92"/>
      <c r="CP121" s="92"/>
      <c r="CQ121" s="92"/>
      <c r="CR121" s="92"/>
      <c r="CS121" s="92"/>
      <c r="CT121" s="92"/>
      <c r="CU121" s="92"/>
      <c r="CV121" s="92"/>
    </row>
    <row r="122" spans="78:100" x14ac:dyDescent="0.25">
      <c r="BZ122" s="92"/>
      <c r="CA122" s="92"/>
      <c r="CB122" s="92"/>
      <c r="CC122" s="92"/>
      <c r="CD122" s="92"/>
      <c r="CE122" s="92"/>
      <c r="CF122" s="92"/>
      <c r="CG122" s="92"/>
      <c r="CH122" s="92"/>
      <c r="CI122" s="92"/>
      <c r="CJ122" s="92"/>
      <c r="CK122" s="92"/>
      <c r="CL122" s="92"/>
      <c r="CM122" s="92"/>
      <c r="CN122" s="92"/>
      <c r="CO122" s="92"/>
      <c r="CP122" s="92"/>
      <c r="CQ122" s="92"/>
      <c r="CR122" s="92"/>
      <c r="CS122" s="92"/>
      <c r="CT122" s="92"/>
      <c r="CU122" s="92"/>
      <c r="CV122" s="92"/>
    </row>
    <row r="123" spans="78:100" x14ac:dyDescent="0.25">
      <c r="BZ123" s="92"/>
      <c r="CA123" s="92"/>
      <c r="CB123" s="92"/>
      <c r="CC123" s="92"/>
      <c r="CD123" s="92"/>
      <c r="CE123" s="92"/>
      <c r="CF123" s="92"/>
      <c r="CG123" s="92"/>
      <c r="CH123" s="92"/>
      <c r="CI123" s="92"/>
      <c r="CJ123" s="92"/>
      <c r="CK123" s="92"/>
      <c r="CL123" s="92"/>
      <c r="CM123" s="92"/>
      <c r="CN123" s="92"/>
      <c r="CO123" s="92"/>
      <c r="CP123" s="92"/>
      <c r="CQ123" s="92"/>
      <c r="CR123" s="92"/>
      <c r="CS123" s="92"/>
      <c r="CT123" s="92"/>
      <c r="CU123" s="92"/>
      <c r="CV123" s="92"/>
    </row>
    <row r="124" spans="78:100" x14ac:dyDescent="0.25">
      <c r="BZ124" s="92"/>
      <c r="CA124" s="92"/>
      <c r="CB124" s="92"/>
      <c r="CC124" s="92"/>
      <c r="CD124" s="92"/>
      <c r="CE124" s="92"/>
      <c r="CF124" s="92"/>
      <c r="CG124" s="92"/>
      <c r="CH124" s="92"/>
      <c r="CI124" s="92"/>
      <c r="CJ124" s="92"/>
      <c r="CK124" s="92"/>
      <c r="CL124" s="92"/>
      <c r="CM124" s="92"/>
      <c r="CN124" s="92"/>
      <c r="CO124" s="92"/>
      <c r="CP124" s="92"/>
      <c r="CQ124" s="92"/>
      <c r="CR124" s="92"/>
      <c r="CS124" s="92"/>
      <c r="CT124" s="92"/>
      <c r="CU124" s="92"/>
      <c r="CV124" s="92"/>
    </row>
    <row r="125" spans="78:100" x14ac:dyDescent="0.25">
      <c r="BZ125" s="92"/>
      <c r="CA125" s="92"/>
      <c r="CB125" s="92"/>
      <c r="CC125" s="92"/>
      <c r="CD125" s="92"/>
      <c r="CE125" s="92"/>
      <c r="CF125" s="92"/>
      <c r="CG125" s="92"/>
      <c r="CH125" s="92"/>
      <c r="CI125" s="92"/>
      <c r="CJ125" s="92"/>
      <c r="CK125" s="92"/>
      <c r="CL125" s="92"/>
      <c r="CM125" s="92"/>
      <c r="CN125" s="92"/>
      <c r="CO125" s="92"/>
      <c r="CP125" s="92"/>
      <c r="CQ125" s="92"/>
      <c r="CR125" s="92"/>
      <c r="CS125" s="92"/>
      <c r="CT125" s="92"/>
      <c r="CU125" s="92"/>
      <c r="CV125" s="92"/>
    </row>
    <row r="126" spans="78:100" x14ac:dyDescent="0.25">
      <c r="BZ126" s="92"/>
      <c r="CA126" s="92"/>
      <c r="CB126" s="92"/>
      <c r="CC126" s="92"/>
      <c r="CD126" s="92"/>
      <c r="CE126" s="92"/>
      <c r="CF126" s="92"/>
      <c r="CG126" s="92"/>
      <c r="CH126" s="92"/>
      <c r="CI126" s="92"/>
      <c r="CJ126" s="92"/>
      <c r="CK126" s="92"/>
      <c r="CL126" s="92"/>
      <c r="CM126" s="92"/>
      <c r="CN126" s="92"/>
      <c r="CO126" s="92"/>
      <c r="CP126" s="92"/>
      <c r="CQ126" s="92"/>
      <c r="CR126" s="92"/>
      <c r="CS126" s="92"/>
      <c r="CT126" s="92"/>
      <c r="CU126" s="92"/>
      <c r="CV126" s="92"/>
    </row>
    <row r="127" spans="78:100" x14ac:dyDescent="0.25">
      <c r="BZ127" s="92"/>
      <c r="CA127" s="92"/>
      <c r="CB127" s="92"/>
      <c r="CC127" s="92"/>
      <c r="CD127" s="92"/>
      <c r="CE127" s="92"/>
      <c r="CF127" s="92"/>
      <c r="CG127" s="92"/>
      <c r="CH127" s="92"/>
      <c r="CI127" s="92"/>
      <c r="CJ127" s="92"/>
      <c r="CK127" s="92"/>
      <c r="CL127" s="92"/>
      <c r="CM127" s="92"/>
      <c r="CN127" s="92"/>
      <c r="CO127" s="92"/>
      <c r="CP127" s="92"/>
      <c r="CQ127" s="92"/>
      <c r="CR127" s="92"/>
      <c r="CS127" s="92"/>
      <c r="CT127" s="92"/>
      <c r="CU127" s="92"/>
      <c r="CV127" s="92"/>
    </row>
    <row r="128" spans="78:100" x14ac:dyDescent="0.25">
      <c r="BZ128" s="92"/>
      <c r="CA128" s="92"/>
      <c r="CB128" s="92"/>
      <c r="CC128" s="92"/>
      <c r="CD128" s="92"/>
      <c r="CE128" s="92"/>
      <c r="CF128" s="92"/>
      <c r="CG128" s="92"/>
      <c r="CH128" s="92"/>
      <c r="CI128" s="92"/>
      <c r="CJ128" s="92"/>
      <c r="CK128" s="92"/>
      <c r="CL128" s="92"/>
      <c r="CM128" s="92"/>
      <c r="CN128" s="92"/>
      <c r="CO128" s="92"/>
      <c r="CP128" s="92"/>
      <c r="CQ128" s="92"/>
      <c r="CR128" s="92"/>
      <c r="CS128" s="92"/>
      <c r="CT128" s="92"/>
      <c r="CU128" s="92"/>
      <c r="CV128" s="92"/>
    </row>
    <row r="129" spans="78:100" x14ac:dyDescent="0.25">
      <c r="BZ129" s="92"/>
      <c r="CA129" s="92"/>
      <c r="CB129" s="92"/>
      <c r="CC129" s="92"/>
      <c r="CD129" s="92"/>
      <c r="CE129" s="92"/>
      <c r="CF129" s="92"/>
      <c r="CG129" s="92"/>
      <c r="CH129" s="92"/>
      <c r="CI129" s="92"/>
      <c r="CJ129" s="92"/>
      <c r="CK129" s="92"/>
      <c r="CL129" s="92"/>
      <c r="CM129" s="92"/>
      <c r="CN129" s="92"/>
      <c r="CO129" s="92"/>
      <c r="CP129" s="92"/>
      <c r="CQ129" s="92"/>
      <c r="CR129" s="92"/>
      <c r="CS129" s="92"/>
      <c r="CT129" s="92"/>
      <c r="CU129" s="92"/>
      <c r="CV129" s="92"/>
    </row>
    <row r="130" spans="78:100" x14ac:dyDescent="0.25">
      <c r="BZ130" s="92"/>
      <c r="CA130" s="92"/>
      <c r="CB130" s="92"/>
      <c r="CC130" s="92"/>
      <c r="CD130" s="92"/>
      <c r="CE130" s="92"/>
      <c r="CF130" s="92"/>
      <c r="CG130" s="92"/>
      <c r="CH130" s="92"/>
      <c r="CI130" s="92"/>
      <c r="CJ130" s="92"/>
      <c r="CK130" s="92"/>
      <c r="CL130" s="92"/>
      <c r="CM130" s="92"/>
      <c r="CN130" s="92"/>
      <c r="CO130" s="92"/>
      <c r="CP130" s="92"/>
      <c r="CQ130" s="92"/>
      <c r="CR130" s="92"/>
      <c r="CS130" s="92"/>
      <c r="CT130" s="92"/>
      <c r="CU130" s="92"/>
      <c r="CV130" s="92"/>
    </row>
    <row r="131" spans="78:100" x14ac:dyDescent="0.25">
      <c r="BZ131" s="92"/>
      <c r="CA131" s="92"/>
      <c r="CB131" s="92"/>
      <c r="CC131" s="92"/>
      <c r="CD131" s="92"/>
      <c r="CE131" s="92"/>
      <c r="CF131" s="92"/>
      <c r="CG131" s="92"/>
      <c r="CH131" s="92"/>
      <c r="CI131" s="92"/>
      <c r="CJ131" s="92"/>
      <c r="CK131" s="92"/>
      <c r="CL131" s="92"/>
      <c r="CM131" s="92"/>
      <c r="CN131" s="92"/>
      <c r="CO131" s="92"/>
      <c r="CP131" s="92"/>
      <c r="CQ131" s="92"/>
      <c r="CR131" s="92"/>
      <c r="CS131" s="92"/>
      <c r="CT131" s="92"/>
      <c r="CU131" s="92"/>
      <c r="CV131" s="92"/>
    </row>
    <row r="132" spans="78:100" x14ac:dyDescent="0.25">
      <c r="BZ132" s="92"/>
      <c r="CA132" s="92"/>
      <c r="CB132" s="92"/>
      <c r="CC132" s="92"/>
      <c r="CD132" s="92"/>
      <c r="CE132" s="92"/>
      <c r="CF132" s="92"/>
      <c r="CG132" s="92"/>
      <c r="CH132" s="92"/>
      <c r="CI132" s="92"/>
      <c r="CJ132" s="92"/>
      <c r="CK132" s="92"/>
      <c r="CL132" s="92"/>
      <c r="CM132" s="92"/>
      <c r="CN132" s="92"/>
      <c r="CO132" s="92"/>
      <c r="CP132" s="92"/>
      <c r="CQ132" s="92"/>
      <c r="CR132" s="92"/>
      <c r="CS132" s="92"/>
      <c r="CT132" s="92"/>
      <c r="CU132" s="92"/>
      <c r="CV132" s="92"/>
    </row>
    <row r="133" spans="78:100" x14ac:dyDescent="0.25">
      <c r="BZ133" s="92"/>
      <c r="CA133" s="92"/>
      <c r="CB133" s="92"/>
      <c r="CC133" s="92"/>
      <c r="CD133" s="92"/>
      <c r="CE133" s="92"/>
      <c r="CF133" s="92"/>
      <c r="CG133" s="92"/>
      <c r="CH133" s="92"/>
      <c r="CI133" s="92"/>
      <c r="CJ133" s="92"/>
      <c r="CK133" s="92"/>
      <c r="CL133" s="92"/>
      <c r="CM133" s="92"/>
      <c r="CN133" s="92"/>
      <c r="CO133" s="92"/>
      <c r="CP133" s="92"/>
      <c r="CQ133" s="92"/>
      <c r="CR133" s="92"/>
      <c r="CS133" s="92"/>
      <c r="CT133" s="92"/>
      <c r="CU133" s="92"/>
      <c r="CV133" s="92"/>
    </row>
    <row r="134" spans="78:100" x14ac:dyDescent="0.25">
      <c r="BZ134" s="92"/>
      <c r="CA134" s="92"/>
      <c r="CB134" s="92"/>
      <c r="CC134" s="92"/>
      <c r="CD134" s="92"/>
      <c r="CE134" s="92"/>
      <c r="CF134" s="92"/>
      <c r="CG134" s="92"/>
      <c r="CH134" s="92"/>
      <c r="CI134" s="92"/>
      <c r="CJ134" s="92"/>
      <c r="CK134" s="92"/>
      <c r="CL134" s="92"/>
      <c r="CM134" s="92"/>
      <c r="CN134" s="92"/>
      <c r="CO134" s="92"/>
      <c r="CP134" s="92"/>
      <c r="CQ134" s="92"/>
      <c r="CR134" s="92"/>
      <c r="CS134" s="92"/>
      <c r="CT134" s="92"/>
      <c r="CU134" s="92"/>
      <c r="CV134" s="92"/>
    </row>
    <row r="135" spans="78:100" x14ac:dyDescent="0.25">
      <c r="BZ135" s="92"/>
      <c r="CA135" s="92"/>
      <c r="CB135" s="92"/>
      <c r="CC135" s="92"/>
      <c r="CD135" s="92"/>
      <c r="CE135" s="92"/>
      <c r="CF135" s="92"/>
      <c r="CG135" s="92"/>
      <c r="CH135" s="92"/>
      <c r="CI135" s="92"/>
      <c r="CJ135" s="92"/>
      <c r="CK135" s="92"/>
      <c r="CL135" s="92"/>
      <c r="CM135" s="92"/>
      <c r="CN135" s="92"/>
      <c r="CO135" s="92"/>
      <c r="CP135" s="92"/>
      <c r="CQ135" s="92"/>
      <c r="CR135" s="92"/>
      <c r="CS135" s="92"/>
      <c r="CT135" s="92"/>
      <c r="CU135" s="92"/>
      <c r="CV135" s="92"/>
    </row>
    <row r="136" spans="78:100" x14ac:dyDescent="0.25">
      <c r="BZ136" s="92"/>
      <c r="CA136" s="92"/>
      <c r="CB136" s="92"/>
      <c r="CC136" s="92"/>
      <c r="CD136" s="92"/>
      <c r="CE136" s="92"/>
      <c r="CF136" s="92"/>
      <c r="CG136" s="92"/>
      <c r="CH136" s="92"/>
      <c r="CI136" s="92"/>
      <c r="CJ136" s="92"/>
      <c r="CK136" s="92"/>
      <c r="CL136" s="92"/>
      <c r="CM136" s="92"/>
      <c r="CN136" s="92"/>
      <c r="CO136" s="92"/>
      <c r="CP136" s="92"/>
      <c r="CQ136" s="92"/>
      <c r="CR136" s="92"/>
      <c r="CS136" s="92"/>
      <c r="CT136" s="92"/>
      <c r="CU136" s="92"/>
      <c r="CV136" s="92"/>
    </row>
    <row r="137" spans="78:100" x14ac:dyDescent="0.25">
      <c r="BZ137" s="92"/>
      <c r="CA137" s="92"/>
      <c r="CB137" s="92"/>
      <c r="CC137" s="92"/>
      <c r="CD137" s="92"/>
      <c r="CE137" s="92"/>
      <c r="CF137" s="92"/>
      <c r="CG137" s="92"/>
      <c r="CH137" s="92"/>
      <c r="CI137" s="92"/>
      <c r="CJ137" s="92"/>
      <c r="CK137" s="92"/>
      <c r="CL137" s="92"/>
      <c r="CM137" s="92"/>
      <c r="CN137" s="92"/>
      <c r="CO137" s="92"/>
      <c r="CP137" s="92"/>
      <c r="CQ137" s="92"/>
      <c r="CR137" s="92"/>
      <c r="CS137" s="92"/>
      <c r="CT137" s="92"/>
      <c r="CU137" s="92"/>
      <c r="CV137" s="92"/>
    </row>
    <row r="138" spans="78:100" x14ac:dyDescent="0.25">
      <c r="BZ138" s="92"/>
      <c r="CA138" s="92"/>
      <c r="CB138" s="92"/>
      <c r="CC138" s="92"/>
      <c r="CD138" s="92"/>
      <c r="CE138" s="92"/>
      <c r="CF138" s="92"/>
      <c r="CG138" s="92"/>
      <c r="CH138" s="92"/>
      <c r="CI138" s="92"/>
      <c r="CJ138" s="92"/>
      <c r="CK138" s="92"/>
      <c r="CL138" s="92"/>
      <c r="CM138" s="92"/>
      <c r="CN138" s="92"/>
      <c r="CO138" s="92"/>
      <c r="CP138" s="92"/>
      <c r="CQ138" s="92"/>
      <c r="CR138" s="92"/>
      <c r="CS138" s="92"/>
      <c r="CT138" s="92"/>
      <c r="CU138" s="92"/>
      <c r="CV138" s="92"/>
    </row>
    <row r="139" spans="78:100" x14ac:dyDescent="0.25">
      <c r="BZ139" s="92"/>
      <c r="CA139" s="92"/>
      <c r="CB139" s="92"/>
      <c r="CC139" s="92"/>
      <c r="CD139" s="92"/>
      <c r="CE139" s="92"/>
      <c r="CF139" s="92"/>
      <c r="CG139" s="92"/>
      <c r="CH139" s="92"/>
      <c r="CI139" s="92"/>
      <c r="CJ139" s="92"/>
      <c r="CK139" s="92"/>
      <c r="CL139" s="92"/>
      <c r="CM139" s="92"/>
      <c r="CN139" s="92"/>
      <c r="CO139" s="92"/>
      <c r="CP139" s="92"/>
      <c r="CQ139" s="92"/>
      <c r="CR139" s="92"/>
      <c r="CS139" s="92"/>
      <c r="CT139" s="92"/>
      <c r="CU139" s="92"/>
      <c r="CV139" s="92"/>
    </row>
    <row r="140" spans="78:100" x14ac:dyDescent="0.25">
      <c r="BZ140" s="92"/>
      <c r="CA140" s="92"/>
      <c r="CB140" s="92"/>
      <c r="CC140" s="92"/>
      <c r="CD140" s="92"/>
      <c r="CE140" s="92"/>
      <c r="CF140" s="92"/>
      <c r="CG140" s="92"/>
      <c r="CH140" s="92"/>
      <c r="CI140" s="92"/>
      <c r="CJ140" s="92"/>
      <c r="CK140" s="92"/>
      <c r="CL140" s="92"/>
      <c r="CM140" s="92"/>
      <c r="CN140" s="92"/>
      <c r="CO140" s="92"/>
      <c r="CP140" s="92"/>
      <c r="CQ140" s="92"/>
      <c r="CR140" s="92"/>
      <c r="CS140" s="92"/>
      <c r="CT140" s="92"/>
      <c r="CU140" s="92"/>
      <c r="CV140" s="92"/>
    </row>
    <row r="141" spans="78:100" x14ac:dyDescent="0.25">
      <c r="BZ141" s="92"/>
      <c r="CA141" s="92"/>
      <c r="CB141" s="92"/>
      <c r="CC141" s="92"/>
      <c r="CD141" s="92"/>
      <c r="CE141" s="92"/>
      <c r="CF141" s="92"/>
      <c r="CG141" s="92"/>
      <c r="CH141" s="92"/>
      <c r="CI141" s="92"/>
      <c r="CJ141" s="92"/>
      <c r="CK141" s="92"/>
      <c r="CL141" s="92"/>
      <c r="CM141" s="92"/>
      <c r="CN141" s="92"/>
      <c r="CO141" s="92"/>
      <c r="CP141" s="92"/>
      <c r="CQ141" s="92"/>
      <c r="CR141" s="92"/>
      <c r="CS141" s="92"/>
      <c r="CT141" s="92"/>
      <c r="CU141" s="92"/>
      <c r="CV141" s="92"/>
    </row>
    <row r="142" spans="78:100" x14ac:dyDescent="0.25">
      <c r="BZ142" s="92"/>
      <c r="CA142" s="92"/>
      <c r="CB142" s="92"/>
      <c r="CC142" s="92"/>
      <c r="CD142" s="92"/>
      <c r="CE142" s="92"/>
      <c r="CF142" s="92"/>
      <c r="CG142" s="92"/>
      <c r="CH142" s="92"/>
      <c r="CI142" s="92"/>
      <c r="CJ142" s="92"/>
      <c r="CK142" s="92"/>
      <c r="CL142" s="92"/>
      <c r="CM142" s="92"/>
      <c r="CN142" s="92"/>
      <c r="CO142" s="92"/>
      <c r="CP142" s="92"/>
      <c r="CQ142" s="92"/>
      <c r="CR142" s="92"/>
      <c r="CS142" s="92"/>
      <c r="CT142" s="92"/>
      <c r="CU142" s="92"/>
      <c r="CV142" s="92"/>
    </row>
    <row r="143" spans="78:100" x14ac:dyDescent="0.25">
      <c r="BZ143" s="92"/>
      <c r="CA143" s="92"/>
      <c r="CB143" s="92"/>
      <c r="CC143" s="92"/>
      <c r="CD143" s="92"/>
      <c r="CE143" s="92"/>
      <c r="CF143" s="92"/>
      <c r="CG143" s="92"/>
      <c r="CH143" s="92"/>
      <c r="CI143" s="92"/>
      <c r="CJ143" s="92"/>
      <c r="CK143" s="92"/>
      <c r="CL143" s="92"/>
      <c r="CM143" s="92"/>
      <c r="CN143" s="92"/>
      <c r="CO143" s="92"/>
      <c r="CP143" s="92"/>
      <c r="CQ143" s="92"/>
      <c r="CR143" s="92"/>
      <c r="CS143" s="92"/>
      <c r="CT143" s="92"/>
      <c r="CU143" s="92"/>
      <c r="CV143" s="92"/>
    </row>
    <row r="144" spans="78:100" x14ac:dyDescent="0.25">
      <c r="BZ144" s="92"/>
      <c r="CA144" s="92"/>
      <c r="CB144" s="92"/>
      <c r="CC144" s="92"/>
      <c r="CD144" s="92"/>
      <c r="CE144" s="92"/>
      <c r="CF144" s="92"/>
      <c r="CG144" s="92"/>
      <c r="CH144" s="92"/>
      <c r="CI144" s="92"/>
      <c r="CJ144" s="92"/>
      <c r="CK144" s="92"/>
      <c r="CL144" s="92"/>
      <c r="CM144" s="92"/>
      <c r="CN144" s="92"/>
      <c r="CO144" s="92"/>
      <c r="CP144" s="92"/>
      <c r="CQ144" s="92"/>
      <c r="CR144" s="92"/>
      <c r="CS144" s="92"/>
      <c r="CT144" s="92"/>
      <c r="CU144" s="92"/>
      <c r="CV144" s="92"/>
    </row>
    <row r="145" spans="78:100" x14ac:dyDescent="0.25">
      <c r="BZ145" s="92"/>
      <c r="CA145" s="92"/>
      <c r="CB145" s="92"/>
      <c r="CC145" s="92"/>
      <c r="CD145" s="92"/>
      <c r="CE145" s="92"/>
      <c r="CF145" s="92"/>
      <c r="CG145" s="92"/>
      <c r="CH145" s="92"/>
      <c r="CI145" s="92"/>
      <c r="CJ145" s="92"/>
      <c r="CK145" s="92"/>
      <c r="CL145" s="92"/>
      <c r="CM145" s="92"/>
      <c r="CN145" s="92"/>
      <c r="CO145" s="92"/>
      <c r="CP145" s="92"/>
      <c r="CQ145" s="92"/>
      <c r="CR145" s="92"/>
      <c r="CS145" s="92"/>
      <c r="CT145" s="92"/>
      <c r="CU145" s="92"/>
      <c r="CV145" s="92"/>
    </row>
    <row r="146" spans="78:100" x14ac:dyDescent="0.25">
      <c r="BZ146" s="92"/>
      <c r="CA146" s="92"/>
      <c r="CB146" s="92"/>
      <c r="CC146" s="92"/>
      <c r="CD146" s="92"/>
      <c r="CE146" s="92"/>
      <c r="CF146" s="92"/>
      <c r="CG146" s="92"/>
      <c r="CH146" s="92"/>
      <c r="CI146" s="92"/>
      <c r="CJ146" s="92"/>
      <c r="CK146" s="92"/>
      <c r="CL146" s="92"/>
      <c r="CM146" s="92"/>
      <c r="CN146" s="92"/>
      <c r="CO146" s="92"/>
      <c r="CP146" s="92"/>
      <c r="CQ146" s="92"/>
      <c r="CR146" s="92"/>
      <c r="CS146" s="92"/>
      <c r="CT146" s="92"/>
      <c r="CU146" s="92"/>
      <c r="CV146" s="92"/>
    </row>
    <row r="147" spans="78:100" x14ac:dyDescent="0.25">
      <c r="BZ147" s="92"/>
      <c r="CA147" s="92"/>
      <c r="CB147" s="92"/>
      <c r="CC147" s="92"/>
      <c r="CD147" s="92"/>
      <c r="CE147" s="92"/>
      <c r="CF147" s="92"/>
      <c r="CG147" s="92"/>
      <c r="CH147" s="92"/>
      <c r="CI147" s="92"/>
      <c r="CJ147" s="92"/>
      <c r="CK147" s="92"/>
      <c r="CL147" s="92"/>
      <c r="CM147" s="92"/>
      <c r="CN147" s="92"/>
      <c r="CO147" s="92"/>
      <c r="CP147" s="92"/>
      <c r="CQ147" s="92"/>
      <c r="CR147" s="92"/>
      <c r="CS147" s="92"/>
      <c r="CT147" s="92"/>
      <c r="CU147" s="92"/>
      <c r="CV147" s="92"/>
    </row>
    <row r="148" spans="78:100" x14ac:dyDescent="0.25">
      <c r="BZ148" s="92"/>
      <c r="CA148" s="92"/>
      <c r="CB148" s="92"/>
      <c r="CC148" s="92"/>
      <c r="CD148" s="92"/>
      <c r="CE148" s="92"/>
      <c r="CF148" s="92"/>
      <c r="CG148" s="92"/>
      <c r="CH148" s="92"/>
      <c r="CI148" s="92"/>
      <c r="CJ148" s="92"/>
      <c r="CK148" s="92"/>
      <c r="CL148" s="92"/>
      <c r="CM148" s="92"/>
      <c r="CN148" s="92"/>
      <c r="CO148" s="92"/>
      <c r="CP148" s="92"/>
      <c r="CQ148" s="92"/>
      <c r="CR148" s="92"/>
      <c r="CS148" s="92"/>
      <c r="CT148" s="92"/>
      <c r="CU148" s="92"/>
      <c r="CV148" s="92"/>
    </row>
    <row r="149" spans="78:100" x14ac:dyDescent="0.25">
      <c r="BZ149" s="92"/>
      <c r="CA149" s="92"/>
      <c r="CB149" s="92"/>
      <c r="CC149" s="92"/>
      <c r="CD149" s="92"/>
      <c r="CE149" s="92"/>
      <c r="CF149" s="92"/>
      <c r="CG149" s="92"/>
      <c r="CH149" s="92"/>
      <c r="CI149" s="92"/>
      <c r="CJ149" s="92"/>
      <c r="CK149" s="92"/>
      <c r="CL149" s="92"/>
      <c r="CM149" s="92"/>
      <c r="CN149" s="92"/>
      <c r="CO149" s="92"/>
      <c r="CP149" s="92"/>
      <c r="CQ149" s="92"/>
      <c r="CR149" s="92"/>
      <c r="CS149" s="92"/>
      <c r="CT149" s="92"/>
      <c r="CU149" s="92"/>
      <c r="CV149" s="92"/>
    </row>
    <row r="150" spans="78:100" x14ac:dyDescent="0.25">
      <c r="BZ150" s="92"/>
      <c r="CA150" s="92"/>
      <c r="CB150" s="92"/>
      <c r="CC150" s="92"/>
      <c r="CD150" s="92"/>
      <c r="CE150" s="92"/>
      <c r="CF150" s="92"/>
      <c r="CG150" s="92"/>
      <c r="CH150" s="92"/>
      <c r="CI150" s="92"/>
      <c r="CJ150" s="92"/>
      <c r="CK150" s="92"/>
      <c r="CL150" s="92"/>
      <c r="CM150" s="92"/>
      <c r="CN150" s="92"/>
      <c r="CO150" s="92"/>
      <c r="CP150" s="92"/>
      <c r="CQ150" s="92"/>
      <c r="CR150" s="92"/>
      <c r="CS150" s="92"/>
      <c r="CT150" s="92"/>
      <c r="CU150" s="92"/>
      <c r="CV150" s="92"/>
    </row>
    <row r="151" spans="78:100" x14ac:dyDescent="0.25">
      <c r="BZ151" s="92"/>
      <c r="CA151" s="92"/>
      <c r="CB151" s="92"/>
      <c r="CC151" s="92"/>
      <c r="CD151" s="92"/>
      <c r="CE151" s="92"/>
      <c r="CF151" s="92"/>
      <c r="CG151" s="92"/>
      <c r="CH151" s="92"/>
      <c r="CI151" s="92"/>
      <c r="CJ151" s="92"/>
      <c r="CK151" s="92"/>
      <c r="CL151" s="92"/>
      <c r="CM151" s="92"/>
      <c r="CN151" s="92"/>
      <c r="CO151" s="92"/>
      <c r="CP151" s="92"/>
      <c r="CQ151" s="92"/>
      <c r="CR151" s="92"/>
      <c r="CS151" s="92"/>
      <c r="CT151" s="92"/>
      <c r="CU151" s="92"/>
      <c r="CV151" s="92"/>
    </row>
    <row r="152" spans="78:100" x14ac:dyDescent="0.25">
      <c r="BZ152" s="92"/>
      <c r="CA152" s="92"/>
      <c r="CB152" s="92"/>
      <c r="CC152" s="92"/>
      <c r="CD152" s="92"/>
      <c r="CE152" s="92"/>
      <c r="CF152" s="92"/>
      <c r="CG152" s="92"/>
      <c r="CH152" s="92"/>
      <c r="CI152" s="92"/>
      <c r="CJ152" s="92"/>
      <c r="CK152" s="92"/>
      <c r="CL152" s="92"/>
      <c r="CM152" s="92"/>
      <c r="CN152" s="92"/>
      <c r="CO152" s="92"/>
      <c r="CP152" s="92"/>
      <c r="CQ152" s="92"/>
      <c r="CR152" s="92"/>
      <c r="CS152" s="92"/>
      <c r="CT152" s="92"/>
      <c r="CU152" s="92"/>
      <c r="CV152" s="92"/>
    </row>
    <row r="153" spans="78:100" x14ac:dyDescent="0.25">
      <c r="BZ153" s="92"/>
      <c r="CA153" s="92"/>
      <c r="CB153" s="92"/>
      <c r="CC153" s="92"/>
      <c r="CD153" s="92"/>
      <c r="CE153" s="92"/>
      <c r="CF153" s="92"/>
      <c r="CG153" s="92"/>
      <c r="CH153" s="92"/>
      <c r="CI153" s="92"/>
      <c r="CJ153" s="92"/>
      <c r="CK153" s="92"/>
      <c r="CL153" s="92"/>
      <c r="CM153" s="92"/>
      <c r="CN153" s="92"/>
      <c r="CO153" s="92"/>
      <c r="CP153" s="92"/>
      <c r="CQ153" s="92"/>
      <c r="CR153" s="92"/>
      <c r="CS153" s="92"/>
      <c r="CT153" s="92"/>
      <c r="CU153" s="92"/>
      <c r="CV153" s="92"/>
    </row>
    <row r="154" spans="78:100" x14ac:dyDescent="0.25">
      <c r="BZ154" s="92"/>
      <c r="CA154" s="92"/>
      <c r="CB154" s="92"/>
      <c r="CC154" s="92"/>
      <c r="CD154" s="92"/>
      <c r="CE154" s="92"/>
      <c r="CF154" s="92"/>
      <c r="CG154" s="92"/>
      <c r="CH154" s="92"/>
      <c r="CI154" s="92"/>
      <c r="CJ154" s="92"/>
      <c r="CK154" s="92"/>
      <c r="CL154" s="92"/>
      <c r="CM154" s="92"/>
      <c r="CN154" s="92"/>
      <c r="CO154" s="92"/>
      <c r="CP154" s="92"/>
      <c r="CQ154" s="92"/>
      <c r="CR154" s="92"/>
      <c r="CS154" s="92"/>
      <c r="CT154" s="92"/>
      <c r="CU154" s="92"/>
      <c r="CV154" s="92"/>
    </row>
    <row r="155" spans="78:100" x14ac:dyDescent="0.25">
      <c r="BZ155" s="92"/>
      <c r="CA155" s="92"/>
      <c r="CB155" s="92"/>
      <c r="CC155" s="92"/>
      <c r="CD155" s="92"/>
      <c r="CE155" s="92"/>
      <c r="CF155" s="92"/>
      <c r="CG155" s="92"/>
      <c r="CH155" s="92"/>
      <c r="CI155" s="92"/>
      <c r="CJ155" s="92"/>
      <c r="CK155" s="92"/>
      <c r="CL155" s="92"/>
      <c r="CM155" s="92"/>
      <c r="CN155" s="92"/>
      <c r="CO155" s="92"/>
      <c r="CP155" s="92"/>
      <c r="CQ155" s="92"/>
      <c r="CR155" s="92"/>
      <c r="CS155" s="92"/>
      <c r="CT155" s="92"/>
      <c r="CU155" s="92"/>
      <c r="CV155" s="92"/>
    </row>
    <row r="156" spans="78:100" x14ac:dyDescent="0.25">
      <c r="BZ156" s="92"/>
      <c r="CA156" s="92"/>
      <c r="CB156" s="92"/>
      <c r="CC156" s="92"/>
      <c r="CD156" s="92"/>
      <c r="CE156" s="92"/>
      <c r="CF156" s="92"/>
      <c r="CG156" s="92"/>
      <c r="CH156" s="92"/>
      <c r="CI156" s="92"/>
      <c r="CJ156" s="92"/>
      <c r="CK156" s="92"/>
      <c r="CL156" s="92"/>
      <c r="CM156" s="92"/>
      <c r="CN156" s="92"/>
      <c r="CO156" s="92"/>
      <c r="CP156" s="92"/>
      <c r="CQ156" s="92"/>
      <c r="CR156" s="92"/>
      <c r="CS156" s="92"/>
      <c r="CT156" s="92"/>
      <c r="CU156" s="92"/>
      <c r="CV156" s="92"/>
    </row>
    <row r="157" spans="78:100" x14ac:dyDescent="0.25">
      <c r="BZ157" s="92"/>
      <c r="CA157" s="92"/>
      <c r="CB157" s="92"/>
      <c r="CC157" s="92"/>
      <c r="CD157" s="92"/>
      <c r="CE157" s="92"/>
      <c r="CF157" s="92"/>
      <c r="CG157" s="92"/>
      <c r="CH157" s="92"/>
      <c r="CI157" s="92"/>
      <c r="CJ157" s="92"/>
      <c r="CK157" s="92"/>
      <c r="CL157" s="92"/>
      <c r="CM157" s="92"/>
      <c r="CN157" s="92"/>
      <c r="CO157" s="92"/>
      <c r="CP157" s="92"/>
      <c r="CQ157" s="92"/>
      <c r="CR157" s="92"/>
      <c r="CS157" s="92"/>
      <c r="CT157" s="92"/>
      <c r="CU157" s="92"/>
      <c r="CV157" s="92"/>
    </row>
    <row r="158" spans="78:100" x14ac:dyDescent="0.25">
      <c r="BZ158" s="92"/>
      <c r="CA158" s="92"/>
      <c r="CB158" s="92"/>
      <c r="CC158" s="92"/>
      <c r="CD158" s="92"/>
      <c r="CE158" s="92"/>
      <c r="CF158" s="92"/>
      <c r="CG158" s="92"/>
      <c r="CH158" s="92"/>
      <c r="CI158" s="92"/>
      <c r="CJ158" s="92"/>
      <c r="CK158" s="92"/>
      <c r="CL158" s="92"/>
      <c r="CM158" s="92"/>
      <c r="CN158" s="92"/>
      <c r="CO158" s="92"/>
      <c r="CP158" s="92"/>
      <c r="CQ158" s="92"/>
      <c r="CR158" s="92"/>
      <c r="CS158" s="92"/>
      <c r="CT158" s="92"/>
      <c r="CU158" s="92"/>
      <c r="CV158" s="92"/>
    </row>
    <row r="159" spans="78:100" x14ac:dyDescent="0.25">
      <c r="BZ159" s="92"/>
      <c r="CA159" s="92"/>
      <c r="CB159" s="92"/>
      <c r="CC159" s="92"/>
      <c r="CD159" s="92"/>
      <c r="CE159" s="92"/>
      <c r="CF159" s="92"/>
      <c r="CG159" s="92"/>
      <c r="CH159" s="92"/>
      <c r="CI159" s="92"/>
      <c r="CJ159" s="92"/>
      <c r="CK159" s="92"/>
      <c r="CL159" s="92"/>
      <c r="CM159" s="92"/>
      <c r="CN159" s="92"/>
      <c r="CO159" s="92"/>
      <c r="CP159" s="92"/>
      <c r="CQ159" s="92"/>
      <c r="CR159" s="92"/>
      <c r="CS159" s="92"/>
      <c r="CT159" s="92"/>
      <c r="CU159" s="92"/>
      <c r="CV159" s="92"/>
    </row>
    <row r="160" spans="78:100" x14ac:dyDescent="0.25">
      <c r="BZ160" s="92"/>
      <c r="CA160" s="92"/>
      <c r="CB160" s="92"/>
      <c r="CC160" s="92"/>
      <c r="CD160" s="92"/>
      <c r="CE160" s="92"/>
      <c r="CF160" s="92"/>
      <c r="CG160" s="92"/>
      <c r="CH160" s="92"/>
      <c r="CI160" s="92"/>
      <c r="CJ160" s="92"/>
      <c r="CK160" s="92"/>
      <c r="CL160" s="92"/>
      <c r="CM160" s="92"/>
      <c r="CN160" s="92"/>
      <c r="CO160" s="92"/>
      <c r="CP160" s="92"/>
      <c r="CQ160" s="92"/>
      <c r="CR160" s="92"/>
      <c r="CS160" s="92"/>
      <c r="CT160" s="92"/>
      <c r="CU160" s="92"/>
      <c r="CV160" s="92"/>
    </row>
    <row r="161" spans="78:100" x14ac:dyDescent="0.25">
      <c r="BZ161" s="92"/>
      <c r="CA161" s="92"/>
      <c r="CB161" s="92"/>
      <c r="CC161" s="92"/>
      <c r="CD161" s="92"/>
      <c r="CE161" s="92"/>
      <c r="CF161" s="92"/>
      <c r="CG161" s="92"/>
      <c r="CH161" s="92"/>
      <c r="CI161" s="92"/>
      <c r="CJ161" s="92"/>
      <c r="CK161" s="92"/>
      <c r="CL161" s="92"/>
      <c r="CM161" s="92"/>
      <c r="CN161" s="92"/>
      <c r="CO161" s="92"/>
      <c r="CP161" s="92"/>
      <c r="CQ161" s="92"/>
      <c r="CR161" s="92"/>
      <c r="CS161" s="92"/>
      <c r="CT161" s="92"/>
      <c r="CU161" s="92"/>
      <c r="CV161" s="92"/>
    </row>
    <row r="162" spans="78:100" x14ac:dyDescent="0.25">
      <c r="BZ162" s="92"/>
      <c r="CA162" s="92"/>
      <c r="CB162" s="92"/>
      <c r="CC162" s="92"/>
      <c r="CD162" s="92"/>
      <c r="CE162" s="92"/>
      <c r="CF162" s="92"/>
      <c r="CG162" s="92"/>
      <c r="CH162" s="92"/>
      <c r="CI162" s="92"/>
      <c r="CJ162" s="92"/>
      <c r="CK162" s="92"/>
      <c r="CL162" s="92"/>
      <c r="CM162" s="92"/>
      <c r="CN162" s="92"/>
      <c r="CO162" s="92"/>
      <c r="CP162" s="92"/>
      <c r="CQ162" s="92"/>
      <c r="CR162" s="92"/>
      <c r="CS162" s="92"/>
      <c r="CT162" s="92"/>
      <c r="CU162" s="92"/>
      <c r="CV162" s="92"/>
    </row>
    <row r="163" spans="78:100" x14ac:dyDescent="0.25">
      <c r="BZ163" s="92"/>
      <c r="CA163" s="92"/>
      <c r="CB163" s="92"/>
      <c r="CC163" s="92"/>
      <c r="CD163" s="92"/>
      <c r="CE163" s="92"/>
      <c r="CF163" s="92"/>
      <c r="CG163" s="92"/>
      <c r="CH163" s="92"/>
      <c r="CI163" s="92"/>
      <c r="CJ163" s="92"/>
      <c r="CK163" s="92"/>
      <c r="CL163" s="92"/>
      <c r="CM163" s="92"/>
      <c r="CN163" s="92"/>
      <c r="CO163" s="92"/>
      <c r="CP163" s="92"/>
      <c r="CQ163" s="92"/>
      <c r="CR163" s="92"/>
      <c r="CS163" s="92"/>
      <c r="CT163" s="92"/>
      <c r="CU163" s="92"/>
      <c r="CV163" s="92"/>
    </row>
    <row r="164" spans="78:100" x14ac:dyDescent="0.25">
      <c r="BZ164" s="92"/>
      <c r="CA164" s="92"/>
      <c r="CB164" s="92"/>
      <c r="CC164" s="92"/>
      <c r="CD164" s="92"/>
      <c r="CE164" s="92"/>
      <c r="CF164" s="92"/>
      <c r="CG164" s="92"/>
      <c r="CH164" s="92"/>
      <c r="CI164" s="92"/>
      <c r="CJ164" s="92"/>
      <c r="CK164" s="92"/>
      <c r="CL164" s="92"/>
      <c r="CM164" s="92"/>
      <c r="CN164" s="92"/>
      <c r="CO164" s="92"/>
      <c r="CP164" s="92"/>
      <c r="CQ164" s="92"/>
      <c r="CR164" s="92"/>
      <c r="CS164" s="92"/>
      <c r="CT164" s="92"/>
      <c r="CU164" s="92"/>
      <c r="CV164" s="92"/>
    </row>
    <row r="165" spans="78:100" x14ac:dyDescent="0.25">
      <c r="BZ165" s="92"/>
      <c r="CA165" s="92"/>
      <c r="CB165" s="92"/>
      <c r="CC165" s="92"/>
      <c r="CD165" s="92"/>
      <c r="CE165" s="92"/>
      <c r="CF165" s="92"/>
      <c r="CG165" s="92"/>
      <c r="CH165" s="92"/>
      <c r="CI165" s="92"/>
      <c r="CJ165" s="92"/>
      <c r="CK165" s="92"/>
      <c r="CL165" s="92"/>
      <c r="CM165" s="92"/>
      <c r="CN165" s="92"/>
      <c r="CO165" s="92"/>
      <c r="CP165" s="92"/>
      <c r="CQ165" s="92"/>
      <c r="CR165" s="92"/>
      <c r="CS165" s="92"/>
      <c r="CT165" s="92"/>
      <c r="CU165" s="92"/>
      <c r="CV165" s="92"/>
    </row>
    <row r="166" spans="78:100" x14ac:dyDescent="0.25">
      <c r="BZ166" s="92"/>
      <c r="CA166" s="92"/>
      <c r="CB166" s="92"/>
      <c r="CC166" s="92"/>
      <c r="CD166" s="92"/>
      <c r="CE166" s="92"/>
      <c r="CF166" s="92"/>
      <c r="CG166" s="92"/>
      <c r="CH166" s="92"/>
      <c r="CI166" s="92"/>
      <c r="CJ166" s="92"/>
      <c r="CK166" s="92"/>
      <c r="CL166" s="92"/>
      <c r="CM166" s="92"/>
      <c r="CN166" s="92"/>
      <c r="CO166" s="92"/>
      <c r="CP166" s="92"/>
      <c r="CQ166" s="92"/>
      <c r="CR166" s="92"/>
      <c r="CS166" s="92"/>
      <c r="CT166" s="92"/>
      <c r="CU166" s="92"/>
      <c r="CV166" s="92"/>
    </row>
    <row r="167" spans="78:100" x14ac:dyDescent="0.25">
      <c r="BZ167" s="92"/>
      <c r="CA167" s="92"/>
      <c r="CB167" s="92"/>
      <c r="CC167" s="92"/>
      <c r="CD167" s="92"/>
      <c r="CE167" s="92"/>
      <c r="CF167" s="92"/>
      <c r="CG167" s="92"/>
      <c r="CH167" s="92"/>
      <c r="CI167" s="92"/>
      <c r="CJ167" s="92"/>
      <c r="CK167" s="92"/>
      <c r="CL167" s="92"/>
      <c r="CM167" s="92"/>
      <c r="CN167" s="92"/>
      <c r="CO167" s="92"/>
      <c r="CP167" s="92"/>
      <c r="CQ167" s="92"/>
      <c r="CR167" s="92"/>
      <c r="CS167" s="92"/>
      <c r="CT167" s="92"/>
      <c r="CU167" s="92"/>
      <c r="CV167" s="92"/>
    </row>
    <row r="168" spans="78:100" x14ac:dyDescent="0.25">
      <c r="BZ168" s="92"/>
      <c r="CA168" s="92"/>
      <c r="CB168" s="92"/>
      <c r="CC168" s="92"/>
      <c r="CD168" s="92"/>
      <c r="CE168" s="92"/>
      <c r="CF168" s="92"/>
      <c r="CG168" s="92"/>
      <c r="CH168" s="92"/>
      <c r="CI168" s="92"/>
      <c r="CJ168" s="92"/>
      <c r="CK168" s="92"/>
      <c r="CL168" s="92"/>
      <c r="CM168" s="92"/>
      <c r="CN168" s="92"/>
      <c r="CO168" s="92"/>
      <c r="CP168" s="92"/>
      <c r="CQ168" s="92"/>
      <c r="CR168" s="92"/>
      <c r="CS168" s="92"/>
      <c r="CT168" s="92"/>
      <c r="CU168" s="92"/>
      <c r="CV168" s="92"/>
    </row>
    <row r="169" spans="78:100" x14ac:dyDescent="0.25">
      <c r="BZ169" s="92"/>
      <c r="CA169" s="92"/>
      <c r="CB169" s="92"/>
      <c r="CC169" s="92"/>
      <c r="CD169" s="92"/>
      <c r="CE169" s="92"/>
      <c r="CF169" s="92"/>
      <c r="CG169" s="92"/>
      <c r="CH169" s="92"/>
      <c r="CI169" s="92"/>
      <c r="CJ169" s="92"/>
      <c r="CK169" s="92"/>
      <c r="CL169" s="92"/>
      <c r="CM169" s="92"/>
      <c r="CN169" s="92"/>
      <c r="CO169" s="92"/>
      <c r="CP169" s="92"/>
      <c r="CQ169" s="92"/>
      <c r="CR169" s="92"/>
      <c r="CS169" s="92"/>
      <c r="CT169" s="92"/>
      <c r="CU169" s="92"/>
      <c r="CV169" s="92"/>
    </row>
    <row r="170" spans="78:100" x14ac:dyDescent="0.25">
      <c r="BZ170" s="92"/>
      <c r="CA170" s="92"/>
      <c r="CB170" s="92"/>
      <c r="CC170" s="92"/>
      <c r="CD170" s="92"/>
      <c r="CE170" s="92"/>
      <c r="CF170" s="92"/>
      <c r="CG170" s="92"/>
      <c r="CH170" s="92"/>
      <c r="CI170" s="92"/>
      <c r="CJ170" s="92"/>
      <c r="CK170" s="92"/>
      <c r="CL170" s="92"/>
      <c r="CM170" s="92"/>
      <c r="CN170" s="92"/>
      <c r="CO170" s="92"/>
      <c r="CP170" s="92"/>
      <c r="CQ170" s="92"/>
      <c r="CR170" s="92"/>
      <c r="CS170" s="92"/>
      <c r="CT170" s="92"/>
      <c r="CU170" s="92"/>
      <c r="CV170" s="92"/>
    </row>
    <row r="171" spans="78:100" x14ac:dyDescent="0.25">
      <c r="BZ171" s="92"/>
      <c r="CA171" s="92"/>
      <c r="CB171" s="92"/>
      <c r="CC171" s="92"/>
      <c r="CD171" s="92"/>
      <c r="CE171" s="92"/>
      <c r="CF171" s="92"/>
      <c r="CG171" s="92"/>
      <c r="CH171" s="92"/>
      <c r="CI171" s="92"/>
      <c r="CJ171" s="92"/>
      <c r="CK171" s="92"/>
      <c r="CL171" s="92"/>
      <c r="CM171" s="92"/>
      <c r="CN171" s="92"/>
      <c r="CO171" s="92"/>
      <c r="CP171" s="92"/>
      <c r="CQ171" s="92"/>
      <c r="CR171" s="92"/>
      <c r="CS171" s="92"/>
      <c r="CT171" s="92"/>
      <c r="CU171" s="92"/>
      <c r="CV171" s="92"/>
    </row>
    <row r="172" spans="78:100" x14ac:dyDescent="0.25">
      <c r="BZ172" s="92"/>
      <c r="CA172" s="92"/>
      <c r="CB172" s="92"/>
      <c r="CC172" s="92"/>
      <c r="CD172" s="92"/>
      <c r="CE172" s="92"/>
      <c r="CF172" s="92"/>
      <c r="CG172" s="92"/>
      <c r="CH172" s="92"/>
      <c r="CI172" s="92"/>
      <c r="CJ172" s="92"/>
      <c r="CK172" s="92"/>
      <c r="CL172" s="92"/>
      <c r="CM172" s="92"/>
      <c r="CN172" s="92"/>
      <c r="CO172" s="92"/>
      <c r="CP172" s="92"/>
      <c r="CQ172" s="92"/>
      <c r="CR172" s="92"/>
      <c r="CS172" s="92"/>
      <c r="CT172" s="92"/>
      <c r="CU172" s="92"/>
      <c r="CV172" s="92"/>
    </row>
    <row r="173" spans="78:100" x14ac:dyDescent="0.25">
      <c r="BZ173" s="92"/>
      <c r="CA173" s="92"/>
      <c r="CB173" s="92"/>
      <c r="CC173" s="92"/>
      <c r="CD173" s="92"/>
      <c r="CE173" s="92"/>
      <c r="CF173" s="92"/>
      <c r="CG173" s="92"/>
      <c r="CH173" s="92"/>
      <c r="CI173" s="92"/>
      <c r="CJ173" s="92"/>
      <c r="CK173" s="92"/>
      <c r="CL173" s="92"/>
      <c r="CM173" s="92"/>
      <c r="CN173" s="92"/>
      <c r="CO173" s="92"/>
      <c r="CP173" s="92"/>
      <c r="CQ173" s="92"/>
      <c r="CR173" s="92"/>
      <c r="CS173" s="92"/>
      <c r="CT173" s="92"/>
      <c r="CU173" s="92"/>
      <c r="CV173" s="92"/>
    </row>
    <row r="174" spans="78:100" x14ac:dyDescent="0.25">
      <c r="BZ174" s="92"/>
      <c r="CA174" s="92"/>
      <c r="CB174" s="92"/>
      <c r="CC174" s="92"/>
      <c r="CD174" s="92"/>
      <c r="CE174" s="92"/>
      <c r="CF174" s="92"/>
      <c r="CG174" s="92"/>
      <c r="CH174" s="92"/>
      <c r="CI174" s="92"/>
      <c r="CJ174" s="92"/>
      <c r="CK174" s="92"/>
      <c r="CL174" s="92"/>
      <c r="CM174" s="92"/>
      <c r="CN174" s="92"/>
      <c r="CO174" s="92"/>
      <c r="CP174" s="92"/>
      <c r="CQ174" s="92"/>
      <c r="CR174" s="92"/>
      <c r="CS174" s="92"/>
      <c r="CT174" s="92"/>
      <c r="CU174" s="92"/>
      <c r="CV174" s="92"/>
    </row>
    <row r="175" spans="78:100" x14ac:dyDescent="0.25">
      <c r="BZ175" s="92"/>
      <c r="CA175" s="92"/>
      <c r="CB175" s="92"/>
      <c r="CC175" s="92"/>
      <c r="CD175" s="92"/>
      <c r="CE175" s="92"/>
      <c r="CF175" s="92"/>
      <c r="CG175" s="92"/>
      <c r="CH175" s="92"/>
      <c r="CI175" s="92"/>
      <c r="CJ175" s="92"/>
      <c r="CK175" s="92"/>
      <c r="CL175" s="92"/>
      <c r="CM175" s="92"/>
      <c r="CN175" s="92"/>
      <c r="CO175" s="92"/>
      <c r="CP175" s="92"/>
      <c r="CQ175" s="92"/>
      <c r="CR175" s="92"/>
      <c r="CS175" s="92"/>
      <c r="CT175" s="92"/>
      <c r="CU175" s="92"/>
      <c r="CV175" s="92"/>
    </row>
    <row r="176" spans="78:100" x14ac:dyDescent="0.25">
      <c r="BZ176" s="92"/>
      <c r="CA176" s="92"/>
      <c r="CB176" s="92"/>
      <c r="CC176" s="92"/>
      <c r="CD176" s="92"/>
      <c r="CE176" s="92"/>
      <c r="CF176" s="92"/>
      <c r="CG176" s="92"/>
      <c r="CH176" s="92"/>
      <c r="CI176" s="92"/>
      <c r="CJ176" s="92"/>
      <c r="CK176" s="92"/>
      <c r="CL176" s="92"/>
      <c r="CM176" s="92"/>
      <c r="CN176" s="92"/>
      <c r="CO176" s="92"/>
      <c r="CP176" s="92"/>
      <c r="CQ176" s="92"/>
      <c r="CR176" s="92"/>
      <c r="CS176" s="92"/>
      <c r="CT176" s="92"/>
      <c r="CU176" s="92"/>
      <c r="CV176" s="92"/>
    </row>
    <row r="177" spans="78:100" x14ac:dyDescent="0.25">
      <c r="BZ177" s="92"/>
      <c r="CA177" s="92"/>
      <c r="CB177" s="92"/>
      <c r="CC177" s="92"/>
      <c r="CD177" s="92"/>
      <c r="CE177" s="92"/>
      <c r="CF177" s="92"/>
      <c r="CG177" s="92"/>
      <c r="CH177" s="92"/>
      <c r="CI177" s="92"/>
      <c r="CJ177" s="92"/>
      <c r="CK177" s="92"/>
      <c r="CL177" s="92"/>
      <c r="CM177" s="92"/>
      <c r="CN177" s="92"/>
      <c r="CO177" s="92"/>
      <c r="CP177" s="92"/>
      <c r="CQ177" s="92"/>
      <c r="CR177" s="92"/>
      <c r="CS177" s="92"/>
      <c r="CT177" s="92"/>
      <c r="CU177" s="92"/>
      <c r="CV177" s="92"/>
    </row>
    <row r="178" spans="78:100" x14ac:dyDescent="0.25">
      <c r="BZ178" s="92"/>
      <c r="CA178" s="92"/>
      <c r="CB178" s="92"/>
      <c r="CC178" s="92"/>
      <c r="CD178" s="92"/>
      <c r="CE178" s="92"/>
      <c r="CF178" s="92"/>
      <c r="CG178" s="92"/>
      <c r="CH178" s="92"/>
      <c r="CI178" s="92"/>
      <c r="CJ178" s="92"/>
      <c r="CK178" s="92"/>
      <c r="CL178" s="92"/>
      <c r="CM178" s="92"/>
      <c r="CN178" s="92"/>
      <c r="CO178" s="92"/>
      <c r="CP178" s="92"/>
      <c r="CQ178" s="92"/>
      <c r="CR178" s="92"/>
      <c r="CS178" s="92"/>
      <c r="CT178" s="92"/>
      <c r="CU178" s="92"/>
      <c r="CV178" s="92"/>
    </row>
    <row r="179" spans="78:100" x14ac:dyDescent="0.25">
      <c r="BZ179" s="92"/>
      <c r="CA179" s="92"/>
      <c r="CB179" s="92"/>
      <c r="CC179" s="92"/>
      <c r="CD179" s="92"/>
      <c r="CE179" s="92"/>
      <c r="CF179" s="92"/>
      <c r="CG179" s="92"/>
      <c r="CH179" s="92"/>
      <c r="CI179" s="92"/>
      <c r="CJ179" s="92"/>
      <c r="CK179" s="92"/>
      <c r="CL179" s="92"/>
      <c r="CM179" s="92"/>
      <c r="CN179" s="92"/>
      <c r="CO179" s="92"/>
      <c r="CP179" s="92"/>
      <c r="CQ179" s="92"/>
      <c r="CR179" s="92"/>
      <c r="CS179" s="92"/>
      <c r="CT179" s="92"/>
      <c r="CU179" s="92"/>
      <c r="CV179" s="92"/>
    </row>
    <row r="180" spans="78:100" x14ac:dyDescent="0.25">
      <c r="BZ180" s="92"/>
      <c r="CA180" s="92"/>
      <c r="CB180" s="92"/>
      <c r="CC180" s="92"/>
      <c r="CD180" s="92"/>
      <c r="CE180" s="92"/>
      <c r="CF180" s="92"/>
      <c r="CG180" s="92"/>
      <c r="CH180" s="92"/>
      <c r="CI180" s="92"/>
      <c r="CJ180" s="92"/>
      <c r="CK180" s="92"/>
      <c r="CL180" s="92"/>
      <c r="CM180" s="92"/>
      <c r="CN180" s="92"/>
      <c r="CO180" s="92"/>
      <c r="CP180" s="92"/>
      <c r="CQ180" s="92"/>
      <c r="CR180" s="92"/>
      <c r="CS180" s="92"/>
      <c r="CT180" s="92"/>
      <c r="CU180" s="92"/>
      <c r="CV180" s="92"/>
    </row>
    <row r="181" spans="78:100" x14ac:dyDescent="0.25">
      <c r="BZ181" s="92"/>
      <c r="CA181" s="92"/>
      <c r="CB181" s="92"/>
      <c r="CC181" s="92"/>
      <c r="CD181" s="92"/>
      <c r="CE181" s="92"/>
      <c r="CF181" s="92"/>
      <c r="CG181" s="92"/>
      <c r="CH181" s="92"/>
      <c r="CI181" s="92"/>
      <c r="CJ181" s="92"/>
      <c r="CK181" s="92"/>
      <c r="CL181" s="92"/>
      <c r="CM181" s="92"/>
      <c r="CN181" s="92"/>
      <c r="CO181" s="92"/>
      <c r="CP181" s="92"/>
      <c r="CQ181" s="92"/>
      <c r="CR181" s="92"/>
      <c r="CS181" s="92"/>
      <c r="CT181" s="92"/>
      <c r="CU181" s="92"/>
      <c r="CV181" s="92"/>
    </row>
    <row r="182" spans="78:100" x14ac:dyDescent="0.25">
      <c r="BZ182" s="92"/>
      <c r="CA182" s="92"/>
      <c r="CB182" s="92"/>
      <c r="CC182" s="92"/>
      <c r="CD182" s="92"/>
      <c r="CE182" s="92"/>
      <c r="CF182" s="92"/>
      <c r="CG182" s="92"/>
      <c r="CH182" s="92"/>
      <c r="CI182" s="92"/>
      <c r="CJ182" s="92"/>
      <c r="CK182" s="92"/>
      <c r="CL182" s="92"/>
      <c r="CM182" s="92"/>
      <c r="CN182" s="92"/>
      <c r="CO182" s="92"/>
      <c r="CP182" s="92"/>
      <c r="CQ182" s="92"/>
      <c r="CR182" s="92"/>
      <c r="CS182" s="92"/>
      <c r="CT182" s="92"/>
      <c r="CU182" s="92"/>
      <c r="CV182" s="92"/>
    </row>
    <row r="183" spans="78:100" x14ac:dyDescent="0.25">
      <c r="BZ183" s="92"/>
      <c r="CA183" s="92"/>
      <c r="CB183" s="92"/>
      <c r="CC183" s="92"/>
      <c r="CD183" s="92"/>
      <c r="CE183" s="92"/>
      <c r="CF183" s="92"/>
      <c r="CG183" s="92"/>
      <c r="CH183" s="92"/>
      <c r="CI183" s="92"/>
      <c r="CJ183" s="92"/>
      <c r="CK183" s="92"/>
      <c r="CL183" s="92"/>
      <c r="CM183" s="92"/>
      <c r="CN183" s="92"/>
      <c r="CO183" s="92"/>
      <c r="CP183" s="92"/>
      <c r="CQ183" s="92"/>
      <c r="CR183" s="92"/>
      <c r="CS183" s="92"/>
      <c r="CT183" s="92"/>
      <c r="CU183" s="92"/>
      <c r="CV183" s="92"/>
    </row>
    <row r="184" spans="78:100" x14ac:dyDescent="0.25">
      <c r="BZ184" s="92"/>
      <c r="CA184" s="92"/>
      <c r="CB184" s="92"/>
      <c r="CC184" s="92"/>
      <c r="CD184" s="92"/>
      <c r="CE184" s="92"/>
      <c r="CF184" s="92"/>
      <c r="CG184" s="92"/>
      <c r="CH184" s="92"/>
      <c r="CI184" s="92"/>
      <c r="CJ184" s="92"/>
      <c r="CK184" s="92"/>
      <c r="CL184" s="92"/>
      <c r="CM184" s="92"/>
      <c r="CN184" s="92"/>
      <c r="CO184" s="92"/>
      <c r="CP184" s="92"/>
      <c r="CQ184" s="92"/>
      <c r="CR184" s="92"/>
      <c r="CS184" s="92"/>
      <c r="CT184" s="92"/>
      <c r="CU184" s="92"/>
      <c r="CV184" s="92"/>
    </row>
    <row r="185" spans="78:100" x14ac:dyDescent="0.25">
      <c r="BZ185" s="92"/>
      <c r="CA185" s="92"/>
      <c r="CB185" s="92"/>
      <c r="CC185" s="92"/>
      <c r="CD185" s="92"/>
      <c r="CE185" s="92"/>
      <c r="CF185" s="92"/>
      <c r="CG185" s="92"/>
      <c r="CH185" s="92"/>
      <c r="CI185" s="92"/>
      <c r="CJ185" s="92"/>
      <c r="CK185" s="92"/>
      <c r="CL185" s="92"/>
      <c r="CM185" s="92"/>
      <c r="CN185" s="92"/>
      <c r="CO185" s="92"/>
      <c r="CP185" s="92"/>
      <c r="CQ185" s="92"/>
      <c r="CR185" s="92"/>
      <c r="CS185" s="92"/>
      <c r="CT185" s="92"/>
      <c r="CU185" s="92"/>
      <c r="CV185" s="92"/>
    </row>
    <row r="186" spans="78:100" x14ac:dyDescent="0.25">
      <c r="BZ186" s="92"/>
      <c r="CA186" s="92"/>
      <c r="CB186" s="92"/>
      <c r="CC186" s="92"/>
      <c r="CD186" s="92"/>
      <c r="CE186" s="92"/>
      <c r="CF186" s="92"/>
      <c r="CG186" s="92"/>
      <c r="CH186" s="92"/>
      <c r="CI186" s="92"/>
      <c r="CJ186" s="92"/>
      <c r="CK186" s="92"/>
      <c r="CL186" s="92"/>
      <c r="CM186" s="92"/>
      <c r="CN186" s="92"/>
      <c r="CO186" s="92"/>
      <c r="CP186" s="92"/>
      <c r="CQ186" s="92"/>
      <c r="CR186" s="92"/>
      <c r="CS186" s="92"/>
      <c r="CT186" s="92"/>
      <c r="CU186" s="92"/>
      <c r="CV186" s="92"/>
    </row>
    <row r="187" spans="78:100" x14ac:dyDescent="0.25">
      <c r="BZ187" s="92"/>
      <c r="CA187" s="92"/>
      <c r="CB187" s="92"/>
      <c r="CC187" s="92"/>
      <c r="CD187" s="92"/>
      <c r="CE187" s="92"/>
      <c r="CF187" s="92"/>
      <c r="CG187" s="92"/>
      <c r="CH187" s="92"/>
      <c r="CI187" s="92"/>
      <c r="CJ187" s="92"/>
      <c r="CK187" s="92"/>
      <c r="CL187" s="92"/>
      <c r="CM187" s="92"/>
      <c r="CN187" s="92"/>
      <c r="CO187" s="92"/>
      <c r="CP187" s="92"/>
      <c r="CQ187" s="92"/>
      <c r="CR187" s="92"/>
      <c r="CS187" s="92"/>
      <c r="CT187" s="92"/>
      <c r="CU187" s="92"/>
      <c r="CV187" s="92"/>
    </row>
    <row r="188" spans="78:100" x14ac:dyDescent="0.25">
      <c r="BZ188" s="92"/>
      <c r="CA188" s="92"/>
      <c r="CB188" s="92"/>
      <c r="CC188" s="92"/>
      <c r="CD188" s="92"/>
      <c r="CE188" s="92"/>
      <c r="CF188" s="92"/>
      <c r="CG188" s="92"/>
      <c r="CH188" s="92"/>
      <c r="CI188" s="92"/>
      <c r="CJ188" s="92"/>
      <c r="CK188" s="92"/>
      <c r="CL188" s="92"/>
      <c r="CM188" s="92"/>
      <c r="CN188" s="92"/>
      <c r="CO188" s="92"/>
      <c r="CP188" s="92"/>
      <c r="CQ188" s="92"/>
      <c r="CR188" s="92"/>
      <c r="CS188" s="92"/>
      <c r="CT188" s="92"/>
      <c r="CU188" s="92"/>
      <c r="CV188" s="92"/>
    </row>
    <row r="189" spans="78:100" x14ac:dyDescent="0.25">
      <c r="BZ189" s="92"/>
      <c r="CA189" s="92"/>
      <c r="CB189" s="92"/>
      <c r="CC189" s="92"/>
      <c r="CD189" s="92"/>
      <c r="CE189" s="92"/>
      <c r="CF189" s="92"/>
      <c r="CG189" s="92"/>
      <c r="CH189" s="92"/>
      <c r="CI189" s="92"/>
      <c r="CJ189" s="92"/>
      <c r="CK189" s="92"/>
      <c r="CL189" s="92"/>
      <c r="CM189" s="92"/>
      <c r="CN189" s="92"/>
      <c r="CO189" s="92"/>
      <c r="CP189" s="92"/>
      <c r="CQ189" s="92"/>
      <c r="CR189" s="92"/>
      <c r="CS189" s="92"/>
      <c r="CT189" s="92"/>
      <c r="CU189" s="92"/>
      <c r="CV189" s="92"/>
    </row>
    <row r="190" spans="78:100" x14ac:dyDescent="0.25">
      <c r="BZ190" s="92"/>
      <c r="CA190" s="92"/>
      <c r="CB190" s="92"/>
      <c r="CC190" s="92"/>
      <c r="CD190" s="92"/>
      <c r="CE190" s="92"/>
      <c r="CF190" s="92"/>
      <c r="CG190" s="92"/>
      <c r="CH190" s="92"/>
      <c r="CI190" s="92"/>
      <c r="CJ190" s="92"/>
      <c r="CK190" s="92"/>
      <c r="CL190" s="92"/>
      <c r="CM190" s="92"/>
      <c r="CN190" s="92"/>
      <c r="CO190" s="92"/>
      <c r="CP190" s="92"/>
      <c r="CQ190" s="92"/>
      <c r="CR190" s="92"/>
      <c r="CS190" s="92"/>
      <c r="CT190" s="92"/>
      <c r="CU190" s="92"/>
      <c r="CV190" s="92"/>
    </row>
    <row r="191" spans="78:100" x14ac:dyDescent="0.25">
      <c r="BZ191" s="92"/>
      <c r="CA191" s="92"/>
      <c r="CB191" s="92"/>
      <c r="CC191" s="92"/>
      <c r="CD191" s="92"/>
      <c r="CE191" s="92"/>
      <c r="CF191" s="92"/>
      <c r="CG191" s="92"/>
      <c r="CH191" s="92"/>
      <c r="CI191" s="92"/>
      <c r="CJ191" s="92"/>
      <c r="CK191" s="92"/>
      <c r="CL191" s="92"/>
      <c r="CM191" s="92"/>
      <c r="CN191" s="92"/>
      <c r="CO191" s="92"/>
      <c r="CP191" s="92"/>
      <c r="CQ191" s="92"/>
      <c r="CR191" s="92"/>
      <c r="CS191" s="92"/>
      <c r="CT191" s="92"/>
      <c r="CU191" s="92"/>
      <c r="CV191" s="92"/>
    </row>
    <row r="192" spans="78:100" x14ac:dyDescent="0.25">
      <c r="BZ192" s="92"/>
      <c r="CA192" s="92"/>
      <c r="CB192" s="92"/>
      <c r="CC192" s="92"/>
      <c r="CD192" s="92"/>
      <c r="CE192" s="92"/>
      <c r="CF192" s="92"/>
      <c r="CG192" s="92"/>
      <c r="CH192" s="92"/>
      <c r="CI192" s="92"/>
      <c r="CJ192" s="92"/>
      <c r="CK192" s="92"/>
      <c r="CL192" s="92"/>
      <c r="CM192" s="92"/>
      <c r="CN192" s="92"/>
      <c r="CO192" s="92"/>
      <c r="CP192" s="92"/>
      <c r="CQ192" s="92"/>
      <c r="CR192" s="92"/>
      <c r="CS192" s="92"/>
      <c r="CT192" s="92"/>
      <c r="CU192" s="92"/>
      <c r="CV192" s="92"/>
    </row>
    <row r="193" spans="78:100" x14ac:dyDescent="0.25">
      <c r="BZ193" s="92"/>
      <c r="CA193" s="92"/>
      <c r="CB193" s="92"/>
      <c r="CC193" s="92"/>
      <c r="CD193" s="92"/>
      <c r="CE193" s="92"/>
      <c r="CF193" s="92"/>
      <c r="CG193" s="92"/>
      <c r="CH193" s="92"/>
      <c r="CI193" s="92"/>
      <c r="CJ193" s="92"/>
      <c r="CK193" s="92"/>
      <c r="CL193" s="92"/>
      <c r="CM193" s="92"/>
      <c r="CN193" s="92"/>
      <c r="CO193" s="92"/>
      <c r="CP193" s="92"/>
      <c r="CQ193" s="92"/>
      <c r="CR193" s="92"/>
      <c r="CS193" s="92"/>
      <c r="CT193" s="92"/>
      <c r="CU193" s="92"/>
      <c r="CV193" s="92"/>
    </row>
    <row r="194" spans="78:100" x14ac:dyDescent="0.25">
      <c r="BZ194" s="92"/>
      <c r="CA194" s="92"/>
      <c r="CB194" s="92"/>
      <c r="CC194" s="92"/>
      <c r="CD194" s="92"/>
      <c r="CE194" s="92"/>
      <c r="CF194" s="92"/>
      <c r="CG194" s="92"/>
      <c r="CH194" s="92"/>
      <c r="CI194" s="92"/>
      <c r="CJ194" s="92"/>
      <c r="CK194" s="92"/>
      <c r="CL194" s="92"/>
      <c r="CM194" s="92"/>
      <c r="CN194" s="92"/>
      <c r="CO194" s="92"/>
      <c r="CP194" s="92"/>
      <c r="CQ194" s="92"/>
      <c r="CR194" s="92"/>
      <c r="CS194" s="92"/>
      <c r="CT194" s="92"/>
      <c r="CU194" s="92"/>
      <c r="CV194" s="92"/>
    </row>
    <row r="195" spans="78:100" x14ac:dyDescent="0.25">
      <c r="BZ195" s="92"/>
      <c r="CA195" s="92"/>
      <c r="CB195" s="92"/>
      <c r="CC195" s="92"/>
      <c r="CD195" s="92"/>
      <c r="CE195" s="92"/>
      <c r="CF195" s="92"/>
      <c r="CG195" s="92"/>
      <c r="CH195" s="92"/>
      <c r="CI195" s="92"/>
      <c r="CJ195" s="92"/>
      <c r="CK195" s="92"/>
      <c r="CL195" s="92"/>
      <c r="CM195" s="92"/>
      <c r="CN195" s="92"/>
      <c r="CO195" s="92"/>
      <c r="CP195" s="92"/>
      <c r="CQ195" s="92"/>
      <c r="CR195" s="92"/>
      <c r="CS195" s="92"/>
      <c r="CT195" s="92"/>
      <c r="CU195" s="92"/>
      <c r="CV195" s="92"/>
    </row>
    <row r="196" spans="78:100" x14ac:dyDescent="0.25">
      <c r="BZ196" s="92"/>
      <c r="CA196" s="92"/>
      <c r="CB196" s="92"/>
      <c r="CC196" s="92"/>
      <c r="CD196" s="92"/>
      <c r="CE196" s="92"/>
      <c r="CF196" s="92"/>
      <c r="CG196" s="92"/>
      <c r="CH196" s="92"/>
      <c r="CI196" s="92"/>
      <c r="CJ196" s="92"/>
      <c r="CK196" s="92"/>
      <c r="CL196" s="92"/>
      <c r="CM196" s="92"/>
      <c r="CN196" s="92"/>
      <c r="CO196" s="92"/>
      <c r="CP196" s="92"/>
      <c r="CQ196" s="92"/>
      <c r="CR196" s="92"/>
      <c r="CS196" s="92"/>
      <c r="CT196" s="92"/>
      <c r="CU196" s="92"/>
      <c r="CV196" s="92"/>
    </row>
    <row r="197" spans="78:100" x14ac:dyDescent="0.25">
      <c r="BZ197" s="92"/>
      <c r="CA197" s="92"/>
      <c r="CB197" s="92"/>
      <c r="CC197" s="92"/>
      <c r="CD197" s="92"/>
      <c r="CE197" s="92"/>
      <c r="CF197" s="92"/>
      <c r="CG197" s="92"/>
      <c r="CH197" s="92"/>
      <c r="CI197" s="92"/>
      <c r="CJ197" s="92"/>
      <c r="CK197" s="92"/>
      <c r="CL197" s="92"/>
      <c r="CM197" s="92"/>
      <c r="CN197" s="92"/>
      <c r="CO197" s="92"/>
      <c r="CP197" s="92"/>
      <c r="CQ197" s="92"/>
      <c r="CR197" s="92"/>
      <c r="CS197" s="92"/>
      <c r="CT197" s="92"/>
      <c r="CU197" s="92"/>
      <c r="CV197" s="92"/>
    </row>
    <row r="198" spans="78:100" x14ac:dyDescent="0.25">
      <c r="BZ198" s="92"/>
      <c r="CA198" s="92"/>
      <c r="CB198" s="92"/>
      <c r="CC198" s="92"/>
      <c r="CD198" s="92"/>
      <c r="CE198" s="92"/>
      <c r="CF198" s="92"/>
      <c r="CG198" s="92"/>
      <c r="CH198" s="92"/>
      <c r="CI198" s="92"/>
      <c r="CJ198" s="92"/>
      <c r="CK198" s="92"/>
      <c r="CL198" s="92"/>
      <c r="CM198" s="92"/>
      <c r="CN198" s="92"/>
      <c r="CO198" s="92"/>
      <c r="CP198" s="92"/>
      <c r="CQ198" s="92"/>
      <c r="CR198" s="92"/>
      <c r="CS198" s="92"/>
      <c r="CT198" s="92"/>
      <c r="CU198" s="92"/>
      <c r="CV198" s="92"/>
    </row>
    <row r="199" spans="78:100" x14ac:dyDescent="0.25">
      <c r="BZ199" s="92"/>
      <c r="CA199" s="92"/>
      <c r="CB199" s="92"/>
      <c r="CC199" s="92"/>
      <c r="CD199" s="92"/>
      <c r="CE199" s="92"/>
      <c r="CF199" s="92"/>
      <c r="CG199" s="92"/>
      <c r="CH199" s="92"/>
      <c r="CI199" s="92"/>
      <c r="CJ199" s="92"/>
      <c r="CK199" s="92"/>
      <c r="CL199" s="92"/>
      <c r="CM199" s="92"/>
      <c r="CN199" s="92"/>
      <c r="CO199" s="92"/>
      <c r="CP199" s="92"/>
      <c r="CQ199" s="92"/>
      <c r="CR199" s="92"/>
      <c r="CS199" s="92"/>
      <c r="CT199" s="92"/>
      <c r="CU199" s="92"/>
      <c r="CV199" s="92"/>
    </row>
    <row r="200" spans="78:100" x14ac:dyDescent="0.25">
      <c r="BZ200" s="92"/>
      <c r="CA200" s="92"/>
      <c r="CB200" s="92"/>
      <c r="CC200" s="92"/>
      <c r="CD200" s="92"/>
      <c r="CE200" s="92"/>
      <c r="CF200" s="92"/>
      <c r="CG200" s="92"/>
      <c r="CH200" s="92"/>
      <c r="CI200" s="92"/>
      <c r="CJ200" s="92"/>
      <c r="CK200" s="92"/>
      <c r="CL200" s="92"/>
      <c r="CM200" s="92"/>
      <c r="CN200" s="92"/>
      <c r="CO200" s="92"/>
      <c r="CP200" s="92"/>
      <c r="CQ200" s="92"/>
      <c r="CR200" s="92"/>
      <c r="CS200" s="92"/>
      <c r="CT200" s="92"/>
      <c r="CU200" s="92"/>
      <c r="CV200" s="92"/>
    </row>
    <row r="201" spans="78:100" x14ac:dyDescent="0.25">
      <c r="BZ201" s="92"/>
      <c r="CA201" s="92"/>
      <c r="CB201" s="92"/>
      <c r="CC201" s="92"/>
      <c r="CD201" s="92"/>
      <c r="CE201" s="92"/>
      <c r="CF201" s="92"/>
      <c r="CG201" s="92"/>
      <c r="CH201" s="92"/>
      <c r="CI201" s="92"/>
      <c r="CJ201" s="92"/>
      <c r="CK201" s="92"/>
      <c r="CL201" s="92"/>
      <c r="CM201" s="92"/>
      <c r="CN201" s="92"/>
      <c r="CO201" s="92"/>
      <c r="CP201" s="92"/>
      <c r="CQ201" s="92"/>
      <c r="CR201" s="92"/>
      <c r="CS201" s="92"/>
      <c r="CT201" s="92"/>
      <c r="CU201" s="92"/>
      <c r="CV201" s="92"/>
    </row>
    <row r="202" spans="78:100" x14ac:dyDescent="0.25">
      <c r="BZ202" s="92"/>
      <c r="CA202" s="92"/>
      <c r="CB202" s="92"/>
      <c r="CC202" s="92"/>
      <c r="CD202" s="92"/>
      <c r="CE202" s="92"/>
      <c r="CF202" s="92"/>
      <c r="CG202" s="92"/>
      <c r="CH202" s="92"/>
      <c r="CI202" s="92"/>
      <c r="CJ202" s="92"/>
      <c r="CK202" s="92"/>
      <c r="CL202" s="92"/>
      <c r="CM202" s="92"/>
      <c r="CN202" s="92"/>
      <c r="CO202" s="92"/>
      <c r="CP202" s="92"/>
      <c r="CQ202" s="92"/>
      <c r="CR202" s="92"/>
      <c r="CS202" s="92"/>
      <c r="CT202" s="92"/>
      <c r="CU202" s="92"/>
      <c r="CV202" s="92"/>
    </row>
    <row r="203" spans="78:100" x14ac:dyDescent="0.25">
      <c r="BZ203" s="92"/>
      <c r="CA203" s="92"/>
      <c r="CB203" s="92"/>
      <c r="CC203" s="92"/>
      <c r="CD203" s="92"/>
      <c r="CE203" s="92"/>
      <c r="CF203" s="92"/>
      <c r="CG203" s="92"/>
      <c r="CH203" s="92"/>
      <c r="CI203" s="92"/>
      <c r="CJ203" s="92"/>
      <c r="CK203" s="92"/>
      <c r="CL203" s="92"/>
      <c r="CM203" s="92"/>
      <c r="CN203" s="92"/>
      <c r="CO203" s="92"/>
      <c r="CP203" s="92"/>
      <c r="CQ203" s="92"/>
      <c r="CR203" s="92"/>
      <c r="CS203" s="92"/>
      <c r="CT203" s="92"/>
      <c r="CU203" s="92"/>
      <c r="CV203" s="92"/>
    </row>
    <row r="204" spans="78:100" x14ac:dyDescent="0.25">
      <c r="BZ204" s="92"/>
      <c r="CA204" s="92"/>
      <c r="CB204" s="92"/>
      <c r="CC204" s="92"/>
      <c r="CD204" s="92"/>
      <c r="CE204" s="92"/>
      <c r="CF204" s="92"/>
      <c r="CG204" s="92"/>
      <c r="CH204" s="92"/>
      <c r="CI204" s="92"/>
      <c r="CJ204" s="92"/>
      <c r="CK204" s="92"/>
      <c r="CL204" s="92"/>
      <c r="CM204" s="92"/>
      <c r="CN204" s="92"/>
      <c r="CO204" s="92"/>
      <c r="CP204" s="92"/>
      <c r="CQ204" s="92"/>
      <c r="CR204" s="92"/>
      <c r="CS204" s="92"/>
      <c r="CT204" s="92"/>
      <c r="CU204" s="92"/>
      <c r="CV204" s="92"/>
    </row>
    <row r="205" spans="78:100" x14ac:dyDescent="0.25">
      <c r="BZ205" s="92"/>
      <c r="CA205" s="92"/>
      <c r="CB205" s="92"/>
      <c r="CC205" s="92"/>
      <c r="CD205" s="92"/>
      <c r="CE205" s="92"/>
      <c r="CF205" s="92"/>
      <c r="CG205" s="92"/>
      <c r="CH205" s="92"/>
      <c r="CI205" s="92"/>
      <c r="CJ205" s="92"/>
      <c r="CK205" s="92"/>
      <c r="CL205" s="92"/>
      <c r="CM205" s="92"/>
      <c r="CN205" s="92"/>
      <c r="CO205" s="92"/>
      <c r="CP205" s="92"/>
      <c r="CQ205" s="92"/>
      <c r="CR205" s="92"/>
      <c r="CS205" s="92"/>
      <c r="CT205" s="92"/>
      <c r="CU205" s="92"/>
      <c r="CV205" s="92"/>
    </row>
    <row r="206" spans="78:100" x14ac:dyDescent="0.25">
      <c r="BZ206" s="92"/>
      <c r="CA206" s="92"/>
      <c r="CB206" s="92"/>
      <c r="CC206" s="92"/>
      <c r="CD206" s="92"/>
      <c r="CE206" s="92"/>
      <c r="CF206" s="92"/>
      <c r="CG206" s="92"/>
      <c r="CH206" s="92"/>
      <c r="CI206" s="92"/>
      <c r="CJ206" s="92"/>
      <c r="CK206" s="92"/>
      <c r="CL206" s="92"/>
      <c r="CM206" s="92"/>
      <c r="CN206" s="92"/>
      <c r="CO206" s="92"/>
      <c r="CP206" s="92"/>
      <c r="CQ206" s="92"/>
      <c r="CR206" s="92"/>
      <c r="CS206" s="92"/>
      <c r="CT206" s="92"/>
      <c r="CU206" s="92"/>
      <c r="CV206" s="92"/>
    </row>
    <row r="207" spans="78:100" x14ac:dyDescent="0.25">
      <c r="BZ207" s="92"/>
      <c r="CA207" s="92"/>
      <c r="CB207" s="92"/>
      <c r="CC207" s="92"/>
      <c r="CD207" s="92"/>
      <c r="CE207" s="92"/>
      <c r="CF207" s="92"/>
      <c r="CG207" s="92"/>
      <c r="CH207" s="92"/>
      <c r="CI207" s="92"/>
      <c r="CJ207" s="92"/>
      <c r="CK207" s="92"/>
      <c r="CL207" s="92"/>
      <c r="CM207" s="92"/>
      <c r="CN207" s="92"/>
      <c r="CO207" s="92"/>
      <c r="CP207" s="92"/>
      <c r="CQ207" s="92"/>
      <c r="CR207" s="92"/>
      <c r="CS207" s="92"/>
      <c r="CT207" s="92"/>
      <c r="CU207" s="92"/>
      <c r="CV207" s="92"/>
    </row>
    <row r="208" spans="78:100" x14ac:dyDescent="0.25">
      <c r="BZ208" s="92"/>
      <c r="CA208" s="92"/>
      <c r="CB208" s="92"/>
      <c r="CC208" s="92"/>
      <c r="CD208" s="92"/>
      <c r="CE208" s="92"/>
      <c r="CF208" s="92"/>
      <c r="CG208" s="92"/>
      <c r="CH208" s="92"/>
      <c r="CI208" s="92"/>
      <c r="CJ208" s="92"/>
      <c r="CK208" s="92"/>
      <c r="CL208" s="92"/>
      <c r="CM208" s="92"/>
      <c r="CN208" s="92"/>
      <c r="CO208" s="92"/>
      <c r="CP208" s="92"/>
      <c r="CQ208" s="92"/>
      <c r="CR208" s="92"/>
      <c r="CS208" s="92"/>
      <c r="CT208" s="92"/>
      <c r="CU208" s="92"/>
      <c r="CV208" s="92"/>
    </row>
    <row r="209" spans="78:100" x14ac:dyDescent="0.25">
      <c r="BZ209" s="92"/>
      <c r="CA209" s="92"/>
      <c r="CB209" s="92"/>
      <c r="CC209" s="92"/>
      <c r="CD209" s="92"/>
      <c r="CE209" s="92"/>
      <c r="CF209" s="92"/>
      <c r="CG209" s="92"/>
      <c r="CH209" s="92"/>
      <c r="CI209" s="92"/>
      <c r="CJ209" s="92"/>
      <c r="CK209" s="92"/>
      <c r="CL209" s="92"/>
      <c r="CM209" s="92"/>
      <c r="CN209" s="92"/>
      <c r="CO209" s="92"/>
      <c r="CP209" s="92"/>
      <c r="CQ209" s="92"/>
      <c r="CR209" s="92"/>
      <c r="CS209" s="92"/>
      <c r="CT209" s="92"/>
      <c r="CU209" s="92"/>
      <c r="CV209" s="92"/>
    </row>
    <row r="210" spans="78:100" x14ac:dyDescent="0.25">
      <c r="BZ210" s="92"/>
      <c r="CA210" s="92"/>
      <c r="CB210" s="92"/>
      <c r="CC210" s="92"/>
      <c r="CD210" s="92"/>
      <c r="CE210" s="92"/>
      <c r="CF210" s="92"/>
      <c r="CG210" s="92"/>
      <c r="CH210" s="92"/>
      <c r="CI210" s="92"/>
      <c r="CJ210" s="92"/>
      <c r="CK210" s="92"/>
      <c r="CL210" s="92"/>
      <c r="CM210" s="92"/>
      <c r="CN210" s="92"/>
      <c r="CO210" s="92"/>
      <c r="CP210" s="92"/>
      <c r="CQ210" s="92"/>
      <c r="CR210" s="92"/>
      <c r="CS210" s="92"/>
      <c r="CT210" s="92"/>
      <c r="CU210" s="92"/>
      <c r="CV210" s="92"/>
    </row>
    <row r="211" spans="78:100" x14ac:dyDescent="0.25">
      <c r="BZ211" s="92"/>
      <c r="CA211" s="92"/>
      <c r="CB211" s="92"/>
      <c r="CC211" s="92"/>
      <c r="CD211" s="92"/>
      <c r="CE211" s="92"/>
      <c r="CF211" s="92"/>
      <c r="CG211" s="92"/>
      <c r="CH211" s="92"/>
      <c r="CI211" s="92"/>
      <c r="CJ211" s="92"/>
      <c r="CK211" s="92"/>
      <c r="CL211" s="92"/>
      <c r="CM211" s="92"/>
      <c r="CN211" s="92"/>
      <c r="CO211" s="92"/>
      <c r="CP211" s="92"/>
      <c r="CQ211" s="92"/>
      <c r="CR211" s="92"/>
      <c r="CS211" s="92"/>
      <c r="CT211" s="92"/>
      <c r="CU211" s="92"/>
      <c r="CV211" s="92"/>
    </row>
    <row r="212" spans="78:100" x14ac:dyDescent="0.25">
      <c r="BZ212" s="92"/>
      <c r="CA212" s="92"/>
      <c r="CB212" s="92"/>
      <c r="CC212" s="92"/>
      <c r="CD212" s="92"/>
      <c r="CE212" s="92"/>
      <c r="CF212" s="92"/>
      <c r="CG212" s="92"/>
      <c r="CH212" s="92"/>
      <c r="CI212" s="92"/>
      <c r="CJ212" s="92"/>
      <c r="CK212" s="92"/>
      <c r="CL212" s="92"/>
      <c r="CM212" s="92"/>
      <c r="CN212" s="92"/>
      <c r="CO212" s="92"/>
      <c r="CP212" s="92"/>
      <c r="CQ212" s="92"/>
      <c r="CR212" s="92"/>
      <c r="CS212" s="92"/>
      <c r="CT212" s="92"/>
      <c r="CU212" s="92"/>
      <c r="CV212" s="92"/>
    </row>
    <row r="213" spans="78:100" x14ac:dyDescent="0.25">
      <c r="BZ213" s="92"/>
      <c r="CA213" s="92"/>
      <c r="CB213" s="92"/>
      <c r="CC213" s="92"/>
      <c r="CD213" s="92"/>
      <c r="CE213" s="92"/>
      <c r="CF213" s="92"/>
      <c r="CG213" s="92"/>
      <c r="CH213" s="92"/>
      <c r="CI213" s="92"/>
      <c r="CJ213" s="92"/>
      <c r="CK213" s="92"/>
      <c r="CL213" s="92"/>
      <c r="CM213" s="92"/>
      <c r="CN213" s="92"/>
      <c r="CO213" s="92"/>
      <c r="CP213" s="92"/>
      <c r="CQ213" s="92"/>
      <c r="CR213" s="92"/>
      <c r="CS213" s="92"/>
      <c r="CT213" s="92"/>
      <c r="CU213" s="92"/>
      <c r="CV213" s="92"/>
    </row>
    <row r="214" spans="78:100" x14ac:dyDescent="0.25">
      <c r="BZ214" s="92"/>
      <c r="CA214" s="92"/>
      <c r="CB214" s="92"/>
      <c r="CC214" s="92"/>
      <c r="CD214" s="92"/>
      <c r="CE214" s="92"/>
      <c r="CF214" s="92"/>
      <c r="CG214" s="92"/>
      <c r="CH214" s="92"/>
      <c r="CI214" s="92"/>
      <c r="CJ214" s="92"/>
      <c r="CK214" s="92"/>
      <c r="CL214" s="92"/>
      <c r="CM214" s="92"/>
      <c r="CN214" s="92"/>
      <c r="CO214" s="92"/>
      <c r="CP214" s="92"/>
      <c r="CQ214" s="92"/>
      <c r="CR214" s="92"/>
      <c r="CS214" s="92"/>
      <c r="CT214" s="92"/>
      <c r="CU214" s="92"/>
      <c r="CV214" s="92"/>
    </row>
    <row r="215" spans="78:100" x14ac:dyDescent="0.25">
      <c r="BZ215" s="92"/>
      <c r="CA215" s="92"/>
      <c r="CB215" s="92"/>
      <c r="CC215" s="92"/>
      <c r="CD215" s="92"/>
      <c r="CE215" s="92"/>
      <c r="CF215" s="92"/>
      <c r="CG215" s="92"/>
      <c r="CH215" s="92"/>
      <c r="CI215" s="92"/>
      <c r="CJ215" s="92"/>
      <c r="CK215" s="92"/>
      <c r="CL215" s="92"/>
      <c r="CM215" s="92"/>
      <c r="CN215" s="92"/>
      <c r="CO215" s="92"/>
      <c r="CP215" s="92"/>
      <c r="CQ215" s="92"/>
      <c r="CR215" s="92"/>
      <c r="CS215" s="92"/>
      <c r="CT215" s="92"/>
      <c r="CU215" s="92"/>
      <c r="CV215" s="92"/>
    </row>
    <row r="216" spans="78:100" x14ac:dyDescent="0.25">
      <c r="BZ216" s="92"/>
      <c r="CA216" s="92"/>
      <c r="CB216" s="92"/>
      <c r="CC216" s="92"/>
      <c r="CD216" s="92"/>
      <c r="CE216" s="92"/>
      <c r="CF216" s="92"/>
      <c r="CG216" s="92"/>
      <c r="CH216" s="92"/>
      <c r="CI216" s="92"/>
      <c r="CJ216" s="92"/>
      <c r="CK216" s="92"/>
      <c r="CL216" s="92"/>
      <c r="CM216" s="92"/>
      <c r="CN216" s="92"/>
      <c r="CO216" s="92"/>
      <c r="CP216" s="92"/>
      <c r="CQ216" s="92"/>
      <c r="CR216" s="92"/>
      <c r="CS216" s="92"/>
      <c r="CT216" s="92"/>
      <c r="CU216" s="92"/>
      <c r="CV216" s="92"/>
    </row>
    <row r="217" spans="78:100" x14ac:dyDescent="0.25">
      <c r="BZ217" s="92"/>
      <c r="CA217" s="92"/>
      <c r="CB217" s="92"/>
      <c r="CC217" s="92"/>
      <c r="CD217" s="92"/>
      <c r="CE217" s="92"/>
      <c r="CF217" s="92"/>
      <c r="CG217" s="92"/>
      <c r="CH217" s="92"/>
      <c r="CI217" s="92"/>
      <c r="CJ217" s="92"/>
      <c r="CK217" s="92"/>
      <c r="CL217" s="92"/>
      <c r="CM217" s="92"/>
      <c r="CN217" s="92"/>
      <c r="CO217" s="92"/>
      <c r="CP217" s="92"/>
      <c r="CQ217" s="92"/>
      <c r="CR217" s="92"/>
      <c r="CS217" s="92"/>
      <c r="CT217" s="92"/>
      <c r="CU217" s="92"/>
      <c r="CV217" s="92"/>
    </row>
    <row r="218" spans="78:100" x14ac:dyDescent="0.25">
      <c r="BZ218" s="92"/>
      <c r="CA218" s="92"/>
      <c r="CB218" s="92"/>
      <c r="CC218" s="92"/>
      <c r="CD218" s="92"/>
      <c r="CE218" s="92"/>
      <c r="CF218" s="92"/>
      <c r="CG218" s="92"/>
      <c r="CH218" s="92"/>
      <c r="CI218" s="92"/>
      <c r="CJ218" s="92"/>
      <c r="CK218" s="92"/>
      <c r="CL218" s="92"/>
      <c r="CM218" s="92"/>
      <c r="CN218" s="92"/>
      <c r="CO218" s="92"/>
      <c r="CP218" s="92"/>
      <c r="CQ218" s="92"/>
      <c r="CR218" s="92"/>
      <c r="CS218" s="92"/>
      <c r="CT218" s="92"/>
      <c r="CU218" s="92"/>
      <c r="CV218" s="92"/>
    </row>
    <row r="219" spans="78:100" x14ac:dyDescent="0.25">
      <c r="BZ219" s="92"/>
      <c r="CA219" s="92"/>
      <c r="CB219" s="92"/>
      <c r="CC219" s="92"/>
      <c r="CD219" s="92"/>
      <c r="CE219" s="92"/>
      <c r="CF219" s="92"/>
      <c r="CG219" s="92"/>
      <c r="CH219" s="92"/>
      <c r="CI219" s="92"/>
      <c r="CJ219" s="92"/>
      <c r="CK219" s="92"/>
      <c r="CL219" s="92"/>
      <c r="CM219" s="92"/>
      <c r="CN219" s="92"/>
      <c r="CO219" s="92"/>
      <c r="CP219" s="92"/>
      <c r="CQ219" s="92"/>
      <c r="CR219" s="92"/>
      <c r="CS219" s="92"/>
      <c r="CT219" s="92"/>
      <c r="CU219" s="92"/>
      <c r="CV219" s="92"/>
    </row>
    <row r="220" spans="78:100" x14ac:dyDescent="0.25">
      <c r="BZ220" s="92"/>
      <c r="CA220" s="92"/>
      <c r="CB220" s="92"/>
      <c r="CC220" s="92"/>
      <c r="CD220" s="92"/>
      <c r="CE220" s="92"/>
      <c r="CF220" s="92"/>
      <c r="CG220" s="92"/>
      <c r="CH220" s="92"/>
      <c r="CI220" s="92"/>
      <c r="CJ220" s="92"/>
      <c r="CK220" s="92"/>
      <c r="CL220" s="92"/>
      <c r="CM220" s="92"/>
      <c r="CN220" s="92"/>
      <c r="CO220" s="92"/>
      <c r="CP220" s="92"/>
      <c r="CQ220" s="92"/>
      <c r="CR220" s="92"/>
      <c r="CS220" s="92"/>
      <c r="CT220" s="92"/>
      <c r="CU220" s="92"/>
      <c r="CV220" s="92"/>
    </row>
    <row r="221" spans="78:100" x14ac:dyDescent="0.25">
      <c r="BZ221" s="92"/>
      <c r="CA221" s="92"/>
      <c r="CB221" s="92"/>
      <c r="CC221" s="92"/>
      <c r="CD221" s="92"/>
      <c r="CE221" s="92"/>
      <c r="CF221" s="92"/>
      <c r="CG221" s="92"/>
      <c r="CH221" s="92"/>
      <c r="CI221" s="92"/>
      <c r="CJ221" s="92"/>
      <c r="CK221" s="92"/>
      <c r="CL221" s="92"/>
      <c r="CM221" s="92"/>
      <c r="CN221" s="92"/>
      <c r="CO221" s="92"/>
      <c r="CP221" s="92"/>
      <c r="CQ221" s="92"/>
      <c r="CR221" s="92"/>
      <c r="CS221" s="92"/>
      <c r="CT221" s="92"/>
      <c r="CU221" s="92"/>
      <c r="CV221" s="92"/>
    </row>
    <row r="222" spans="78:100" x14ac:dyDescent="0.25">
      <c r="BZ222" s="92"/>
      <c r="CA222" s="92"/>
      <c r="CB222" s="92"/>
      <c r="CC222" s="92"/>
      <c r="CD222" s="92"/>
      <c r="CE222" s="92"/>
      <c r="CF222" s="92"/>
      <c r="CG222" s="92"/>
      <c r="CH222" s="92"/>
      <c r="CI222" s="92"/>
      <c r="CJ222" s="92"/>
      <c r="CK222" s="92"/>
      <c r="CL222" s="92"/>
      <c r="CM222" s="92"/>
      <c r="CN222" s="92"/>
      <c r="CO222" s="92"/>
      <c r="CP222" s="92"/>
      <c r="CQ222" s="92"/>
      <c r="CR222" s="92"/>
      <c r="CS222" s="92"/>
      <c r="CT222" s="92"/>
      <c r="CU222" s="92"/>
      <c r="CV222" s="92"/>
    </row>
    <row r="223" spans="78:100" x14ac:dyDescent="0.25">
      <c r="BZ223" s="92"/>
      <c r="CA223" s="92"/>
      <c r="CB223" s="92"/>
      <c r="CC223" s="92"/>
      <c r="CD223" s="92"/>
      <c r="CE223" s="92"/>
      <c r="CF223" s="92"/>
      <c r="CG223" s="92"/>
      <c r="CH223" s="92"/>
      <c r="CI223" s="92"/>
      <c r="CJ223" s="92"/>
      <c r="CK223" s="92"/>
      <c r="CL223" s="92"/>
      <c r="CM223" s="92"/>
      <c r="CN223" s="92"/>
      <c r="CO223" s="92"/>
      <c r="CP223" s="92"/>
      <c r="CQ223" s="92"/>
      <c r="CR223" s="92"/>
      <c r="CS223" s="92"/>
      <c r="CT223" s="92"/>
      <c r="CU223" s="92"/>
      <c r="CV223" s="92"/>
    </row>
    <row r="224" spans="78:100" x14ac:dyDescent="0.25">
      <c r="BZ224" s="92"/>
      <c r="CA224" s="92"/>
      <c r="CB224" s="92"/>
      <c r="CC224" s="92"/>
      <c r="CD224" s="92"/>
      <c r="CE224" s="92"/>
      <c r="CF224" s="92"/>
      <c r="CG224" s="92"/>
      <c r="CH224" s="92"/>
      <c r="CI224" s="92"/>
      <c r="CJ224" s="92"/>
      <c r="CK224" s="92"/>
      <c r="CL224" s="92"/>
      <c r="CM224" s="92"/>
      <c r="CN224" s="92"/>
      <c r="CO224" s="92"/>
      <c r="CP224" s="92"/>
      <c r="CQ224" s="92"/>
      <c r="CR224" s="92"/>
      <c r="CS224" s="92"/>
      <c r="CT224" s="92"/>
      <c r="CU224" s="92"/>
      <c r="CV224" s="92"/>
    </row>
    <row r="225" spans="78:100" x14ac:dyDescent="0.25">
      <c r="BZ225" s="92"/>
      <c r="CA225" s="92"/>
      <c r="CB225" s="92"/>
      <c r="CC225" s="92"/>
      <c r="CD225" s="92"/>
      <c r="CE225" s="92"/>
      <c r="CF225" s="92"/>
      <c r="CG225" s="92"/>
      <c r="CH225" s="92"/>
      <c r="CI225" s="92"/>
      <c r="CJ225" s="92"/>
      <c r="CK225" s="92"/>
      <c r="CL225" s="92"/>
      <c r="CM225" s="92"/>
      <c r="CN225" s="92"/>
      <c r="CO225" s="92"/>
      <c r="CP225" s="92"/>
      <c r="CQ225" s="92"/>
      <c r="CR225" s="92"/>
      <c r="CS225" s="92"/>
      <c r="CT225" s="92"/>
      <c r="CU225" s="92"/>
      <c r="CV225" s="92"/>
    </row>
    <row r="226" spans="78:100" x14ac:dyDescent="0.25">
      <c r="BZ226" s="92"/>
      <c r="CA226" s="92"/>
      <c r="CB226" s="92"/>
      <c r="CC226" s="92"/>
      <c r="CD226" s="92"/>
      <c r="CE226" s="92"/>
      <c r="CF226" s="92"/>
      <c r="CG226" s="92"/>
      <c r="CH226" s="92"/>
      <c r="CI226" s="92"/>
      <c r="CJ226" s="92"/>
      <c r="CK226" s="92"/>
      <c r="CL226" s="92"/>
      <c r="CM226" s="92"/>
      <c r="CN226" s="92"/>
      <c r="CO226" s="92"/>
      <c r="CP226" s="92"/>
      <c r="CQ226" s="92"/>
      <c r="CR226" s="92"/>
      <c r="CS226" s="92"/>
      <c r="CT226" s="92"/>
      <c r="CU226" s="92"/>
      <c r="CV226" s="92"/>
    </row>
    <row r="227" spans="78:100" x14ac:dyDescent="0.25">
      <c r="BZ227" s="92"/>
      <c r="CA227" s="92"/>
      <c r="CB227" s="92"/>
      <c r="CC227" s="92"/>
      <c r="CD227" s="92"/>
      <c r="CE227" s="92"/>
      <c r="CF227" s="92"/>
      <c r="CG227" s="92"/>
      <c r="CH227" s="92"/>
      <c r="CI227" s="92"/>
      <c r="CJ227" s="92"/>
      <c r="CK227" s="92"/>
      <c r="CL227" s="92"/>
      <c r="CM227" s="92"/>
      <c r="CN227" s="92"/>
      <c r="CO227" s="92"/>
      <c r="CP227" s="92"/>
      <c r="CQ227" s="92"/>
      <c r="CR227" s="92"/>
      <c r="CS227" s="92"/>
      <c r="CT227" s="92"/>
      <c r="CU227" s="92"/>
      <c r="CV227" s="92"/>
    </row>
    <row r="228" spans="78:100" x14ac:dyDescent="0.25">
      <c r="BZ228" s="92"/>
      <c r="CA228" s="92"/>
      <c r="CB228" s="92"/>
      <c r="CC228" s="92"/>
      <c r="CD228" s="92"/>
      <c r="CE228" s="92"/>
      <c r="CF228" s="92"/>
      <c r="CG228" s="92"/>
      <c r="CH228" s="92"/>
      <c r="CI228" s="92"/>
      <c r="CJ228" s="92"/>
      <c r="CK228" s="92"/>
      <c r="CL228" s="92"/>
      <c r="CM228" s="92"/>
      <c r="CN228" s="92"/>
      <c r="CO228" s="92"/>
      <c r="CP228" s="92"/>
      <c r="CQ228" s="92"/>
      <c r="CR228" s="92"/>
      <c r="CS228" s="92"/>
      <c r="CT228" s="92"/>
      <c r="CU228" s="92"/>
      <c r="CV228" s="92"/>
    </row>
    <row r="229" spans="78:100" x14ac:dyDescent="0.25">
      <c r="BZ229" s="92"/>
      <c r="CA229" s="92"/>
      <c r="CB229" s="92"/>
      <c r="CC229" s="92"/>
      <c r="CD229" s="92"/>
      <c r="CE229" s="92"/>
      <c r="CF229" s="92"/>
      <c r="CG229" s="92"/>
      <c r="CH229" s="92"/>
      <c r="CI229" s="92"/>
      <c r="CJ229" s="92"/>
      <c r="CK229" s="92"/>
      <c r="CL229" s="92"/>
      <c r="CM229" s="92"/>
      <c r="CN229" s="92"/>
      <c r="CO229" s="92"/>
      <c r="CP229" s="92"/>
      <c r="CQ229" s="92"/>
      <c r="CR229" s="92"/>
      <c r="CS229" s="92"/>
      <c r="CT229" s="92"/>
      <c r="CU229" s="92"/>
      <c r="CV229" s="92"/>
    </row>
    <row r="230" spans="78:100" x14ac:dyDescent="0.25">
      <c r="BZ230" s="92"/>
      <c r="CA230" s="92"/>
      <c r="CB230" s="92"/>
      <c r="CC230" s="92"/>
      <c r="CD230" s="92"/>
      <c r="CE230" s="92"/>
      <c r="CF230" s="92"/>
      <c r="CG230" s="92"/>
      <c r="CH230" s="92"/>
      <c r="CI230" s="92"/>
      <c r="CJ230" s="92"/>
      <c r="CK230" s="92"/>
      <c r="CL230" s="92"/>
      <c r="CM230" s="92"/>
      <c r="CN230" s="92"/>
      <c r="CO230" s="92"/>
      <c r="CP230" s="92"/>
      <c r="CQ230" s="92"/>
      <c r="CR230" s="92"/>
      <c r="CS230" s="92"/>
      <c r="CT230" s="92"/>
      <c r="CU230" s="92"/>
      <c r="CV230" s="92"/>
    </row>
    <row r="231" spans="78:100" x14ac:dyDescent="0.25">
      <c r="BZ231" s="92"/>
      <c r="CA231" s="92"/>
      <c r="CB231" s="92"/>
      <c r="CC231" s="92"/>
      <c r="CD231" s="92"/>
      <c r="CE231" s="92"/>
      <c r="CF231" s="92"/>
      <c r="CG231" s="92"/>
      <c r="CH231" s="92"/>
      <c r="CI231" s="92"/>
      <c r="CJ231" s="92"/>
      <c r="CK231" s="92"/>
      <c r="CL231" s="92"/>
      <c r="CM231" s="92"/>
      <c r="CN231" s="92"/>
      <c r="CO231" s="92"/>
      <c r="CP231" s="92"/>
      <c r="CQ231" s="92"/>
      <c r="CR231" s="92"/>
      <c r="CS231" s="92"/>
      <c r="CT231" s="92"/>
      <c r="CU231" s="92"/>
      <c r="CV231" s="92"/>
    </row>
    <row r="232" spans="78:100" x14ac:dyDescent="0.25">
      <c r="BZ232" s="92"/>
      <c r="CA232" s="92"/>
      <c r="CB232" s="92"/>
      <c r="CC232" s="92"/>
      <c r="CD232" s="92"/>
      <c r="CE232" s="92"/>
      <c r="CF232" s="92"/>
      <c r="CG232" s="92"/>
      <c r="CH232" s="92"/>
      <c r="CI232" s="92"/>
      <c r="CJ232" s="92"/>
      <c r="CK232" s="92"/>
      <c r="CL232" s="92"/>
      <c r="CM232" s="92"/>
      <c r="CN232" s="92"/>
      <c r="CO232" s="92"/>
      <c r="CP232" s="92"/>
      <c r="CQ232" s="92"/>
      <c r="CR232" s="92"/>
      <c r="CS232" s="92"/>
      <c r="CT232" s="92"/>
      <c r="CU232" s="92"/>
      <c r="CV232" s="92"/>
    </row>
    <row r="233" spans="78:100" x14ac:dyDescent="0.25">
      <c r="BZ233" s="92"/>
      <c r="CA233" s="92"/>
      <c r="CB233" s="92"/>
      <c r="CC233" s="92"/>
      <c r="CD233" s="92"/>
      <c r="CE233" s="92"/>
      <c r="CF233" s="92"/>
      <c r="CG233" s="92"/>
      <c r="CH233" s="92"/>
      <c r="CI233" s="92"/>
      <c r="CJ233" s="92"/>
      <c r="CK233" s="92"/>
      <c r="CL233" s="92"/>
      <c r="CM233" s="92"/>
      <c r="CN233" s="92"/>
      <c r="CO233" s="92"/>
      <c r="CP233" s="92"/>
      <c r="CQ233" s="92"/>
      <c r="CR233" s="92"/>
      <c r="CS233" s="92"/>
      <c r="CT233" s="92"/>
      <c r="CU233" s="92"/>
      <c r="CV233" s="92"/>
    </row>
    <row r="234" spans="78:100" x14ac:dyDescent="0.25">
      <c r="BZ234" s="92"/>
      <c r="CA234" s="92"/>
      <c r="CB234" s="92"/>
      <c r="CC234" s="92"/>
      <c r="CD234" s="92"/>
      <c r="CE234" s="92"/>
      <c r="CF234" s="92"/>
      <c r="CG234" s="92"/>
      <c r="CH234" s="92"/>
      <c r="CI234" s="92"/>
      <c r="CJ234" s="92"/>
      <c r="CK234" s="92"/>
      <c r="CL234" s="92"/>
      <c r="CM234" s="92"/>
      <c r="CN234" s="92"/>
      <c r="CO234" s="92"/>
      <c r="CP234" s="92"/>
      <c r="CQ234" s="92"/>
      <c r="CR234" s="92"/>
      <c r="CS234" s="92"/>
      <c r="CT234" s="92"/>
      <c r="CU234" s="92"/>
      <c r="CV234" s="92"/>
    </row>
    <row r="235" spans="78:100" x14ac:dyDescent="0.25">
      <c r="BZ235" s="92"/>
      <c r="CA235" s="92"/>
      <c r="CB235" s="92"/>
      <c r="CC235" s="92"/>
      <c r="CD235" s="92"/>
      <c r="CE235" s="92"/>
      <c r="CF235" s="92"/>
      <c r="CG235" s="92"/>
      <c r="CH235" s="92"/>
      <c r="CI235" s="92"/>
      <c r="CJ235" s="92"/>
      <c r="CK235" s="92"/>
      <c r="CL235" s="92"/>
      <c r="CM235" s="92"/>
      <c r="CN235" s="92"/>
      <c r="CO235" s="92"/>
      <c r="CP235" s="92"/>
      <c r="CQ235" s="92"/>
      <c r="CR235" s="92"/>
      <c r="CS235" s="92"/>
      <c r="CT235" s="92"/>
      <c r="CU235" s="92"/>
      <c r="CV235" s="92"/>
    </row>
    <row r="236" spans="78:100" x14ac:dyDescent="0.25">
      <c r="BZ236" s="92"/>
      <c r="CA236" s="92"/>
      <c r="CB236" s="92"/>
      <c r="CC236" s="92"/>
      <c r="CD236" s="92"/>
      <c r="CE236" s="92"/>
      <c r="CF236" s="92"/>
      <c r="CG236" s="92"/>
      <c r="CH236" s="92"/>
      <c r="CI236" s="92"/>
      <c r="CJ236" s="92"/>
      <c r="CK236" s="92"/>
      <c r="CL236" s="92"/>
      <c r="CM236" s="92"/>
      <c r="CN236" s="92"/>
      <c r="CO236" s="92"/>
      <c r="CP236" s="92"/>
      <c r="CQ236" s="92"/>
      <c r="CR236" s="92"/>
      <c r="CS236" s="92"/>
      <c r="CT236" s="92"/>
      <c r="CU236" s="92"/>
      <c r="CV236" s="92"/>
    </row>
    <row r="237" spans="78:100" x14ac:dyDescent="0.25">
      <c r="BZ237" s="92"/>
      <c r="CA237" s="92"/>
      <c r="CB237" s="92"/>
      <c r="CC237" s="92"/>
      <c r="CD237" s="92"/>
      <c r="CE237" s="92"/>
      <c r="CF237" s="92"/>
      <c r="CG237" s="92"/>
      <c r="CH237" s="92"/>
      <c r="CI237" s="92"/>
      <c r="CJ237" s="92"/>
      <c r="CK237" s="92"/>
      <c r="CL237" s="92"/>
      <c r="CM237" s="92"/>
      <c r="CN237" s="92"/>
      <c r="CO237" s="92"/>
      <c r="CP237" s="92"/>
      <c r="CQ237" s="92"/>
      <c r="CR237" s="92"/>
      <c r="CS237" s="92"/>
      <c r="CT237" s="92"/>
      <c r="CU237" s="92"/>
      <c r="CV237" s="92"/>
    </row>
    <row r="238" spans="78:100" x14ac:dyDescent="0.25">
      <c r="BZ238" s="92"/>
      <c r="CA238" s="92"/>
      <c r="CB238" s="92"/>
      <c r="CC238" s="92"/>
      <c r="CD238" s="92"/>
      <c r="CE238" s="92"/>
      <c r="CF238" s="92"/>
      <c r="CG238" s="92"/>
      <c r="CH238" s="92"/>
      <c r="CI238" s="92"/>
      <c r="CJ238" s="92"/>
      <c r="CK238" s="92"/>
      <c r="CL238" s="92"/>
      <c r="CM238" s="92"/>
      <c r="CN238" s="92"/>
      <c r="CO238" s="92"/>
      <c r="CP238" s="92"/>
      <c r="CQ238" s="92"/>
      <c r="CR238" s="92"/>
      <c r="CS238" s="92"/>
      <c r="CT238" s="92"/>
      <c r="CU238" s="92"/>
      <c r="CV238" s="92"/>
    </row>
    <row r="239" spans="78:100" x14ac:dyDescent="0.25">
      <c r="BZ239" s="92"/>
      <c r="CA239" s="92"/>
      <c r="CB239" s="92"/>
      <c r="CC239" s="92"/>
      <c r="CD239" s="92"/>
      <c r="CE239" s="92"/>
      <c r="CF239" s="92"/>
      <c r="CG239" s="92"/>
      <c r="CH239" s="92"/>
      <c r="CI239" s="92"/>
      <c r="CJ239" s="92"/>
      <c r="CK239" s="92"/>
      <c r="CL239" s="92"/>
      <c r="CM239" s="92"/>
      <c r="CN239" s="92"/>
      <c r="CO239" s="92"/>
      <c r="CP239" s="92"/>
      <c r="CQ239" s="92"/>
      <c r="CR239" s="92"/>
      <c r="CS239" s="92"/>
      <c r="CT239" s="92"/>
      <c r="CU239" s="92"/>
      <c r="CV239" s="92"/>
    </row>
    <row r="240" spans="78:100" x14ac:dyDescent="0.25">
      <c r="BZ240" s="92"/>
      <c r="CA240" s="92"/>
      <c r="CB240" s="92"/>
      <c r="CC240" s="92"/>
      <c r="CD240" s="92"/>
      <c r="CE240" s="92"/>
      <c r="CF240" s="92"/>
      <c r="CG240" s="92"/>
      <c r="CH240" s="92"/>
      <c r="CI240" s="92"/>
      <c r="CJ240" s="92"/>
      <c r="CK240" s="92"/>
      <c r="CL240" s="92"/>
      <c r="CM240" s="92"/>
      <c r="CN240" s="92"/>
      <c r="CO240" s="92"/>
      <c r="CP240" s="92"/>
      <c r="CQ240" s="92"/>
      <c r="CR240" s="92"/>
      <c r="CS240" s="92"/>
      <c r="CT240" s="92"/>
      <c r="CU240" s="92"/>
      <c r="CV240" s="92"/>
    </row>
    <row r="241" spans="78:100" x14ac:dyDescent="0.25">
      <c r="BZ241" s="92"/>
      <c r="CA241" s="92"/>
      <c r="CB241" s="92"/>
      <c r="CC241" s="92"/>
      <c r="CD241" s="92"/>
      <c r="CE241" s="92"/>
      <c r="CF241" s="92"/>
      <c r="CG241" s="92"/>
      <c r="CH241" s="92"/>
      <c r="CI241" s="92"/>
      <c r="CJ241" s="92"/>
      <c r="CK241" s="92"/>
      <c r="CL241" s="92"/>
      <c r="CM241" s="92"/>
      <c r="CN241" s="92"/>
      <c r="CO241" s="92"/>
      <c r="CP241" s="92"/>
      <c r="CQ241" s="92"/>
      <c r="CR241" s="92"/>
      <c r="CS241" s="92"/>
      <c r="CT241" s="92"/>
      <c r="CU241" s="92"/>
      <c r="CV241" s="92"/>
    </row>
    <row r="242" spans="78:100" x14ac:dyDescent="0.25">
      <c r="BZ242" s="92"/>
      <c r="CA242" s="92"/>
      <c r="CB242" s="92"/>
      <c r="CC242" s="92"/>
      <c r="CD242" s="92"/>
      <c r="CE242" s="92"/>
      <c r="CF242" s="92"/>
      <c r="CG242" s="92"/>
      <c r="CH242" s="92"/>
      <c r="CI242" s="92"/>
      <c r="CJ242" s="92"/>
      <c r="CK242" s="92"/>
      <c r="CL242" s="92"/>
      <c r="CM242" s="92"/>
      <c r="CN242" s="92"/>
      <c r="CO242" s="92"/>
      <c r="CP242" s="92"/>
      <c r="CQ242" s="92"/>
      <c r="CR242" s="92"/>
      <c r="CS242" s="92"/>
      <c r="CT242" s="92"/>
      <c r="CU242" s="92"/>
      <c r="CV242" s="92"/>
    </row>
    <row r="243" spans="78:100" x14ac:dyDescent="0.25">
      <c r="BZ243" s="92"/>
      <c r="CA243" s="92"/>
      <c r="CB243" s="92"/>
      <c r="CC243" s="92"/>
      <c r="CD243" s="92"/>
      <c r="CE243" s="92"/>
      <c r="CF243" s="92"/>
      <c r="CG243" s="92"/>
      <c r="CH243" s="92"/>
      <c r="CI243" s="92"/>
      <c r="CJ243" s="92"/>
      <c r="CK243" s="92"/>
      <c r="CL243" s="92"/>
      <c r="CM243" s="92"/>
      <c r="CN243" s="92"/>
      <c r="CO243" s="92"/>
      <c r="CP243" s="92"/>
      <c r="CQ243" s="92"/>
      <c r="CR243" s="92"/>
      <c r="CS243" s="92"/>
      <c r="CT243" s="92"/>
      <c r="CU243" s="92"/>
      <c r="CV243" s="92"/>
    </row>
    <row r="244" spans="78:100" x14ac:dyDescent="0.25">
      <c r="BZ244" s="92"/>
      <c r="CA244" s="92"/>
      <c r="CB244" s="92"/>
      <c r="CC244" s="92"/>
      <c r="CD244" s="92"/>
      <c r="CE244" s="92"/>
      <c r="CF244" s="92"/>
      <c r="CG244" s="92"/>
      <c r="CH244" s="92"/>
      <c r="CI244" s="92"/>
      <c r="CJ244" s="92"/>
      <c r="CK244" s="92"/>
      <c r="CL244" s="92"/>
      <c r="CM244" s="92"/>
      <c r="CN244" s="92"/>
      <c r="CO244" s="92"/>
      <c r="CP244" s="92"/>
      <c r="CQ244" s="92"/>
      <c r="CR244" s="92"/>
      <c r="CS244" s="92"/>
      <c r="CT244" s="92"/>
      <c r="CU244" s="92"/>
      <c r="CV244" s="92"/>
    </row>
    <row r="245" spans="78:100" x14ac:dyDescent="0.25">
      <c r="BZ245" s="92"/>
      <c r="CA245" s="92"/>
      <c r="CB245" s="92"/>
      <c r="CC245" s="92"/>
      <c r="CD245" s="92"/>
      <c r="CE245" s="92"/>
      <c r="CF245" s="92"/>
      <c r="CG245" s="92"/>
      <c r="CH245" s="92"/>
      <c r="CI245" s="92"/>
      <c r="CJ245" s="92"/>
      <c r="CK245" s="92"/>
      <c r="CL245" s="92"/>
      <c r="CM245" s="92"/>
      <c r="CN245" s="92"/>
      <c r="CO245" s="92"/>
      <c r="CP245" s="92"/>
      <c r="CQ245" s="92"/>
      <c r="CR245" s="92"/>
      <c r="CS245" s="92"/>
      <c r="CT245" s="92"/>
      <c r="CU245" s="92"/>
      <c r="CV245" s="92"/>
    </row>
    <row r="246" spans="78:100" x14ac:dyDescent="0.25">
      <c r="BZ246" s="92"/>
      <c r="CA246" s="92"/>
      <c r="CB246" s="92"/>
      <c r="CC246" s="92"/>
      <c r="CD246" s="92"/>
      <c r="CE246" s="92"/>
      <c r="CF246" s="92"/>
      <c r="CG246" s="92"/>
      <c r="CH246" s="92"/>
      <c r="CI246" s="92"/>
      <c r="CJ246" s="92"/>
      <c r="CK246" s="92"/>
      <c r="CL246" s="92"/>
      <c r="CM246" s="92"/>
      <c r="CN246" s="92"/>
      <c r="CO246" s="92"/>
      <c r="CP246" s="92"/>
      <c r="CQ246" s="92"/>
      <c r="CR246" s="92"/>
      <c r="CS246" s="92"/>
      <c r="CT246" s="92"/>
      <c r="CU246" s="92"/>
      <c r="CV246" s="92"/>
    </row>
    <row r="247" spans="78:100" x14ac:dyDescent="0.25">
      <c r="BZ247" s="92"/>
      <c r="CA247" s="92"/>
      <c r="CB247" s="92"/>
      <c r="CC247" s="92"/>
      <c r="CD247" s="92"/>
      <c r="CE247" s="92"/>
      <c r="CF247" s="92"/>
      <c r="CG247" s="92"/>
      <c r="CH247" s="92"/>
      <c r="CI247" s="92"/>
      <c r="CJ247" s="92"/>
      <c r="CK247" s="92"/>
      <c r="CL247" s="92"/>
      <c r="CM247" s="92"/>
      <c r="CN247" s="92"/>
      <c r="CO247" s="92"/>
      <c r="CP247" s="92"/>
      <c r="CQ247" s="92"/>
      <c r="CR247" s="92"/>
      <c r="CS247" s="92"/>
      <c r="CT247" s="92"/>
      <c r="CU247" s="92"/>
      <c r="CV247" s="92"/>
    </row>
    <row r="248" spans="78:100" x14ac:dyDescent="0.25">
      <c r="BZ248" s="92"/>
      <c r="CA248" s="92"/>
      <c r="CB248" s="92"/>
      <c r="CC248" s="92"/>
      <c r="CD248" s="92"/>
      <c r="CE248" s="92"/>
      <c r="CF248" s="92"/>
      <c r="CG248" s="92"/>
      <c r="CH248" s="92"/>
      <c r="CI248" s="92"/>
      <c r="CJ248" s="92"/>
      <c r="CK248" s="92"/>
      <c r="CL248" s="92"/>
      <c r="CM248" s="92"/>
      <c r="CN248" s="92"/>
      <c r="CO248" s="92"/>
      <c r="CP248" s="92"/>
      <c r="CQ248" s="92"/>
      <c r="CR248" s="92"/>
      <c r="CS248" s="92"/>
      <c r="CT248" s="92"/>
      <c r="CU248" s="92"/>
      <c r="CV248" s="92"/>
    </row>
    <row r="249" spans="78:100" x14ac:dyDescent="0.25">
      <c r="BZ249" s="92"/>
      <c r="CA249" s="92"/>
      <c r="CB249" s="92"/>
      <c r="CC249" s="92"/>
      <c r="CD249" s="92"/>
      <c r="CE249" s="92"/>
      <c r="CF249" s="92"/>
      <c r="CG249" s="92"/>
      <c r="CH249" s="92"/>
      <c r="CI249" s="92"/>
      <c r="CJ249" s="92"/>
      <c r="CK249" s="92"/>
      <c r="CL249" s="92"/>
      <c r="CM249" s="92"/>
      <c r="CN249" s="92"/>
      <c r="CO249" s="92"/>
      <c r="CP249" s="92"/>
      <c r="CQ249" s="92"/>
      <c r="CR249" s="92"/>
      <c r="CS249" s="92"/>
      <c r="CT249" s="92"/>
      <c r="CU249" s="92"/>
      <c r="CV249" s="92"/>
    </row>
    <row r="250" spans="78:100" x14ac:dyDescent="0.25">
      <c r="BZ250" s="92"/>
      <c r="CA250" s="92"/>
      <c r="CB250" s="92"/>
      <c r="CC250" s="92"/>
      <c r="CD250" s="92"/>
      <c r="CE250" s="92"/>
      <c r="CF250" s="92"/>
      <c r="CG250" s="92"/>
      <c r="CH250" s="92"/>
      <c r="CI250" s="92"/>
      <c r="CJ250" s="92"/>
      <c r="CK250" s="92"/>
      <c r="CL250" s="92"/>
      <c r="CM250" s="92"/>
      <c r="CN250" s="92"/>
      <c r="CO250" s="92"/>
      <c r="CP250" s="92"/>
      <c r="CQ250" s="92"/>
      <c r="CR250" s="92"/>
      <c r="CS250" s="92"/>
      <c r="CT250" s="92"/>
      <c r="CU250" s="92"/>
      <c r="CV250" s="92"/>
    </row>
    <row r="251" spans="78:100" x14ac:dyDescent="0.25">
      <c r="BZ251" s="92"/>
      <c r="CA251" s="92"/>
      <c r="CB251" s="92"/>
      <c r="CC251" s="92"/>
      <c r="CD251" s="92"/>
      <c r="CE251" s="92"/>
      <c r="CF251" s="92"/>
      <c r="CG251" s="92"/>
      <c r="CH251" s="92"/>
      <c r="CI251" s="92"/>
      <c r="CJ251" s="92"/>
      <c r="CK251" s="92"/>
      <c r="CL251" s="92"/>
      <c r="CM251" s="92"/>
      <c r="CN251" s="92"/>
      <c r="CO251" s="92"/>
      <c r="CP251" s="92"/>
      <c r="CQ251" s="92"/>
      <c r="CR251" s="92"/>
      <c r="CS251" s="92"/>
      <c r="CT251" s="92"/>
      <c r="CU251" s="92"/>
      <c r="CV251" s="92"/>
    </row>
    <row r="252" spans="78:100" x14ac:dyDescent="0.25">
      <c r="BZ252" s="92"/>
      <c r="CA252" s="92"/>
      <c r="CB252" s="92"/>
      <c r="CC252" s="92"/>
      <c r="CD252" s="92"/>
      <c r="CE252" s="92"/>
      <c r="CF252" s="92"/>
      <c r="CG252" s="92"/>
      <c r="CH252" s="92"/>
      <c r="CI252" s="92"/>
      <c r="CJ252" s="92"/>
      <c r="CK252" s="92"/>
      <c r="CL252" s="92"/>
      <c r="CM252" s="92"/>
      <c r="CN252" s="92"/>
      <c r="CO252" s="92"/>
      <c r="CP252" s="92"/>
      <c r="CQ252" s="92"/>
      <c r="CR252" s="92"/>
      <c r="CS252" s="92"/>
      <c r="CT252" s="92"/>
      <c r="CU252" s="92"/>
      <c r="CV252" s="92"/>
    </row>
    <row r="253" spans="78:100" x14ac:dyDescent="0.25">
      <c r="BZ253" s="92"/>
      <c r="CA253" s="92"/>
      <c r="CB253" s="92"/>
      <c r="CC253" s="92"/>
      <c r="CD253" s="92"/>
      <c r="CE253" s="92"/>
      <c r="CF253" s="92"/>
      <c r="CG253" s="92"/>
      <c r="CH253" s="92"/>
      <c r="CI253" s="92"/>
      <c r="CJ253" s="92"/>
      <c r="CK253" s="92"/>
      <c r="CL253" s="92"/>
      <c r="CM253" s="92"/>
      <c r="CN253" s="92"/>
      <c r="CO253" s="92"/>
      <c r="CP253" s="92"/>
      <c r="CQ253" s="92"/>
      <c r="CR253" s="92"/>
      <c r="CS253" s="92"/>
      <c r="CT253" s="92"/>
      <c r="CU253" s="92"/>
      <c r="CV253" s="92"/>
    </row>
    <row r="254" spans="78:100" x14ac:dyDescent="0.25">
      <c r="BZ254" s="92"/>
      <c r="CA254" s="92"/>
      <c r="CB254" s="92"/>
      <c r="CC254" s="92"/>
      <c r="CD254" s="92"/>
      <c r="CE254" s="92"/>
      <c r="CF254" s="92"/>
      <c r="CG254" s="92"/>
      <c r="CH254" s="92"/>
      <c r="CI254" s="92"/>
      <c r="CJ254" s="92"/>
      <c r="CK254" s="92"/>
      <c r="CL254" s="92"/>
      <c r="CM254" s="92"/>
      <c r="CN254" s="92"/>
      <c r="CO254" s="92"/>
      <c r="CP254" s="92"/>
      <c r="CQ254" s="92"/>
      <c r="CR254" s="92"/>
      <c r="CS254" s="92"/>
      <c r="CT254" s="92"/>
      <c r="CU254" s="92"/>
      <c r="CV254" s="92"/>
    </row>
    <row r="255" spans="78:100" x14ac:dyDescent="0.25">
      <c r="BZ255" s="92"/>
      <c r="CA255" s="92"/>
      <c r="CB255" s="92"/>
      <c r="CC255" s="92"/>
      <c r="CD255" s="92"/>
      <c r="CE255" s="92"/>
      <c r="CF255" s="92"/>
      <c r="CG255" s="92"/>
      <c r="CH255" s="92"/>
      <c r="CI255" s="92"/>
      <c r="CJ255" s="92"/>
      <c r="CK255" s="92"/>
      <c r="CL255" s="92"/>
      <c r="CM255" s="92"/>
      <c r="CN255" s="92"/>
      <c r="CO255" s="92"/>
      <c r="CP255" s="92"/>
      <c r="CQ255" s="92"/>
      <c r="CR255" s="92"/>
      <c r="CS255" s="92"/>
      <c r="CT255" s="92"/>
      <c r="CU255" s="92"/>
      <c r="CV255" s="92"/>
    </row>
    <row r="256" spans="78:100" x14ac:dyDescent="0.25">
      <c r="BZ256" s="92"/>
      <c r="CA256" s="92"/>
      <c r="CB256" s="92"/>
      <c r="CC256" s="92"/>
      <c r="CD256" s="92"/>
      <c r="CE256" s="92"/>
      <c r="CF256" s="92"/>
      <c r="CG256" s="92"/>
      <c r="CH256" s="92"/>
      <c r="CI256" s="92"/>
      <c r="CJ256" s="92"/>
      <c r="CK256" s="92"/>
      <c r="CL256" s="92"/>
      <c r="CM256" s="92"/>
      <c r="CN256" s="92"/>
      <c r="CO256" s="92"/>
      <c r="CP256" s="92"/>
      <c r="CQ256" s="92"/>
      <c r="CR256" s="92"/>
      <c r="CS256" s="92"/>
      <c r="CT256" s="92"/>
      <c r="CU256" s="92"/>
      <c r="CV256" s="92"/>
    </row>
    <row r="257" spans="78:100" x14ac:dyDescent="0.25">
      <c r="BZ257" s="92"/>
      <c r="CA257" s="92"/>
      <c r="CB257" s="92"/>
      <c r="CC257" s="92"/>
      <c r="CD257" s="92"/>
      <c r="CE257" s="92"/>
      <c r="CF257" s="92"/>
      <c r="CG257" s="92"/>
      <c r="CH257" s="92"/>
      <c r="CI257" s="92"/>
      <c r="CJ257" s="92"/>
      <c r="CK257" s="92"/>
      <c r="CL257" s="92"/>
      <c r="CM257" s="92"/>
      <c r="CN257" s="92"/>
      <c r="CO257" s="92"/>
      <c r="CP257" s="92"/>
      <c r="CQ257" s="92"/>
      <c r="CR257" s="92"/>
      <c r="CS257" s="92"/>
      <c r="CT257" s="92"/>
      <c r="CU257" s="92"/>
      <c r="CV257" s="92"/>
    </row>
    <row r="258" spans="78:100" x14ac:dyDescent="0.25">
      <c r="BZ258" s="92"/>
      <c r="CA258" s="92"/>
      <c r="CB258" s="92"/>
      <c r="CC258" s="92"/>
      <c r="CD258" s="92"/>
      <c r="CE258" s="92"/>
      <c r="CF258" s="92"/>
      <c r="CG258" s="92"/>
      <c r="CH258" s="92"/>
      <c r="CI258" s="92"/>
      <c r="CJ258" s="92"/>
      <c r="CK258" s="92"/>
      <c r="CL258" s="92"/>
      <c r="CM258" s="92"/>
      <c r="CN258" s="92"/>
      <c r="CO258" s="92"/>
      <c r="CP258" s="92"/>
      <c r="CQ258" s="92"/>
      <c r="CR258" s="92"/>
      <c r="CS258" s="92"/>
      <c r="CT258" s="92"/>
      <c r="CU258" s="92"/>
      <c r="CV258" s="92"/>
    </row>
    <row r="259" spans="78:100" x14ac:dyDescent="0.25">
      <c r="BZ259" s="92"/>
      <c r="CA259" s="92"/>
      <c r="CB259" s="92"/>
      <c r="CC259" s="92"/>
      <c r="CD259" s="92"/>
      <c r="CE259" s="92"/>
      <c r="CF259" s="92"/>
      <c r="CG259" s="92"/>
      <c r="CH259" s="92"/>
      <c r="CI259" s="92"/>
      <c r="CJ259" s="92"/>
      <c r="CK259" s="92"/>
      <c r="CL259" s="92"/>
      <c r="CM259" s="92"/>
      <c r="CN259" s="92"/>
      <c r="CO259" s="92"/>
      <c r="CP259" s="92"/>
      <c r="CQ259" s="92"/>
      <c r="CR259" s="92"/>
      <c r="CS259" s="92"/>
      <c r="CT259" s="92"/>
      <c r="CU259" s="92"/>
      <c r="CV259" s="92"/>
    </row>
    <row r="260" spans="78:100" x14ac:dyDescent="0.25">
      <c r="BZ260" s="92"/>
      <c r="CA260" s="92"/>
      <c r="CB260" s="92"/>
      <c r="CC260" s="92"/>
      <c r="CD260" s="92"/>
      <c r="CE260" s="92"/>
      <c r="CF260" s="92"/>
      <c r="CG260" s="92"/>
      <c r="CH260" s="92"/>
      <c r="CI260" s="92"/>
      <c r="CJ260" s="92"/>
      <c r="CK260" s="92"/>
      <c r="CL260" s="92"/>
      <c r="CM260" s="92"/>
      <c r="CN260" s="92"/>
      <c r="CO260" s="92"/>
      <c r="CP260" s="92"/>
      <c r="CQ260" s="92"/>
      <c r="CR260" s="92"/>
      <c r="CS260" s="92"/>
      <c r="CT260" s="92"/>
      <c r="CU260" s="92"/>
      <c r="CV260" s="92"/>
    </row>
    <row r="261" spans="78:100" x14ac:dyDescent="0.25">
      <c r="BZ261" s="92"/>
      <c r="CA261" s="92"/>
      <c r="CB261" s="92"/>
      <c r="CC261" s="92"/>
      <c r="CD261" s="92"/>
      <c r="CE261" s="92"/>
      <c r="CF261" s="92"/>
      <c r="CG261" s="92"/>
      <c r="CH261" s="92"/>
      <c r="CI261" s="92"/>
      <c r="CJ261" s="92"/>
      <c r="CK261" s="92"/>
      <c r="CL261" s="92"/>
      <c r="CM261" s="92"/>
      <c r="CN261" s="92"/>
      <c r="CO261" s="92"/>
      <c r="CP261" s="92"/>
      <c r="CQ261" s="92"/>
      <c r="CR261" s="92"/>
      <c r="CS261" s="92"/>
      <c r="CT261" s="92"/>
      <c r="CU261" s="92"/>
      <c r="CV261" s="92"/>
    </row>
    <row r="262" spans="78:100" x14ac:dyDescent="0.25">
      <c r="BZ262" s="92"/>
      <c r="CA262" s="92"/>
      <c r="CB262" s="92"/>
      <c r="CC262" s="92"/>
      <c r="CD262" s="92"/>
      <c r="CE262" s="92"/>
      <c r="CF262" s="92"/>
      <c r="CG262" s="92"/>
      <c r="CH262" s="92"/>
      <c r="CI262" s="92"/>
      <c r="CJ262" s="92"/>
      <c r="CK262" s="92"/>
      <c r="CL262" s="92"/>
      <c r="CM262" s="92"/>
      <c r="CN262" s="92"/>
      <c r="CO262" s="92"/>
      <c r="CP262" s="92"/>
      <c r="CQ262" s="92"/>
      <c r="CR262" s="92"/>
      <c r="CS262" s="92"/>
      <c r="CT262" s="92"/>
      <c r="CU262" s="92"/>
      <c r="CV262" s="92"/>
    </row>
    <row r="263" spans="78:100" x14ac:dyDescent="0.25">
      <c r="BZ263" s="92"/>
      <c r="CA263" s="92"/>
      <c r="CB263" s="92"/>
      <c r="CC263" s="92"/>
      <c r="CD263" s="92"/>
      <c r="CE263" s="92"/>
      <c r="CF263" s="92"/>
      <c r="CG263" s="92"/>
      <c r="CH263" s="92"/>
      <c r="CI263" s="92"/>
      <c r="CJ263" s="92"/>
      <c r="CK263" s="92"/>
      <c r="CL263" s="92"/>
      <c r="CM263" s="92"/>
      <c r="CN263" s="92"/>
      <c r="CO263" s="92"/>
      <c r="CP263" s="92"/>
      <c r="CQ263" s="92"/>
      <c r="CR263" s="92"/>
      <c r="CS263" s="92"/>
      <c r="CT263" s="92"/>
      <c r="CU263" s="92"/>
      <c r="CV263" s="92"/>
    </row>
    <row r="264" spans="78:100" x14ac:dyDescent="0.25">
      <c r="BZ264" s="92"/>
      <c r="CA264" s="92"/>
      <c r="CB264" s="92"/>
      <c r="CC264" s="92"/>
      <c r="CD264" s="92"/>
      <c r="CE264" s="92"/>
      <c r="CF264" s="92"/>
      <c r="CG264" s="92"/>
      <c r="CH264" s="92"/>
      <c r="CI264" s="92"/>
      <c r="CJ264" s="92"/>
      <c r="CK264" s="92"/>
      <c r="CL264" s="92"/>
      <c r="CM264" s="92"/>
      <c r="CN264" s="92"/>
      <c r="CO264" s="92"/>
      <c r="CP264" s="92"/>
      <c r="CQ264" s="92"/>
      <c r="CR264" s="92"/>
      <c r="CS264" s="92"/>
      <c r="CT264" s="92"/>
      <c r="CU264" s="92"/>
      <c r="CV264" s="92"/>
    </row>
    <row r="265" spans="78:100" x14ac:dyDescent="0.25">
      <c r="BZ265" s="92"/>
      <c r="CA265" s="92"/>
      <c r="CB265" s="92"/>
      <c r="CC265" s="92"/>
      <c r="CD265" s="92"/>
      <c r="CE265" s="92"/>
      <c r="CF265" s="92"/>
      <c r="CG265" s="92"/>
      <c r="CH265" s="92"/>
      <c r="CI265" s="92"/>
      <c r="CJ265" s="92"/>
      <c r="CK265" s="92"/>
      <c r="CL265" s="92"/>
      <c r="CM265" s="92"/>
      <c r="CN265" s="92"/>
      <c r="CO265" s="92"/>
      <c r="CP265" s="92"/>
      <c r="CQ265" s="92"/>
      <c r="CR265" s="92"/>
      <c r="CS265" s="92"/>
      <c r="CT265" s="92"/>
      <c r="CU265" s="92"/>
      <c r="CV265" s="92"/>
    </row>
    <row r="266" spans="78:100" x14ac:dyDescent="0.25">
      <c r="BZ266" s="92"/>
      <c r="CA266" s="92"/>
      <c r="CB266" s="92"/>
      <c r="CC266" s="92"/>
      <c r="CD266" s="92"/>
      <c r="CE266" s="92"/>
      <c r="CF266" s="92"/>
      <c r="CG266" s="92"/>
      <c r="CH266" s="92"/>
      <c r="CI266" s="92"/>
      <c r="CJ266" s="92"/>
      <c r="CK266" s="92"/>
      <c r="CL266" s="92"/>
      <c r="CM266" s="92"/>
      <c r="CN266" s="92"/>
      <c r="CO266" s="92"/>
      <c r="CP266" s="92"/>
      <c r="CQ266" s="92"/>
      <c r="CR266" s="92"/>
      <c r="CS266" s="92"/>
      <c r="CT266" s="92"/>
      <c r="CU266" s="92"/>
      <c r="CV266" s="92"/>
    </row>
    <row r="267" spans="78:100" x14ac:dyDescent="0.25">
      <c r="BZ267" s="92"/>
      <c r="CA267" s="92"/>
      <c r="CB267" s="92"/>
      <c r="CC267" s="92"/>
      <c r="CD267" s="92"/>
      <c r="CE267" s="92"/>
      <c r="CF267" s="92"/>
      <c r="CG267" s="92"/>
      <c r="CH267" s="92"/>
      <c r="CI267" s="92"/>
      <c r="CJ267" s="92"/>
      <c r="CK267" s="92"/>
      <c r="CL267" s="92"/>
      <c r="CM267" s="92"/>
      <c r="CN267" s="92"/>
      <c r="CO267" s="92"/>
      <c r="CP267" s="92"/>
      <c r="CQ267" s="92"/>
      <c r="CR267" s="92"/>
      <c r="CS267" s="92"/>
      <c r="CT267" s="92"/>
      <c r="CU267" s="92"/>
      <c r="CV267" s="92"/>
    </row>
    <row r="268" spans="78:100" x14ac:dyDescent="0.25">
      <c r="BZ268" s="92"/>
      <c r="CA268" s="92"/>
      <c r="CB268" s="92"/>
      <c r="CC268" s="92"/>
      <c r="CD268" s="92"/>
      <c r="CE268" s="92"/>
      <c r="CF268" s="92"/>
      <c r="CG268" s="92"/>
      <c r="CH268" s="92"/>
      <c r="CI268" s="92"/>
      <c r="CJ268" s="92"/>
      <c r="CK268" s="92"/>
      <c r="CL268" s="92"/>
      <c r="CM268" s="92"/>
      <c r="CN268" s="92"/>
      <c r="CO268" s="92"/>
      <c r="CP268" s="92"/>
      <c r="CQ268" s="92"/>
      <c r="CR268" s="92"/>
      <c r="CS268" s="92"/>
      <c r="CT268" s="92"/>
      <c r="CU268" s="92"/>
      <c r="CV268" s="92"/>
    </row>
    <row r="269" spans="78:100" x14ac:dyDescent="0.25">
      <c r="BZ269" s="92"/>
      <c r="CA269" s="92"/>
      <c r="CB269" s="92"/>
      <c r="CC269" s="92"/>
      <c r="CD269" s="92"/>
      <c r="CE269" s="92"/>
      <c r="CF269" s="92"/>
      <c r="CG269" s="92"/>
      <c r="CH269" s="92"/>
      <c r="CI269" s="92"/>
      <c r="CJ269" s="92"/>
      <c r="CK269" s="92"/>
      <c r="CL269" s="92"/>
      <c r="CM269" s="92"/>
      <c r="CN269" s="92"/>
      <c r="CO269" s="92"/>
      <c r="CP269" s="92"/>
      <c r="CQ269" s="92"/>
      <c r="CR269" s="92"/>
      <c r="CS269" s="92"/>
      <c r="CT269" s="92"/>
      <c r="CU269" s="92"/>
      <c r="CV269" s="92"/>
    </row>
    <row r="270" spans="78:100" x14ac:dyDescent="0.25">
      <c r="BZ270" s="92"/>
      <c r="CA270" s="92"/>
      <c r="CB270" s="92"/>
      <c r="CC270" s="92"/>
      <c r="CD270" s="92"/>
      <c r="CE270" s="92"/>
      <c r="CF270" s="92"/>
      <c r="CG270" s="92"/>
      <c r="CH270" s="92"/>
      <c r="CI270" s="92"/>
      <c r="CJ270" s="92"/>
      <c r="CK270" s="92"/>
      <c r="CL270" s="92"/>
      <c r="CM270" s="92"/>
      <c r="CN270" s="92"/>
      <c r="CO270" s="92"/>
      <c r="CP270" s="92"/>
      <c r="CQ270" s="92"/>
      <c r="CR270" s="92"/>
      <c r="CS270" s="92"/>
      <c r="CT270" s="92"/>
      <c r="CU270" s="92"/>
      <c r="CV270" s="92"/>
    </row>
    <row r="271" spans="78:100" x14ac:dyDescent="0.25">
      <c r="BZ271" s="92"/>
      <c r="CA271" s="92"/>
      <c r="CB271" s="92"/>
      <c r="CC271" s="92"/>
      <c r="CD271" s="92"/>
      <c r="CE271" s="92"/>
      <c r="CF271" s="92"/>
      <c r="CG271" s="92"/>
      <c r="CH271" s="92"/>
      <c r="CI271" s="92"/>
      <c r="CJ271" s="92"/>
      <c r="CK271" s="92"/>
      <c r="CL271" s="92"/>
      <c r="CM271" s="92"/>
      <c r="CN271" s="92"/>
      <c r="CO271" s="92"/>
      <c r="CP271" s="92"/>
      <c r="CQ271" s="92"/>
      <c r="CR271" s="92"/>
      <c r="CS271" s="92"/>
      <c r="CT271" s="92"/>
      <c r="CU271" s="92"/>
      <c r="CV271" s="92"/>
    </row>
    <row r="272" spans="78:100" x14ac:dyDescent="0.25">
      <c r="BZ272" s="92"/>
      <c r="CA272" s="92"/>
      <c r="CB272" s="92"/>
      <c r="CC272" s="92"/>
      <c r="CD272" s="92"/>
      <c r="CE272" s="92"/>
      <c r="CF272" s="92"/>
      <c r="CG272" s="92"/>
      <c r="CH272" s="92"/>
      <c r="CI272" s="92"/>
      <c r="CJ272" s="92"/>
      <c r="CK272" s="92"/>
      <c r="CL272" s="92"/>
      <c r="CM272" s="92"/>
      <c r="CN272" s="92"/>
      <c r="CO272" s="92"/>
      <c r="CP272" s="92"/>
      <c r="CQ272" s="92"/>
      <c r="CR272" s="92"/>
      <c r="CS272" s="92"/>
      <c r="CT272" s="92"/>
      <c r="CU272" s="92"/>
      <c r="CV272" s="92"/>
    </row>
    <row r="273" spans="78:100" x14ac:dyDescent="0.25">
      <c r="BZ273" s="92"/>
      <c r="CA273" s="92"/>
      <c r="CB273" s="92"/>
      <c r="CC273" s="92"/>
      <c r="CD273" s="92"/>
      <c r="CE273" s="92"/>
      <c r="CF273" s="92"/>
      <c r="CG273" s="92"/>
      <c r="CH273" s="92"/>
      <c r="CI273" s="92"/>
      <c r="CJ273" s="92"/>
      <c r="CK273" s="92"/>
      <c r="CL273" s="92"/>
      <c r="CM273" s="92"/>
      <c r="CN273" s="92"/>
      <c r="CO273" s="92"/>
      <c r="CP273" s="92"/>
      <c r="CQ273" s="92"/>
      <c r="CR273" s="92"/>
      <c r="CS273" s="92"/>
      <c r="CT273" s="92"/>
      <c r="CU273" s="92"/>
      <c r="CV273" s="92"/>
    </row>
    <row r="274" spans="78:100" x14ac:dyDescent="0.25">
      <c r="BZ274" s="92"/>
      <c r="CA274" s="92"/>
      <c r="CB274" s="92"/>
      <c r="CC274" s="92"/>
      <c r="CD274" s="92"/>
      <c r="CE274" s="92"/>
      <c r="CF274" s="92"/>
      <c r="CG274" s="92"/>
      <c r="CH274" s="92"/>
      <c r="CI274" s="92"/>
      <c r="CJ274" s="92"/>
      <c r="CK274" s="92"/>
      <c r="CL274" s="92"/>
      <c r="CM274" s="92"/>
      <c r="CN274" s="92"/>
      <c r="CO274" s="92"/>
      <c r="CP274" s="92"/>
      <c r="CQ274" s="92"/>
      <c r="CR274" s="92"/>
      <c r="CS274" s="92"/>
      <c r="CT274" s="92"/>
      <c r="CU274" s="92"/>
      <c r="CV274" s="92"/>
    </row>
    <row r="275" spans="78:100" x14ac:dyDescent="0.25">
      <c r="BZ275" s="92"/>
      <c r="CA275" s="92"/>
      <c r="CB275" s="92"/>
      <c r="CC275" s="92"/>
      <c r="CD275" s="92"/>
      <c r="CE275" s="92"/>
      <c r="CF275" s="92"/>
      <c r="CG275" s="92"/>
      <c r="CH275" s="92"/>
      <c r="CI275" s="92"/>
      <c r="CJ275" s="92"/>
      <c r="CK275" s="92"/>
      <c r="CL275" s="92"/>
      <c r="CM275" s="92"/>
      <c r="CN275" s="92"/>
      <c r="CO275" s="92"/>
      <c r="CP275" s="92"/>
      <c r="CQ275" s="92"/>
      <c r="CR275" s="92"/>
      <c r="CS275" s="92"/>
      <c r="CT275" s="92"/>
      <c r="CU275" s="92"/>
      <c r="CV275" s="92"/>
    </row>
    <row r="276" spans="78:100" x14ac:dyDescent="0.25">
      <c r="BZ276" s="92"/>
      <c r="CA276" s="92"/>
      <c r="CB276" s="92"/>
      <c r="CC276" s="92"/>
      <c r="CD276" s="92"/>
      <c r="CE276" s="92"/>
      <c r="CF276" s="92"/>
      <c r="CG276" s="92"/>
      <c r="CH276" s="92"/>
      <c r="CI276" s="92"/>
      <c r="CJ276" s="92"/>
      <c r="CK276" s="92"/>
      <c r="CL276" s="92"/>
      <c r="CM276" s="92"/>
      <c r="CN276" s="92"/>
      <c r="CO276" s="92"/>
      <c r="CP276" s="92"/>
      <c r="CQ276" s="92"/>
      <c r="CR276" s="92"/>
      <c r="CS276" s="92"/>
      <c r="CT276" s="92"/>
      <c r="CU276" s="92"/>
      <c r="CV276" s="92"/>
    </row>
    <row r="277" spans="78:100" x14ac:dyDescent="0.25">
      <c r="BZ277" s="92"/>
      <c r="CA277" s="92"/>
      <c r="CB277" s="92"/>
      <c r="CC277" s="92"/>
      <c r="CD277" s="92"/>
      <c r="CE277" s="92"/>
      <c r="CF277" s="92"/>
      <c r="CG277" s="92"/>
      <c r="CH277" s="92"/>
      <c r="CI277" s="92"/>
      <c r="CJ277" s="92"/>
      <c r="CK277" s="92"/>
      <c r="CL277" s="92"/>
      <c r="CM277" s="92"/>
      <c r="CN277" s="92"/>
      <c r="CO277" s="92"/>
      <c r="CP277" s="92"/>
      <c r="CQ277" s="92"/>
      <c r="CR277" s="92"/>
      <c r="CS277" s="92"/>
      <c r="CT277" s="92"/>
      <c r="CU277" s="92"/>
      <c r="CV277" s="92"/>
    </row>
    <row r="278" spans="78:100" x14ac:dyDescent="0.25">
      <c r="BZ278" s="92"/>
      <c r="CA278" s="92"/>
      <c r="CB278" s="92"/>
      <c r="CC278" s="92"/>
      <c r="CD278" s="92"/>
      <c r="CE278" s="92"/>
      <c r="CF278" s="92"/>
      <c r="CG278" s="92"/>
      <c r="CH278" s="92"/>
      <c r="CI278" s="92"/>
      <c r="CJ278" s="92"/>
      <c r="CK278" s="92"/>
      <c r="CL278" s="92"/>
      <c r="CM278" s="92"/>
      <c r="CN278" s="92"/>
      <c r="CO278" s="92"/>
      <c r="CP278" s="92"/>
      <c r="CQ278" s="92"/>
      <c r="CR278" s="92"/>
      <c r="CS278" s="92"/>
      <c r="CT278" s="92"/>
      <c r="CU278" s="92"/>
      <c r="CV278" s="92"/>
    </row>
    <row r="279" spans="78:100" x14ac:dyDescent="0.25">
      <c r="BZ279" s="92"/>
      <c r="CA279" s="92"/>
      <c r="CB279" s="92"/>
      <c r="CC279" s="92"/>
      <c r="CD279" s="92"/>
      <c r="CE279" s="92"/>
      <c r="CF279" s="92"/>
      <c r="CG279" s="92"/>
      <c r="CH279" s="92"/>
      <c r="CI279" s="92"/>
      <c r="CJ279" s="92"/>
      <c r="CK279" s="92"/>
      <c r="CL279" s="92"/>
      <c r="CM279" s="92"/>
      <c r="CN279" s="92"/>
      <c r="CO279" s="92"/>
      <c r="CP279" s="92"/>
      <c r="CQ279" s="92"/>
      <c r="CR279" s="92"/>
      <c r="CS279" s="92"/>
      <c r="CT279" s="92"/>
      <c r="CU279" s="92"/>
      <c r="CV279" s="92"/>
    </row>
    <row r="280" spans="78:100" x14ac:dyDescent="0.25">
      <c r="BZ280" s="92"/>
      <c r="CA280" s="92"/>
      <c r="CB280" s="92"/>
      <c r="CC280" s="92"/>
      <c r="CD280" s="92"/>
      <c r="CE280" s="92"/>
      <c r="CF280" s="92"/>
      <c r="CG280" s="92"/>
      <c r="CH280" s="92"/>
      <c r="CI280" s="92"/>
      <c r="CJ280" s="92"/>
      <c r="CK280" s="92"/>
      <c r="CL280" s="92"/>
      <c r="CM280" s="92"/>
      <c r="CN280" s="92"/>
      <c r="CO280" s="92"/>
      <c r="CP280" s="92"/>
      <c r="CQ280" s="92"/>
      <c r="CR280" s="92"/>
      <c r="CS280" s="92"/>
      <c r="CT280" s="92"/>
      <c r="CU280" s="92"/>
      <c r="CV280" s="92"/>
    </row>
    <row r="281" spans="78:100" x14ac:dyDescent="0.25">
      <c r="BZ281" s="92"/>
      <c r="CA281" s="92"/>
      <c r="CB281" s="92"/>
      <c r="CC281" s="92"/>
      <c r="CD281" s="92"/>
      <c r="CE281" s="92"/>
      <c r="CF281" s="92"/>
      <c r="CG281" s="92"/>
      <c r="CH281" s="92"/>
      <c r="CI281" s="92"/>
      <c r="CJ281" s="92"/>
      <c r="CK281" s="92"/>
      <c r="CL281" s="92"/>
      <c r="CM281" s="92"/>
      <c r="CN281" s="92"/>
      <c r="CO281" s="92"/>
      <c r="CP281" s="92"/>
      <c r="CQ281" s="92"/>
      <c r="CR281" s="92"/>
      <c r="CS281" s="92"/>
      <c r="CT281" s="92"/>
      <c r="CU281" s="92"/>
      <c r="CV281" s="92"/>
    </row>
    <row r="282" spans="78:100" x14ac:dyDescent="0.25">
      <c r="BZ282" s="92"/>
      <c r="CA282" s="92"/>
      <c r="CB282" s="92"/>
      <c r="CC282" s="92"/>
      <c r="CD282" s="92"/>
      <c r="CE282" s="92"/>
      <c r="CF282" s="92"/>
      <c r="CG282" s="92"/>
      <c r="CH282" s="92"/>
      <c r="CI282" s="92"/>
      <c r="CJ282" s="92"/>
      <c r="CK282" s="92"/>
      <c r="CL282" s="92"/>
      <c r="CM282" s="92"/>
      <c r="CN282" s="92"/>
      <c r="CO282" s="92"/>
      <c r="CP282" s="92"/>
      <c r="CQ282" s="92"/>
      <c r="CR282" s="92"/>
      <c r="CS282" s="92"/>
      <c r="CT282" s="92"/>
      <c r="CU282" s="92"/>
      <c r="CV282" s="92"/>
    </row>
    <row r="283" spans="78:100" x14ac:dyDescent="0.25">
      <c r="BZ283" s="92"/>
      <c r="CA283" s="92"/>
      <c r="CB283" s="92"/>
      <c r="CC283" s="92"/>
      <c r="CD283" s="92"/>
      <c r="CE283" s="92"/>
      <c r="CF283" s="92"/>
      <c r="CG283" s="92"/>
      <c r="CH283" s="92"/>
      <c r="CI283" s="92"/>
      <c r="CJ283" s="92"/>
      <c r="CK283" s="92"/>
      <c r="CL283" s="92"/>
      <c r="CM283" s="92"/>
      <c r="CN283" s="92"/>
      <c r="CO283" s="92"/>
      <c r="CP283" s="92"/>
      <c r="CQ283" s="92"/>
      <c r="CR283" s="92"/>
      <c r="CS283" s="92"/>
      <c r="CT283" s="92"/>
      <c r="CU283" s="92"/>
      <c r="CV283" s="92"/>
    </row>
    <row r="284" spans="78:100" x14ac:dyDescent="0.25">
      <c r="BZ284" s="92"/>
      <c r="CA284" s="92"/>
      <c r="CB284" s="92"/>
      <c r="CC284" s="92"/>
      <c r="CD284" s="92"/>
      <c r="CE284" s="92"/>
      <c r="CF284" s="92"/>
      <c r="CG284" s="92"/>
      <c r="CH284" s="92"/>
      <c r="CI284" s="92"/>
      <c r="CJ284" s="92"/>
      <c r="CK284" s="92"/>
      <c r="CL284" s="92"/>
      <c r="CM284" s="92"/>
      <c r="CN284" s="92"/>
      <c r="CO284" s="92"/>
      <c r="CP284" s="92"/>
      <c r="CQ284" s="92"/>
      <c r="CR284" s="92"/>
      <c r="CS284" s="92"/>
      <c r="CT284" s="92"/>
      <c r="CU284" s="92"/>
      <c r="CV284" s="92"/>
    </row>
    <row r="285" spans="78:100" x14ac:dyDescent="0.25">
      <c r="BZ285" s="92"/>
      <c r="CA285" s="92"/>
      <c r="CB285" s="92"/>
      <c r="CC285" s="92"/>
      <c r="CD285" s="92"/>
      <c r="CE285" s="92"/>
      <c r="CF285" s="92"/>
      <c r="CG285" s="92"/>
      <c r="CH285" s="92"/>
      <c r="CI285" s="92"/>
      <c r="CJ285" s="92"/>
      <c r="CK285" s="92"/>
      <c r="CL285" s="92"/>
      <c r="CM285" s="92"/>
      <c r="CN285" s="92"/>
      <c r="CO285" s="92"/>
      <c r="CP285" s="92"/>
      <c r="CQ285" s="92"/>
      <c r="CR285" s="92"/>
      <c r="CS285" s="92"/>
      <c r="CT285" s="92"/>
      <c r="CU285" s="92"/>
      <c r="CV285" s="92"/>
    </row>
    <row r="286" spans="78:100" x14ac:dyDescent="0.25">
      <c r="BZ286" s="92"/>
      <c r="CA286" s="92"/>
      <c r="CB286" s="92"/>
      <c r="CC286" s="92"/>
      <c r="CD286" s="92"/>
      <c r="CE286" s="92"/>
      <c r="CF286" s="92"/>
      <c r="CG286" s="92"/>
      <c r="CH286" s="92"/>
      <c r="CI286" s="92"/>
      <c r="CJ286" s="92"/>
      <c r="CK286" s="92"/>
      <c r="CL286" s="92"/>
      <c r="CM286" s="92"/>
      <c r="CN286" s="92"/>
      <c r="CO286" s="92"/>
      <c r="CP286" s="92"/>
      <c r="CQ286" s="92"/>
      <c r="CR286" s="92"/>
      <c r="CS286" s="92"/>
      <c r="CT286" s="92"/>
      <c r="CU286" s="92"/>
      <c r="CV286" s="92"/>
    </row>
    <row r="287" spans="78:100" x14ac:dyDescent="0.25">
      <c r="BZ287" s="92"/>
      <c r="CA287" s="92"/>
      <c r="CB287" s="92"/>
      <c r="CC287" s="92"/>
      <c r="CD287" s="92"/>
      <c r="CE287" s="92"/>
      <c r="CF287" s="92"/>
      <c r="CG287" s="92"/>
      <c r="CH287" s="92"/>
      <c r="CI287" s="92"/>
      <c r="CJ287" s="92"/>
      <c r="CK287" s="92"/>
      <c r="CL287" s="92"/>
      <c r="CM287" s="92"/>
      <c r="CN287" s="92"/>
      <c r="CO287" s="92"/>
      <c r="CP287" s="92"/>
      <c r="CQ287" s="92"/>
      <c r="CR287" s="92"/>
      <c r="CS287" s="92"/>
      <c r="CT287" s="92"/>
      <c r="CU287" s="92"/>
      <c r="CV287" s="92"/>
    </row>
    <row r="288" spans="78:100" x14ac:dyDescent="0.25">
      <c r="BZ288" s="92"/>
      <c r="CA288" s="92"/>
      <c r="CB288" s="92"/>
      <c r="CC288" s="92"/>
      <c r="CD288" s="92"/>
      <c r="CE288" s="92"/>
      <c r="CF288" s="92"/>
      <c r="CG288" s="92"/>
      <c r="CH288" s="92"/>
      <c r="CI288" s="92"/>
      <c r="CJ288" s="92"/>
      <c r="CK288" s="92"/>
      <c r="CL288" s="92"/>
      <c r="CM288" s="92"/>
      <c r="CN288" s="92"/>
      <c r="CO288" s="92"/>
      <c r="CP288" s="92"/>
      <c r="CQ288" s="92"/>
      <c r="CR288" s="92"/>
      <c r="CS288" s="92"/>
      <c r="CT288" s="92"/>
      <c r="CU288" s="92"/>
      <c r="CV288" s="92"/>
    </row>
    <row r="289" spans="78:100" x14ac:dyDescent="0.25">
      <c r="BZ289" s="92"/>
      <c r="CA289" s="92"/>
      <c r="CB289" s="92"/>
      <c r="CC289" s="92"/>
      <c r="CD289" s="92"/>
      <c r="CE289" s="92"/>
      <c r="CF289" s="92"/>
      <c r="CG289" s="92"/>
      <c r="CH289" s="92"/>
      <c r="CI289" s="92"/>
      <c r="CJ289" s="92"/>
      <c r="CK289" s="92"/>
      <c r="CL289" s="92"/>
      <c r="CM289" s="92"/>
      <c r="CN289" s="92"/>
      <c r="CO289" s="92"/>
      <c r="CP289" s="92"/>
      <c r="CQ289" s="92"/>
      <c r="CR289" s="92"/>
      <c r="CS289" s="92"/>
      <c r="CT289" s="92"/>
      <c r="CU289" s="92"/>
      <c r="CV289" s="92"/>
    </row>
    <row r="290" spans="78:100" x14ac:dyDescent="0.25">
      <c r="BZ290" s="92"/>
      <c r="CA290" s="92"/>
      <c r="CB290" s="92"/>
      <c r="CC290" s="92"/>
      <c r="CD290" s="92"/>
      <c r="CE290" s="92"/>
      <c r="CF290" s="92"/>
      <c r="CG290" s="92"/>
      <c r="CH290" s="92"/>
      <c r="CI290" s="92"/>
      <c r="CJ290" s="92"/>
      <c r="CK290" s="92"/>
      <c r="CL290" s="92"/>
      <c r="CM290" s="92"/>
      <c r="CN290" s="92"/>
      <c r="CO290" s="92"/>
      <c r="CP290" s="92"/>
      <c r="CQ290" s="92"/>
      <c r="CR290" s="92"/>
      <c r="CS290" s="92"/>
      <c r="CT290" s="92"/>
      <c r="CU290" s="92"/>
      <c r="CV290" s="92"/>
    </row>
    <row r="291" spans="78:100" x14ac:dyDescent="0.25">
      <c r="BZ291" s="92"/>
      <c r="CA291" s="92"/>
      <c r="CB291" s="92"/>
      <c r="CC291" s="92"/>
      <c r="CD291" s="92"/>
      <c r="CE291" s="92"/>
      <c r="CF291" s="92"/>
      <c r="CG291" s="92"/>
      <c r="CH291" s="92"/>
      <c r="CI291" s="92"/>
      <c r="CJ291" s="92"/>
      <c r="CK291" s="92"/>
      <c r="CL291" s="92"/>
      <c r="CM291" s="92"/>
      <c r="CN291" s="92"/>
      <c r="CO291" s="92"/>
      <c r="CP291" s="92"/>
      <c r="CQ291" s="92"/>
      <c r="CR291" s="92"/>
      <c r="CS291" s="92"/>
      <c r="CT291" s="92"/>
      <c r="CU291" s="92"/>
      <c r="CV291" s="92"/>
    </row>
    <row r="292" spans="78:100" x14ac:dyDescent="0.25">
      <c r="BZ292" s="92"/>
      <c r="CA292" s="92"/>
      <c r="CB292" s="92"/>
      <c r="CC292" s="92"/>
      <c r="CD292" s="92"/>
      <c r="CE292" s="92"/>
      <c r="CF292" s="92"/>
      <c r="CG292" s="92"/>
      <c r="CH292" s="92"/>
      <c r="CI292" s="92"/>
      <c r="CJ292" s="92"/>
      <c r="CK292" s="92"/>
      <c r="CL292" s="92"/>
      <c r="CM292" s="92"/>
      <c r="CN292" s="92"/>
      <c r="CO292" s="92"/>
      <c r="CP292" s="92"/>
      <c r="CQ292" s="92"/>
      <c r="CR292" s="92"/>
      <c r="CS292" s="92"/>
      <c r="CT292" s="92"/>
      <c r="CU292" s="92"/>
      <c r="CV292" s="92"/>
    </row>
    <row r="293" spans="78:100" x14ac:dyDescent="0.25">
      <c r="BZ293" s="92"/>
      <c r="CA293" s="92"/>
      <c r="CB293" s="92"/>
      <c r="CC293" s="92"/>
      <c r="CD293" s="92"/>
      <c r="CE293" s="92"/>
      <c r="CF293" s="92"/>
      <c r="CG293" s="92"/>
      <c r="CH293" s="92"/>
      <c r="CI293" s="92"/>
      <c r="CJ293" s="92"/>
      <c r="CK293" s="92"/>
      <c r="CL293" s="92"/>
      <c r="CM293" s="92"/>
      <c r="CN293" s="92"/>
      <c r="CO293" s="92"/>
      <c r="CP293" s="92"/>
      <c r="CQ293" s="92"/>
      <c r="CR293" s="92"/>
      <c r="CS293" s="92"/>
      <c r="CT293" s="92"/>
      <c r="CU293" s="92"/>
      <c r="CV293" s="92"/>
    </row>
    <row r="294" spans="78:100" x14ac:dyDescent="0.25">
      <c r="BZ294" s="92"/>
      <c r="CA294" s="92"/>
      <c r="CB294" s="92"/>
      <c r="CC294" s="92"/>
      <c r="CD294" s="92"/>
      <c r="CE294" s="92"/>
      <c r="CF294" s="92"/>
      <c r="CG294" s="92"/>
      <c r="CH294" s="92"/>
      <c r="CI294" s="92"/>
      <c r="CJ294" s="92"/>
      <c r="CK294" s="92"/>
      <c r="CL294" s="92"/>
      <c r="CM294" s="92"/>
      <c r="CN294" s="92"/>
      <c r="CO294" s="92"/>
      <c r="CP294" s="92"/>
      <c r="CQ294" s="92"/>
      <c r="CR294" s="92"/>
      <c r="CS294" s="92"/>
      <c r="CT294" s="92"/>
      <c r="CU294" s="92"/>
      <c r="CV294" s="92"/>
    </row>
    <row r="295" spans="78:100" x14ac:dyDescent="0.25">
      <c r="BZ295" s="92"/>
      <c r="CA295" s="92"/>
      <c r="CB295" s="92"/>
      <c r="CC295" s="92"/>
      <c r="CD295" s="92"/>
      <c r="CE295" s="92"/>
      <c r="CF295" s="92"/>
      <c r="CG295" s="92"/>
      <c r="CH295" s="92"/>
      <c r="CI295" s="92"/>
      <c r="CJ295" s="92"/>
      <c r="CK295" s="92"/>
      <c r="CL295" s="92"/>
      <c r="CM295" s="92"/>
      <c r="CN295" s="92"/>
      <c r="CO295" s="92"/>
      <c r="CP295" s="92"/>
      <c r="CQ295" s="92"/>
      <c r="CR295" s="92"/>
      <c r="CS295" s="92"/>
      <c r="CT295" s="92"/>
      <c r="CU295" s="92"/>
      <c r="CV295" s="92"/>
    </row>
    <row r="296" spans="78:100" x14ac:dyDescent="0.25">
      <c r="BZ296" s="92"/>
      <c r="CA296" s="92"/>
      <c r="CB296" s="92"/>
      <c r="CC296" s="92"/>
      <c r="CD296" s="92"/>
      <c r="CE296" s="92"/>
      <c r="CF296" s="92"/>
      <c r="CG296" s="92"/>
      <c r="CH296" s="92"/>
      <c r="CI296" s="92"/>
      <c r="CJ296" s="92"/>
      <c r="CK296" s="92"/>
      <c r="CL296" s="92"/>
      <c r="CM296" s="92"/>
      <c r="CN296" s="92"/>
      <c r="CO296" s="92"/>
      <c r="CP296" s="92"/>
      <c r="CQ296" s="92"/>
      <c r="CR296" s="92"/>
      <c r="CS296" s="92"/>
      <c r="CT296" s="92"/>
      <c r="CU296" s="92"/>
      <c r="CV296" s="92"/>
    </row>
    <row r="297" spans="78:100" x14ac:dyDescent="0.25">
      <c r="BZ297" s="92"/>
      <c r="CA297" s="92"/>
      <c r="CB297" s="92"/>
      <c r="CC297" s="92"/>
      <c r="CD297" s="92"/>
      <c r="CE297" s="92"/>
      <c r="CF297" s="92"/>
      <c r="CG297" s="92"/>
      <c r="CH297" s="92"/>
      <c r="CI297" s="92"/>
      <c r="CJ297" s="92"/>
      <c r="CK297" s="92"/>
      <c r="CL297" s="92"/>
      <c r="CM297" s="92"/>
      <c r="CN297" s="92"/>
      <c r="CO297" s="92"/>
      <c r="CP297" s="92"/>
      <c r="CQ297" s="92"/>
      <c r="CR297" s="92"/>
      <c r="CS297" s="92"/>
      <c r="CT297" s="92"/>
      <c r="CU297" s="92"/>
      <c r="CV297" s="92"/>
    </row>
    <row r="298" spans="78:100" x14ac:dyDescent="0.25">
      <c r="BZ298" s="92"/>
      <c r="CA298" s="92"/>
      <c r="CB298" s="92"/>
      <c r="CC298" s="92"/>
      <c r="CD298" s="92"/>
      <c r="CE298" s="92"/>
      <c r="CF298" s="92"/>
      <c r="CG298" s="92"/>
      <c r="CH298" s="92"/>
      <c r="CI298" s="92"/>
      <c r="CJ298" s="92"/>
      <c r="CK298" s="92"/>
      <c r="CL298" s="92"/>
      <c r="CM298" s="92"/>
      <c r="CN298" s="92"/>
      <c r="CO298" s="92"/>
      <c r="CP298" s="92"/>
      <c r="CQ298" s="92"/>
      <c r="CR298" s="92"/>
      <c r="CS298" s="92"/>
      <c r="CT298" s="92"/>
      <c r="CU298" s="92"/>
      <c r="CV298" s="92"/>
    </row>
    <row r="299" spans="78:100" x14ac:dyDescent="0.25">
      <c r="BZ299" s="92"/>
      <c r="CA299" s="92"/>
      <c r="CB299" s="92"/>
      <c r="CC299" s="92"/>
      <c r="CD299" s="92"/>
      <c r="CE299" s="92"/>
      <c r="CF299" s="92"/>
      <c r="CG299" s="92"/>
      <c r="CH299" s="92"/>
      <c r="CI299" s="92"/>
      <c r="CJ299" s="92"/>
      <c r="CK299" s="92"/>
      <c r="CL299" s="92"/>
      <c r="CM299" s="92"/>
      <c r="CN299" s="92"/>
      <c r="CO299" s="92"/>
      <c r="CP299" s="92"/>
      <c r="CQ299" s="92"/>
      <c r="CR299" s="92"/>
      <c r="CS299" s="92"/>
      <c r="CT299" s="92"/>
      <c r="CU299" s="92"/>
      <c r="CV299" s="92"/>
    </row>
    <row r="300" spans="78:100" x14ac:dyDescent="0.25">
      <c r="BZ300" s="92"/>
      <c r="CA300" s="92"/>
      <c r="CB300" s="92"/>
      <c r="CC300" s="92"/>
      <c r="CD300" s="92"/>
      <c r="CE300" s="92"/>
      <c r="CF300" s="92"/>
      <c r="CG300" s="92"/>
      <c r="CH300" s="92"/>
      <c r="CI300" s="92"/>
      <c r="CJ300" s="92"/>
      <c r="CK300" s="92"/>
      <c r="CL300" s="92"/>
      <c r="CM300" s="92"/>
      <c r="CN300" s="92"/>
      <c r="CO300" s="92"/>
      <c r="CP300" s="92"/>
      <c r="CQ300" s="92"/>
      <c r="CR300" s="92"/>
      <c r="CS300" s="92"/>
      <c r="CT300" s="92"/>
      <c r="CU300" s="92"/>
      <c r="CV300" s="92"/>
    </row>
    <row r="301" spans="78:100" x14ac:dyDescent="0.25">
      <c r="BZ301" s="92"/>
      <c r="CA301" s="92"/>
      <c r="CB301" s="92"/>
      <c r="CC301" s="92"/>
      <c r="CD301" s="92"/>
      <c r="CE301" s="92"/>
      <c r="CF301" s="92"/>
      <c r="CG301" s="92"/>
      <c r="CH301" s="92"/>
      <c r="CI301" s="92"/>
      <c r="CJ301" s="92"/>
      <c r="CK301" s="92"/>
      <c r="CL301" s="92"/>
      <c r="CM301" s="92"/>
      <c r="CN301" s="92"/>
      <c r="CO301" s="92"/>
      <c r="CP301" s="92"/>
      <c r="CQ301" s="92"/>
      <c r="CR301" s="92"/>
      <c r="CS301" s="92"/>
      <c r="CT301" s="92"/>
      <c r="CU301" s="92"/>
      <c r="CV301" s="92"/>
    </row>
    <row r="302" spans="78:100" x14ac:dyDescent="0.25">
      <c r="BZ302" s="92"/>
      <c r="CA302" s="92"/>
      <c r="CB302" s="92"/>
      <c r="CC302" s="92"/>
      <c r="CD302" s="92"/>
      <c r="CE302" s="92"/>
      <c r="CF302" s="92"/>
      <c r="CG302" s="92"/>
      <c r="CH302" s="92"/>
      <c r="CI302" s="92"/>
      <c r="CJ302" s="92"/>
      <c r="CK302" s="92"/>
      <c r="CL302" s="92"/>
      <c r="CM302" s="92"/>
      <c r="CN302" s="92"/>
      <c r="CO302" s="92"/>
      <c r="CP302" s="92"/>
      <c r="CQ302" s="92"/>
      <c r="CR302" s="92"/>
      <c r="CS302" s="92"/>
      <c r="CT302" s="92"/>
      <c r="CU302" s="92"/>
      <c r="CV302" s="92"/>
    </row>
    <row r="303" spans="78:100" x14ac:dyDescent="0.25">
      <c r="BZ303" s="92"/>
      <c r="CA303" s="92"/>
      <c r="CB303" s="92"/>
      <c r="CC303" s="92"/>
      <c r="CD303" s="92"/>
      <c r="CE303" s="92"/>
      <c r="CF303" s="92"/>
      <c r="CG303" s="92"/>
      <c r="CH303" s="92"/>
      <c r="CI303" s="92"/>
      <c r="CJ303" s="92"/>
      <c r="CK303" s="92"/>
      <c r="CL303" s="92"/>
      <c r="CM303" s="92"/>
      <c r="CN303" s="92"/>
      <c r="CO303" s="92"/>
      <c r="CP303" s="92"/>
      <c r="CQ303" s="92"/>
      <c r="CR303" s="92"/>
      <c r="CS303" s="92"/>
      <c r="CT303" s="92"/>
      <c r="CU303" s="92"/>
      <c r="CV303" s="92"/>
    </row>
    <row r="304" spans="78:100" x14ac:dyDescent="0.25">
      <c r="BZ304" s="92"/>
      <c r="CA304" s="92"/>
      <c r="CB304" s="92"/>
      <c r="CC304" s="92"/>
      <c r="CD304" s="92"/>
      <c r="CE304" s="92"/>
      <c r="CF304" s="92"/>
      <c r="CG304" s="92"/>
      <c r="CH304" s="92"/>
      <c r="CI304" s="92"/>
      <c r="CJ304" s="92"/>
      <c r="CK304" s="92"/>
      <c r="CL304" s="92"/>
      <c r="CM304" s="92"/>
      <c r="CN304" s="92"/>
      <c r="CO304" s="92"/>
      <c r="CP304" s="92"/>
      <c r="CQ304" s="92"/>
      <c r="CR304" s="92"/>
      <c r="CS304" s="92"/>
      <c r="CT304" s="92"/>
      <c r="CU304" s="92"/>
      <c r="CV304" s="92"/>
    </row>
    <row r="305" spans="78:100" x14ac:dyDescent="0.25">
      <c r="BZ305" s="92"/>
      <c r="CA305" s="92"/>
      <c r="CB305" s="92"/>
      <c r="CC305" s="92"/>
      <c r="CD305" s="92"/>
      <c r="CE305" s="92"/>
      <c r="CF305" s="92"/>
      <c r="CG305" s="92"/>
      <c r="CH305" s="92"/>
      <c r="CI305" s="92"/>
      <c r="CJ305" s="92"/>
      <c r="CK305" s="92"/>
      <c r="CL305" s="92"/>
      <c r="CM305" s="92"/>
      <c r="CN305" s="92"/>
      <c r="CO305" s="92"/>
      <c r="CP305" s="92"/>
      <c r="CQ305" s="92"/>
      <c r="CR305" s="92"/>
      <c r="CS305" s="92"/>
      <c r="CT305" s="92"/>
      <c r="CU305" s="92"/>
      <c r="CV305" s="92"/>
    </row>
    <row r="306" spans="78:100" x14ac:dyDescent="0.25">
      <c r="BZ306" s="92"/>
      <c r="CA306" s="92"/>
      <c r="CB306" s="92"/>
      <c r="CC306" s="92"/>
      <c r="CD306" s="92"/>
      <c r="CE306" s="92"/>
      <c r="CF306" s="92"/>
      <c r="CG306" s="92"/>
      <c r="CH306" s="92"/>
      <c r="CI306" s="92"/>
      <c r="CJ306" s="92"/>
      <c r="CK306" s="92"/>
      <c r="CL306" s="92"/>
      <c r="CM306" s="92"/>
      <c r="CN306" s="92"/>
      <c r="CO306" s="92"/>
      <c r="CP306" s="92"/>
      <c r="CQ306" s="92"/>
      <c r="CR306" s="92"/>
      <c r="CS306" s="92"/>
      <c r="CT306" s="92"/>
      <c r="CU306" s="92"/>
      <c r="CV306" s="92"/>
    </row>
    <row r="307" spans="78:100" x14ac:dyDescent="0.25">
      <c r="BZ307" s="92"/>
      <c r="CA307" s="92"/>
      <c r="CB307" s="92"/>
      <c r="CC307" s="92"/>
      <c r="CD307" s="92"/>
      <c r="CE307" s="92"/>
      <c r="CF307" s="92"/>
      <c r="CG307" s="92"/>
      <c r="CH307" s="92"/>
      <c r="CI307" s="92"/>
      <c r="CJ307" s="92"/>
      <c r="CK307" s="92"/>
      <c r="CL307" s="92"/>
      <c r="CM307" s="92"/>
      <c r="CN307" s="92"/>
      <c r="CO307" s="92"/>
      <c r="CP307" s="92"/>
      <c r="CQ307" s="92"/>
      <c r="CR307" s="92"/>
      <c r="CS307" s="92"/>
      <c r="CT307" s="92"/>
      <c r="CU307" s="92"/>
      <c r="CV307" s="92"/>
    </row>
    <row r="308" spans="78:100" x14ac:dyDescent="0.25">
      <c r="BZ308" s="92"/>
      <c r="CA308" s="92"/>
      <c r="CB308" s="92"/>
      <c r="CC308" s="92"/>
      <c r="CD308" s="92"/>
      <c r="CE308" s="92"/>
      <c r="CF308" s="92"/>
      <c r="CG308" s="92"/>
      <c r="CH308" s="92"/>
      <c r="CI308" s="92"/>
      <c r="CJ308" s="92"/>
      <c r="CK308" s="92"/>
      <c r="CL308" s="92"/>
      <c r="CM308" s="92"/>
      <c r="CN308" s="92"/>
      <c r="CO308" s="92"/>
      <c r="CP308" s="92"/>
      <c r="CQ308" s="92"/>
      <c r="CR308" s="92"/>
      <c r="CS308" s="92"/>
      <c r="CT308" s="92"/>
      <c r="CU308" s="92"/>
      <c r="CV308" s="92"/>
    </row>
    <row r="309" spans="78:100" x14ac:dyDescent="0.25">
      <c r="BZ309" s="92"/>
      <c r="CA309" s="92"/>
      <c r="CB309" s="92"/>
      <c r="CC309" s="92"/>
      <c r="CD309" s="92"/>
      <c r="CE309" s="92"/>
      <c r="CF309" s="92"/>
      <c r="CG309" s="92"/>
      <c r="CH309" s="92"/>
      <c r="CI309" s="92"/>
      <c r="CJ309" s="92"/>
      <c r="CK309" s="92"/>
      <c r="CL309" s="92"/>
      <c r="CM309" s="92"/>
      <c r="CN309" s="92"/>
      <c r="CO309" s="92"/>
      <c r="CP309" s="92"/>
      <c r="CQ309" s="92"/>
      <c r="CR309" s="92"/>
      <c r="CS309" s="92"/>
      <c r="CT309" s="92"/>
      <c r="CU309" s="92"/>
      <c r="CV309" s="92"/>
    </row>
    <row r="310" spans="78:100" x14ac:dyDescent="0.25">
      <c r="BZ310" s="92"/>
      <c r="CA310" s="92"/>
      <c r="CB310" s="92"/>
      <c r="CC310" s="92"/>
      <c r="CD310" s="92"/>
      <c r="CE310" s="92"/>
      <c r="CF310" s="92"/>
      <c r="CG310" s="92"/>
      <c r="CH310" s="92"/>
      <c r="CI310" s="92"/>
      <c r="CJ310" s="92"/>
      <c r="CK310" s="92"/>
      <c r="CL310" s="92"/>
      <c r="CM310" s="92"/>
      <c r="CN310" s="92"/>
      <c r="CO310" s="92"/>
      <c r="CP310" s="92"/>
      <c r="CQ310" s="92"/>
      <c r="CR310" s="92"/>
      <c r="CS310" s="92"/>
      <c r="CT310" s="92"/>
      <c r="CU310" s="92"/>
      <c r="CV310" s="92"/>
    </row>
    <row r="311" spans="78:100" x14ac:dyDescent="0.25">
      <c r="BZ311" s="92"/>
      <c r="CA311" s="92"/>
      <c r="CB311" s="92"/>
      <c r="CC311" s="92"/>
      <c r="CD311" s="92"/>
      <c r="CE311" s="92"/>
      <c r="CF311" s="92"/>
      <c r="CG311" s="92"/>
      <c r="CH311" s="92"/>
      <c r="CI311" s="92"/>
      <c r="CJ311" s="92"/>
      <c r="CK311" s="92"/>
      <c r="CL311" s="92"/>
      <c r="CM311" s="92"/>
      <c r="CN311" s="92"/>
      <c r="CO311" s="92"/>
      <c r="CP311" s="92"/>
      <c r="CQ311" s="92"/>
      <c r="CR311" s="92"/>
      <c r="CS311" s="92"/>
      <c r="CT311" s="92"/>
      <c r="CU311" s="92"/>
      <c r="CV311" s="92"/>
    </row>
    <row r="312" spans="78:100" x14ac:dyDescent="0.25">
      <c r="BZ312" s="92"/>
      <c r="CA312" s="92"/>
      <c r="CB312" s="92"/>
      <c r="CC312" s="92"/>
      <c r="CD312" s="92"/>
      <c r="CE312" s="92"/>
      <c r="CF312" s="92"/>
      <c r="CG312" s="92"/>
      <c r="CH312" s="92"/>
      <c r="CI312" s="92"/>
      <c r="CJ312" s="92"/>
      <c r="CK312" s="92"/>
      <c r="CL312" s="92"/>
      <c r="CM312" s="92"/>
      <c r="CN312" s="92"/>
      <c r="CO312" s="92"/>
      <c r="CP312" s="92"/>
      <c r="CQ312" s="92"/>
      <c r="CR312" s="92"/>
      <c r="CS312" s="92"/>
      <c r="CT312" s="92"/>
      <c r="CU312" s="92"/>
      <c r="CV312" s="92"/>
    </row>
  </sheetData>
  <mergeCells count="30">
    <mergeCell ref="BA2:BC3"/>
    <mergeCell ref="BV2:BX3"/>
    <mergeCell ref="BZ3:CA3"/>
    <mergeCell ref="BD2:BF3"/>
    <mergeCell ref="BG2:BI3"/>
    <mergeCell ref="BJ2:BL3"/>
    <mergeCell ref="BM2:BO3"/>
    <mergeCell ref="BP2:BR3"/>
    <mergeCell ref="BS2:BU3"/>
    <mergeCell ref="BM1:BX1"/>
    <mergeCell ref="K2:M3"/>
    <mergeCell ref="N2:P3"/>
    <mergeCell ref="Q2:S3"/>
    <mergeCell ref="T2:V3"/>
    <mergeCell ref="W2:Y3"/>
    <mergeCell ref="Z2:AB3"/>
    <mergeCell ref="AC2:AE3"/>
    <mergeCell ref="AF2:AH3"/>
    <mergeCell ref="AI2:AK3"/>
    <mergeCell ref="BA1:BL1"/>
    <mergeCell ref="AL2:AN3"/>
    <mergeCell ref="AO2:AQ3"/>
    <mergeCell ref="AR2:AT3"/>
    <mergeCell ref="AU2:AW3"/>
    <mergeCell ref="AX2:AZ3"/>
    <mergeCell ref="H1:J1"/>
    <mergeCell ref="K1:P1"/>
    <mergeCell ref="Q1:AB1"/>
    <mergeCell ref="AC1:AN1"/>
    <mergeCell ref="AO1:AZ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F37702FA8046549B09CC97290049BD0" ma:contentTypeVersion="0" ma:contentTypeDescription="A content type to manage public (operations) IDB documents" ma:contentTypeScope="" ma:versionID="76cc9f8eb3f54f2deb736e67e153ae3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e396acf9842407597efee5fc1224e8a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60eec94-9ea5-4a7b-9f6d-cccf30bfb5dc}" ma:internalName="TaxCatchAll" ma:showField="CatchAllData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60eec94-9ea5-4a7b-9f6d-cccf30bfb5dc}" ma:internalName="TaxCatchAllLabel" ma:readOnly="true" ma:showField="CatchAllDataLabel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IFD/FMM</Division_x0020_or_x0020_Unit>
    <Other_x0020_Author xmlns="9c571b2f-e523-4ab2-ba2e-09e151a03ef4" xsi:nil="true"/>
    <Region xmlns="9c571b2f-e523-4ab2-ba2e-09e151a03ef4" xsi:nil="true"/>
    <IDBDocs_x0020_Number xmlns="9c571b2f-e523-4ab2-ba2e-09e151a03ef4">37972434</IDBDocs_x0020_Number>
    <Document_x0020_Author xmlns="9c571b2f-e523-4ab2-ba2e-09e151a03ef4">Lopez Ghio, Ramiro Andres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8</Value>
      <Value>7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CO-L1125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Proposal&lt;/USER_STAGE&gt;&lt;PD_OBJ_TYPE&gt;0&lt;/PD_OBJ_TYPE&gt;&lt;MAKERECORD&gt;N&lt;/MAKERECORD&gt;&lt;PD_FILEPT_NO&gt;PO-CO-L1125-Anl&lt;/PD_FILEPT_NO&gt;&lt;/Data&gt;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DU-CPC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B9912B02-1728-4602-8D6D-2F503E3334DA}"/>
</file>

<file path=customXml/itemProps2.xml><?xml version="1.0" encoding="utf-8"?>
<ds:datastoreItem xmlns:ds="http://schemas.openxmlformats.org/officeDocument/2006/customXml" ds:itemID="{601065A5-66CE-4B6C-AE97-AEB16AEF1090}"/>
</file>

<file path=customXml/itemProps3.xml><?xml version="1.0" encoding="utf-8"?>
<ds:datastoreItem xmlns:ds="http://schemas.openxmlformats.org/officeDocument/2006/customXml" ds:itemID="{8E23E81A-961E-4101-A060-3FE1C61CBA7D}"/>
</file>

<file path=customXml/itemProps4.xml><?xml version="1.0" encoding="utf-8"?>
<ds:datastoreItem xmlns:ds="http://schemas.openxmlformats.org/officeDocument/2006/customXml" ds:itemID="{50FB48B9-8E8C-4B02-8CF3-453E3430FE90}"/>
</file>

<file path=customXml/itemProps5.xml><?xml version="1.0" encoding="utf-8"?>
<ds:datastoreItem xmlns:ds="http://schemas.openxmlformats.org/officeDocument/2006/customXml" ds:itemID="{4662121D-E0C3-40E1-852D-46B4ED423B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PEP - POA CO-L1125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Programa Operativo Anual (POA) (CO-L1125)</dc:title>
  <dc:creator>Francisco Bedoya</dc:creator>
  <cp:lastModifiedBy>Test</cp:lastModifiedBy>
  <dcterms:created xsi:type="dcterms:W3CDTF">2011-10-03T17:38:40Z</dcterms:created>
  <dcterms:modified xsi:type="dcterms:W3CDTF">2013-11-05T18:12:50Z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0x01010046CF21643EE8D14686A648AA6DAD0892001F37702FA8046549B09CC97290049BD0</vt:lpwstr>
  </property>
  <property fmtid="{D5CDD505-2E9C-101B-9397-08002B2CF9AE}" pid="5" name="TaxKeywordTaxHTField">
    <vt:lpwstr/>
  </property>
  <property fmtid="{D5CDD505-2E9C-101B-9397-08002B2CF9AE}" pid="6" name="Series Operations IDB">
    <vt:lpwstr>7;#Loan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7;#Loan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8;#Project Preparation, Planning and Design|29ca0c72-1fc4-435f-a09c-28585cb5eac9</vt:lpwstr>
  </property>
</Properties>
</file>