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Metadata/LabelInfo.xml" ContentType="application/vnd.ms-office.classificationlabel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0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31e7\AC\Temp\"/>
    </mc:Choice>
  </mc:AlternateContent>
  <xr:revisionPtr revIDLastSave="6" documentId="8_{80F3FD4F-8D20-44D1-96C1-6655BE20EC51}" xr6:coauthVersionLast="45" xr6:coauthVersionMax="45" xr10:uidLastSave="{FC7D2F7D-0D9C-4C19-82BE-F0411E9A7B5E}"/>
  <bookViews>
    <workbookView xWindow="-120" yWindow="-120" windowWidth="29040" windowHeight="15225" activeTab="1" xr2:uid="{9465E55E-117D-4F97-830D-3714309CFF3B}"/>
  </bookViews>
  <sheets>
    <sheet name="PEP POA PF" sheetId="1" r:id="rId1"/>
    <sheet name="Cuadros de Costos+Pron Desembol" sheetId="2" r:id="rId2"/>
    <sheet name="Estructura del Proyecto" sheetId="3" r:id="rId3"/>
    <sheet name="PA" sheetId="4" r:id="rId4"/>
    <sheet name="Detalle PA" sheetId="5" r:id="rId5"/>
  </sheets>
  <externalReferences>
    <externalReference r:id="rId6"/>
  </externalReferences>
  <calcPr calcId="191028" calcCompleted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4" l="1"/>
  <c r="B24" i="4"/>
  <c r="G20" i="2"/>
  <c r="AQ102" i="1"/>
  <c r="AQ95" i="1"/>
  <c r="AQ91" i="1"/>
  <c r="AQ86" i="1"/>
  <c r="AQ83" i="1"/>
  <c r="AQ75" i="1"/>
  <c r="F19" i="2"/>
  <c r="F22" i="2"/>
  <c r="F11" i="2"/>
  <c r="D11" i="2"/>
  <c r="C11" i="2"/>
  <c r="G10" i="2"/>
  <c r="G9" i="2"/>
  <c r="G7" i="2"/>
  <c r="G6" i="2"/>
  <c r="AQ73" i="1" l="1"/>
  <c r="E19" i="2" l="1"/>
  <c r="G19" i="2" s="1"/>
  <c r="G22" i="2" s="1"/>
  <c r="D19" i="2"/>
  <c r="C19" i="2"/>
  <c r="F21" i="2"/>
  <c r="G32" i="2"/>
  <c r="G31" i="2"/>
  <c r="G28" i="2"/>
  <c r="G29" i="2"/>
  <c r="G30" i="2"/>
  <c r="G33" i="2" s="1"/>
  <c r="C33" i="2"/>
  <c r="F28" i="2"/>
  <c r="E28" i="2"/>
  <c r="D28" i="2"/>
  <c r="C28" i="2"/>
  <c r="E21" i="2"/>
  <c r="D21" i="2"/>
  <c r="C21" i="2"/>
  <c r="F30" i="2"/>
  <c r="E30" i="2"/>
  <c r="D30" i="2"/>
  <c r="C30" i="2"/>
  <c r="L26" i="1"/>
  <c r="BE29" i="1"/>
  <c r="BE28" i="1"/>
  <c r="BE27" i="1"/>
  <c r="BE26" i="1"/>
  <c r="K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J26" i="1"/>
  <c r="M57" i="1"/>
  <c r="J73" i="1"/>
  <c r="K73" i="1"/>
  <c r="L73" i="1"/>
  <c r="M73" i="1"/>
  <c r="N73" i="1"/>
  <c r="O73" i="1"/>
  <c r="P73" i="1"/>
  <c r="Q73" i="1"/>
  <c r="R73" i="1"/>
  <c r="S73" i="1"/>
  <c r="T73" i="1"/>
  <c r="V73" i="1"/>
  <c r="W73" i="1"/>
  <c r="X73" i="1"/>
  <c r="Y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AL73" i="1"/>
  <c r="AM73" i="1"/>
  <c r="AN73" i="1"/>
  <c r="AO73" i="1"/>
  <c r="AP73" i="1"/>
  <c r="AR73" i="1"/>
  <c r="AS73" i="1"/>
  <c r="AT73" i="1"/>
  <c r="AU73" i="1"/>
  <c r="AV73" i="1"/>
  <c r="AW73" i="1"/>
  <c r="AX73" i="1"/>
  <c r="AY73" i="1"/>
  <c r="AZ73" i="1"/>
  <c r="BA73" i="1"/>
  <c r="BB73" i="1"/>
  <c r="BC73" i="1"/>
  <c r="BD73" i="1"/>
  <c r="U73" i="1"/>
  <c r="G18" i="2"/>
  <c r="F18" i="2"/>
  <c r="E18" i="2"/>
  <c r="D18" i="2"/>
  <c r="C18" i="2"/>
  <c r="F17" i="2"/>
  <c r="E17" i="2"/>
  <c r="D17" i="2"/>
  <c r="C17" i="2"/>
  <c r="C6" i="2" l="1"/>
  <c r="E153" i="1" l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0" i="1"/>
  <c r="E99" i="1"/>
  <c r="E98" i="1"/>
  <c r="E97" i="1"/>
  <c r="E96" i="1"/>
  <c r="E93" i="1"/>
  <c r="E92" i="1"/>
  <c r="E90" i="1"/>
  <c r="E89" i="1"/>
  <c r="E88" i="1"/>
  <c r="E87" i="1"/>
  <c r="E85" i="1"/>
  <c r="E84" i="1"/>
  <c r="E81" i="1"/>
  <c r="E80" i="1"/>
  <c r="E79" i="1"/>
  <c r="E78" i="1"/>
  <c r="E77" i="1"/>
  <c r="E76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P32" i="5"/>
  <c r="P31" i="5"/>
  <c r="P30" i="5"/>
  <c r="P29" i="5"/>
  <c r="P21" i="5"/>
  <c r="P19" i="5"/>
  <c r="G23" i="5"/>
  <c r="P69" i="5"/>
  <c r="P68" i="5"/>
  <c r="P67" i="5"/>
  <c r="P66" i="5"/>
  <c r="B25" i="4" s="1"/>
  <c r="P65" i="5"/>
  <c r="P107" i="5"/>
  <c r="B52" i="5"/>
  <c r="G108" i="5"/>
  <c r="F97" i="5"/>
  <c r="B28" i="4" l="1"/>
  <c r="B27" i="4"/>
  <c r="M21" i="5" l="1"/>
  <c r="M20" i="5"/>
  <c r="G31" i="5"/>
  <c r="M19" i="5"/>
  <c r="M18" i="5"/>
  <c r="J40" i="1"/>
  <c r="J39" i="1" s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P28" i="5" l="1"/>
  <c r="G60" i="5"/>
  <c r="M107" i="5"/>
  <c r="P120" i="5" l="1"/>
  <c r="B17" i="4"/>
  <c r="B29" i="4"/>
  <c r="AF40" i="1"/>
  <c r="A28" i="4" l="1"/>
  <c r="C13" i="3" s="1"/>
  <c r="A27" i="4"/>
  <c r="C12" i="3" s="1"/>
  <c r="A26" i="4"/>
  <c r="C11" i="3" s="1"/>
  <c r="A25" i="4"/>
  <c r="C10" i="3" s="1"/>
  <c r="A24" i="4"/>
  <c r="C9" i="3" s="1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65" i="5"/>
  <c r="M17" i="5"/>
  <c r="M45" i="5"/>
  <c r="M46" i="5"/>
  <c r="M47" i="5"/>
  <c r="M48" i="5"/>
  <c r="M49" i="5"/>
  <c r="M50" i="5"/>
  <c r="M51" i="5"/>
  <c r="M52" i="5"/>
  <c r="M53" i="5"/>
  <c r="M54" i="5"/>
  <c r="M55" i="5"/>
  <c r="M56" i="5"/>
  <c r="M57" i="5"/>
  <c r="M38" i="5"/>
  <c r="M39" i="5"/>
  <c r="M40" i="5"/>
  <c r="M41" i="5"/>
  <c r="M42" i="5"/>
  <c r="M43" i="5"/>
  <c r="M44" i="5"/>
  <c r="M29" i="5"/>
  <c r="M30" i="5"/>
  <c r="M31" i="5"/>
  <c r="M32" i="5"/>
  <c r="M33" i="5"/>
  <c r="M34" i="5"/>
  <c r="M35" i="5"/>
  <c r="M36" i="5"/>
  <c r="M37" i="5"/>
  <c r="M28" i="5"/>
  <c r="B57" i="5"/>
  <c r="B56" i="5"/>
  <c r="B55" i="5"/>
  <c r="B54" i="5"/>
  <c r="B53" i="5"/>
  <c r="B50" i="5"/>
  <c r="B51" i="5"/>
  <c r="B49" i="5"/>
  <c r="B48" i="5"/>
  <c r="B47" i="5"/>
  <c r="B44" i="5"/>
  <c r="B45" i="5"/>
  <c r="B46" i="5"/>
  <c r="B43" i="5"/>
  <c r="B41" i="5"/>
  <c r="B42" i="5"/>
  <c r="B40" i="5"/>
  <c r="B38" i="5"/>
  <c r="B39" i="5"/>
  <c r="B37" i="5"/>
  <c r="B36" i="5"/>
  <c r="B20" i="5" s="1"/>
  <c r="B35" i="5"/>
  <c r="B17" i="5"/>
  <c r="B74" i="5"/>
  <c r="B93" i="5"/>
  <c r="B94" i="5"/>
  <c r="B92" i="5"/>
  <c r="B88" i="5"/>
  <c r="B89" i="5"/>
  <c r="B90" i="5"/>
  <c r="B91" i="5"/>
  <c r="B87" i="5"/>
  <c r="B86" i="5"/>
  <c r="B84" i="5"/>
  <c r="B85" i="5"/>
  <c r="B83" i="5"/>
  <c r="B82" i="5"/>
  <c r="B81" i="5"/>
  <c r="B80" i="5"/>
  <c r="B79" i="5"/>
  <c r="B78" i="5"/>
  <c r="B21" i="5"/>
  <c r="B77" i="5"/>
  <c r="B76" i="5"/>
  <c r="B75" i="5"/>
  <c r="B71" i="5"/>
  <c r="B72" i="5"/>
  <c r="B73" i="5"/>
  <c r="B70" i="5"/>
  <c r="B69" i="5" l="1"/>
  <c r="B66" i="5"/>
  <c r="B67" i="5"/>
  <c r="B68" i="5"/>
  <c r="B65" i="5"/>
  <c r="B33" i="5"/>
  <c r="B34" i="5"/>
  <c r="B32" i="5"/>
  <c r="B31" i="5"/>
  <c r="B30" i="5"/>
  <c r="B28" i="5"/>
  <c r="B29" i="5"/>
  <c r="G115" i="5"/>
  <c r="B15" i="4" s="1"/>
  <c r="F26" i="5"/>
  <c r="B13" i="4"/>
  <c r="G12" i="5"/>
  <c r="B12" i="4"/>
  <c r="BE33" i="1"/>
  <c r="BE7" i="1"/>
  <c r="BE8" i="1"/>
  <c r="BE9" i="1"/>
  <c r="BE12" i="1"/>
  <c r="BE13" i="1"/>
  <c r="BE16" i="1"/>
  <c r="BE17" i="1"/>
  <c r="BE19" i="1"/>
  <c r="BE20" i="1"/>
  <c r="BE21" i="1"/>
  <c r="BE24" i="1"/>
  <c r="BE25" i="1"/>
  <c r="BE30" i="1"/>
  <c r="BE32" i="1"/>
  <c r="BE35" i="1"/>
  <c r="BE41" i="1"/>
  <c r="BE42" i="1"/>
  <c r="BE43" i="1"/>
  <c r="BE44" i="1"/>
  <c r="BE45" i="1"/>
  <c r="BE46" i="1"/>
  <c r="BE50" i="1"/>
  <c r="BE52" i="1"/>
  <c r="BE55" i="1"/>
  <c r="BE84" i="1"/>
  <c r="BE85" i="1"/>
  <c r="BE87" i="1"/>
  <c r="BE88" i="1"/>
  <c r="BE90" i="1"/>
  <c r="BE92" i="1"/>
  <c r="BE93" i="1"/>
  <c r="BE56" i="1"/>
  <c r="BE60" i="1"/>
  <c r="BE63" i="1"/>
  <c r="BE64" i="1"/>
  <c r="BE67" i="1"/>
  <c r="BE68" i="1"/>
  <c r="BE69" i="1"/>
  <c r="BE70" i="1"/>
  <c r="BE72" i="1"/>
  <c r="BE76" i="1"/>
  <c r="BE77" i="1"/>
  <c r="BE78" i="1"/>
  <c r="BE79" i="1"/>
  <c r="BE80" i="1"/>
  <c r="BE81" i="1"/>
  <c r="BE96" i="1"/>
  <c r="BE98" i="1"/>
  <c r="BE99" i="1"/>
  <c r="BE100" i="1"/>
  <c r="BE103" i="1"/>
  <c r="BE105" i="1"/>
  <c r="BE106" i="1"/>
  <c r="BE107" i="1"/>
  <c r="BE108" i="1"/>
  <c r="BE111" i="1"/>
  <c r="BE113" i="1"/>
  <c r="BE114" i="1"/>
  <c r="BE117" i="1"/>
  <c r="BE118" i="1"/>
  <c r="BE121" i="1"/>
  <c r="BE122" i="1"/>
  <c r="BE125" i="1"/>
  <c r="BE126" i="1"/>
  <c r="BE128" i="1"/>
  <c r="BE129" i="1"/>
  <c r="BE131" i="1"/>
  <c r="BE132" i="1"/>
  <c r="BE133" i="1"/>
  <c r="BE135" i="1"/>
  <c r="BE136" i="1"/>
  <c r="BE137" i="1"/>
  <c r="BE138" i="1"/>
  <c r="BE139" i="1"/>
  <c r="BE140" i="1"/>
  <c r="BE141" i="1"/>
  <c r="BE142" i="1"/>
  <c r="BE143" i="1"/>
  <c r="BE145" i="1"/>
  <c r="BE146" i="1"/>
  <c r="BE148" i="1"/>
  <c r="BE149" i="1"/>
  <c r="BE150" i="1"/>
  <c r="BE152" i="1"/>
  <c r="BE153" i="1"/>
  <c r="B10" i="2"/>
  <c r="B9" i="2"/>
  <c r="B8" i="2"/>
  <c r="B7" i="2"/>
  <c r="B6" i="2"/>
  <c r="B1" i="2"/>
  <c r="F5" i="2"/>
  <c r="E5" i="2"/>
  <c r="D5" i="2"/>
  <c r="C5" i="2"/>
  <c r="BE6" i="1"/>
  <c r="BE10" i="1"/>
  <c r="BE11" i="1"/>
  <c r="BE14" i="1"/>
  <c r="BE15" i="1"/>
  <c r="BE18" i="1"/>
  <c r="BE22" i="1"/>
  <c r="BE23" i="1"/>
  <c r="BE37" i="1"/>
  <c r="BE38" i="1"/>
  <c r="BE49" i="1"/>
  <c r="BE51" i="1"/>
  <c r="BE54" i="1"/>
  <c r="BE89" i="1"/>
  <c r="BE61" i="1"/>
  <c r="BE62" i="1"/>
  <c r="BE71" i="1"/>
  <c r="BE97" i="1"/>
  <c r="BE104" i="1"/>
  <c r="BE115" i="1"/>
  <c r="BE120" i="1"/>
  <c r="BE127" i="1"/>
  <c r="BE151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J147" i="1"/>
  <c r="K144" i="1"/>
  <c r="L144" i="1"/>
  <c r="M144" i="1"/>
  <c r="N144" i="1"/>
  <c r="O144" i="1"/>
  <c r="P144" i="1"/>
  <c r="Q144" i="1"/>
  <c r="R144" i="1"/>
  <c r="S144" i="1"/>
  <c r="T144" i="1"/>
  <c r="U144" i="1"/>
  <c r="V144" i="1"/>
  <c r="W144" i="1"/>
  <c r="X144" i="1"/>
  <c r="Y144" i="1"/>
  <c r="Z144" i="1"/>
  <c r="AA144" i="1"/>
  <c r="AB144" i="1"/>
  <c r="AC144" i="1"/>
  <c r="AD144" i="1"/>
  <c r="AE144" i="1"/>
  <c r="AF144" i="1"/>
  <c r="AG144" i="1"/>
  <c r="AH144" i="1"/>
  <c r="AI144" i="1"/>
  <c r="AJ144" i="1"/>
  <c r="AK144" i="1"/>
  <c r="AL144" i="1"/>
  <c r="AM144" i="1"/>
  <c r="AN144" i="1"/>
  <c r="AO144" i="1"/>
  <c r="AP144" i="1"/>
  <c r="AQ144" i="1"/>
  <c r="AR144" i="1"/>
  <c r="AS144" i="1"/>
  <c r="AT144" i="1"/>
  <c r="AU144" i="1"/>
  <c r="AV144" i="1"/>
  <c r="AW144" i="1"/>
  <c r="AX144" i="1"/>
  <c r="AY144" i="1"/>
  <c r="AZ144" i="1"/>
  <c r="BA144" i="1"/>
  <c r="BB144" i="1"/>
  <c r="BC144" i="1"/>
  <c r="BD144" i="1"/>
  <c r="J144" i="1"/>
  <c r="K130" i="1"/>
  <c r="L130" i="1"/>
  <c r="M130" i="1"/>
  <c r="N130" i="1"/>
  <c r="O130" i="1"/>
  <c r="P130" i="1"/>
  <c r="Q130" i="1"/>
  <c r="R130" i="1"/>
  <c r="S130" i="1"/>
  <c r="T130" i="1"/>
  <c r="U130" i="1"/>
  <c r="V130" i="1"/>
  <c r="W130" i="1"/>
  <c r="X130" i="1"/>
  <c r="Y130" i="1"/>
  <c r="Z130" i="1"/>
  <c r="AA130" i="1"/>
  <c r="AB130" i="1"/>
  <c r="AC130" i="1"/>
  <c r="AD130" i="1"/>
  <c r="AE130" i="1"/>
  <c r="AF130" i="1"/>
  <c r="AG130" i="1"/>
  <c r="AH130" i="1"/>
  <c r="AI130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J130" i="1"/>
  <c r="K124" i="1"/>
  <c r="L124" i="1"/>
  <c r="M124" i="1"/>
  <c r="N124" i="1"/>
  <c r="O124" i="1"/>
  <c r="P124" i="1"/>
  <c r="Q124" i="1"/>
  <c r="R124" i="1"/>
  <c r="S124" i="1"/>
  <c r="T124" i="1"/>
  <c r="U124" i="1"/>
  <c r="V124" i="1"/>
  <c r="W124" i="1"/>
  <c r="X124" i="1"/>
  <c r="Y124" i="1"/>
  <c r="Z124" i="1"/>
  <c r="AA124" i="1"/>
  <c r="AB124" i="1"/>
  <c r="AC124" i="1"/>
  <c r="AD124" i="1"/>
  <c r="AE124" i="1"/>
  <c r="AF124" i="1"/>
  <c r="AG124" i="1"/>
  <c r="AH124" i="1"/>
  <c r="AI124" i="1"/>
  <c r="AJ124" i="1"/>
  <c r="AK124" i="1"/>
  <c r="AL124" i="1"/>
  <c r="AM124" i="1"/>
  <c r="AN124" i="1"/>
  <c r="AO124" i="1"/>
  <c r="AP124" i="1"/>
  <c r="AQ124" i="1"/>
  <c r="AR124" i="1"/>
  <c r="AS124" i="1"/>
  <c r="AT124" i="1"/>
  <c r="AU124" i="1"/>
  <c r="AV124" i="1"/>
  <c r="AW124" i="1"/>
  <c r="AX124" i="1"/>
  <c r="AY124" i="1"/>
  <c r="AZ124" i="1"/>
  <c r="BA124" i="1"/>
  <c r="BB124" i="1"/>
  <c r="BC124" i="1"/>
  <c r="BD124" i="1"/>
  <c r="J124" i="1"/>
  <c r="K119" i="1"/>
  <c r="L119" i="1"/>
  <c r="M119" i="1"/>
  <c r="N119" i="1"/>
  <c r="O119" i="1"/>
  <c r="P119" i="1"/>
  <c r="Q119" i="1"/>
  <c r="R119" i="1"/>
  <c r="S119" i="1"/>
  <c r="T119" i="1"/>
  <c r="U119" i="1"/>
  <c r="V119" i="1"/>
  <c r="W119" i="1"/>
  <c r="X119" i="1"/>
  <c r="Y119" i="1"/>
  <c r="Z119" i="1"/>
  <c r="AA119" i="1"/>
  <c r="AB119" i="1"/>
  <c r="AC119" i="1"/>
  <c r="AD119" i="1"/>
  <c r="AE119" i="1"/>
  <c r="AF119" i="1"/>
  <c r="AG119" i="1"/>
  <c r="AH119" i="1"/>
  <c r="AI119" i="1"/>
  <c r="AJ119" i="1"/>
  <c r="AK119" i="1"/>
  <c r="AL119" i="1"/>
  <c r="AM119" i="1"/>
  <c r="AN119" i="1"/>
  <c r="AO119" i="1"/>
  <c r="AP119" i="1"/>
  <c r="AQ119" i="1"/>
  <c r="AR119" i="1"/>
  <c r="AS119" i="1"/>
  <c r="AT119" i="1"/>
  <c r="AU119" i="1"/>
  <c r="AV119" i="1"/>
  <c r="AW119" i="1"/>
  <c r="AX119" i="1"/>
  <c r="AY119" i="1"/>
  <c r="AZ119" i="1"/>
  <c r="BA119" i="1"/>
  <c r="BB119" i="1"/>
  <c r="BC119" i="1"/>
  <c r="BD119" i="1"/>
  <c r="J119" i="1"/>
  <c r="K116" i="1"/>
  <c r="L116" i="1"/>
  <c r="M116" i="1"/>
  <c r="N116" i="1"/>
  <c r="O116" i="1"/>
  <c r="P116" i="1"/>
  <c r="Q116" i="1"/>
  <c r="R116" i="1"/>
  <c r="S116" i="1"/>
  <c r="T116" i="1"/>
  <c r="U116" i="1"/>
  <c r="V116" i="1"/>
  <c r="W116" i="1"/>
  <c r="X116" i="1"/>
  <c r="Y116" i="1"/>
  <c r="Z116" i="1"/>
  <c r="AA116" i="1"/>
  <c r="AB116" i="1"/>
  <c r="AC116" i="1"/>
  <c r="AD116" i="1"/>
  <c r="AE116" i="1"/>
  <c r="AF116" i="1"/>
  <c r="AG116" i="1"/>
  <c r="AH116" i="1"/>
  <c r="AI116" i="1"/>
  <c r="AJ116" i="1"/>
  <c r="AK116" i="1"/>
  <c r="AL116" i="1"/>
  <c r="AM116" i="1"/>
  <c r="AN116" i="1"/>
  <c r="AO116" i="1"/>
  <c r="AP116" i="1"/>
  <c r="AQ116" i="1"/>
  <c r="AR116" i="1"/>
  <c r="AS116" i="1"/>
  <c r="AT116" i="1"/>
  <c r="AU116" i="1"/>
  <c r="AV116" i="1"/>
  <c r="AW116" i="1"/>
  <c r="AX116" i="1"/>
  <c r="AY116" i="1"/>
  <c r="AZ116" i="1"/>
  <c r="BA116" i="1"/>
  <c r="BB116" i="1"/>
  <c r="BC116" i="1"/>
  <c r="BD116" i="1"/>
  <c r="J116" i="1"/>
  <c r="K112" i="1"/>
  <c r="L112" i="1"/>
  <c r="M112" i="1"/>
  <c r="N112" i="1"/>
  <c r="O112" i="1"/>
  <c r="P112" i="1"/>
  <c r="Q112" i="1"/>
  <c r="R112" i="1"/>
  <c r="S112" i="1"/>
  <c r="T112" i="1"/>
  <c r="U112" i="1"/>
  <c r="V112" i="1"/>
  <c r="W112" i="1"/>
  <c r="X112" i="1"/>
  <c r="Y112" i="1"/>
  <c r="Z112" i="1"/>
  <c r="AA112" i="1"/>
  <c r="AB112" i="1"/>
  <c r="AC112" i="1"/>
  <c r="AD112" i="1"/>
  <c r="AE112" i="1"/>
  <c r="AF112" i="1"/>
  <c r="AG112" i="1"/>
  <c r="AH112" i="1"/>
  <c r="AI112" i="1"/>
  <c r="AJ112" i="1"/>
  <c r="AK112" i="1"/>
  <c r="AL112" i="1"/>
  <c r="AM112" i="1"/>
  <c r="AN112" i="1"/>
  <c r="AO112" i="1"/>
  <c r="AP112" i="1"/>
  <c r="AQ112" i="1"/>
  <c r="AR112" i="1"/>
  <c r="AS112" i="1"/>
  <c r="AT112" i="1"/>
  <c r="AU112" i="1"/>
  <c r="AV112" i="1"/>
  <c r="AW112" i="1"/>
  <c r="AX112" i="1"/>
  <c r="AY112" i="1"/>
  <c r="AZ112" i="1"/>
  <c r="BA112" i="1"/>
  <c r="BB112" i="1"/>
  <c r="BC112" i="1"/>
  <c r="BD112" i="1"/>
  <c r="J112" i="1"/>
  <c r="K110" i="1"/>
  <c r="L110" i="1"/>
  <c r="M110" i="1"/>
  <c r="N110" i="1"/>
  <c r="O110" i="1"/>
  <c r="P110" i="1"/>
  <c r="Q110" i="1"/>
  <c r="R110" i="1"/>
  <c r="S110" i="1"/>
  <c r="T110" i="1"/>
  <c r="U110" i="1"/>
  <c r="V110" i="1"/>
  <c r="W110" i="1"/>
  <c r="X110" i="1"/>
  <c r="Y110" i="1"/>
  <c r="Z110" i="1"/>
  <c r="AA110" i="1"/>
  <c r="AB110" i="1"/>
  <c r="AC110" i="1"/>
  <c r="AD110" i="1"/>
  <c r="AE110" i="1"/>
  <c r="AF110" i="1"/>
  <c r="AG110" i="1"/>
  <c r="AH110" i="1"/>
  <c r="AI11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J110" i="1"/>
  <c r="K102" i="1"/>
  <c r="L102" i="1"/>
  <c r="L101" i="1" s="1"/>
  <c r="M102" i="1"/>
  <c r="M101" i="1" s="1"/>
  <c r="N102" i="1"/>
  <c r="N101" i="1" s="1"/>
  <c r="O102" i="1"/>
  <c r="O101" i="1" s="1"/>
  <c r="P102" i="1"/>
  <c r="P101" i="1" s="1"/>
  <c r="Q102" i="1"/>
  <c r="Q101" i="1" s="1"/>
  <c r="R102" i="1"/>
  <c r="R101" i="1" s="1"/>
  <c r="S102" i="1"/>
  <c r="S101" i="1" s="1"/>
  <c r="T102" i="1"/>
  <c r="T101" i="1" s="1"/>
  <c r="U102" i="1"/>
  <c r="V102" i="1"/>
  <c r="V101" i="1" s="1"/>
  <c r="W102" i="1"/>
  <c r="W101" i="1" s="1"/>
  <c r="X102" i="1"/>
  <c r="X101" i="1" s="1"/>
  <c r="Y102" i="1"/>
  <c r="Y101" i="1" s="1"/>
  <c r="Z102" i="1"/>
  <c r="Z101" i="1" s="1"/>
  <c r="AA102" i="1"/>
  <c r="AA101" i="1" s="1"/>
  <c r="AB102" i="1"/>
  <c r="AB101" i="1" s="1"/>
  <c r="AC102" i="1"/>
  <c r="AC101" i="1" s="1"/>
  <c r="AD102" i="1"/>
  <c r="AD101" i="1" s="1"/>
  <c r="AE102" i="1"/>
  <c r="AE101" i="1" s="1"/>
  <c r="AF102" i="1"/>
  <c r="AF101" i="1" s="1"/>
  <c r="AG102" i="1"/>
  <c r="AH102" i="1"/>
  <c r="AH101" i="1" s="1"/>
  <c r="AI102" i="1"/>
  <c r="AI101" i="1" s="1"/>
  <c r="AJ102" i="1"/>
  <c r="AJ101" i="1" s="1"/>
  <c r="AK102" i="1"/>
  <c r="AK101" i="1" s="1"/>
  <c r="AL102" i="1"/>
  <c r="AL101" i="1" s="1"/>
  <c r="AM102" i="1"/>
  <c r="AM101" i="1" s="1"/>
  <c r="AN102" i="1"/>
  <c r="AN101" i="1" s="1"/>
  <c r="AO102" i="1"/>
  <c r="AO101" i="1" s="1"/>
  <c r="AP102" i="1"/>
  <c r="AP101" i="1" s="1"/>
  <c r="AQ101" i="1"/>
  <c r="AR102" i="1"/>
  <c r="AR101" i="1" s="1"/>
  <c r="AS102" i="1"/>
  <c r="AT102" i="1"/>
  <c r="AT101" i="1" s="1"/>
  <c r="AU102" i="1"/>
  <c r="AU101" i="1" s="1"/>
  <c r="AV102" i="1"/>
  <c r="AV101" i="1" s="1"/>
  <c r="AW102" i="1"/>
  <c r="AW101" i="1" s="1"/>
  <c r="AX102" i="1"/>
  <c r="AX101" i="1" s="1"/>
  <c r="AY102" i="1"/>
  <c r="AY101" i="1" s="1"/>
  <c r="AZ102" i="1"/>
  <c r="AZ101" i="1" s="1"/>
  <c r="BA102" i="1"/>
  <c r="BA101" i="1" s="1"/>
  <c r="BB102" i="1"/>
  <c r="BB101" i="1" s="1"/>
  <c r="BC102" i="1"/>
  <c r="BC101" i="1" s="1"/>
  <c r="BD102" i="1"/>
  <c r="BD101" i="1" s="1"/>
  <c r="K95" i="1"/>
  <c r="K94" i="1" s="1"/>
  <c r="L95" i="1"/>
  <c r="L94" i="1" s="1"/>
  <c r="M95" i="1"/>
  <c r="M94" i="1" s="1"/>
  <c r="N95" i="1"/>
  <c r="N94" i="1" s="1"/>
  <c r="O95" i="1"/>
  <c r="O94" i="1" s="1"/>
  <c r="P95" i="1"/>
  <c r="P94" i="1" s="1"/>
  <c r="Q95" i="1"/>
  <c r="Q94" i="1" s="1"/>
  <c r="R95" i="1"/>
  <c r="R94" i="1" s="1"/>
  <c r="S95" i="1"/>
  <c r="S94" i="1" s="1"/>
  <c r="T95" i="1"/>
  <c r="U95" i="1"/>
  <c r="V95" i="1"/>
  <c r="V94" i="1" s="1"/>
  <c r="W95" i="1"/>
  <c r="W94" i="1" s="1"/>
  <c r="X95" i="1"/>
  <c r="X94" i="1" s="1"/>
  <c r="Y95" i="1"/>
  <c r="Y94" i="1" s="1"/>
  <c r="Z95" i="1"/>
  <c r="Z94" i="1" s="1"/>
  <c r="AA95" i="1"/>
  <c r="AA94" i="1" s="1"/>
  <c r="AB95" i="1"/>
  <c r="AB94" i="1" s="1"/>
  <c r="AC95" i="1"/>
  <c r="AC94" i="1" s="1"/>
  <c r="AD95" i="1"/>
  <c r="AD94" i="1" s="1"/>
  <c r="AE95" i="1"/>
  <c r="AE94" i="1" s="1"/>
  <c r="AF95" i="1"/>
  <c r="AF94" i="1" s="1"/>
  <c r="AG95" i="1"/>
  <c r="AH95" i="1"/>
  <c r="AH94" i="1" s="1"/>
  <c r="AI95" i="1"/>
  <c r="AI94" i="1" s="1"/>
  <c r="AJ95" i="1"/>
  <c r="AJ94" i="1" s="1"/>
  <c r="AK95" i="1"/>
  <c r="AK94" i="1" s="1"/>
  <c r="AL95" i="1"/>
  <c r="AL94" i="1" s="1"/>
  <c r="AM95" i="1"/>
  <c r="AM94" i="1" s="1"/>
  <c r="AN95" i="1"/>
  <c r="AN94" i="1" s="1"/>
  <c r="AO95" i="1"/>
  <c r="AO94" i="1" s="1"/>
  <c r="AP95" i="1"/>
  <c r="AP94" i="1" s="1"/>
  <c r="AQ94" i="1"/>
  <c r="AR95" i="1"/>
  <c r="AR94" i="1" s="1"/>
  <c r="AS95" i="1"/>
  <c r="AT95" i="1"/>
  <c r="AT94" i="1" s="1"/>
  <c r="AU95" i="1"/>
  <c r="AU94" i="1" s="1"/>
  <c r="AV95" i="1"/>
  <c r="AV94" i="1" s="1"/>
  <c r="AW95" i="1"/>
  <c r="AW94" i="1" s="1"/>
  <c r="AX95" i="1"/>
  <c r="AY95" i="1"/>
  <c r="AY94" i="1" s="1"/>
  <c r="AZ95" i="1"/>
  <c r="AZ94" i="1" s="1"/>
  <c r="BA95" i="1"/>
  <c r="BA94" i="1" s="1"/>
  <c r="BB95" i="1"/>
  <c r="BB94" i="1" s="1"/>
  <c r="BC95" i="1"/>
  <c r="BC94" i="1" s="1"/>
  <c r="BD95" i="1"/>
  <c r="BD94" i="1" s="1"/>
  <c r="K75" i="1"/>
  <c r="K74" i="1" s="1"/>
  <c r="L75" i="1"/>
  <c r="L74" i="1" s="1"/>
  <c r="M75" i="1"/>
  <c r="M74" i="1" s="1"/>
  <c r="N75" i="1"/>
  <c r="N74" i="1" s="1"/>
  <c r="O75" i="1"/>
  <c r="O74" i="1" s="1"/>
  <c r="P75" i="1"/>
  <c r="P74" i="1" s="1"/>
  <c r="Q75" i="1"/>
  <c r="Q74" i="1" s="1"/>
  <c r="R75" i="1"/>
  <c r="R74" i="1" s="1"/>
  <c r="S75" i="1"/>
  <c r="T75" i="1"/>
  <c r="U75" i="1"/>
  <c r="V75" i="1"/>
  <c r="V74" i="1" s="1"/>
  <c r="W75" i="1"/>
  <c r="W74" i="1" s="1"/>
  <c r="X75" i="1"/>
  <c r="X74" i="1" s="1"/>
  <c r="Y75" i="1"/>
  <c r="Y74" i="1" s="1"/>
  <c r="Z75" i="1"/>
  <c r="Z74" i="1" s="1"/>
  <c r="AA75" i="1"/>
  <c r="AA74" i="1" s="1"/>
  <c r="AB75" i="1"/>
  <c r="AB74" i="1" s="1"/>
  <c r="AC75" i="1"/>
  <c r="AC74" i="1" s="1"/>
  <c r="AD75" i="1"/>
  <c r="AD74" i="1" s="1"/>
  <c r="AE75" i="1"/>
  <c r="AE74" i="1" s="1"/>
  <c r="AF75" i="1"/>
  <c r="AF74" i="1" s="1"/>
  <c r="AG75" i="1"/>
  <c r="AH75" i="1"/>
  <c r="AH74" i="1" s="1"/>
  <c r="AI75" i="1"/>
  <c r="AI74" i="1" s="1"/>
  <c r="AJ75" i="1"/>
  <c r="AJ74" i="1" s="1"/>
  <c r="AK75" i="1"/>
  <c r="AK74" i="1" s="1"/>
  <c r="AL75" i="1"/>
  <c r="AL74" i="1" s="1"/>
  <c r="AM75" i="1"/>
  <c r="AM74" i="1" s="1"/>
  <c r="AN75" i="1"/>
  <c r="AN74" i="1" s="1"/>
  <c r="AO75" i="1"/>
  <c r="AO74" i="1" s="1"/>
  <c r="AP75" i="1"/>
  <c r="AP74" i="1" s="1"/>
  <c r="AQ74" i="1"/>
  <c r="AR75" i="1"/>
  <c r="AR74" i="1" s="1"/>
  <c r="AS75" i="1"/>
  <c r="AT75" i="1"/>
  <c r="AT74" i="1" s="1"/>
  <c r="AU75" i="1"/>
  <c r="AU74" i="1" s="1"/>
  <c r="AV75" i="1"/>
  <c r="AV74" i="1" s="1"/>
  <c r="AW75" i="1"/>
  <c r="AW74" i="1" s="1"/>
  <c r="AX75" i="1"/>
  <c r="AX74" i="1" s="1"/>
  <c r="AY75" i="1"/>
  <c r="AY74" i="1" s="1"/>
  <c r="AZ75" i="1"/>
  <c r="AZ74" i="1" s="1"/>
  <c r="BA75" i="1"/>
  <c r="BA74" i="1" s="1"/>
  <c r="BB75" i="1"/>
  <c r="BC75" i="1"/>
  <c r="BC74" i="1" s="1"/>
  <c r="BD75" i="1"/>
  <c r="BD74" i="1" s="1"/>
  <c r="J102" i="1"/>
  <c r="J95" i="1"/>
  <c r="J75" i="1"/>
  <c r="K66" i="1"/>
  <c r="L66" i="1"/>
  <c r="L65" i="1" s="1"/>
  <c r="M66" i="1"/>
  <c r="M65" i="1" s="1"/>
  <c r="N66" i="1"/>
  <c r="N65" i="1" s="1"/>
  <c r="O66" i="1"/>
  <c r="O65" i="1" s="1"/>
  <c r="P66" i="1"/>
  <c r="P65" i="1" s="1"/>
  <c r="Q66" i="1"/>
  <c r="Q65" i="1" s="1"/>
  <c r="R66" i="1"/>
  <c r="R65" i="1" s="1"/>
  <c r="S66" i="1"/>
  <c r="S65" i="1" s="1"/>
  <c r="T66" i="1"/>
  <c r="T65" i="1" s="1"/>
  <c r="U66" i="1"/>
  <c r="V66" i="1"/>
  <c r="V65" i="1" s="1"/>
  <c r="W66" i="1"/>
  <c r="W65" i="1" s="1"/>
  <c r="X66" i="1"/>
  <c r="X65" i="1" s="1"/>
  <c r="Y66" i="1"/>
  <c r="Y65" i="1" s="1"/>
  <c r="Z66" i="1"/>
  <c r="Z65" i="1" s="1"/>
  <c r="AA66" i="1"/>
  <c r="AA65" i="1" s="1"/>
  <c r="AB66" i="1"/>
  <c r="AB65" i="1" s="1"/>
  <c r="AC66" i="1"/>
  <c r="AC65" i="1" s="1"/>
  <c r="AD66" i="1"/>
  <c r="AD65" i="1" s="1"/>
  <c r="AE66" i="1"/>
  <c r="AE65" i="1" s="1"/>
  <c r="AF66" i="1"/>
  <c r="AF65" i="1" s="1"/>
  <c r="AG66" i="1"/>
  <c r="AH66" i="1"/>
  <c r="AH65" i="1" s="1"/>
  <c r="AI66" i="1"/>
  <c r="AI65" i="1" s="1"/>
  <c r="AJ66" i="1"/>
  <c r="AJ65" i="1" s="1"/>
  <c r="AK66" i="1"/>
  <c r="AK65" i="1" s="1"/>
  <c r="AL66" i="1"/>
  <c r="AL65" i="1" s="1"/>
  <c r="AM66" i="1"/>
  <c r="AM65" i="1" s="1"/>
  <c r="AN66" i="1"/>
  <c r="AN65" i="1" s="1"/>
  <c r="AO66" i="1"/>
  <c r="AO65" i="1" s="1"/>
  <c r="AP66" i="1"/>
  <c r="AP65" i="1" s="1"/>
  <c r="AQ66" i="1"/>
  <c r="AQ65" i="1" s="1"/>
  <c r="AR66" i="1"/>
  <c r="AR65" i="1" s="1"/>
  <c r="AS66" i="1"/>
  <c r="AT66" i="1"/>
  <c r="AT65" i="1" s="1"/>
  <c r="AU66" i="1"/>
  <c r="AU65" i="1" s="1"/>
  <c r="AV66" i="1"/>
  <c r="AV65" i="1" s="1"/>
  <c r="AW66" i="1"/>
  <c r="AW65" i="1" s="1"/>
  <c r="AX66" i="1"/>
  <c r="AX65" i="1" s="1"/>
  <c r="AY66" i="1"/>
  <c r="AY65" i="1" s="1"/>
  <c r="AZ66" i="1"/>
  <c r="AZ65" i="1" s="1"/>
  <c r="BA66" i="1"/>
  <c r="BA65" i="1" s="1"/>
  <c r="BB66" i="1"/>
  <c r="BB65" i="1" s="1"/>
  <c r="BC66" i="1"/>
  <c r="BC65" i="1" s="1"/>
  <c r="BD66" i="1"/>
  <c r="BD65" i="1" s="1"/>
  <c r="J66" i="1"/>
  <c r="J65" i="1" s="1"/>
  <c r="K59" i="1"/>
  <c r="L59" i="1"/>
  <c r="L58" i="1" s="1"/>
  <c r="M59" i="1"/>
  <c r="M58" i="1" s="1"/>
  <c r="N59" i="1"/>
  <c r="N58" i="1" s="1"/>
  <c r="O59" i="1"/>
  <c r="O58" i="1" s="1"/>
  <c r="P59" i="1"/>
  <c r="P58" i="1" s="1"/>
  <c r="Q59" i="1"/>
  <c r="Q58" i="1" s="1"/>
  <c r="R59" i="1"/>
  <c r="R58" i="1" s="1"/>
  <c r="S59" i="1"/>
  <c r="S58" i="1" s="1"/>
  <c r="T59" i="1"/>
  <c r="U59" i="1"/>
  <c r="V59" i="1"/>
  <c r="V58" i="1" s="1"/>
  <c r="W59" i="1"/>
  <c r="W58" i="1" s="1"/>
  <c r="X59" i="1"/>
  <c r="X58" i="1" s="1"/>
  <c r="Y59" i="1"/>
  <c r="Y58" i="1" s="1"/>
  <c r="Z59" i="1"/>
  <c r="Z58" i="1" s="1"/>
  <c r="AA59" i="1"/>
  <c r="AA58" i="1" s="1"/>
  <c r="AB59" i="1"/>
  <c r="AB58" i="1" s="1"/>
  <c r="AC59" i="1"/>
  <c r="AC58" i="1" s="1"/>
  <c r="AD59" i="1"/>
  <c r="AD58" i="1" s="1"/>
  <c r="AE59" i="1"/>
  <c r="AE58" i="1" s="1"/>
  <c r="AF59" i="1"/>
  <c r="AG59" i="1"/>
  <c r="AH59" i="1"/>
  <c r="AH58" i="1" s="1"/>
  <c r="AI59" i="1"/>
  <c r="AI58" i="1" s="1"/>
  <c r="AJ59" i="1"/>
  <c r="AJ58" i="1" s="1"/>
  <c r="AK59" i="1"/>
  <c r="AK58" i="1" s="1"/>
  <c r="AL59" i="1"/>
  <c r="AL58" i="1" s="1"/>
  <c r="AM59" i="1"/>
  <c r="AM58" i="1" s="1"/>
  <c r="AN59" i="1"/>
  <c r="AN58" i="1" s="1"/>
  <c r="AO59" i="1"/>
  <c r="AO58" i="1" s="1"/>
  <c r="AP59" i="1"/>
  <c r="AP58" i="1" s="1"/>
  <c r="AQ59" i="1"/>
  <c r="AQ58" i="1" s="1"/>
  <c r="AR59" i="1"/>
  <c r="AS59" i="1"/>
  <c r="AT59" i="1"/>
  <c r="AT58" i="1" s="1"/>
  <c r="AU59" i="1"/>
  <c r="AU58" i="1" s="1"/>
  <c r="AV59" i="1"/>
  <c r="AV58" i="1" s="1"/>
  <c r="AW59" i="1"/>
  <c r="AW58" i="1" s="1"/>
  <c r="AX59" i="1"/>
  <c r="AX58" i="1" s="1"/>
  <c r="AY59" i="1"/>
  <c r="AY58" i="1" s="1"/>
  <c r="AZ59" i="1"/>
  <c r="AZ58" i="1" s="1"/>
  <c r="BA59" i="1"/>
  <c r="BA58" i="1" s="1"/>
  <c r="BB59" i="1"/>
  <c r="BB58" i="1" s="1"/>
  <c r="BC59" i="1"/>
  <c r="BC58" i="1" s="1"/>
  <c r="BD59" i="1"/>
  <c r="J59" i="1"/>
  <c r="J58" i="1" s="1"/>
  <c r="K91" i="1"/>
  <c r="L91" i="1"/>
  <c r="M91" i="1"/>
  <c r="N91" i="1"/>
  <c r="O91" i="1"/>
  <c r="P91" i="1"/>
  <c r="Q91" i="1"/>
  <c r="R91" i="1"/>
  <c r="S91" i="1"/>
  <c r="T91" i="1"/>
  <c r="U91" i="1"/>
  <c r="V91" i="1"/>
  <c r="W91" i="1"/>
  <c r="X91" i="1"/>
  <c r="Y91" i="1"/>
  <c r="Z91" i="1"/>
  <c r="AA91" i="1"/>
  <c r="AB91" i="1"/>
  <c r="AC91" i="1"/>
  <c r="AD91" i="1"/>
  <c r="AE91" i="1"/>
  <c r="AF91" i="1"/>
  <c r="AG91" i="1"/>
  <c r="AH91" i="1"/>
  <c r="AI91" i="1"/>
  <c r="AJ91" i="1"/>
  <c r="AK91" i="1"/>
  <c r="AL91" i="1"/>
  <c r="AM91" i="1"/>
  <c r="AN91" i="1"/>
  <c r="AO91" i="1"/>
  <c r="AP91" i="1"/>
  <c r="AR91" i="1"/>
  <c r="AS91" i="1"/>
  <c r="AT91" i="1"/>
  <c r="AU91" i="1"/>
  <c r="AV91" i="1"/>
  <c r="AW91" i="1"/>
  <c r="AX91" i="1"/>
  <c r="AY91" i="1"/>
  <c r="AZ91" i="1"/>
  <c r="BA91" i="1"/>
  <c r="BB91" i="1"/>
  <c r="BC91" i="1"/>
  <c r="BD91" i="1"/>
  <c r="J91" i="1"/>
  <c r="K86" i="1"/>
  <c r="L86" i="1"/>
  <c r="M86" i="1"/>
  <c r="N86" i="1"/>
  <c r="O86" i="1"/>
  <c r="P86" i="1"/>
  <c r="Q86" i="1"/>
  <c r="R86" i="1"/>
  <c r="S86" i="1"/>
  <c r="T86" i="1"/>
  <c r="U86" i="1"/>
  <c r="V86" i="1"/>
  <c r="W86" i="1"/>
  <c r="X86" i="1"/>
  <c r="Y86" i="1"/>
  <c r="Z86" i="1"/>
  <c r="AA86" i="1"/>
  <c r="AB86" i="1"/>
  <c r="AC86" i="1"/>
  <c r="AD86" i="1"/>
  <c r="AE86" i="1"/>
  <c r="AF86" i="1"/>
  <c r="AG86" i="1"/>
  <c r="AH86" i="1"/>
  <c r="AI86" i="1"/>
  <c r="AJ86" i="1"/>
  <c r="AK86" i="1"/>
  <c r="AL86" i="1"/>
  <c r="AM86" i="1"/>
  <c r="AN86" i="1"/>
  <c r="AO86" i="1"/>
  <c r="AP86" i="1"/>
  <c r="AR86" i="1"/>
  <c r="AS86" i="1"/>
  <c r="AT86" i="1"/>
  <c r="AU86" i="1"/>
  <c r="AV86" i="1"/>
  <c r="AW86" i="1"/>
  <c r="AX86" i="1"/>
  <c r="AY86" i="1"/>
  <c r="AZ86" i="1"/>
  <c r="BA86" i="1"/>
  <c r="BB86" i="1"/>
  <c r="BC86" i="1"/>
  <c r="BD86" i="1"/>
  <c r="J86" i="1"/>
  <c r="K83" i="1"/>
  <c r="L83" i="1"/>
  <c r="M83" i="1"/>
  <c r="N83" i="1"/>
  <c r="O83" i="1"/>
  <c r="P83" i="1"/>
  <c r="Q83" i="1"/>
  <c r="R83" i="1"/>
  <c r="S83" i="1"/>
  <c r="T83" i="1"/>
  <c r="U83" i="1"/>
  <c r="V83" i="1"/>
  <c r="W83" i="1"/>
  <c r="X83" i="1"/>
  <c r="Y83" i="1"/>
  <c r="Z83" i="1"/>
  <c r="AA83" i="1"/>
  <c r="AB83" i="1"/>
  <c r="AC83" i="1"/>
  <c r="AD83" i="1"/>
  <c r="AE83" i="1"/>
  <c r="AF83" i="1"/>
  <c r="AG83" i="1"/>
  <c r="AH83" i="1"/>
  <c r="AI83" i="1"/>
  <c r="AJ83" i="1"/>
  <c r="AK83" i="1"/>
  <c r="AL83" i="1"/>
  <c r="AM83" i="1"/>
  <c r="AN83" i="1"/>
  <c r="AO83" i="1"/>
  <c r="AP83" i="1"/>
  <c r="AR83" i="1"/>
  <c r="AS83" i="1"/>
  <c r="AT83" i="1"/>
  <c r="AU83" i="1"/>
  <c r="AV83" i="1"/>
  <c r="AW83" i="1"/>
  <c r="AX83" i="1"/>
  <c r="AY83" i="1"/>
  <c r="AZ83" i="1"/>
  <c r="BA83" i="1"/>
  <c r="BB83" i="1"/>
  <c r="BC83" i="1"/>
  <c r="BD83" i="1"/>
  <c r="J83" i="1"/>
  <c r="K53" i="1"/>
  <c r="L53" i="1"/>
  <c r="M53" i="1"/>
  <c r="J53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J48" i="1"/>
  <c r="K40" i="1"/>
  <c r="L40" i="1"/>
  <c r="L39" i="1" s="1"/>
  <c r="M40" i="1"/>
  <c r="M39" i="1" s="1"/>
  <c r="N40" i="1"/>
  <c r="N39" i="1" s="1"/>
  <c r="O40" i="1"/>
  <c r="O39" i="1" s="1"/>
  <c r="P40" i="1"/>
  <c r="P39" i="1" s="1"/>
  <c r="Q40" i="1"/>
  <c r="Q39" i="1" s="1"/>
  <c r="R40" i="1"/>
  <c r="R39" i="1" s="1"/>
  <c r="S40" i="1"/>
  <c r="S39" i="1" s="1"/>
  <c r="T40" i="1"/>
  <c r="T39" i="1" s="1"/>
  <c r="U40" i="1"/>
  <c r="V40" i="1"/>
  <c r="V39" i="1" s="1"/>
  <c r="W40" i="1"/>
  <c r="W39" i="1" s="1"/>
  <c r="X40" i="1"/>
  <c r="X39" i="1" s="1"/>
  <c r="Y40" i="1"/>
  <c r="Y39" i="1" s="1"/>
  <c r="Z40" i="1"/>
  <c r="Z39" i="1" s="1"/>
  <c r="AA40" i="1"/>
  <c r="AA39" i="1" s="1"/>
  <c r="AB40" i="1"/>
  <c r="AB39" i="1" s="1"/>
  <c r="AC40" i="1"/>
  <c r="AC39" i="1" s="1"/>
  <c r="AD40" i="1"/>
  <c r="AD39" i="1" s="1"/>
  <c r="AE40" i="1"/>
  <c r="AE39" i="1" s="1"/>
  <c r="AF39" i="1"/>
  <c r="AG40" i="1"/>
  <c r="AH40" i="1"/>
  <c r="AH39" i="1" s="1"/>
  <c r="AI40" i="1"/>
  <c r="AI39" i="1" s="1"/>
  <c r="AJ40" i="1"/>
  <c r="AJ39" i="1" s="1"/>
  <c r="AK40" i="1"/>
  <c r="AK39" i="1" s="1"/>
  <c r="AL40" i="1"/>
  <c r="AL39" i="1" s="1"/>
  <c r="AM40" i="1"/>
  <c r="AM39" i="1" s="1"/>
  <c r="AN40" i="1"/>
  <c r="AN39" i="1" s="1"/>
  <c r="AO40" i="1"/>
  <c r="AO39" i="1" s="1"/>
  <c r="AP40" i="1"/>
  <c r="AP39" i="1" s="1"/>
  <c r="AQ40" i="1"/>
  <c r="AQ39" i="1" s="1"/>
  <c r="AR40" i="1"/>
  <c r="AR39" i="1" s="1"/>
  <c r="AS40" i="1"/>
  <c r="AT40" i="1"/>
  <c r="AT39" i="1" s="1"/>
  <c r="AU40" i="1"/>
  <c r="AU39" i="1" s="1"/>
  <c r="AV40" i="1"/>
  <c r="AV39" i="1" s="1"/>
  <c r="AW40" i="1"/>
  <c r="AW39" i="1" s="1"/>
  <c r="AX40" i="1"/>
  <c r="AX39" i="1" s="1"/>
  <c r="AY40" i="1"/>
  <c r="AY39" i="1" s="1"/>
  <c r="AZ40" i="1"/>
  <c r="AZ39" i="1" s="1"/>
  <c r="BA40" i="1"/>
  <c r="BA39" i="1" s="1"/>
  <c r="BB40" i="1"/>
  <c r="BB39" i="1" s="1"/>
  <c r="BC40" i="1"/>
  <c r="BC39" i="1" s="1"/>
  <c r="BD40" i="1"/>
  <c r="BD39" i="1" s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J34" i="1"/>
  <c r="K31" i="1"/>
  <c r="L31" i="1"/>
  <c r="M31" i="1"/>
  <c r="N31" i="1"/>
  <c r="O31" i="1"/>
  <c r="Q31" i="1"/>
  <c r="R31" i="1"/>
  <c r="S31" i="1"/>
  <c r="T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J31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J28" i="1"/>
  <c r="AS101" i="1" l="1"/>
  <c r="AS39" i="1"/>
  <c r="AX94" i="1"/>
  <c r="BB74" i="1"/>
  <c r="T94" i="1"/>
  <c r="T74" i="1"/>
  <c r="AS65" i="1"/>
  <c r="AS58" i="1"/>
  <c r="AG101" i="1"/>
  <c r="AG65" i="1"/>
  <c r="AG58" i="1"/>
  <c r="U65" i="1"/>
  <c r="U58" i="1"/>
  <c r="U101" i="1"/>
  <c r="U39" i="1"/>
  <c r="K101" i="1"/>
  <c r="K58" i="1"/>
  <c r="K39" i="1"/>
  <c r="K65" i="1"/>
  <c r="F20" i="2"/>
  <c r="F32" i="2"/>
  <c r="E32" i="2"/>
  <c r="D32" i="2"/>
  <c r="F31" i="2"/>
  <c r="E31" i="2"/>
  <c r="C31" i="2"/>
  <c r="C32" i="2"/>
  <c r="BD58" i="1"/>
  <c r="BD57" i="1" s="1"/>
  <c r="E20" i="2"/>
  <c r="AR58" i="1"/>
  <c r="AR57" i="1" s="1"/>
  <c r="D20" i="2"/>
  <c r="D31" i="2"/>
  <c r="AF58" i="1"/>
  <c r="AF57" i="1" s="1"/>
  <c r="AG39" i="1"/>
  <c r="T58" i="1"/>
  <c r="T57" i="1" s="1"/>
  <c r="S74" i="1"/>
  <c r="AG74" i="1"/>
  <c r="U74" i="1"/>
  <c r="AS74" i="1"/>
  <c r="U31" i="1"/>
  <c r="C20" i="2"/>
  <c r="AS94" i="1"/>
  <c r="AG94" i="1"/>
  <c r="U94" i="1"/>
  <c r="BE53" i="1"/>
  <c r="L134" i="1"/>
  <c r="L123" i="1" s="1"/>
  <c r="AU57" i="1"/>
  <c r="AA57" i="1"/>
  <c r="AY57" i="1"/>
  <c r="AQ57" i="1"/>
  <c r="AI57" i="1"/>
  <c r="S57" i="1"/>
  <c r="BC57" i="1"/>
  <c r="AM57" i="1"/>
  <c r="AE57" i="1"/>
  <c r="W57" i="1"/>
  <c r="AW134" i="1"/>
  <c r="AW123" i="1" s="1"/>
  <c r="AN134" i="1"/>
  <c r="AN123" i="1" s="1"/>
  <c r="AZ57" i="1"/>
  <c r="AV57" i="1"/>
  <c r="AN57" i="1"/>
  <c r="AJ57" i="1"/>
  <c r="AB57" i="1"/>
  <c r="X57" i="1"/>
  <c r="P57" i="1"/>
  <c r="L57" i="1"/>
  <c r="BA57" i="1"/>
  <c r="AW57" i="1"/>
  <c r="AZ134" i="1"/>
  <c r="AZ123" i="1" s="1"/>
  <c r="AV134" i="1"/>
  <c r="AV123" i="1" s="1"/>
  <c r="AF134" i="1"/>
  <c r="AF123" i="1" s="1"/>
  <c r="AB134" i="1"/>
  <c r="AB123" i="1" s="1"/>
  <c r="T134" i="1"/>
  <c r="T123" i="1" s="1"/>
  <c r="P134" i="1"/>
  <c r="P123" i="1" s="1"/>
  <c r="AV47" i="1"/>
  <c r="P47" i="1"/>
  <c r="AY82" i="1"/>
  <c r="AQ82" i="1"/>
  <c r="AI82" i="1"/>
  <c r="AA82" i="1"/>
  <c r="S82" i="1"/>
  <c r="K82" i="1"/>
  <c r="BB134" i="1"/>
  <c r="BB123" i="1" s="1"/>
  <c r="AP134" i="1"/>
  <c r="AP123" i="1" s="1"/>
  <c r="AL134" i="1"/>
  <c r="AL123" i="1" s="1"/>
  <c r="Z134" i="1"/>
  <c r="Z123" i="1" s="1"/>
  <c r="V134" i="1"/>
  <c r="V123" i="1" s="1"/>
  <c r="AP57" i="1"/>
  <c r="AH57" i="1"/>
  <c r="AZ27" i="1"/>
  <c r="AR27" i="1"/>
  <c r="AF27" i="1"/>
  <c r="X27" i="1"/>
  <c r="X47" i="1"/>
  <c r="BC27" i="1"/>
  <c r="AY27" i="1"/>
  <c r="AU27" i="1"/>
  <c r="AQ27" i="1"/>
  <c r="AM27" i="1"/>
  <c r="AI27" i="1"/>
  <c r="AE27" i="1"/>
  <c r="J134" i="1"/>
  <c r="J123" i="1" s="1"/>
  <c r="BA134" i="1"/>
  <c r="BA123" i="1" s="1"/>
  <c r="AS134" i="1"/>
  <c r="AO134" i="1"/>
  <c r="AO123" i="1" s="1"/>
  <c r="AK134" i="1"/>
  <c r="AK123" i="1" s="1"/>
  <c r="AG134" i="1"/>
  <c r="AC134" i="1"/>
  <c r="AC123" i="1" s="1"/>
  <c r="Y134" i="1"/>
  <c r="Y123" i="1" s="1"/>
  <c r="U134" i="1"/>
  <c r="Q134" i="1"/>
  <c r="Q123" i="1" s="1"/>
  <c r="M134" i="1"/>
  <c r="M123" i="1" s="1"/>
  <c r="BD134" i="1"/>
  <c r="BD123" i="1" s="1"/>
  <c r="AJ134" i="1"/>
  <c r="AJ123" i="1" s="1"/>
  <c r="X134" i="1"/>
  <c r="X123" i="1" s="1"/>
  <c r="BD27" i="1"/>
  <c r="AV27" i="1"/>
  <c r="AN27" i="1"/>
  <c r="AJ27" i="1"/>
  <c r="AB27" i="1"/>
  <c r="T27" i="1"/>
  <c r="L27" i="1"/>
  <c r="BD47" i="1"/>
  <c r="AN47" i="1"/>
  <c r="AF47" i="1"/>
  <c r="AO57" i="1"/>
  <c r="BB27" i="1"/>
  <c r="AX27" i="1"/>
  <c r="AT27" i="1"/>
  <c r="AP27" i="1"/>
  <c r="AL27" i="1"/>
  <c r="AH27" i="1"/>
  <c r="AD27" i="1"/>
  <c r="Z27" i="1"/>
  <c r="V27" i="1"/>
  <c r="R27" i="1"/>
  <c r="AR134" i="1"/>
  <c r="AR123" i="1" s="1"/>
  <c r="AZ47" i="1"/>
  <c r="AR47" i="1"/>
  <c r="AJ47" i="1"/>
  <c r="AB47" i="1"/>
  <c r="T47" i="1"/>
  <c r="L47" i="1"/>
  <c r="AX82" i="1"/>
  <c r="AP82" i="1"/>
  <c r="AH82" i="1"/>
  <c r="Z82" i="1"/>
  <c r="R82" i="1"/>
  <c r="AK57" i="1"/>
  <c r="BB109" i="1"/>
  <c r="AX109" i="1"/>
  <c r="AT109" i="1"/>
  <c r="AP109" i="1"/>
  <c r="AL109" i="1"/>
  <c r="AH109" i="1"/>
  <c r="AD109" i="1"/>
  <c r="Z109" i="1"/>
  <c r="V109" i="1"/>
  <c r="R109" i="1"/>
  <c r="N109" i="1"/>
  <c r="BA109" i="1"/>
  <c r="AK109" i="1"/>
  <c r="U109" i="1"/>
  <c r="AV109" i="1"/>
  <c r="AF109" i="1"/>
  <c r="P109" i="1"/>
  <c r="AA27" i="1"/>
  <c r="W27" i="1"/>
  <c r="S27" i="1"/>
  <c r="O27" i="1"/>
  <c r="K27" i="1"/>
  <c r="BA27" i="1"/>
  <c r="AW27" i="1"/>
  <c r="AS27" i="1"/>
  <c r="AO27" i="1"/>
  <c r="AK27" i="1"/>
  <c r="AG27" i="1"/>
  <c r="AC27" i="1"/>
  <c r="Y27" i="1"/>
  <c r="Q27" i="1"/>
  <c r="M27" i="1"/>
  <c r="BC47" i="1"/>
  <c r="AY47" i="1"/>
  <c r="AU47" i="1"/>
  <c r="AQ47" i="1"/>
  <c r="AM47" i="1"/>
  <c r="AI47" i="1"/>
  <c r="AE47" i="1"/>
  <c r="AA47" i="1"/>
  <c r="W47" i="1"/>
  <c r="S47" i="1"/>
  <c r="O47" i="1"/>
  <c r="K47" i="1"/>
  <c r="BA82" i="1"/>
  <c r="AW82" i="1"/>
  <c r="AS82" i="1"/>
  <c r="AO82" i="1"/>
  <c r="AK82" i="1"/>
  <c r="AG82" i="1"/>
  <c r="AC82" i="1"/>
  <c r="Y82" i="1"/>
  <c r="U82" i="1"/>
  <c r="Q82" i="1"/>
  <c r="M82" i="1"/>
  <c r="BC82" i="1"/>
  <c r="AU82" i="1"/>
  <c r="AM82" i="1"/>
  <c r="AE82" i="1"/>
  <c r="W82" i="1"/>
  <c r="O82" i="1"/>
  <c r="Z57" i="1"/>
  <c r="BC134" i="1"/>
  <c r="BC123" i="1" s="1"/>
  <c r="AY134" i="1"/>
  <c r="AY123" i="1" s="1"/>
  <c r="AU134" i="1"/>
  <c r="AU123" i="1" s="1"/>
  <c r="AQ134" i="1"/>
  <c r="AQ123" i="1" s="1"/>
  <c r="AM134" i="1"/>
  <c r="AM123" i="1" s="1"/>
  <c r="AI134" i="1"/>
  <c r="AI123" i="1" s="1"/>
  <c r="AE134" i="1"/>
  <c r="AE123" i="1" s="1"/>
  <c r="AA134" i="1"/>
  <c r="AA123" i="1" s="1"/>
  <c r="W134" i="1"/>
  <c r="W123" i="1" s="1"/>
  <c r="S134" i="1"/>
  <c r="S123" i="1" s="1"/>
  <c r="O134" i="1"/>
  <c r="O123" i="1" s="1"/>
  <c r="K134" i="1"/>
  <c r="N27" i="1"/>
  <c r="BB82" i="1"/>
  <c r="AT82" i="1"/>
  <c r="AL82" i="1"/>
  <c r="AD82" i="1"/>
  <c r="V82" i="1"/>
  <c r="N82" i="1"/>
  <c r="O57" i="1"/>
  <c r="BD109" i="1"/>
  <c r="AZ109" i="1"/>
  <c r="AR109" i="1"/>
  <c r="AN109" i="1"/>
  <c r="AJ109" i="1"/>
  <c r="AB109" i="1"/>
  <c r="X109" i="1"/>
  <c r="T109" i="1"/>
  <c r="L109" i="1"/>
  <c r="AX134" i="1"/>
  <c r="AX123" i="1" s="1"/>
  <c r="AT134" i="1"/>
  <c r="AT123" i="1" s="1"/>
  <c r="AH134" i="1"/>
  <c r="AH123" i="1" s="1"/>
  <c r="AD134" i="1"/>
  <c r="AD123" i="1" s="1"/>
  <c r="R134" i="1"/>
  <c r="R123" i="1" s="1"/>
  <c r="N134" i="1"/>
  <c r="N123" i="1" s="1"/>
  <c r="BB47" i="1"/>
  <c r="AT47" i="1"/>
  <c r="AL47" i="1"/>
  <c r="AH47" i="1"/>
  <c r="AD47" i="1"/>
  <c r="Z47" i="1"/>
  <c r="V47" i="1"/>
  <c r="R47" i="1"/>
  <c r="N47" i="1"/>
  <c r="BD82" i="1"/>
  <c r="AZ82" i="1"/>
  <c r="AV82" i="1"/>
  <c r="AR82" i="1"/>
  <c r="AN82" i="1"/>
  <c r="AJ82" i="1"/>
  <c r="AF82" i="1"/>
  <c r="AB82" i="1"/>
  <c r="X82" i="1"/>
  <c r="T82" i="1"/>
  <c r="P82" i="1"/>
  <c r="L82" i="1"/>
  <c r="J82" i="1"/>
  <c r="AX47" i="1"/>
  <c r="J47" i="1"/>
  <c r="BA47" i="1"/>
  <c r="AW47" i="1"/>
  <c r="AS47" i="1"/>
  <c r="AO47" i="1"/>
  <c r="AK47" i="1"/>
  <c r="AG47" i="1"/>
  <c r="AC47" i="1"/>
  <c r="Y47" i="1"/>
  <c r="U47" i="1"/>
  <c r="Q47" i="1"/>
  <c r="M47" i="1"/>
  <c r="BB57" i="1"/>
  <c r="AX57" i="1"/>
  <c r="AT57" i="1"/>
  <c r="AL57" i="1"/>
  <c r="AD57" i="1"/>
  <c r="V57" i="1"/>
  <c r="R57" i="1"/>
  <c r="N57" i="1"/>
  <c r="J57" i="1"/>
  <c r="J101" i="1"/>
  <c r="AP47" i="1"/>
  <c r="J27" i="1"/>
  <c r="AC57" i="1"/>
  <c r="Y57" i="1"/>
  <c r="Q57" i="1"/>
  <c r="BE95" i="1"/>
  <c r="E95" i="1" s="1"/>
  <c r="J94" i="1"/>
  <c r="AW109" i="1"/>
  <c r="AS109" i="1"/>
  <c r="AO109" i="1"/>
  <c r="AG109" i="1"/>
  <c r="AC109" i="1"/>
  <c r="Y109" i="1"/>
  <c r="Q109" i="1"/>
  <c r="M109" i="1"/>
  <c r="J74" i="1"/>
  <c r="J109" i="1"/>
  <c r="BE144" i="1"/>
  <c r="BC109" i="1"/>
  <c r="AY109" i="1"/>
  <c r="AU109" i="1"/>
  <c r="AQ109" i="1"/>
  <c r="AM109" i="1"/>
  <c r="AI109" i="1"/>
  <c r="AE109" i="1"/>
  <c r="AA109" i="1"/>
  <c r="W109" i="1"/>
  <c r="S109" i="1"/>
  <c r="O109" i="1"/>
  <c r="K109" i="1"/>
  <c r="U57" i="1" l="1"/>
  <c r="BE130" i="1"/>
  <c r="BE102" i="1"/>
  <c r="E102" i="1" s="1"/>
  <c r="BE112" i="1"/>
  <c r="BE48" i="1"/>
  <c r="AS57" i="1"/>
  <c r="AG57" i="1"/>
  <c r="E7" i="2" s="1"/>
  <c r="BE75" i="1"/>
  <c r="E75" i="1" s="1"/>
  <c r="BE86" i="1"/>
  <c r="E86" i="1" s="1"/>
  <c r="BE59" i="1"/>
  <c r="BE124" i="1"/>
  <c r="BE83" i="1"/>
  <c r="E83" i="1" s="1"/>
  <c r="BE66" i="1"/>
  <c r="BE40" i="1"/>
  <c r="BE34" i="1"/>
  <c r="BE65" i="1"/>
  <c r="BE110" i="1"/>
  <c r="BE116" i="1"/>
  <c r="BE147" i="1"/>
  <c r="U27" i="1"/>
  <c r="BE91" i="1"/>
  <c r="E91" i="1" s="1"/>
  <c r="BE119" i="1"/>
  <c r="K57" i="1"/>
  <c r="C7" i="2" s="1"/>
  <c r="K123" i="1"/>
  <c r="D22" i="2"/>
  <c r="D9" i="2"/>
  <c r="F9" i="2"/>
  <c r="F33" i="2"/>
  <c r="F8" i="2"/>
  <c r="E8" i="2"/>
  <c r="E33" i="2"/>
  <c r="E39" i="2" s="1"/>
  <c r="D33" i="2"/>
  <c r="G17" i="2"/>
  <c r="AY5" i="1"/>
  <c r="AG123" i="1"/>
  <c r="E22" i="2"/>
  <c r="AS123" i="1"/>
  <c r="U123" i="1"/>
  <c r="BE101" i="1"/>
  <c r="E101" i="1" s="1"/>
  <c r="BE39" i="1"/>
  <c r="BE94" i="1"/>
  <c r="E94" i="1" s="1"/>
  <c r="AN5" i="1"/>
  <c r="AA5" i="1"/>
  <c r="AP5" i="1"/>
  <c r="AT5" i="1"/>
  <c r="AQ5" i="1"/>
  <c r="L5" i="1"/>
  <c r="AF5" i="1"/>
  <c r="BC5" i="1"/>
  <c r="AR5" i="1"/>
  <c r="AI5" i="1"/>
  <c r="Y5" i="1"/>
  <c r="T5" i="1"/>
  <c r="AZ5" i="1"/>
  <c r="R5" i="1"/>
  <c r="AH5" i="1"/>
  <c r="Z5" i="1"/>
  <c r="AV5" i="1"/>
  <c r="BB5" i="1"/>
  <c r="AD5" i="1"/>
  <c r="N5" i="1"/>
  <c r="AJ5" i="1"/>
  <c r="X5" i="1"/>
  <c r="BD5" i="1"/>
  <c r="V5" i="1"/>
  <c r="AU5" i="1"/>
  <c r="S5" i="1"/>
  <c r="AM5" i="1"/>
  <c r="AO5" i="1"/>
  <c r="F7" i="2"/>
  <c r="AL5" i="1"/>
  <c r="O5" i="1"/>
  <c r="AC5" i="1"/>
  <c r="AW5" i="1"/>
  <c r="D7" i="2"/>
  <c r="Q5" i="1"/>
  <c r="AB5" i="1"/>
  <c r="AK5" i="1"/>
  <c r="BA5" i="1"/>
  <c r="AX5" i="1"/>
  <c r="C9" i="2"/>
  <c r="E9" i="2"/>
  <c r="E11" i="2" l="1"/>
  <c r="G8" i="2"/>
  <c r="G11" i="2" s="1"/>
  <c r="BE134" i="1"/>
  <c r="F10" i="2"/>
  <c r="BE109" i="1"/>
  <c r="BE82" i="1"/>
  <c r="E82" i="1" s="1"/>
  <c r="BE74" i="1"/>
  <c r="E74" i="1" s="1"/>
  <c r="BE58" i="1"/>
  <c r="E10" i="2"/>
  <c r="BE73" i="1"/>
  <c r="E73" i="1" s="1"/>
  <c r="D8" i="2"/>
  <c r="D10" i="2"/>
  <c r="BE47" i="1"/>
  <c r="C10" i="2"/>
  <c r="K5" i="1"/>
  <c r="BE57" i="1"/>
  <c r="AE5" i="1"/>
  <c r="AG5" i="1"/>
  <c r="G21" i="2"/>
  <c r="C22" i="2"/>
  <c r="M5" i="1"/>
  <c r="E6" i="2"/>
  <c r="F6" i="2"/>
  <c r="AS5" i="1"/>
  <c r="W5" i="1"/>
  <c r="J5" i="1"/>
  <c r="C8" i="2"/>
  <c r="BE123" i="1" l="1"/>
  <c r="U5" i="1"/>
  <c r="D6" i="2"/>
  <c r="P31" i="1"/>
  <c r="P27" i="1" l="1"/>
  <c r="BE36" i="1"/>
  <c r="BE31" i="1" l="1"/>
  <c r="P5" i="1"/>
  <c r="E26" i="1" l="1"/>
  <c r="BE5" i="1"/>
  <c r="E5" i="1" s="1"/>
  <c r="G13" i="2" l="1"/>
  <c r="G24" i="2"/>
  <c r="E13" i="2"/>
  <c r="G35" i="2"/>
  <c r="E35" i="2"/>
  <c r="D35" i="2"/>
  <c r="D13" i="2" l="1"/>
  <c r="C13" i="2"/>
  <c r="C24" i="2"/>
  <c r="D24" i="2"/>
  <c r="E24" i="2"/>
  <c r="F13" i="2"/>
  <c r="F24" i="2"/>
  <c r="F35" i="2"/>
  <c r="C35" i="2"/>
  <c r="B16" i="4"/>
  <c r="B20" i="4" s="1"/>
  <c r="G117" i="5"/>
</calcChain>
</file>

<file path=xl/sharedStrings.xml><?xml version="1.0" encoding="utf-8"?>
<sst xmlns="http://schemas.openxmlformats.org/spreadsheetml/2006/main" count="1475" uniqueCount="628">
  <si>
    <t>PROGRAMA DE APOYO A LA IMPLEMENTACIÓN DE LA NUEVA POLÍTICA NACIONAL LOGÍSTICA (CO-L1263)</t>
  </si>
  <si>
    <t>EER # 1 DEL POD. PLAN DE EJECUCION PLURIANUAL (PEP) / PLAN OPERATIVO ANUAL (POA) / PLAN FINANCIERO (PF) 2021-2024</t>
  </si>
  <si>
    <t>2021</t>
  </si>
  <si>
    <t>2022</t>
  </si>
  <si>
    <t>2023</t>
  </si>
  <si>
    <t>2024</t>
  </si>
  <si>
    <t>MSProject line</t>
  </si>
  <si>
    <t>WBS</t>
  </si>
  <si>
    <t>Task Name</t>
  </si>
  <si>
    <t xml:space="preserve"> dration</t>
  </si>
  <si>
    <t>Cost</t>
  </si>
  <si>
    <t>Predecessors</t>
  </si>
  <si>
    <t>Successors</t>
  </si>
  <si>
    <t>Start</t>
  </si>
  <si>
    <t>Finish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</si>
  <si>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</si>
  <si>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</si>
  <si>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</si>
  <si>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</si>
  <si>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</si>
  <si>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</si>
  <si>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</si>
  <si>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</si>
  <si>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</si>
  <si>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</si>
  <si>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</si>
  <si>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January</t>
  </si>
  <si>
    <t>TOTAL</t>
  </si>
  <si>
    <t>Programa de Apoyo a la Implementación de la Nueva Política Nacional Logística (CO-L1263)</t>
  </si>
  <si>
    <t>962  d</t>
  </si>
  <si>
    <t>Feb 1 '21</t>
  </si>
  <si>
    <t>Dec 31 '24</t>
  </si>
  <si>
    <t xml:space="preserve">   Contratos de Préstamo</t>
  </si>
  <si>
    <t>60 d</t>
  </si>
  <si>
    <t>Apr 28 '21</t>
  </si>
  <si>
    <t xml:space="preserve">      Inicio Proyecto - Firma del Contratos</t>
  </si>
  <si>
    <t>0 d</t>
  </si>
  <si>
    <t>5,7,14,16</t>
  </si>
  <si>
    <t xml:space="preserve">      Condiciones Previas DNP</t>
  </si>
  <si>
    <t>1.2.1</t>
  </si>
  <si>
    <t xml:space="preserve">         Cláusula XX - EE. Reglamento Operativo</t>
  </si>
  <si>
    <t>2 mo</t>
  </si>
  <si>
    <t>Mar 1 '21</t>
  </si>
  <si>
    <t>1.2.2</t>
  </si>
  <si>
    <t xml:space="preserve">         Cláusula XX - EE. Conformación Unidad Coordinadora</t>
  </si>
  <si>
    <t>1 mo</t>
  </si>
  <si>
    <t>11,4,6,8,9,10,122,123,124,125,126</t>
  </si>
  <si>
    <t>Feb 26 '21</t>
  </si>
  <si>
    <t>1.2.3</t>
  </si>
  <si>
    <t xml:space="preserve">         Artículo 4.01 (a) - NG. Informe Jurídico</t>
  </si>
  <si>
    <t>Mar 29 '21</t>
  </si>
  <si>
    <t>1.2.4</t>
  </si>
  <si>
    <t xml:space="preserve">         Artículo 4.01 (b) - NG. Designación de Funcionarios</t>
  </si>
  <si>
    <t>1.2.5</t>
  </si>
  <si>
    <t xml:space="preserve">         Artículo 4.01 (c) - NG. Asignación de Recursos</t>
  </si>
  <si>
    <t>1.2.6</t>
  </si>
  <si>
    <t xml:space="preserve">         Artículo 4.01 (d) - NG. Sistema Inf Financiera y Estructura Control Interno</t>
  </si>
  <si>
    <t>1.2.7</t>
  </si>
  <si>
    <t xml:space="preserve">         Artículo 4.01 (e) - NG. Cuenta Bancaria</t>
  </si>
  <si>
    <t>1.2.8</t>
  </si>
  <si>
    <t xml:space="preserve">         Elegibilidad Total para Desembolsos DNP</t>
  </si>
  <si>
    <t>4,5,6,7,8,9,10</t>
  </si>
  <si>
    <t>56,67,74,83,92,100,114,117,133,142,145,61,30</t>
  </si>
  <si>
    <t xml:space="preserve">      Condiciones Previas MT</t>
  </si>
  <si>
    <t>1.3.1</t>
  </si>
  <si>
    <t>1.3.2</t>
  </si>
  <si>
    <t>13,15,17,18,19,20,128,129,130</t>
  </si>
  <si>
    <t>1.3.3</t>
  </si>
  <si>
    <t>1.3.4</t>
  </si>
  <si>
    <t>1.3.5</t>
  </si>
  <si>
    <t>1.3.6</t>
  </si>
  <si>
    <t>1.3.7</t>
  </si>
  <si>
    <t>1.3.8</t>
  </si>
  <si>
    <t xml:space="preserve">         Elegibilidad Total para Desembolsos MT</t>
  </si>
  <si>
    <t>13,14,15,16,17,18,19</t>
  </si>
  <si>
    <t>36,37,40,44,53,108,110,133,142,145,24,27</t>
  </si>
  <si>
    <t xml:space="preserve">   Componente 1: Eficiencia logística soportada en el transporte </t>
  </si>
  <si>
    <t>902 d</t>
  </si>
  <si>
    <t>Apr 29 '21</t>
  </si>
  <si>
    <t xml:space="preserve">      Reactivación de los modos fluvial, férreo, aéreo y marítimo</t>
  </si>
  <si>
    <t>859  d</t>
  </si>
  <si>
    <t>Jun 30 '21</t>
  </si>
  <si>
    <t>Dec 27 '24</t>
  </si>
  <si>
    <t>2.1.1</t>
  </si>
  <si>
    <t xml:space="preserve">         Producto 1: Estrategia para la promoción de los modos de transporte férreo, fluvial y aereo diseñada e implementada (MT)</t>
  </si>
  <si>
    <t>652  d</t>
  </si>
  <si>
    <t>Jan 3 '22</t>
  </si>
  <si>
    <t>Aug 30 '24</t>
  </si>
  <si>
    <t>2.1.1.1</t>
  </si>
  <si>
    <t xml:space="preserve">            Diseñar e implementar una estrategia de promoción de los modos de transporte férreo, fluvial y aéreo en la movilización de carga en el territorio nacional y para comercio exterior con el fin de incrementar su participación en la matriz de reparto modal de</t>
  </si>
  <si>
    <t>610  d</t>
  </si>
  <si>
    <t>25SS</t>
  </si>
  <si>
    <t>Jun 28 '24</t>
  </si>
  <si>
    <t>2.1.1.2</t>
  </si>
  <si>
    <t xml:space="preserve">            Formular e implementar los reglamentos técnicos y fortalecer la capacidad técnica de los actores involucrados en las operaciones logísticas en los modos férreo y fluvial en el país </t>
  </si>
  <si>
    <t>24SS</t>
  </si>
  <si>
    <t>2.1.2</t>
  </si>
  <si>
    <t xml:space="preserve">         Producto 2: Estrategia para la promoción de la multimodalidad en el país diseñada y socializada (MT)</t>
  </si>
  <si>
    <t>May 2 '22</t>
  </si>
  <si>
    <t>2.1.2.1</t>
  </si>
  <si>
    <t xml:space="preserve">            Diagnosticar la red de infraestructura y de la oferta de servicios logísticos disponibles en el país que permita identificar cuellos de botella e insuficiencias y formular modelos de transporte para hacer más eficientes las operaciones de transporte inter</t>
  </si>
  <si>
    <t>529  d</t>
  </si>
  <si>
    <t>28SS</t>
  </si>
  <si>
    <t>2.1.2.2</t>
  </si>
  <si>
    <t xml:space="preserve">            Fortalecimiento de las gerencias de corredores logísticos y de los facilitadores logísticos</t>
  </si>
  <si>
    <t>612  d</t>
  </si>
  <si>
    <t>27SS</t>
  </si>
  <si>
    <t>Jun 30 '22</t>
  </si>
  <si>
    <t>2.1.3</t>
  </si>
  <si>
    <t xml:space="preserve">         Producto 3: Plan estratégico para mejorar la eficiencia operativa de los modos de transporte férreo, fluvial y marítimo diseñado e implementado (DNP)</t>
  </si>
  <si>
    <t>736  d</t>
  </si>
  <si>
    <t>2.1.3.1</t>
  </si>
  <si>
    <t xml:space="preserve">            Diseñar e implementar un plan estratégico para mejorar la eficiencia operativa del modo férreo en Colombia con base en los resultados del Plan Maestro Ferroviario y el Plan Maestro de Transporte Intermodal</t>
  </si>
  <si>
    <t>31SS</t>
  </si>
  <si>
    <t>2.1.3.2</t>
  </si>
  <si>
    <t xml:space="preserve">            Diseñar e implementar un plan estratégico para mejorar la eficiencia operativa del modo fluvial en Colombia con base en los resultados del Plan Maestro Fluvial y el Plan Maestro de Transporte Intermodal</t>
  </si>
  <si>
    <t>571  d</t>
  </si>
  <si>
    <t>30SS</t>
  </si>
  <si>
    <t>32SS</t>
  </si>
  <si>
    <t>Apr 30 '24</t>
  </si>
  <si>
    <t>2.1.3.3</t>
  </si>
  <si>
    <t xml:space="preserve">            Diseñar e implementar un plan estratégico para mejorar la eficiencia operativa del modo marítimo portuario en Colombia con base en los resultados de la Política Portuaria y el Plan Maestro de Transporte Intermodal</t>
  </si>
  <si>
    <t xml:space="preserve">      Fin Reactivación</t>
  </si>
  <si>
    <t>25,28,32</t>
  </si>
  <si>
    <t xml:space="preserve">      Promoción de los servicios logísticos e infraestructura especializada en logística</t>
  </si>
  <si>
    <t>879  d</t>
  </si>
  <si>
    <t>Jun 2 '21</t>
  </si>
  <si>
    <t>2.3.1</t>
  </si>
  <si>
    <t xml:space="preserve">         Producto 4: Plan estratégico (normativa, incentivos, socialización) para la promoción y el desarrollo de servicios logísticos e infraestructura logística especializada formulado y socializado (MT)</t>
  </si>
  <si>
    <t>2.3.1.1</t>
  </si>
  <si>
    <t xml:space="preserve">            Formular y difundir los lineamientos de política pública a través de los cuales se promueva la estructuración de los servicios logísticos y la infraestructura logística especializada en el país</t>
  </si>
  <si>
    <t>735  d</t>
  </si>
  <si>
    <t>38SS,41</t>
  </si>
  <si>
    <t>2.3.1.2</t>
  </si>
  <si>
    <t xml:space="preserve">            Diseñar y difundir instrumentos de gestión que contribuyan a consolidar los procesos de estructuración, financiación y operación de las ILES, como nodos de integración modal y de comercio interno y externo</t>
  </si>
  <si>
    <t>39SS,41</t>
  </si>
  <si>
    <t>2.3.1.3</t>
  </si>
  <si>
    <t xml:space="preserve">            Diseñar, difundir y ejecutar un plan estratégico para la promoción y desarrollo de servicios logísticos e infraestructura logística especializada que facilite las operaciones de comercio interno y comercio exterior</t>
  </si>
  <si>
    <t>36SS</t>
  </si>
  <si>
    <t>2.3.1.4</t>
  </si>
  <si>
    <t xml:space="preserve">            Formular e implementar planes de integración intermodal y de eficiencia logística territorial alrededor de los servicios logísticos y la infraestructura logística especializada en el país</t>
  </si>
  <si>
    <t>37SS</t>
  </si>
  <si>
    <t>2.3.1.5</t>
  </si>
  <si>
    <t xml:space="preserve">            Fortalecimiento actividades de eficiencia logística y análisis económicos (2 para el primer año, 3 especialistas para los siguientes años)</t>
  </si>
  <si>
    <t xml:space="preserve">      Fin Promoción</t>
  </si>
  <si>
    <t>38,39,40,36,37</t>
  </si>
  <si>
    <t xml:space="preserve">      Estrategia de regulación de las relaciones económicas entre los actores del sistema de transporte de carga </t>
  </si>
  <si>
    <t>902  d</t>
  </si>
  <si>
    <t>2.5.1</t>
  </si>
  <si>
    <t xml:space="preserve">         Producto 5: Nuevas funcionalidades del Sistema del Registro Nacional de Despachos de Carga (RNDC) desarrolladas e implementadas (MT)</t>
  </si>
  <si>
    <t>2.5.1.1</t>
  </si>
  <si>
    <t xml:space="preserve">            Diseñar e implementar la estrategia para el fortalecimiento del RNDC, como instrumento de apoyo al control de la legalidad y formalidad del sector, incluyendo la uniformidad del modelo tecnológico que se aplique en el tráfico interno. (Administrador RNDC)</t>
  </si>
  <si>
    <t>45SS,49SS</t>
  </si>
  <si>
    <t>2.5.1.2</t>
  </si>
  <si>
    <t xml:space="preserve">            Desarrollar y poner en marcha nuevos sistemas de información o aplicaciones tecnológicas a los sistemas existentes que permitan la captura y el análisis de información relacionada con las fallas de mercado en el sector logístico, que alimenten el RNDC (De</t>
  </si>
  <si>
    <t>44SS</t>
  </si>
  <si>
    <t>46SS</t>
  </si>
  <si>
    <t>2.5.1.3</t>
  </si>
  <si>
    <t xml:space="preserve">            Producir y publicar indicadores de desempeño y comportamiento sectorial para todos los modos de transporte a través del RNDC a través del Portal Logístico de Colombia (análisis de datos)</t>
  </si>
  <si>
    <t>45SS</t>
  </si>
  <si>
    <t>47SS</t>
  </si>
  <si>
    <t>2.5.1.4</t>
  </si>
  <si>
    <t xml:space="preserve">            Mantenimiento evolutivo del RNDC</t>
  </si>
  <si>
    <t>2.5.2</t>
  </si>
  <si>
    <t xml:space="preserve">         Producto 6: Propuestas de normativa para fomentar la legalidad y formalidad del sector transporte formuladas y socializadas (MT)</t>
  </si>
  <si>
    <t>2.5.2.1</t>
  </si>
  <si>
    <t xml:space="preserve">            Formular y difundir propuestas de actualización del marco normativo vigente, incluyendo programas de incentivos, con base en la información capturada y analizada por el RNDC y demás sistemas de información, adaptándolo a las nuevas realidades y roles de l</t>
  </si>
  <si>
    <t xml:space="preserve">      Fin Estrategia</t>
  </si>
  <si>
    <t>47,49</t>
  </si>
  <si>
    <t xml:space="preserve">      Fin Componente 1 </t>
  </si>
  <si>
    <t>33,41,50,62</t>
  </si>
  <si>
    <t xml:space="preserve">   Componente 2: Logística territorial </t>
  </si>
  <si>
    <t>901  d</t>
  </si>
  <si>
    <t>Apr 30 '21</t>
  </si>
  <si>
    <t xml:space="preserve">      Lineamientos para la agrologística</t>
  </si>
  <si>
    <t>3.1.1</t>
  </si>
  <si>
    <t xml:space="preserve">         Producto 1: Planes de acción para el fortalecimiento técnico de las cadenas agrologísticas formulados y socializados (DNP)</t>
  </si>
  <si>
    <t>3.1.1.1</t>
  </si>
  <si>
    <t xml:space="preserve">            Diseñar y consolidar el inventario de la red de infraestructura y servicios logísticos en el sector rural nacional, con especial énfasis en las apuestas productivas representativas</t>
  </si>
  <si>
    <t>531  d</t>
  </si>
  <si>
    <t>68SS,70FF</t>
  </si>
  <si>
    <t>Feb 29 '24</t>
  </si>
  <si>
    <t>3.1.1.2</t>
  </si>
  <si>
    <t xml:space="preserve">            Diseñar y apoyar la implementación de estrategias de fortalecimiento técnico territorial para las cadenas logísticas de las apuestas priorizadas en la formulación del Plan Nacional de agrologística</t>
  </si>
  <si>
    <t>67SS</t>
  </si>
  <si>
    <t>69SS</t>
  </si>
  <si>
    <t>3.1.1.3</t>
  </si>
  <si>
    <t xml:space="preserve">            Diseñar una estrategia para el fortalecimiento de la producción y optimización de información logística y para incrementar la adopción de TIC 4.0 en los procesos logísticos del sector agropecuario</t>
  </si>
  <si>
    <t>489  d</t>
  </si>
  <si>
    <t>68SS</t>
  </si>
  <si>
    <t>Dec 29 '23</t>
  </si>
  <si>
    <t>3.1.1.4</t>
  </si>
  <si>
    <t xml:space="preserve">            Acompamiento técnico actividades de logística urbano rural y sostenibilidad (profesional en logística urbano rural y sostenibilidad)</t>
  </si>
  <si>
    <t>67FF</t>
  </si>
  <si>
    <t xml:space="preserve">      Fin Lineamientos agrologística</t>
  </si>
  <si>
    <t>70,69</t>
  </si>
  <si>
    <t xml:space="preserve">      Lineamientos para la logística urbano regional</t>
  </si>
  <si>
    <t>899  d</t>
  </si>
  <si>
    <t>3.3.1</t>
  </si>
  <si>
    <t xml:space="preserve">         Producto 2: Documentos de política pública para mejorar la eficiencia logística de última milla formulados y socializados (DNP)</t>
  </si>
  <si>
    <t>3.3.1.1</t>
  </si>
  <si>
    <t xml:space="preserve">            Definir e implementar una metodología para medir y caracterizar el desempeño logístico a nivel urbano regional por tipos de ciudades o regiones, que aborde, entre otras, variables de infraestructura, normatividad, flujos y tecnología.</t>
  </si>
  <si>
    <t>75SS,77FF</t>
  </si>
  <si>
    <t>3.3.1.2</t>
  </si>
  <si>
    <t xml:space="preserve">            Definir lineamientos de política pública para facilitar el flujo de mercancías y la eficiencia logística en aglomeraciones urbanas, teniendo como base las condiciones y restricciones de ordenamiento territorial</t>
  </si>
  <si>
    <t>74SS</t>
  </si>
  <si>
    <t>76SS</t>
  </si>
  <si>
    <t>3.3.1.3</t>
  </si>
  <si>
    <t xml:space="preserve">            Diseñar modelos integrales colaborativos para mejorar la eficiencia logística en las operaciones de última milla en articulación con el sector privado y la academia</t>
  </si>
  <si>
    <t>75SS</t>
  </si>
  <si>
    <t>3.3.1.4</t>
  </si>
  <si>
    <t xml:space="preserve">            Acompañamiento técnico a las actividades en logística y transporte urbano regional</t>
  </si>
  <si>
    <t>74FF</t>
  </si>
  <si>
    <t xml:space="preserve">      Fin Lineamientos logística</t>
  </si>
  <si>
    <t>76,77</t>
  </si>
  <si>
    <t xml:space="preserve">      Fin Componente 2</t>
  </si>
  <si>
    <t>71,78</t>
  </si>
  <si>
    <t xml:space="preserve">   Componente 3: Competitividad logística y facilitación comercial </t>
  </si>
  <si>
    <t xml:space="preserve">      Transformación digital de la cadena de suministro y de los procesos de comercio exterior</t>
  </si>
  <si>
    <t>4.1.1</t>
  </si>
  <si>
    <t xml:space="preserve">         Producto 1: Planes estratégicos para la promoción y masificación del uso de tecnologías 4.0 en las cadenas de suministro y en los procesos de comercio exterior, diseñados y socializados (DNP)</t>
  </si>
  <si>
    <t>4.1.1.1</t>
  </si>
  <si>
    <t xml:space="preserve">            Diseñar e implementar una estrategia de acompañamiento técnico y normativa enfocada en incrementar la adopción de tecnologías 4.0 en las empresas prestadoras de servicios logísticos y transporte y/o MIPYMES - 1</t>
  </si>
  <si>
    <t>595  d</t>
  </si>
  <si>
    <t>84SS,88FF</t>
  </si>
  <si>
    <t>Sep 29 '23</t>
  </si>
  <si>
    <t>4.1.1.2</t>
  </si>
  <si>
    <t xml:space="preserve">            Diseñar e implementar lineamientos de política y una estrategia de promoción y adopción de tecnologías 4.0 en los procesos de comercio exterior y facilitación comercial </t>
  </si>
  <si>
    <t>83SS</t>
  </si>
  <si>
    <t>85SS</t>
  </si>
  <si>
    <t>4.1.1.3</t>
  </si>
  <si>
    <t xml:space="preserve">            Diseñar una estrategia técnica y normativa para la aplicación de tecnologías 4.0 en la logística inversa de una cadena de suministro y procesos de economía circular: incentivos, regulación - 3</t>
  </si>
  <si>
    <t>84SS</t>
  </si>
  <si>
    <t>86SS</t>
  </si>
  <si>
    <t>4.1.1.5</t>
  </si>
  <si>
    <t xml:space="preserve">            Diseñar un programa para la implementación de tecnologías 4.0 para mejorar la eficiencia logística en los procesos de comercio electrónico</t>
  </si>
  <si>
    <t>672  d</t>
  </si>
  <si>
    <t>Sep 27 '24</t>
  </si>
  <si>
    <t>4.1.1.6</t>
  </si>
  <si>
    <t xml:space="preserve">            Acompañamiento técnico a las actividades de logística y TICs</t>
  </si>
  <si>
    <t>83FF</t>
  </si>
  <si>
    <t xml:space="preserve">      Fin Transformación</t>
  </si>
  <si>
    <t>87,88</t>
  </si>
  <si>
    <t xml:space="preserve">      Información logística </t>
  </si>
  <si>
    <t>4.3.1</t>
  </si>
  <si>
    <t xml:space="preserve">         Producto 2: Nuevas funcionalidades del Portal Logístico desarroladas e implementadas (MT)</t>
  </si>
  <si>
    <t>81  d</t>
  </si>
  <si>
    <t>Sep 1 '23</t>
  </si>
  <si>
    <t>4.3.1.1</t>
  </si>
  <si>
    <t xml:space="preserve">            Ejecutar acuerdos de intercambio de datos y diseñar modelos para la integración e interoperabilidad entre los sistemas de información logística para los sectores estratégicos (MinTransporte, DNP, MinCIT, ANI, Invias, Cormagdalena, Supertransporte, Aerociv</t>
  </si>
  <si>
    <t>81SS</t>
  </si>
  <si>
    <t>4.3.1.2</t>
  </si>
  <si>
    <t xml:space="preserve">            Identificar y adoptar estándares internacionales en la generación de estadísticas, recolección, intercambio y procesamiento de información que usan las entidades y actores vinculados con el sector transporte y logística</t>
  </si>
  <si>
    <t>80SS</t>
  </si>
  <si>
    <t>4.3.2</t>
  </si>
  <si>
    <t xml:space="preserve">         Producto 3: Nuevas funcionalidades del Observatorio Nacional de Logística desarroladas e implementadas (DNP)</t>
  </si>
  <si>
    <t>4.3.2.1</t>
  </si>
  <si>
    <t xml:space="preserve">            Producir y publicar reportes agregados para los tiempos, costos y volúmenes de carga transportada para los diferentes modos de transporte</t>
  </si>
  <si>
    <t>488  d</t>
  </si>
  <si>
    <t>Jul 1 '22</t>
  </si>
  <si>
    <t>4.3.2.2</t>
  </si>
  <si>
    <t xml:space="preserve">            Diseñar e implementar estrategias y herramientas cuantitativas para el análisis y divulgación de información de tiempos y costos de las operaciones de importación y exportación.</t>
  </si>
  <si>
    <t>85FF</t>
  </si>
  <si>
    <t>4.3.2.3</t>
  </si>
  <si>
    <t xml:space="preserve">            Acompañamiento técnico en las actividades de recolección de estadísticas de logística (estadística + info logística para el ONL)</t>
  </si>
  <si>
    <t>84FF</t>
  </si>
  <si>
    <t>86FF</t>
  </si>
  <si>
    <t>4.3.2.4</t>
  </si>
  <si>
    <t xml:space="preserve">            Mantenimiento evolutivo del ONL y del Portal Logístico (incluido el desarrollador web)</t>
  </si>
  <si>
    <t>4.3.3</t>
  </si>
  <si>
    <t xml:space="preserve">         Producto 4: ENL aplicada y socializada (DNP)</t>
  </si>
  <si>
    <t>4.3.3.1</t>
  </si>
  <si>
    <t xml:space="preserve">            Aplicar, analizar y difundir los resultados de la Encuesta Nacional Logística en sus versiones 2022 y 2024</t>
  </si>
  <si>
    <t xml:space="preserve">      Fin Información</t>
  </si>
  <si>
    <t>81,86,88</t>
  </si>
  <si>
    <t xml:space="preserve">      Optimización de herramientas de facilitación comercial y fortalecimiento de los nodos de comercio internacional </t>
  </si>
  <si>
    <t>4.5.1</t>
  </si>
  <si>
    <t xml:space="preserve">         Producto 5: Herramientas de facilitación comercial interoperables, diseñadas (DNP)</t>
  </si>
  <si>
    <t>4.5.1.1</t>
  </si>
  <si>
    <t xml:space="preserve">            Diseñar estandares y lineamientos para la promoción y desarrollo de sistemas de Comunidad Portuaria y Aeroportuaria y su interoperabilidad con otras ventanillas</t>
  </si>
  <si>
    <t>513  d</t>
  </si>
  <si>
    <t>93SS,96FF</t>
  </si>
  <si>
    <t>Jul 31 '23</t>
  </si>
  <si>
    <t>4.5.1.2</t>
  </si>
  <si>
    <t xml:space="preserve">            Implementar modelos para la gestión de la interoperabilidad e integración de sistemas de información para la facilitación de tramites en comercio exterior</t>
  </si>
  <si>
    <t>246  d</t>
  </si>
  <si>
    <t>92SS</t>
  </si>
  <si>
    <t>94SS</t>
  </si>
  <si>
    <t>Jun 30 '23</t>
  </si>
  <si>
    <t>4.5.1.3</t>
  </si>
  <si>
    <t xml:space="preserve">            Diseñar un plan estratégico de modernización de pasos de frontera fluviales</t>
  </si>
  <si>
    <t>367  d</t>
  </si>
  <si>
    <t>93SS</t>
  </si>
  <si>
    <t>95SS</t>
  </si>
  <si>
    <t>4.5.1.4</t>
  </si>
  <si>
    <t xml:space="preserve">            Acompañiento técnico a las actividades de logística y facilitación del comercio</t>
  </si>
  <si>
    <t>92FF</t>
  </si>
  <si>
    <t>4.5.1.5</t>
  </si>
  <si>
    <t xml:space="preserve">      Fin Optimización</t>
  </si>
  <si>
    <t>95,96</t>
  </si>
  <si>
    <t xml:space="preserve">      Fortalecimiento de herramientas de política comercial e internacionalización </t>
  </si>
  <si>
    <t>733  d</t>
  </si>
  <si>
    <t xml:space="preserve">         Producto 6: Estrategias para fortalecer la competitividad logística y regulatoria para la internacionalización formuladas (DNP)</t>
  </si>
  <si>
    <t>4.7.1</t>
  </si>
  <si>
    <t xml:space="preserve">            Diseñar e implementar un plan de acción para promover la inserción de bienes y servicios colombianos en las Cadenas Globales de Valor, de acuerdo con las recomendaciones de la Misión de Internacionalización, que incluya: diagnóstico de las CGV con mayor p</t>
  </si>
  <si>
    <t>247  d</t>
  </si>
  <si>
    <t>101FF,103FF</t>
  </si>
  <si>
    <t>4.7.1.1</t>
  </si>
  <si>
    <t xml:space="preserve">            Desarrollar y socializar estrategia para el mapeo, simplificación y/o eliminación, homologación de las barreras no arancelarias que estén distorsionando el comercio entre Colombia y sus socios comerciales, de acuerdo con las recomendaciones de la Misión d</t>
  </si>
  <si>
    <t>100FF</t>
  </si>
  <si>
    <t>102SS</t>
  </si>
  <si>
    <t>4.7.1.2</t>
  </si>
  <si>
    <t xml:space="preserve">            Diseñar e implementar una estrategia integral para fortalecer la conexión entre los servicios logísticos de primera y última milla y el comercio electrónico con el fin de mejorar su eficiencia, cobertura y la atracción de inversión para la provisión de es</t>
  </si>
  <si>
    <t>141  d</t>
  </si>
  <si>
    <t>101SS</t>
  </si>
  <si>
    <t>Jun 4 '24</t>
  </si>
  <si>
    <t>4.7.1.3</t>
  </si>
  <si>
    <t xml:space="preserve">            Diseñar una estrategia para el cumplimiento del Acuerdo de Facilitación del Comercio ratificado por Colombia ante la Organización Mundial del Comercio</t>
  </si>
  <si>
    <t>4.7.1.4</t>
  </si>
  <si>
    <t xml:space="preserve">      Fin Fortalecimiento</t>
  </si>
  <si>
    <t xml:space="preserve">      Fin Componente 3</t>
  </si>
  <si>
    <t>89,97,104</t>
  </si>
  <si>
    <t xml:space="preserve">   Componente 4: Fortalecimiento y articulación institucional</t>
  </si>
  <si>
    <t xml:space="preserve">      Producto 1: Hojas de ruta para mejorar la efectividad de las alianzas logísticas regionales formuladas y socializadas (MT) </t>
  </si>
  <si>
    <t>63  d</t>
  </si>
  <si>
    <t>Sep 30 '22</t>
  </si>
  <si>
    <t>5.1.1</t>
  </si>
  <si>
    <t xml:space="preserve">         Realizar una evaluación de la gestión de las gerencias de los corredores logísticos y las alianzas logísticas regionales y establecer una hoja de ruta para mejorar su efectividad y garantizar su continuidad y alcance</t>
  </si>
  <si>
    <t xml:space="preserve">      Producto 2: Normativa para la formalización de la unidad técnica del MT implementada (MT)</t>
  </si>
  <si>
    <t>5.2.1</t>
  </si>
  <si>
    <t xml:space="preserve">         Realizar la gestión para la formalización de la unidad técnica de logística del Ministerio de Transporte mediante su incorporación a su respectiva estructura institucional y misional, incluyendo la definición de la estructura de gobernanza de los gerentes</t>
  </si>
  <si>
    <t>242  d</t>
  </si>
  <si>
    <t>111SS</t>
  </si>
  <si>
    <t>Jul 4 '23</t>
  </si>
  <si>
    <t>5.2.2</t>
  </si>
  <si>
    <t xml:space="preserve">         Articular la nueva PNL con la formulación de la actualización del PMTI y el siguiente Plan Nacional de Desarrollo</t>
  </si>
  <si>
    <t>110SS</t>
  </si>
  <si>
    <t>112FF</t>
  </si>
  <si>
    <t>5.2.3</t>
  </si>
  <si>
    <t xml:space="preserve">         Fortalecimiento técnico del equipo Logística y Carga del MT (Especialista Técnico Logística / Planeación + Especialista de monitoreo + Capacitaciones + gastos de desplazamiento)</t>
  </si>
  <si>
    <t>111FF</t>
  </si>
  <si>
    <t xml:space="preserve">      Producto 3: Hojas de ruta para mejorar la efectividad de los mecanismos de coordinanción inter-institucional en logística formuladas y socializadas (DNP) </t>
  </si>
  <si>
    <t>368  d</t>
  </si>
  <si>
    <t>5.3.1</t>
  </si>
  <si>
    <t xml:space="preserve">         Hacer una evaluación de la gestión de los comités temáticos (i.e. Comité Temático de Facilitación de Comercio y Comité Temático de Eficiencia en Modos de Transporte e Intermodalidad) del Comité de Logística y Comercio Exterior y establecer una hoja de rut</t>
  </si>
  <si>
    <t>115SS</t>
  </si>
  <si>
    <t>5.3.2</t>
  </si>
  <si>
    <t xml:space="preserve">         Diseñar un documento técnico de diseño de ajustes de las relaciones institucionales y de gobernanza de las entidades públicas que intervienen en las operaciones y trámites de comercio exterior</t>
  </si>
  <si>
    <t>114SS</t>
  </si>
  <si>
    <t>Apr 29 '22</t>
  </si>
  <si>
    <t xml:space="preserve">      Producto 4: Normativa para la formalización de la unidad técnica de logística del DNP implementada (DNP)</t>
  </si>
  <si>
    <t>5.4.1</t>
  </si>
  <si>
    <t xml:space="preserve">         Realizar la gestión para la formalización de las unidad técnica de logística del DNP mediante su incorporación a sus respectiva estructura institucional y misional, incluyendo la definición de su estructura de gobernanza.</t>
  </si>
  <si>
    <t>243  d</t>
  </si>
  <si>
    <t>118FF</t>
  </si>
  <si>
    <t>5.4.2</t>
  </si>
  <si>
    <t xml:space="preserve">         Fortalecimiento técnico del equipo de la PAIPNL (coordinador técnico+apoyo transversal + consultor puertos + promoción de ILE) + capacitaciones + gastos de desplazamiento (se presupuestan $150.000 total para 4 años de acuerdo al PEP del 3130/CO-OC)</t>
  </si>
  <si>
    <t>117FF</t>
  </si>
  <si>
    <t xml:space="preserve">      Fin Componente 4</t>
  </si>
  <si>
    <t>108,112,115,118</t>
  </si>
  <si>
    <t xml:space="preserve">   Gestión del Programa </t>
  </si>
  <si>
    <t>942  d</t>
  </si>
  <si>
    <t xml:space="preserve">      Equipo de Ejecución del Programa (EEP), DNP </t>
  </si>
  <si>
    <t>940  d</t>
  </si>
  <si>
    <t>6.1.1</t>
  </si>
  <si>
    <t xml:space="preserve">         Coordinador Operativo / planeación y monitoreo</t>
  </si>
  <si>
    <t>6.1.2</t>
  </si>
  <si>
    <t xml:space="preserve">         Especialista de Adquisiciones - 100%</t>
  </si>
  <si>
    <t>6.1.3</t>
  </si>
  <si>
    <t xml:space="preserve">         Especialista de Adquisiciones - 50% / 100%</t>
  </si>
  <si>
    <t>6.1.4</t>
  </si>
  <si>
    <t xml:space="preserve">         Especialista Financiero - medio tiempo 50%</t>
  </si>
  <si>
    <t>6.1.5</t>
  </si>
  <si>
    <t xml:space="preserve">         Apoyo a Secretaria General - 50%</t>
  </si>
  <si>
    <t xml:space="preserve">      Grupo de Logística, MT (USD 0.388 mll)</t>
  </si>
  <si>
    <t>6.2.1</t>
  </si>
  <si>
    <t>6.2.2</t>
  </si>
  <si>
    <t xml:space="preserve">         Apoyo grupo de contratos y adquisiciones - 100%</t>
  </si>
  <si>
    <t>6.2.3</t>
  </si>
  <si>
    <t xml:space="preserve">         Especialista Financiero</t>
  </si>
  <si>
    <t xml:space="preserve">      Claúsulas Contractuales</t>
  </si>
  <si>
    <t>860 d</t>
  </si>
  <si>
    <t>6.3.1</t>
  </si>
  <si>
    <t xml:space="preserve">         Informes Semestrales</t>
  </si>
  <si>
    <t>6.3.1.1</t>
  </si>
  <si>
    <t xml:space="preserve">            ISP 2021-I</t>
  </si>
  <si>
    <t>11,20</t>
  </si>
  <si>
    <t>6.3.1.2</t>
  </si>
  <si>
    <t xml:space="preserve">            ISP 2021-II</t>
  </si>
  <si>
    <t>Dec 31 '21</t>
  </si>
  <si>
    <t>6.3.1.3</t>
  </si>
  <si>
    <t xml:space="preserve">            ISP 2022-I</t>
  </si>
  <si>
    <t>6.3.1.4</t>
  </si>
  <si>
    <t xml:space="preserve">            ISP 2022-II</t>
  </si>
  <si>
    <t>Dec 30 '22</t>
  </si>
  <si>
    <t>6.3.1.5</t>
  </si>
  <si>
    <t xml:space="preserve">            ISP 2023-I</t>
  </si>
  <si>
    <t>6.3.1.6</t>
  </si>
  <si>
    <t xml:space="preserve">            ISP 2023-II</t>
  </si>
  <si>
    <t>6.3.1.7</t>
  </si>
  <si>
    <t xml:space="preserve">            ISP 2024-I</t>
  </si>
  <si>
    <t>6.3.1.8</t>
  </si>
  <si>
    <t xml:space="preserve">            ISP 2024-II</t>
  </si>
  <si>
    <t>6.3.2</t>
  </si>
  <si>
    <t xml:space="preserve">         Evaluaciones de Resultados </t>
  </si>
  <si>
    <t>487 d</t>
  </si>
  <si>
    <t>6.3.2.1</t>
  </si>
  <si>
    <t xml:space="preserve">            Evaluación Intermedia</t>
  </si>
  <si>
    <t>6.3.2.2</t>
  </si>
  <si>
    <t xml:space="preserve">            Evaluación Final</t>
  </si>
  <si>
    <t>6.3.3</t>
  </si>
  <si>
    <t xml:space="preserve">         EFAs (USD 0.3 mll)</t>
  </si>
  <si>
    <t>735 d</t>
  </si>
  <si>
    <t>6.3.3.1</t>
  </si>
  <si>
    <t xml:space="preserve">            EFAs 2021</t>
  </si>
  <si>
    <t>6.3.3.2</t>
  </si>
  <si>
    <t xml:space="preserve">            EFAs 2022</t>
  </si>
  <si>
    <t>6.3.3.3</t>
  </si>
  <si>
    <t xml:space="preserve">            EFAs 2023</t>
  </si>
  <si>
    <t>6.3.3.4</t>
  </si>
  <si>
    <t xml:space="preserve">            EFAs 2024 y saldo 2025 Finales</t>
  </si>
  <si>
    <t xml:space="preserve">      Fin Gestión</t>
  </si>
  <si>
    <t>140,143,148,122,123,124,125,126,128,129,130</t>
  </si>
  <si>
    <t xml:space="preserve">      Fin Proyecto: Fecha Último Desembolso</t>
  </si>
  <si>
    <t>63,79,105,119,149</t>
  </si>
  <si>
    <t>CUADROS DE COSTOS Y PRONÓSTICOS DE DESEMBOLSOS 2021-2024</t>
  </si>
  <si>
    <t>CUADROS DE COSTOS GENERAL</t>
  </si>
  <si>
    <t>Componente de Inversión</t>
  </si>
  <si>
    <t xml:space="preserve">Total USD </t>
  </si>
  <si>
    <t>Total</t>
  </si>
  <si>
    <t>Porcentaje</t>
  </si>
  <si>
    <t>CUADROS DE COSTOS DNP</t>
  </si>
  <si>
    <t xml:space="preserve">   Componente 1: Eficiencia logística soportada en el transporte</t>
  </si>
  <si>
    <t xml:space="preserve">   Componente 2: Logística territorial</t>
  </si>
  <si>
    <t xml:space="preserve">   Componente 3: Competitividad logística y facilitación comercial</t>
  </si>
  <si>
    <t xml:space="preserve">   Gestión del Programa</t>
  </si>
  <si>
    <t>CUADROS DE COSTOS MT</t>
  </si>
  <si>
    <t>Nombre Organismo Prestatario</t>
  </si>
  <si>
    <t>Nombre Organismo Sub-Ejecutor (si aplica)</t>
  </si>
  <si>
    <t>Iniciales Organismo Sub-ejecutor</t>
  </si>
  <si>
    <t>Departamento Nacional de Planeación (DNP)</t>
  </si>
  <si>
    <t>NA</t>
  </si>
  <si>
    <t>Ministerio de Transporte (MT)</t>
  </si>
  <si>
    <r>
      <rPr>
        <b/>
        <sz val="10"/>
        <color indexed="10"/>
        <rFont val="Calibri"/>
        <family val="2"/>
      </rPr>
      <t xml:space="preserve">NOTA: </t>
    </r>
    <r>
      <rPr>
        <sz val="10"/>
        <rFont val="Calibri"/>
        <family val="2"/>
      </rPr>
      <t xml:space="preserve">
</t>
    </r>
    <r>
      <rPr>
        <b/>
        <sz val="10"/>
        <rFont val="Calibri"/>
        <family val="2"/>
      </rPr>
      <t>1.</t>
    </r>
    <r>
      <rPr>
        <sz val="10"/>
        <rFont val="Calibri"/>
        <family val="2"/>
      </rPr>
      <t xml:space="preserve"> Solo puede existir un Organismo Coordinador que "coordina" y hace envio del Plan de Adquisiciones al Banco
</t>
    </r>
    <r>
      <rPr>
        <b/>
        <sz val="10"/>
        <rFont val="Calibri"/>
        <family val="2"/>
      </rPr>
      <t>2.</t>
    </r>
    <r>
      <rPr>
        <sz val="10"/>
        <rFont val="Calibri"/>
        <family val="2"/>
      </rPr>
      <t xml:space="preserve"> Para Cada Organismo Sub-ejecutor hay que cargar una ficha # 2 por separado ingresando los procesos que les corresponde</t>
    </r>
  </si>
  <si>
    <t>COMPONENTES? (SI / NO)</t>
  </si>
  <si>
    <t>Nombre de los componentes (listar por numero o letra)</t>
  </si>
  <si>
    <t xml:space="preserve">SI </t>
  </si>
  <si>
    <r>
      <rPr>
        <b/>
        <sz val="10"/>
        <color indexed="10"/>
        <rFont val="Calibri"/>
        <family val="2"/>
      </rPr>
      <t>NOTA:</t>
    </r>
    <r>
      <rPr>
        <sz val="10"/>
        <rFont val="Calibri"/>
        <family val="2"/>
      </rPr>
      <t xml:space="preserve">
Hacer nombramiento de los componentes que figuran en el acuerdo de prestamo; solo utilizar los componentes principales y no los sub-componentes</t>
    </r>
  </si>
  <si>
    <t>INFORMACIÓN PARA CARGA INICIAL DEL PLAN DE ADQUISICIONES 
EN CURSO Y/O ULTIMO PRESENTADO</t>
  </si>
  <si>
    <t>1. Cobertura del Plan de Adquisiciones</t>
  </si>
  <si>
    <t>Dato</t>
  </si>
  <si>
    <t>Desde</t>
  </si>
  <si>
    <t>Hasta</t>
  </si>
  <si>
    <t>Cobertura del Plan de Adquisiciones:</t>
  </si>
  <si>
    <t>Febrero de 2021</t>
  </si>
  <si>
    <t>Diciembre de 2024</t>
  </si>
  <si>
    <t>2. Versión del Plan de Adquisiciones</t>
  </si>
  <si>
    <t>Versión (1-2020):</t>
  </si>
  <si>
    <t>3. Tipos de Gasto</t>
  </si>
  <si>
    <t>Categoría de Adquisición</t>
  </si>
  <si>
    <t>Monto Financiado por el Banco</t>
  </si>
  <si>
    <t>Monto Total Proyecto (Incluyendo Contraparte)</t>
  </si>
  <si>
    <t>Obras</t>
  </si>
  <si>
    <t>Bienes</t>
  </si>
  <si>
    <t>Servicios de No Consultoría</t>
  </si>
  <si>
    <t>Capacitación</t>
  </si>
  <si>
    <t>Gastos Operativos</t>
  </si>
  <si>
    <t>Consultoría (firmas + individuos)</t>
  </si>
  <si>
    <t>Transferencias</t>
  </si>
  <si>
    <t>Subproyectos Comunitarios</t>
  </si>
  <si>
    <t>No asignados</t>
  </si>
  <si>
    <t>4. Componentes</t>
  </si>
  <si>
    <r>
      <t xml:space="preserve">INFORMACIÓN PARA CARGA INICIAL DEL PLAN DE ADQUISICIONES </t>
    </r>
    <r>
      <rPr>
        <b/>
        <sz val="10"/>
        <color theme="1" tint="0.499984740745262"/>
        <rFont val="Calibri"/>
        <family val="2"/>
        <scheme val="minor"/>
      </rPr>
      <t>(EN CURSO Y/O ULTIMO PRESENTADO)</t>
    </r>
  </si>
  <si>
    <t>OBRAS</t>
  </si>
  <si>
    <t>Sistema Nacional</t>
  </si>
  <si>
    <t>Unidad Ejecutora:</t>
  </si>
  <si>
    <t>Actividad:</t>
  </si>
  <si>
    <t>Descripción adicional:</t>
  </si>
  <si>
    <r>
      <t xml:space="preserve">Método de Selección/Adquisición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</si>
  <si>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Cantidad de Lotes :</t>
  </si>
  <si>
    <t>Número de Proceso:</t>
  </si>
  <si>
    <t xml:space="preserve">Monto Estimado </t>
  </si>
  <si>
    <t>Componente Asociado:</t>
  </si>
  <si>
    <r>
      <t xml:space="preserve">Método de Revisión 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</si>
  <si>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Fechas</t>
  </si>
  <si>
    <r>
      <t>Comentarios</t>
    </r>
    <r>
      <rPr>
        <sz val="8"/>
        <color indexed="9"/>
        <rFont val="Calibri"/>
        <family val="2"/>
        <scheme val="minor"/>
      </rPr>
      <t xml:space="preserve"> - para UCS incluir método de selección</t>
    </r>
  </si>
  <si>
    <t>Ex-Post</t>
  </si>
  <si>
    <t>Monto Estimado en US$:</t>
  </si>
  <si>
    <t>Monto Estimado % BID:</t>
  </si>
  <si>
    <t>Monto Estimado % Contraparte:</t>
  </si>
  <si>
    <t>Aviso Especial de Adquisiciones</t>
  </si>
  <si>
    <t>Firma del Contrato</t>
  </si>
  <si>
    <t>Ex-Ante</t>
  </si>
  <si>
    <t>Previsto</t>
  </si>
  <si>
    <t>Rechazo de Ofertas</t>
  </si>
  <si>
    <t>BIENES</t>
  </si>
  <si>
    <t>Contrato En Ejecución</t>
  </si>
  <si>
    <r>
      <t xml:space="preserve">Método de Adquisición
</t>
    </r>
    <r>
      <rPr>
        <i/>
        <sz val="10"/>
        <color indexed="9"/>
        <rFont val="Calibri"/>
        <family val="2"/>
      </rPr>
      <t>(Seleccionar una de las opciones)</t>
    </r>
    <r>
      <rPr>
        <sz val="10"/>
        <color indexed="9"/>
        <rFont val="Calibri"/>
        <family val="2"/>
      </rPr>
      <t>:</t>
    </r>
  </si>
  <si>
    <t>Contrato Terminado</t>
  </si>
  <si>
    <t xml:space="preserve">SUBTOTAL </t>
  </si>
  <si>
    <t>Comparación de Precios</t>
  </si>
  <si>
    <t>Licitación Internacional Limitada </t>
  </si>
  <si>
    <t>SERVICIOS DE NO CONSULTORÍA</t>
  </si>
  <si>
    <t>Licitación Pública Internacional con Precalificación</t>
  </si>
  <si>
    <t>Licitación Pública Internacional en 2 etapas </t>
  </si>
  <si>
    <t>Documento de Licitación</t>
  </si>
  <si>
    <t>Licitación Pública Internacional por Lotes </t>
  </si>
  <si>
    <t>DNP</t>
  </si>
  <si>
    <t>Producir y publicar reportes agregados para los tiempos, costos y volúmenes de carga transportada para los diferentes modos de transporte</t>
  </si>
  <si>
    <t>Q3-2022</t>
  </si>
  <si>
    <t>Acompañamiento técnico a las actividades de logística y TICs</t>
  </si>
  <si>
    <t>MT</t>
  </si>
  <si>
    <t>Fortalecimiento de las gerencias de corredores logísticos y de los facilitadores logísticos</t>
  </si>
  <si>
    <t xml:space="preserve">Varias adquisiciones de bienes y servicios </t>
  </si>
  <si>
    <t>Difundir los resultados de la Encuesta Nacional Logística en sus versiones 2022 y 2024</t>
  </si>
  <si>
    <t>Mantenimiento evolutivo del ONL y del Portal Logístico (incluido el desarrollador web)</t>
  </si>
  <si>
    <t>Q2-2021</t>
  </si>
  <si>
    <t xml:space="preserve">Selección Basada en Calidad y Costo </t>
  </si>
  <si>
    <t>Selección Basada en Calificación de Consultores</t>
  </si>
  <si>
    <t>CONSULTORÍAS FIRMAS</t>
  </si>
  <si>
    <t>Contratación Directa </t>
  </si>
  <si>
    <t>Aviso de Expresiones de Interés</t>
  </si>
  <si>
    <t>Selección basada en el menor costo </t>
  </si>
  <si>
    <t xml:space="preserve">Diseñar e implementar una estrategia de promoción de los modos de transporte férreo, fluvial y aéreo en la movilización de carga en el territorio nacional y para comercio exterior con el fin de incrementar su participación en la matriz de reparto modal del país. </t>
  </si>
  <si>
    <t>Q1-2022</t>
  </si>
  <si>
    <t>Selección Basado en Presupuesto Fijo </t>
  </si>
  <si>
    <t xml:space="preserve">Formular e implementar los reglamentos técnicos y fortalecer la capacidad técnica de los actores involucrados en las operaciones logísticas en los modos férreo y fluvial en el país . </t>
  </si>
  <si>
    <t>Diagnosticar la red de infraestructura y de la oferta de servicios logísticos disponibles en el país que permita identificar cuellos de botella e insuficiencias y formular modelos de transporte para hacer más eficientes las operaciones de transporte intermodal y multimodal en el país.</t>
  </si>
  <si>
    <t>Q2-2022</t>
  </si>
  <si>
    <t xml:space="preserve">Varias consultorías </t>
  </si>
  <si>
    <t xml:space="preserve">Diseñar e implementar un plan estratégico para mejorar la eficiencia operativa del modo férreo en Colombia con base en los resultados del Plan Maestro Ferroviario y el Plan Maestro de Transporte Intermodal </t>
  </si>
  <si>
    <t xml:space="preserve">Diseñar e implementar un plan estratégico para mejorar la eficiencia operativa del modo fluvial en Colombia con base en los resultados del Plan Maestro Fluvial y el Plan Maestro de Transporte Intermodal </t>
  </si>
  <si>
    <t xml:space="preserve">Diseñar e implementar un plan estratégico para mejorar la eficiencia operativa del modo marítimo portuario en Colombia con base en los resultados de la Política Portuaria y el Plan Maestro de Transporte Intermodal </t>
  </si>
  <si>
    <t xml:space="preserve">Diseñar e implementar estrategias y herramientas cuantitativas para el análisis y divulgación de información de tiempos y costos de las operaciones de importación y exportación.  </t>
  </si>
  <si>
    <t>Aplicar, analizar y difundir los resultados de la Encuesta Nacional Logística en sus versiones 2022 y 2024</t>
  </si>
  <si>
    <t>Diseñar y consolidar el inventario de la red de infraestructura y servicios logísticos en el sector rural nacional, con especial énfasis en las apuestas productivas representativas</t>
  </si>
  <si>
    <t>Diseñar y apoyar la implementación de estrategias de fortalecimiento técnico territorial para las cadenas logísticas de las apuestas priorizadas en la formulación del Plan Nacional de agrologística</t>
  </si>
  <si>
    <t>Diseñar una estrategia para el fortalecimiento de la producción y optimización de información logística y para incrementar la adopción de TIC 4.0 en los procesos logísticos del sector agropecuario</t>
  </si>
  <si>
    <t xml:space="preserve">Definir e implementar una metodología para medir y caracterizar el desempeño logístico a nivel urbano regional por tipos de ciudades o regiones, que aborde, entre otras, variables de infraestructura, normatividad, flujos y tecnología. </t>
  </si>
  <si>
    <t xml:space="preserve">Definir lineamientos de política pública para facilitar el flujo de mercancías y la eficiencia logística en aglomeraciones urbanas, teniendo como base las condiciones y restricciones de ordenamiento territorial </t>
  </si>
  <si>
    <t>Diseñar modelos integrales colaborativos para mejorar la eficiencia logística en las operaciones de última milla en articulación con el sector privado y la academia</t>
  </si>
  <si>
    <t>Diseñar e implementar una estrategia de acompañamiento técnico y normativa enfocada en incrementar la adopción de tecnologías 4.0 en las empresas prestadoras de servicios logísticos y transporte - 1</t>
  </si>
  <si>
    <t>Q1-2021</t>
  </si>
  <si>
    <t>Diseñar e implementar lineamientos de política y una estrategia de promoción y adopción de tecnologías 4.0 en los procesos de comercio exterior y facilitación comercial - 2</t>
  </si>
  <si>
    <t>Diseñar una estrategia técnica y normativa para la aplicación de tecnologías 4.0 en la logística inversa de una cadena de suministro y procesos de economía circular: incentivos, regulación - 3</t>
  </si>
  <si>
    <t>Diseñar un programa para la implementación de tecnologías 4.0 para mejorar la eficiencia logística en los procesos de comercio electrónico</t>
  </si>
  <si>
    <t>Diseñar estandares y lineamientos para la promoción y desarrollo de sistemas de Comunidad Portuaria y Aeroportuaria y su para su interoperabilidad con otras ventanillas</t>
  </si>
  <si>
    <t>Diseñar un plan estratégico de modernización de pasos de frontera fluviales</t>
  </si>
  <si>
    <t xml:space="preserve">Diseñar e implementar un plan de acción para promover la inserción de bienes y servicios colombianos en las Cadenas Globales de Valor, de acuerdo con las recomendaciones de la Misión de Internacionalización, que incluya: diagnóstico de las CGV con mayor potencial, identificación principales barreras para insertarse a la cadena, formulación plan de acción para subsanar obstáculos y lograr la inserción (ineficiencias logísticas, capacidades productivas, uso de tecnología, normativa de facilitación comercial, entre otros). Se priorizará la CGV agroindustrial </t>
  </si>
  <si>
    <t>Desarrollar y socializar estrategia para el mapeo, simplificación y/o eliminación, homologación de las barreras no arancelarias que estén distorsionando el comercio entre Colombia y sus socios comerciales, de acuerdo con las recomendaciones de la Misión de Internacionalización (podrá incluir medidas fitosanitarias, sanitarias, estándares de calidad, acreditaciones, otros OTC, etc)</t>
  </si>
  <si>
    <t>Selección Basada en la Calidad y Costo </t>
  </si>
  <si>
    <t xml:space="preserve">Diseñar e implementar una estrategia integral para fortalecer la conexión entre los servicios logísticos de primera y última milla y el comercio electrónico con el fin de mejorar su eficiencia, cobertura y la atracción de inversión para la provisión de estos servicios, en línea con las recomendaciones formuladas en el Conpes de comercio electrónico. </t>
  </si>
  <si>
    <t>Diseñar una estrategia para el cumplimiento del Acuerdo de Facilitación del Comercio ratificado por Colombia ante la Organización Mundial del Comercio</t>
  </si>
  <si>
    <t>Hacer una evaluación de la gestión de los comités temáticos (i.e. Comité Temático de Facilitación de Comercio y Comité Temático de Eficiencia en Modos de Transporte e Intermodalidad) del Comité de Logística y Comercio Exterior y establecer una hoja de ruta para mejorar su efectividad</t>
  </si>
  <si>
    <t>Diseñar un documento técnico de diseño de ajustes de las relaciones institucionales y de gobernanza de las entidades públicas que intervienen en las operaciones y trámites de comercio exterior</t>
  </si>
  <si>
    <t xml:space="preserve">Realizar la gestión para la formalización de las unidad técnica de logística del DNP mediante su incorporación a sus respectiva estructura institucional y misional, incluyendo la definición de su estructura de gobernanza. </t>
  </si>
  <si>
    <t>Q2-2023</t>
  </si>
  <si>
    <t>Evaluaciones de Resultados</t>
  </si>
  <si>
    <t>Q4-2022</t>
  </si>
  <si>
    <t>Auditorías estados financieros</t>
  </si>
  <si>
    <t>Q4-2021</t>
  </si>
  <si>
    <t>Precios Unitarios</t>
  </si>
  <si>
    <t>Bienes </t>
  </si>
  <si>
    <t>CONSULTORÍAS INDIVIDUOS</t>
  </si>
  <si>
    <t>Suma Alzada</t>
  </si>
  <si>
    <t>Cantidad Estimada de Consultores:</t>
  </si>
  <si>
    <t>Llave en mano</t>
  </si>
  <si>
    <t>Obras </t>
  </si>
  <si>
    <t>No Objeción a los TdR de la Actividad</t>
  </si>
  <si>
    <t>Firma Contrato</t>
  </si>
  <si>
    <t>Formular y difundir los lineamientos de política pública a través de los cuales se promueva la estructuración de los servicios logísticos y la infraestructura logística especializada en el país</t>
  </si>
  <si>
    <t>3CV</t>
  </si>
  <si>
    <t>Diseñar y difundir instrumentos de gestión que contribuyan a consolidar los procesos de estructuración, financiación y operación de las ILES, como nodos de integración modal y de comercio interno y externo</t>
  </si>
  <si>
    <t>Diseñar, difundir y ejecutar un plan estratégico para la promoción y desarrollo de servicios logísticos e infraestructura logística especializada que facilite las operaciones de comercio interno y comercio exterior</t>
  </si>
  <si>
    <t>Formular e implementar planes de integración intermodal y de eficiencia logística territorial alrededor de los servicios logísticos y la infraestructura logística especializada en el país</t>
  </si>
  <si>
    <t>Fortalecimiento actividades de eficiencia logística y análisis económicos (2 para el primer año, 3 especialistas para los siguientes años)</t>
  </si>
  <si>
    <t>Diseñar e implementar la estrategia para el fortalecimiento del RNDC, como instrumento de apoyo al control de la legalidad y formalidad del sector, incluyendo la uniformidad del modelo tecnológico que se aplique en el tráfico interno. (Administrador RNDC)</t>
  </si>
  <si>
    <t>Desarrollar y poner en marcha nuevos sistemas de información o aplicaciones tecnológicas a los sistemas existentes que permitan la captura y el análisis de información relacionada con las fallas de mercado en el sector logístico, que alimenten el RNDC (Desarrollador RNDC)</t>
  </si>
  <si>
    <t>Producir y publicar indicadores de desempeño y comportamiento sectorial para todos los modos de transporte a través del RNDC a través del Portal Logístico de Colombia (análisis de datos)</t>
  </si>
  <si>
    <t>Mantenimiento evolutivo del RNDC</t>
  </si>
  <si>
    <t>Formular y difundir propuestas de actualización del marco normativo vigente, incluyendo programas de incentivos, con base en la información capturada y analizada por el RNDC y demás sistemas de información,  adaptándolo a las nuevas realidades y roles de los actores del sistema nacional logístico. - Abogado</t>
  </si>
  <si>
    <t>Ejecutar acuerdos de intercambio de datos y diseñar modelos para la integración e interoperabilidad entre los sistemas de información logística para los sectores estratégicos (MinTransporte, DNP, MinCIT, ANI, Invias, Cormagdalena, Supertransporte, Aerocivil, DIAN, INVIMA, ICA, Policía Antinarcóticos, Procolombia, Migración Colombia)</t>
  </si>
  <si>
    <t>Q3-2023</t>
  </si>
  <si>
    <t xml:space="preserve">Identificar y adoptar estándares internacionales en la generación de estadísticas, recolección, intercambio y procesamiento de información que usan las entidades y actores vinculados con el sector transporte y logística  </t>
  </si>
  <si>
    <t>Acompañamiento técnico en las actividades de recolección de estadísticas de logística (estadística + info logística para el ONL)</t>
  </si>
  <si>
    <t xml:space="preserve">Varios consultores </t>
  </si>
  <si>
    <t xml:space="preserve">Acompamiento técnico actividades de logística urbano rural y sostenibilidad (profesional en logística urbano rural y sostenibilidad) </t>
  </si>
  <si>
    <t>Acompañamiento técnico a las actividades en logística y transporte urbano regional</t>
  </si>
  <si>
    <t>Acompañiento técnico a las actividades de logística y facilitación del comercio</t>
  </si>
  <si>
    <t>Realizar una evaluación de la gestión de las gerencias de los corredores logísticos y las alianzas logísticas regionales y establecer una hoja de ruta para mejorar su efectividad y garantizar su continuidad y alcance</t>
  </si>
  <si>
    <t>Realizar la gestión para la formalización de la unidad técnica de logística del Ministerio de Transporte mediante su incorporación a su respectiva estructura institucional y misional, incluyendo la definición de la estructura de gobernanza de los gerentes de corredores logísticos de las alianzas logísticas regionales</t>
  </si>
  <si>
    <t>Articular la nueva PNL con la formulación de la actualización del PMTI y el siguiente Plan Nacional de Desarrollo</t>
  </si>
  <si>
    <t>Fortalecimiento técnico del equipo Logística y Carga del MT (Especialista Técnico Logística / Planeación + Especialista de monitoreo + Capacitaciones + gastos de desplazamiento)</t>
  </si>
  <si>
    <t>Fortalecimiento técnico del equipo de la PAIPNL (coordinador técnico+apoyo transversal + consultor puertos + promoción de ILE) + capacitaciones + gastos de desplazamiento (se presupuestan $150.000 total para 4 años de acuerdo al PEP del 3130/CO-OC)</t>
  </si>
  <si>
    <t>Coordinador Operativo / planeación y monitoreo</t>
  </si>
  <si>
    <t>Contratación por continuidad de servicios de Ingrid Castellar.  Este presupuesto está asignado para toda la vigencia del proyecto.</t>
  </si>
  <si>
    <t>Especialista de Adquisiciones - 100%</t>
  </si>
  <si>
    <t>Especialista de Adquisiciones - 50% / 100%</t>
  </si>
  <si>
    <t>Especialista Financiero - medio salario 50%</t>
  </si>
  <si>
    <t>Apoyo a Secretaría General - 50%</t>
  </si>
  <si>
    <t>Contratación por continuidad de servicios de Álvaro Torres.  Este presupuesto está asignado para toda la vigencia del proyecto.</t>
  </si>
  <si>
    <t>Apoyo grupo de contratos y adquisiciones - 100%</t>
  </si>
  <si>
    <t>Especialista Financiero</t>
  </si>
  <si>
    <t>Contratación por continuidad de servicios de Gilma Mateus.  Este presupuesto está asignado para toda la vigencia del proyecto.</t>
  </si>
  <si>
    <t>Suma global + Gastos Reembolsables</t>
  </si>
  <si>
    <t>Consultoría - Firmas </t>
  </si>
  <si>
    <t>CAPACITACIÓN</t>
  </si>
  <si>
    <t>Tiempo Trabajado</t>
  </si>
  <si>
    <t>Consultoría - Individuos </t>
  </si>
  <si>
    <t>TRANSFERENCIAS</t>
  </si>
  <si>
    <t>Especificaciones Técnicas</t>
  </si>
  <si>
    <t xml:space="preserve">Objeto </t>
  </si>
  <si>
    <t>Comentarios</t>
  </si>
  <si>
    <t>Suministro e instalación de plantas y equipos</t>
  </si>
  <si>
    <t>Firma del Contrato / Convenio por Adjudicación de los Subproyectos</t>
  </si>
  <si>
    <t>Fecha de 
Transferencia</t>
  </si>
  <si>
    <t>Suministro e instalación de sist. de información</t>
  </si>
  <si>
    <t>Implementar modelos para la gestión de la  interoperabilidad e integración de sistemas de información para la facilitación de tramites en comercio exterior</t>
  </si>
  <si>
    <t>Los COE podrán realizar transferencia de recursos a las entidades beneficiarias involucradas en el programa, los cuales serán destinados para gastos elegibles asociados al cumplimiento de los objetivos del programa y que deban ser realizados por tales entidades por su objeto misional, para lo cual se podrán llevar a cabo Convenios Interadministrativos entre el COE y la entidad beneficiaria correspondiente.  El detalle de los lineamientos específicos para las mencionadas transferencias y su seguimiento se ampliará en el ROP.</t>
  </si>
  <si>
    <t>Comparación de Precios para Bienes</t>
  </si>
  <si>
    <t>GASTOS OPERATIVOS</t>
  </si>
  <si>
    <t>Doc. de precalificación para construcción de obras</t>
  </si>
  <si>
    <t>Adquisición de Servicios de no consultoría</t>
  </si>
  <si>
    <t>Servicios de No Consultoría </t>
  </si>
  <si>
    <t>Solicitud de Propuestas y Términos de Referencia</t>
  </si>
  <si>
    <t>Términos de Referencia</t>
  </si>
  <si>
    <t>Suma global</t>
  </si>
  <si>
    <t>Comparación de Calificaciones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</si>
</sst>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[$USD]\ #,##0.00"/>
    <numFmt numFmtId="166" formatCode="_(* #,##0_);_(* \(#,##0\);_(* &quot;-&quot;??_);_(@_)"/>
    <numFmt numFmtId="167" formatCode="&quot;$&quot;#,##0.00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363636"/>
      <name val="Segoe UI"/>
      <family val="2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363636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  <scheme val="minor"/>
    </font>
    <font>
      <sz val="10"/>
      <name val="Calibri"/>
      <family val="2"/>
      <scheme val="minor"/>
    </font>
    <font>
      <b/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0"/>
      <color indexed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1" tint="0.499984740745262"/>
      <name val="Calibri"/>
      <family val="2"/>
      <scheme val="minor"/>
    </font>
    <font>
      <b/>
      <sz val="10"/>
      <color theme="1" tint="0.499984740745262"/>
      <name val="Calibri"/>
      <family val="2"/>
      <scheme val="minor"/>
    </font>
    <font>
      <sz val="16"/>
      <color theme="1" tint="0.499984740745262"/>
      <name val="Arial"/>
      <family val="2"/>
    </font>
    <font>
      <sz val="16"/>
      <color theme="1" tint="0.499984740745262"/>
      <name val="Calibri"/>
      <family val="2"/>
      <scheme val="minor"/>
    </font>
    <font>
      <sz val="10"/>
      <color indexed="9"/>
      <name val="Calibri"/>
      <family val="2"/>
      <scheme val="minor"/>
    </font>
    <font>
      <i/>
      <sz val="10"/>
      <color indexed="9"/>
      <name val="Calibri"/>
      <family val="2"/>
    </font>
    <font>
      <sz val="10"/>
      <color indexed="9"/>
      <name val="Calibri"/>
      <family val="2"/>
    </font>
    <font>
      <sz val="8"/>
      <color indexed="9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Segoe UI"/>
      <family val="2"/>
    </font>
    <font>
      <sz val="10"/>
      <color rgb="FF0000FF"/>
      <name val="Calibri"/>
      <family val="2"/>
      <scheme val="minor"/>
    </font>
    <font>
      <sz val="11"/>
      <color theme="0" tint="-4.9989318521683403E-2"/>
      <name val="Calibri"/>
      <family val="2"/>
      <scheme val="minor"/>
    </font>
    <font>
      <b/>
      <sz val="11"/>
      <color theme="0" tint="-4.9989318521683403E-2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DFE3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4.9989318521683403E-2"/>
        <bgColor indexed="64"/>
      </patternFill>
    </fill>
  </fills>
  <borders count="32">
    <border>
      <left/>
      <right/>
      <top/>
      <bottom/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thin">
        <color rgb="FFB1BBCC"/>
      </left>
      <right/>
      <top/>
      <bottom style="thin">
        <color rgb="FFB1BBCC"/>
      </bottom>
      <diagonal/>
    </border>
    <border>
      <left/>
      <right/>
      <top/>
      <bottom style="thin">
        <color rgb="FFB1BBCC"/>
      </bottom>
      <diagonal/>
    </border>
    <border>
      <left/>
      <right style="thin">
        <color rgb="FFB1BBCC"/>
      </right>
      <top/>
      <bottom style="thin">
        <color rgb="FFB1BBCC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5" fillId="0" borderId="0"/>
    <xf numFmtId="0" fontId="15" fillId="0" borderId="0"/>
    <xf numFmtId="0" fontId="15" fillId="0" borderId="0"/>
  </cellStyleXfs>
  <cellXfs count="262">
    <xf numFmtId="0" fontId="0" fillId="0" borderId="0" xfId="0"/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0" fillId="0" borderId="0" xfId="0" applyAlignment="1"/>
    <xf numFmtId="0" fontId="5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8" fillId="3" borderId="1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0" fontId="0" fillId="0" borderId="0" xfId="0" applyAlignment="1">
      <alignment horizontal="left"/>
    </xf>
    <xf numFmtId="0" fontId="5" fillId="2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0" xfId="1"/>
    <xf numFmtId="0" fontId="0" fillId="3" borderId="1" xfId="0" applyFill="1" applyBorder="1" applyAlignment="1">
      <alignment horizontal="left" vertical="center" wrapText="1"/>
    </xf>
    <xf numFmtId="0" fontId="3" fillId="4" borderId="1" xfId="1" applyFill="1" applyBorder="1" applyAlignment="1">
      <alignment vertical="center"/>
    </xf>
    <xf numFmtId="0" fontId="0" fillId="4" borderId="1" xfId="0" applyFill="1" applyBorder="1" applyAlignment="1">
      <alignment vertical="center"/>
    </xf>
    <xf numFmtId="0" fontId="3" fillId="2" borderId="1" xfId="2" applyFill="1" applyBorder="1" applyAlignment="1">
      <alignment vertical="center" wrapText="1"/>
    </xf>
    <xf numFmtId="0" fontId="3" fillId="4" borderId="1" xfId="1" applyFill="1" applyBorder="1" applyAlignment="1">
      <alignment horizontal="left" vertical="center" wrapText="1"/>
    </xf>
    <xf numFmtId="0" fontId="3" fillId="4" borderId="1" xfId="1" applyFill="1" applyBorder="1" applyAlignment="1">
      <alignment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/>
    </xf>
    <xf numFmtId="0" fontId="2" fillId="7" borderId="1" xfId="0" applyFont="1" applyFill="1" applyBorder="1" applyAlignment="1">
      <alignment horizontal="left" vertical="center"/>
    </xf>
    <xf numFmtId="0" fontId="2" fillId="7" borderId="1" xfId="0" applyFont="1" applyFill="1" applyBorder="1" applyAlignment="1">
      <alignment vertical="center"/>
    </xf>
    <xf numFmtId="0" fontId="13" fillId="0" borderId="0" xfId="3" applyFont="1"/>
    <xf numFmtId="0" fontId="3" fillId="5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/>
    </xf>
    <xf numFmtId="0" fontId="3" fillId="5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12" fillId="0" borderId="0" xfId="0" applyFont="1" applyAlignment="1">
      <alignment vertical="top"/>
    </xf>
    <xf numFmtId="0" fontId="14" fillId="2" borderId="5" xfId="0" applyFont="1" applyFill="1" applyBorder="1" applyAlignment="1">
      <alignment horizontal="center" vertical="center" wrapText="1"/>
    </xf>
    <xf numFmtId="0" fontId="3" fillId="8" borderId="5" xfId="0" applyFont="1" applyFill="1" applyBorder="1"/>
    <xf numFmtId="164" fontId="3" fillId="8" borderId="5" xfId="5" applyNumberFormat="1" applyFont="1" applyFill="1" applyBorder="1"/>
    <xf numFmtId="164" fontId="3" fillId="8" borderId="5" xfId="0" applyNumberFormat="1" applyFont="1" applyFill="1" applyBorder="1"/>
    <xf numFmtId="0" fontId="0" fillId="0" borderId="5" xfId="0" applyBorder="1"/>
    <xf numFmtId="164" fontId="14" fillId="2" borderId="5" xfId="0" applyNumberFormat="1" applyFont="1" applyFill="1" applyBorder="1" applyAlignment="1">
      <alignment horizontal="center" vertical="center" wrapText="1"/>
    </xf>
    <xf numFmtId="164" fontId="14" fillId="2" borderId="5" xfId="0" applyNumberFormat="1" applyFont="1" applyFill="1" applyBorder="1" applyAlignment="1">
      <alignment horizontal="right" vertical="center" wrapText="1"/>
    </xf>
    <xf numFmtId="9" fontId="14" fillId="2" borderId="5" xfId="6" applyFont="1" applyFill="1" applyBorder="1" applyAlignment="1">
      <alignment horizontal="center" vertical="center" wrapText="1"/>
    </xf>
    <xf numFmtId="164" fontId="0" fillId="0" borderId="0" xfId="0" applyNumberFormat="1"/>
    <xf numFmtId="0" fontId="0" fillId="4" borderId="1" xfId="0" applyFill="1" applyBorder="1" applyAlignment="1">
      <alignment horizontal="left" vertical="center" wrapText="1"/>
    </xf>
    <xf numFmtId="0" fontId="2" fillId="7" borderId="1" xfId="0" applyFont="1" applyFill="1" applyBorder="1" applyAlignment="1">
      <alignment horizontal="left" vertical="center" wrapText="1"/>
    </xf>
    <xf numFmtId="0" fontId="2" fillId="7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vertical="center"/>
    </xf>
    <xf numFmtId="0" fontId="13" fillId="4" borderId="1" xfId="0" applyFont="1" applyFill="1" applyBorder="1" applyAlignment="1">
      <alignment vertical="center" wrapText="1"/>
    </xf>
    <xf numFmtId="0" fontId="13" fillId="0" borderId="0" xfId="0" applyFont="1"/>
    <xf numFmtId="0" fontId="3" fillId="6" borderId="1" xfId="1" applyFill="1" applyBorder="1" applyAlignment="1">
      <alignment horizontal="left" vertical="center" wrapText="1"/>
    </xf>
    <xf numFmtId="0" fontId="3" fillId="6" borderId="1" xfId="1" applyFill="1" applyBorder="1" applyAlignment="1">
      <alignment vertical="center"/>
    </xf>
    <xf numFmtId="0" fontId="3" fillId="6" borderId="1" xfId="1" applyFill="1" applyBorder="1" applyAlignment="1">
      <alignment vertical="center" wrapText="1"/>
    </xf>
    <xf numFmtId="0" fontId="3" fillId="5" borderId="1" xfId="1" applyFill="1" applyBorder="1" applyAlignment="1">
      <alignment horizontal="left" vertical="center" wrapText="1"/>
    </xf>
    <xf numFmtId="0" fontId="3" fillId="5" borderId="1" xfId="1" applyFill="1" applyBorder="1" applyAlignment="1">
      <alignment vertical="center"/>
    </xf>
    <xf numFmtId="0" fontId="3" fillId="5" borderId="1" xfId="1" applyFill="1" applyBorder="1" applyAlignment="1">
      <alignment vertical="center" wrapText="1"/>
    </xf>
    <xf numFmtId="0" fontId="3" fillId="0" borderId="0" xfId="2" applyAlignment="1">
      <alignment vertical="top"/>
    </xf>
    <xf numFmtId="0" fontId="3" fillId="2" borderId="3" xfId="2" applyFill="1" applyBorder="1" applyAlignment="1">
      <alignment vertical="center" wrapText="1"/>
    </xf>
    <xf numFmtId="0" fontId="15" fillId="0" borderId="0" xfId="7"/>
    <xf numFmtId="0" fontId="16" fillId="9" borderId="6" xfId="7" applyFont="1" applyFill="1" applyBorder="1" applyAlignment="1">
      <alignment horizontal="center" vertical="center"/>
    </xf>
    <xf numFmtId="0" fontId="16" fillId="9" borderId="7" xfId="7" applyFont="1" applyFill="1" applyBorder="1" applyAlignment="1">
      <alignment horizontal="center" vertical="center"/>
    </xf>
    <xf numFmtId="0" fontId="16" fillId="9" borderId="8" xfId="7" applyFont="1" applyFill="1" applyBorder="1" applyAlignment="1">
      <alignment horizontal="center" vertical="center" wrapText="1"/>
    </xf>
    <xf numFmtId="0" fontId="17" fillId="0" borderId="9" xfId="7" applyFont="1" applyBorder="1" applyAlignment="1">
      <alignment horizontal="center" vertical="center"/>
    </xf>
    <xf numFmtId="0" fontId="17" fillId="0" borderId="9" xfId="7" applyFont="1" applyBorder="1" applyAlignment="1">
      <alignment vertical="center"/>
    </xf>
    <xf numFmtId="0" fontId="17" fillId="0" borderId="10" xfId="7" applyFont="1" applyBorder="1" applyAlignment="1">
      <alignment vertical="center"/>
    </xf>
    <xf numFmtId="0" fontId="21" fillId="9" borderId="11" xfId="7" applyFont="1" applyFill="1" applyBorder="1" applyAlignment="1">
      <alignment horizontal="center" vertical="center"/>
    </xf>
    <xf numFmtId="0" fontId="21" fillId="9" borderId="12" xfId="7" applyFont="1" applyFill="1" applyBorder="1" applyAlignment="1">
      <alignment horizontal="center" vertical="center"/>
    </xf>
    <xf numFmtId="0" fontId="17" fillId="0" borderId="0" xfId="7" applyFont="1" applyAlignment="1">
      <alignment vertical="center"/>
    </xf>
    <xf numFmtId="0" fontId="17" fillId="0" borderId="10" xfId="7" applyFont="1" applyBorder="1" applyAlignment="1">
      <alignment vertical="center" wrapText="1"/>
    </xf>
    <xf numFmtId="0" fontId="23" fillId="9" borderId="13" xfId="7" applyFont="1" applyFill="1" applyBorder="1" applyAlignment="1">
      <alignment horizontal="center" vertical="center" wrapText="1"/>
    </xf>
    <xf numFmtId="0" fontId="23" fillId="9" borderId="9" xfId="7" applyFont="1" applyFill="1" applyBorder="1" applyAlignment="1">
      <alignment horizontal="center" vertical="center" wrapText="1"/>
    </xf>
    <xf numFmtId="0" fontId="23" fillId="9" borderId="10" xfId="7" applyFont="1" applyFill="1" applyBorder="1" applyAlignment="1">
      <alignment horizontal="center" vertical="center" wrapText="1"/>
    </xf>
    <xf numFmtId="0" fontId="24" fillId="0" borderId="15" xfId="7" applyFont="1" applyBorder="1" applyAlignment="1">
      <alignment horizontal="left" vertical="center" wrapText="1"/>
    </xf>
    <xf numFmtId="0" fontId="17" fillId="0" borderId="16" xfId="7" applyFont="1" applyBorder="1" applyAlignment="1">
      <alignment horizontal="left" vertical="center" wrapText="1"/>
    </xf>
    <xf numFmtId="0" fontId="17" fillId="0" borderId="17" xfId="7" applyFont="1" applyBorder="1" applyAlignment="1">
      <alignment horizontal="left" vertical="center" wrapText="1"/>
    </xf>
    <xf numFmtId="0" fontId="17" fillId="0" borderId="13" xfId="7" quotePrefix="1" applyFont="1" applyBorder="1"/>
    <xf numFmtId="165" fontId="17" fillId="0" borderId="9" xfId="7" applyNumberFormat="1" applyFont="1" applyBorder="1" applyAlignment="1">
      <alignment horizontal="right" vertical="center" wrapText="1"/>
    </xf>
    <xf numFmtId="165" fontId="17" fillId="0" borderId="10" xfId="7" applyNumberFormat="1" applyFont="1" applyBorder="1" applyAlignment="1">
      <alignment horizontal="right" vertical="center" wrapText="1"/>
    </xf>
    <xf numFmtId="0" fontId="17" fillId="0" borderId="13" xfId="7" applyFont="1" applyBorder="1"/>
    <xf numFmtId="0" fontId="23" fillId="9" borderId="15" xfId="7" applyFont="1" applyFill="1" applyBorder="1" applyAlignment="1">
      <alignment horizontal="center" vertical="center" wrapText="1"/>
    </xf>
    <xf numFmtId="165" fontId="23" fillId="9" borderId="16" xfId="7" applyNumberFormat="1" applyFont="1" applyFill="1" applyBorder="1" applyAlignment="1">
      <alignment horizontal="right" vertical="center" wrapText="1"/>
    </xf>
    <xf numFmtId="165" fontId="23" fillId="9" borderId="17" xfId="7" applyNumberFormat="1" applyFont="1" applyFill="1" applyBorder="1" applyAlignment="1">
      <alignment horizontal="right" vertical="center" wrapText="1"/>
    </xf>
    <xf numFmtId="0" fontId="27" fillId="0" borderId="0" xfId="8" applyFont="1"/>
    <xf numFmtId="0" fontId="27" fillId="0" borderId="0" xfId="7" applyFont="1"/>
    <xf numFmtId="0" fontId="28" fillId="0" borderId="0" xfId="0" applyFont="1"/>
    <xf numFmtId="0" fontId="25" fillId="0" borderId="0" xfId="8" applyFont="1" applyAlignment="1">
      <alignment horizontal="left" vertical="center" wrapText="1"/>
    </xf>
    <xf numFmtId="0" fontId="15" fillId="0" borderId="0" xfId="8"/>
    <xf numFmtId="0" fontId="17" fillId="0" borderId="0" xfId="7" applyFont="1" applyAlignment="1">
      <alignment vertical="center" wrapText="1"/>
    </xf>
    <xf numFmtId="4" fontId="29" fillId="11" borderId="9" xfId="8" applyNumberFormat="1" applyFont="1" applyFill="1" applyBorder="1" applyAlignment="1">
      <alignment horizontal="center" vertical="center" wrapText="1"/>
    </xf>
    <xf numFmtId="10" fontId="29" fillId="11" borderId="9" xfId="8" applyNumberFormat="1" applyFont="1" applyFill="1" applyBorder="1" applyAlignment="1">
      <alignment horizontal="center" vertical="center" wrapText="1"/>
    </xf>
    <xf numFmtId="0" fontId="33" fillId="0" borderId="0" xfId="0" applyFont="1"/>
    <xf numFmtId="0" fontId="17" fillId="0" borderId="13" xfId="8" applyFont="1" applyBorder="1" applyAlignment="1">
      <alignment vertical="center" wrapText="1"/>
    </xf>
    <xf numFmtId="0" fontId="17" fillId="0" borderId="9" xfId="8" applyFont="1" applyBorder="1" applyAlignment="1">
      <alignment vertical="center" wrapText="1"/>
    </xf>
    <xf numFmtId="5" fontId="17" fillId="0" borderId="9" xfId="5" applyNumberFormat="1" applyFont="1" applyBorder="1" applyAlignment="1">
      <alignment horizontal="center" vertical="center"/>
    </xf>
    <xf numFmtId="10" fontId="17" fillId="0" borderId="9" xfId="8" applyNumberFormat="1" applyFont="1" applyBorder="1" applyAlignment="1">
      <alignment vertical="center" wrapText="1"/>
    </xf>
    <xf numFmtId="0" fontId="17" fillId="0" borderId="0" xfId="8" applyFont="1"/>
    <xf numFmtId="0" fontId="34" fillId="0" borderId="0" xfId="0" applyFont="1"/>
    <xf numFmtId="4" fontId="0" fillId="0" borderId="0" xfId="0" applyNumberFormat="1"/>
    <xf numFmtId="10" fontId="0" fillId="0" borderId="0" xfId="0" applyNumberFormat="1"/>
    <xf numFmtId="0" fontId="17" fillId="0" borderId="9" xfId="8" applyFont="1" applyBorder="1" applyAlignment="1">
      <alignment horizontal="left" vertical="center" wrapText="1"/>
    </xf>
    <xf numFmtId="4" fontId="17" fillId="0" borderId="9" xfId="8" applyNumberFormat="1" applyFont="1" applyBorder="1" applyAlignment="1">
      <alignment vertical="center" wrapText="1"/>
    </xf>
    <xf numFmtId="0" fontId="17" fillId="0" borderId="15" xfId="8" applyFont="1" applyBorder="1" applyAlignment="1">
      <alignment vertical="center" wrapText="1"/>
    </xf>
    <xf numFmtId="0" fontId="17" fillId="0" borderId="16" xfId="8" applyFont="1" applyBorder="1" applyAlignment="1">
      <alignment vertical="center" wrapText="1"/>
    </xf>
    <xf numFmtId="4" fontId="17" fillId="0" borderId="16" xfId="8" applyNumberFormat="1" applyFont="1" applyBorder="1" applyAlignment="1">
      <alignment vertical="center" wrapText="1"/>
    </xf>
    <xf numFmtId="10" fontId="17" fillId="0" borderId="16" xfId="8" applyNumberFormat="1" applyFont="1" applyBorder="1" applyAlignment="1">
      <alignment vertical="center" wrapText="1"/>
    </xf>
    <xf numFmtId="0" fontId="17" fillId="0" borderId="22" xfId="8" applyFont="1" applyBorder="1" applyAlignment="1">
      <alignment vertical="center" wrapText="1"/>
    </xf>
    <xf numFmtId="0" fontId="17" fillId="0" borderId="23" xfId="8" applyFont="1" applyBorder="1" applyAlignment="1">
      <alignment vertical="center" wrapText="1"/>
    </xf>
    <xf numFmtId="0" fontId="0" fillId="0" borderId="23" xfId="0" applyBorder="1"/>
    <xf numFmtId="4" fontId="17" fillId="0" borderId="23" xfId="8" applyNumberFormat="1" applyFont="1" applyBorder="1" applyAlignment="1">
      <alignment vertical="center" wrapText="1"/>
    </xf>
    <xf numFmtId="10" fontId="17" fillId="0" borderId="23" xfId="8" applyNumberFormat="1" applyFont="1" applyBorder="1" applyAlignment="1">
      <alignment vertical="center" wrapText="1"/>
    </xf>
    <xf numFmtId="166" fontId="17" fillId="0" borderId="9" xfId="4" applyNumberFormat="1" applyFont="1" applyBorder="1" applyAlignment="1">
      <alignment vertical="center" wrapText="1"/>
    </xf>
    <xf numFmtId="9" fontId="17" fillId="0" borderId="9" xfId="6" applyFont="1" applyBorder="1" applyAlignment="1">
      <alignment vertical="center" wrapText="1"/>
    </xf>
    <xf numFmtId="1" fontId="17" fillId="0" borderId="9" xfId="8" applyNumberFormat="1" applyFont="1" applyBorder="1" applyAlignment="1">
      <alignment vertical="center" wrapText="1"/>
    </xf>
    <xf numFmtId="0" fontId="17" fillId="0" borderId="0" xfId="8" applyFont="1" applyAlignment="1">
      <alignment vertical="center" wrapText="1"/>
    </xf>
    <xf numFmtId="166" fontId="17" fillId="0" borderId="0" xfId="4" applyNumberFormat="1" applyFont="1" applyBorder="1" applyAlignment="1">
      <alignment vertical="center" wrapText="1"/>
    </xf>
    <xf numFmtId="9" fontId="17" fillId="0" borderId="0" xfId="6" applyFont="1" applyBorder="1" applyAlignment="1">
      <alignment vertical="center" wrapText="1"/>
    </xf>
    <xf numFmtId="10" fontId="17" fillId="0" borderId="0" xfId="8" applyNumberFormat="1" applyFont="1" applyAlignment="1">
      <alignment vertical="center" wrapText="1"/>
    </xf>
    <xf numFmtId="166" fontId="17" fillId="0" borderId="23" xfId="4" applyNumberFormat="1" applyFont="1" applyBorder="1" applyAlignment="1">
      <alignment vertical="center" wrapText="1"/>
    </xf>
    <xf numFmtId="9" fontId="17" fillId="0" borderId="23" xfId="6" applyFont="1" applyBorder="1" applyAlignment="1">
      <alignment vertical="center" wrapText="1"/>
    </xf>
    <xf numFmtId="9" fontId="17" fillId="0" borderId="9" xfId="8" applyNumberFormat="1" applyFont="1" applyBorder="1" applyAlignment="1">
      <alignment vertical="center" wrapText="1"/>
    </xf>
    <xf numFmtId="0" fontId="17" fillId="0" borderId="14" xfId="8" applyFont="1" applyBorder="1" applyAlignment="1">
      <alignment vertical="center" wrapText="1"/>
    </xf>
    <xf numFmtId="4" fontId="17" fillId="0" borderId="0" xfId="8" applyNumberFormat="1" applyFont="1" applyAlignment="1">
      <alignment vertical="center" wrapText="1"/>
    </xf>
    <xf numFmtId="43" fontId="17" fillId="0" borderId="9" xfId="4" applyFont="1" applyBorder="1" applyAlignment="1">
      <alignment vertical="center" wrapText="1"/>
    </xf>
    <xf numFmtId="0" fontId="0" fillId="0" borderId="22" xfId="0" applyBorder="1"/>
    <xf numFmtId="4" fontId="0" fillId="0" borderId="23" xfId="0" applyNumberFormat="1" applyBorder="1"/>
    <xf numFmtId="10" fontId="0" fillId="0" borderId="23" xfId="0" applyNumberFormat="1" applyBorder="1"/>
    <xf numFmtId="0" fontId="17" fillId="0" borderId="9" xfId="8" applyFont="1" applyFill="1" applyBorder="1" applyAlignment="1">
      <alignment vertical="center" wrapText="1"/>
    </xf>
    <xf numFmtId="3" fontId="0" fillId="0" borderId="23" xfId="0" applyNumberFormat="1" applyBorder="1"/>
    <xf numFmtId="0" fontId="3" fillId="5" borderId="5" xfId="0" applyFont="1" applyFill="1" applyBorder="1"/>
    <xf numFmtId="164" fontId="3" fillId="5" borderId="5" xfId="5" applyNumberFormat="1" applyFont="1" applyFill="1" applyBorder="1"/>
    <xf numFmtId="164" fontId="3" fillId="5" borderId="5" xfId="0" applyNumberFormat="1" applyFont="1" applyFill="1" applyBorder="1"/>
    <xf numFmtId="0" fontId="3" fillId="6" borderId="5" xfId="0" applyFont="1" applyFill="1" applyBorder="1"/>
    <xf numFmtId="164" fontId="3" fillId="6" borderId="5" xfId="5" applyNumberFormat="1" applyFont="1" applyFill="1" applyBorder="1"/>
    <xf numFmtId="164" fontId="3" fillId="6" borderId="5" xfId="0" applyNumberFormat="1" applyFont="1" applyFill="1" applyBorder="1"/>
    <xf numFmtId="0" fontId="36" fillId="0" borderId="0" xfId="0" applyFont="1" applyAlignment="1">
      <alignment vertical="top"/>
    </xf>
    <xf numFmtId="0" fontId="33" fillId="3" borderId="1" xfId="0" applyFont="1" applyFill="1" applyBorder="1" applyAlignment="1">
      <alignment vertical="center"/>
    </xf>
    <xf numFmtId="166" fontId="7" fillId="3" borderId="1" xfId="4" applyNumberFormat="1" applyFont="1" applyFill="1" applyBorder="1" applyAlignment="1">
      <alignment horizontal="right" vertical="center" wrapText="1"/>
    </xf>
    <xf numFmtId="166" fontId="3" fillId="3" borderId="1" xfId="4" applyNumberFormat="1" applyFont="1" applyFill="1" applyBorder="1" applyAlignment="1">
      <alignment horizontal="right" vertical="center" wrapText="1"/>
    </xf>
    <xf numFmtId="166" fontId="2" fillId="7" borderId="1" xfId="4" applyNumberFormat="1" applyFont="1" applyFill="1" applyBorder="1" applyAlignment="1">
      <alignment vertical="center"/>
    </xf>
    <xf numFmtId="166" fontId="0" fillId="4" borderId="1" xfId="4" applyNumberFormat="1" applyFont="1" applyFill="1" applyBorder="1" applyAlignment="1">
      <alignment horizontal="right" vertical="center" wrapText="1"/>
    </xf>
    <xf numFmtId="166" fontId="3" fillId="4" borderId="1" xfId="4" applyNumberFormat="1" applyFont="1" applyFill="1" applyBorder="1" applyAlignment="1">
      <alignment horizontal="right" vertical="center" wrapText="1"/>
    </xf>
    <xf numFmtId="166" fontId="3" fillId="5" borderId="1" xfId="4" applyNumberFormat="1" applyFont="1" applyFill="1" applyBorder="1" applyAlignment="1">
      <alignment horizontal="right" vertical="center" wrapText="1"/>
    </xf>
    <xf numFmtId="166" fontId="9" fillId="3" borderId="1" xfId="4" applyNumberFormat="1" applyFont="1" applyFill="1" applyBorder="1" applyAlignment="1">
      <alignment horizontal="right" vertical="center" wrapText="1"/>
    </xf>
    <xf numFmtId="166" fontId="0" fillId="3" borderId="1" xfId="4" applyNumberFormat="1" applyFont="1" applyFill="1" applyBorder="1" applyAlignment="1">
      <alignment horizontal="right" vertical="center" wrapText="1"/>
    </xf>
    <xf numFmtId="166" fontId="3" fillId="6" borderId="1" xfId="4" applyNumberFormat="1" applyFont="1" applyFill="1" applyBorder="1" applyAlignment="1">
      <alignment horizontal="right" vertical="center" wrapText="1"/>
    </xf>
    <xf numFmtId="166" fontId="4" fillId="7" borderId="1" xfId="4" applyNumberFormat="1" applyFont="1" applyFill="1" applyBorder="1" applyAlignment="1">
      <alignment horizontal="right" vertical="center" wrapText="1"/>
    </xf>
    <xf numFmtId="166" fontId="2" fillId="7" borderId="1" xfId="4" applyNumberFormat="1" applyFont="1" applyFill="1" applyBorder="1" applyAlignment="1">
      <alignment horizontal="right" vertical="center" wrapText="1"/>
    </xf>
    <xf numFmtId="166" fontId="9" fillId="4" borderId="1" xfId="4" applyNumberFormat="1" applyFont="1" applyFill="1" applyBorder="1" applyAlignment="1">
      <alignment horizontal="right" vertical="center" wrapText="1"/>
    </xf>
    <xf numFmtId="43" fontId="3" fillId="5" borderId="1" xfId="4" applyNumberFormat="1" applyFont="1" applyFill="1" applyBorder="1" applyAlignment="1">
      <alignment horizontal="right" vertical="center" wrapText="1"/>
    </xf>
    <xf numFmtId="0" fontId="17" fillId="0" borderId="27" xfId="8" applyFont="1" applyBorder="1" applyAlignment="1">
      <alignment vertical="center" wrapText="1"/>
    </xf>
    <xf numFmtId="0" fontId="25" fillId="0" borderId="0" xfId="8" applyFont="1" applyAlignment="1">
      <alignment horizontal="left" vertical="top" wrapText="1"/>
    </xf>
    <xf numFmtId="0" fontId="17" fillId="0" borderId="10" xfId="8" applyFont="1" applyBorder="1" applyAlignment="1">
      <alignment vertical="top" wrapText="1"/>
    </xf>
    <xf numFmtId="0" fontId="0" fillId="0" borderId="0" xfId="0" applyAlignment="1">
      <alignment vertical="top"/>
    </xf>
    <xf numFmtId="0" fontId="17" fillId="0" borderId="24" xfId="8" applyFont="1" applyBorder="1" applyAlignment="1">
      <alignment vertical="top" wrapText="1"/>
    </xf>
    <xf numFmtId="0" fontId="17" fillId="0" borderId="17" xfId="8" applyFont="1" applyBorder="1" applyAlignment="1">
      <alignment vertical="top" wrapText="1"/>
    </xf>
    <xf numFmtId="0" fontId="17" fillId="0" borderId="0" xfId="8" applyFont="1" applyAlignment="1">
      <alignment vertical="top" wrapText="1"/>
    </xf>
    <xf numFmtId="0" fontId="17" fillId="0" borderId="25" xfId="8" applyFont="1" applyBorder="1" applyAlignment="1">
      <alignment vertical="top" wrapText="1"/>
    </xf>
    <xf numFmtId="0" fontId="0" fillId="0" borderId="24" xfId="0" applyBorder="1" applyAlignment="1">
      <alignment vertical="top"/>
    </xf>
    <xf numFmtId="3" fontId="9" fillId="4" borderId="1" xfId="0" quotePrefix="1" applyNumberFormat="1" applyFont="1" applyFill="1" applyBorder="1" applyAlignment="1">
      <alignment vertical="center"/>
    </xf>
    <xf numFmtId="167" fontId="12" fillId="0" borderId="0" xfId="5" applyNumberFormat="1" applyFont="1" applyAlignment="1">
      <alignment vertical="top"/>
    </xf>
    <xf numFmtId="167" fontId="0" fillId="0" borderId="0" xfId="5" applyNumberFormat="1" applyFont="1"/>
    <xf numFmtId="167" fontId="5" fillId="2" borderId="1" xfId="5" applyNumberFormat="1" applyFont="1" applyFill="1" applyBorder="1" applyAlignment="1">
      <alignment vertical="center" wrapText="1"/>
    </xf>
    <xf numFmtId="167" fontId="7" fillId="3" borderId="1" xfId="5" applyNumberFormat="1" applyFont="1" applyFill="1" applyBorder="1" applyAlignment="1">
      <alignment horizontal="right" vertical="center" wrapText="1"/>
    </xf>
    <xf numFmtId="167" fontId="2" fillId="7" borderId="1" xfId="5" applyNumberFormat="1" applyFont="1" applyFill="1" applyBorder="1" applyAlignment="1">
      <alignment vertical="center"/>
    </xf>
    <xf numFmtId="167" fontId="0" fillId="4" borderId="1" xfId="5" applyNumberFormat="1" applyFont="1" applyFill="1" applyBorder="1" applyAlignment="1">
      <alignment horizontal="right" vertical="center" wrapText="1"/>
    </xf>
    <xf numFmtId="167" fontId="3" fillId="5" borderId="1" xfId="5" applyNumberFormat="1" applyFont="1" applyFill="1" applyBorder="1" applyAlignment="1">
      <alignment horizontal="right" vertical="center" wrapText="1"/>
    </xf>
    <xf numFmtId="167" fontId="9" fillId="3" borderId="1" xfId="5" applyNumberFormat="1" applyFont="1" applyFill="1" applyBorder="1" applyAlignment="1">
      <alignment horizontal="right" vertical="center" wrapText="1"/>
    </xf>
    <xf numFmtId="167" fontId="0" fillId="3" borderId="1" xfId="5" applyNumberFormat="1" applyFont="1" applyFill="1" applyBorder="1" applyAlignment="1">
      <alignment horizontal="right" vertical="center" wrapText="1"/>
    </xf>
    <xf numFmtId="167" fontId="3" fillId="6" borderId="1" xfId="5" applyNumberFormat="1" applyFont="1" applyFill="1" applyBorder="1" applyAlignment="1">
      <alignment horizontal="right" vertical="center" wrapText="1"/>
    </xf>
    <xf numFmtId="167" fontId="2" fillId="7" borderId="1" xfId="5" applyNumberFormat="1" applyFont="1" applyFill="1" applyBorder="1" applyAlignment="1">
      <alignment horizontal="right" vertical="center" wrapText="1"/>
    </xf>
    <xf numFmtId="167" fontId="3" fillId="4" borderId="1" xfId="5" applyNumberFormat="1" applyFont="1" applyFill="1" applyBorder="1" applyAlignment="1">
      <alignment horizontal="right" vertical="center" wrapText="1"/>
    </xf>
    <xf numFmtId="167" fontId="9" fillId="4" borderId="1" xfId="5" applyNumberFormat="1" applyFont="1" applyFill="1" applyBorder="1" applyAlignment="1">
      <alignment horizontal="right" vertical="center" wrapText="1"/>
    </xf>
    <xf numFmtId="9" fontId="14" fillId="2" borderId="5" xfId="6" applyNumberFormat="1" applyFont="1" applyFill="1" applyBorder="1" applyAlignment="1">
      <alignment horizontal="center" vertical="center" wrapText="1"/>
    </xf>
    <xf numFmtId="0" fontId="37" fillId="2" borderId="1" xfId="0" applyFont="1" applyFill="1" applyBorder="1" applyAlignment="1">
      <alignment vertical="center" wrapText="1"/>
    </xf>
    <xf numFmtId="166" fontId="36" fillId="3" borderId="1" xfId="4" applyNumberFormat="1" applyFont="1" applyFill="1" applyBorder="1" applyAlignment="1">
      <alignment horizontal="right" vertical="center" wrapText="1"/>
    </xf>
    <xf numFmtId="166" fontId="3" fillId="7" borderId="1" xfId="4" applyNumberFormat="1" applyFont="1" applyFill="1" applyBorder="1" applyAlignment="1">
      <alignment vertical="center"/>
    </xf>
    <xf numFmtId="0" fontId="0" fillId="0" borderId="0" xfId="0" applyFont="1"/>
    <xf numFmtId="0" fontId="0" fillId="3" borderId="1" xfId="0" applyFont="1" applyFill="1" applyBorder="1" applyAlignment="1">
      <alignment vertical="center"/>
    </xf>
    <xf numFmtId="0" fontId="38" fillId="0" borderId="9" xfId="8" applyFont="1" applyBorder="1" applyAlignment="1">
      <alignment vertical="center" wrapText="1"/>
    </xf>
    <xf numFmtId="0" fontId="38" fillId="0" borderId="13" xfId="8" applyFont="1" applyBorder="1" applyAlignment="1">
      <alignment vertical="center" wrapText="1"/>
    </xf>
    <xf numFmtId="4" fontId="38" fillId="0" borderId="9" xfId="8" applyNumberFormat="1" applyFont="1" applyBorder="1" applyAlignment="1">
      <alignment vertical="center" wrapText="1"/>
    </xf>
    <xf numFmtId="10" fontId="38" fillId="0" borderId="9" xfId="8" applyNumberFormat="1" applyFont="1" applyBorder="1" applyAlignment="1">
      <alignment vertical="center" wrapText="1"/>
    </xf>
    <xf numFmtId="0" fontId="38" fillId="0" borderId="9" xfId="8" applyFont="1" applyFill="1" applyBorder="1" applyAlignment="1">
      <alignment vertical="center" wrapText="1"/>
    </xf>
    <xf numFmtId="0" fontId="38" fillId="0" borderId="10" xfId="8" applyFont="1" applyBorder="1" applyAlignment="1">
      <alignment vertical="top" wrapText="1"/>
    </xf>
    <xf numFmtId="0" fontId="34" fillId="0" borderId="9" xfId="8" applyFont="1" applyBorder="1" applyAlignment="1">
      <alignment vertical="center" wrapText="1"/>
    </xf>
    <xf numFmtId="167" fontId="1" fillId="3" borderId="1" xfId="5" applyNumberFormat="1" applyFont="1" applyFill="1" applyBorder="1" applyAlignment="1">
      <alignment horizontal="right" vertical="center" wrapText="1"/>
    </xf>
    <xf numFmtId="0" fontId="9" fillId="12" borderId="1" xfId="0" applyFont="1" applyFill="1" applyBorder="1" applyAlignment="1">
      <alignment vertical="center"/>
    </xf>
    <xf numFmtId="0" fontId="3" fillId="5" borderId="1" xfId="1" applyFont="1" applyFill="1" applyBorder="1" applyAlignment="1">
      <alignment vertical="center"/>
    </xf>
    <xf numFmtId="0" fontId="0" fillId="0" borderId="1" xfId="0" applyFont="1" applyFill="1" applyBorder="1" applyAlignment="1">
      <alignment vertical="center"/>
    </xf>
    <xf numFmtId="0" fontId="11" fillId="4" borderId="1" xfId="0" applyFont="1" applyFill="1" applyBorder="1" applyAlignment="1">
      <alignment vertical="center"/>
    </xf>
    <xf numFmtId="166" fontId="39" fillId="7" borderId="1" xfId="4" applyNumberFormat="1" applyFont="1" applyFill="1" applyBorder="1" applyAlignment="1">
      <alignment horizontal="right" vertical="center" wrapText="1"/>
    </xf>
    <xf numFmtId="166" fontId="40" fillId="7" borderId="1" xfId="4" applyNumberFormat="1" applyFont="1" applyFill="1" applyBorder="1" applyAlignment="1">
      <alignment vertical="center"/>
    </xf>
    <xf numFmtId="0" fontId="34" fillId="0" borderId="13" xfId="8" applyFont="1" applyBorder="1" applyAlignment="1">
      <alignment vertical="center" wrapText="1"/>
    </xf>
    <xf numFmtId="10" fontId="34" fillId="0" borderId="9" xfId="8" applyNumberFormat="1" applyFont="1" applyBorder="1" applyAlignment="1">
      <alignment vertical="center" wrapText="1"/>
    </xf>
    <xf numFmtId="0" fontId="34" fillId="0" borderId="10" xfId="8" applyFont="1" applyBorder="1" applyAlignment="1">
      <alignment vertical="top" wrapText="1"/>
    </xf>
    <xf numFmtId="0" fontId="34" fillId="0" borderId="9" xfId="8" applyFont="1" applyFill="1" applyBorder="1" applyAlignment="1">
      <alignment vertical="center" wrapText="1"/>
    </xf>
    <xf numFmtId="9" fontId="34" fillId="0" borderId="9" xfId="6" applyFont="1" applyBorder="1" applyAlignment="1">
      <alignment vertical="center" wrapText="1"/>
    </xf>
    <xf numFmtId="9" fontId="34" fillId="0" borderId="9" xfId="8" applyNumberFormat="1" applyFont="1" applyBorder="1" applyAlignment="1">
      <alignment vertical="center" wrapText="1"/>
    </xf>
    <xf numFmtId="166" fontId="34" fillId="0" borderId="9" xfId="4" applyNumberFormat="1" applyFont="1" applyBorder="1" applyAlignment="1">
      <alignment vertical="center" wrapText="1"/>
    </xf>
    <xf numFmtId="43" fontId="27" fillId="0" borderId="0" xfId="4" applyFont="1"/>
    <xf numFmtId="43" fontId="15" fillId="0" borderId="0" xfId="4" applyFont="1"/>
    <xf numFmtId="43" fontId="17" fillId="0" borderId="0" xfId="4" applyFont="1"/>
    <xf numFmtId="43" fontId="0" fillId="0" borderId="0" xfId="4" applyFont="1"/>
    <xf numFmtId="0" fontId="41" fillId="0" borderId="0" xfId="8" applyFont="1" applyAlignment="1">
      <alignment horizontal="left" vertical="center" wrapText="1"/>
    </xf>
    <xf numFmtId="0" fontId="1" fillId="0" borderId="0" xfId="0" applyFont="1"/>
    <xf numFmtId="0" fontId="34" fillId="0" borderId="23" xfId="8" applyFont="1" applyBorder="1" applyAlignment="1">
      <alignment vertical="center" wrapText="1"/>
    </xf>
    <xf numFmtId="0" fontId="34" fillId="0" borderId="0" xfId="8" applyFont="1" applyAlignment="1">
      <alignment vertical="center" wrapText="1"/>
    </xf>
    <xf numFmtId="166" fontId="34" fillId="0" borderId="14" xfId="4" applyNumberFormat="1" applyFont="1" applyBorder="1" applyAlignment="1">
      <alignment vertical="center" wrapText="1"/>
    </xf>
    <xf numFmtId="166" fontId="34" fillId="0" borderId="16" xfId="4" applyNumberFormat="1" applyFont="1" applyBorder="1" applyAlignment="1">
      <alignment vertical="center" wrapText="1"/>
    </xf>
    <xf numFmtId="166" fontId="34" fillId="0" borderId="23" xfId="8" applyNumberFormat="1" applyFont="1" applyBorder="1" applyAlignment="1">
      <alignment vertical="center" wrapText="1"/>
    </xf>
    <xf numFmtId="0" fontId="1" fillId="0" borderId="23" xfId="0" applyFont="1" applyBorder="1"/>
    <xf numFmtId="165" fontId="17" fillId="0" borderId="9" xfId="7" applyNumberFormat="1" applyFont="1" applyFill="1" applyBorder="1" applyAlignment="1">
      <alignment horizontal="right" vertical="center" wrapText="1"/>
    </xf>
    <xf numFmtId="165" fontId="17" fillId="12" borderId="9" xfId="7" applyNumberFormat="1" applyFont="1" applyFill="1" applyBorder="1" applyAlignment="1">
      <alignment horizontal="right" vertical="center" wrapText="1"/>
    </xf>
    <xf numFmtId="4" fontId="17" fillId="0" borderId="9" xfId="8" applyNumberFormat="1" applyFont="1" applyFill="1" applyBorder="1" applyAlignment="1">
      <alignment vertical="center" wrapText="1"/>
    </xf>
    <xf numFmtId="166" fontId="17" fillId="0" borderId="9" xfId="4" applyNumberFormat="1" applyFont="1" applyFill="1" applyBorder="1" applyAlignment="1">
      <alignment vertical="center" wrapText="1"/>
    </xf>
    <xf numFmtId="0" fontId="17" fillId="0" borderId="0" xfId="7" applyFont="1" applyAlignment="1">
      <alignment horizontal="left" vertical="center" wrapText="1"/>
    </xf>
    <xf numFmtId="0" fontId="29" fillId="11" borderId="9" xfId="8" applyFont="1" applyFill="1" applyBorder="1" applyAlignment="1">
      <alignment horizontal="center" vertical="center" wrapText="1"/>
    </xf>
    <xf numFmtId="0" fontId="29" fillId="11" borderId="9" xfId="8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7" fillId="0" borderId="0" xfId="7" applyFont="1" applyAlignment="1">
      <alignment horizontal="left" vertical="center" wrapText="1"/>
    </xf>
    <xf numFmtId="0" fontId="17" fillId="0" borderId="13" xfId="7" applyFont="1" applyBorder="1" applyAlignment="1">
      <alignment horizontal="center" vertical="center"/>
    </xf>
    <xf numFmtId="0" fontId="17" fillId="0" borderId="0" xfId="8" applyFont="1" applyAlignment="1">
      <alignment horizontal="left" vertical="center" wrapText="1"/>
    </xf>
    <xf numFmtId="0" fontId="23" fillId="9" borderId="6" xfId="7" applyFont="1" applyFill="1" applyBorder="1" applyAlignment="1">
      <alignment horizontal="center" vertical="center" wrapText="1"/>
    </xf>
    <xf numFmtId="0" fontId="23" fillId="9" borderId="7" xfId="7" applyFont="1" applyFill="1" applyBorder="1" applyAlignment="1">
      <alignment horizontal="center" vertical="center" wrapText="1"/>
    </xf>
    <xf numFmtId="0" fontId="23" fillId="9" borderId="8" xfId="7" applyFont="1" applyFill="1" applyBorder="1" applyAlignment="1">
      <alignment horizontal="center" vertical="center" wrapText="1"/>
    </xf>
    <xf numFmtId="0" fontId="22" fillId="0" borderId="14" xfId="7" applyFont="1" applyBorder="1" applyAlignment="1">
      <alignment horizontal="center" vertical="center" wrapText="1"/>
    </xf>
    <xf numFmtId="0" fontId="24" fillId="0" borderId="18" xfId="7" applyFont="1" applyBorder="1" applyAlignment="1">
      <alignment horizontal="center" vertical="center" wrapText="1"/>
    </xf>
    <xf numFmtId="0" fontId="17" fillId="0" borderId="16" xfId="7" applyFont="1" applyBorder="1" applyAlignment="1">
      <alignment horizontal="center" vertical="center" wrapText="1"/>
    </xf>
    <xf numFmtId="0" fontId="17" fillId="0" borderId="17" xfId="7" applyFont="1" applyBorder="1" applyAlignment="1">
      <alignment horizontal="center" vertical="center" wrapText="1"/>
    </xf>
    <xf numFmtId="0" fontId="23" fillId="10" borderId="29" xfId="8" applyFont="1" applyFill="1" applyBorder="1" applyAlignment="1">
      <alignment horizontal="left" vertical="center" wrapText="1"/>
    </xf>
    <xf numFmtId="0" fontId="23" fillId="10" borderId="30" xfId="8" applyFont="1" applyFill="1" applyBorder="1" applyAlignment="1">
      <alignment horizontal="left" vertical="center" wrapText="1"/>
    </xf>
    <xf numFmtId="0" fontId="23" fillId="10" borderId="31" xfId="8" applyFont="1" applyFill="1" applyBorder="1" applyAlignment="1">
      <alignment horizontal="left" vertical="center" wrapText="1"/>
    </xf>
    <xf numFmtId="0" fontId="17" fillId="0" borderId="26" xfId="8" applyFont="1" applyBorder="1" applyAlignment="1">
      <alignment horizontal="center" vertical="center" wrapText="1"/>
    </xf>
    <xf numFmtId="0" fontId="17" fillId="0" borderId="28" xfId="8" applyFont="1" applyBorder="1" applyAlignment="1">
      <alignment horizontal="center" vertical="center" wrapText="1"/>
    </xf>
    <xf numFmtId="0" fontId="29" fillId="11" borderId="13" xfId="8" applyFont="1" applyFill="1" applyBorder="1" applyAlignment="1">
      <alignment horizontal="center" vertical="center" wrapText="1"/>
    </xf>
    <xf numFmtId="0" fontId="29" fillId="11" borderId="9" xfId="8" applyFont="1" applyFill="1" applyBorder="1" applyAlignment="1">
      <alignment horizontal="center" vertical="center" wrapText="1"/>
    </xf>
    <xf numFmtId="0" fontId="34" fillId="11" borderId="9" xfId="8" applyFont="1" applyFill="1" applyBorder="1" applyAlignment="1">
      <alignment horizontal="center" vertical="center" wrapText="1"/>
    </xf>
    <xf numFmtId="0" fontId="29" fillId="11" borderId="26" xfId="8" applyFont="1" applyFill="1" applyBorder="1" applyAlignment="1">
      <alignment horizontal="center" vertical="center"/>
    </xf>
    <xf numFmtId="0" fontId="29" fillId="11" borderId="28" xfId="8" applyFont="1" applyFill="1" applyBorder="1" applyAlignment="1">
      <alignment horizontal="center" vertical="center"/>
    </xf>
    <xf numFmtId="0" fontId="29" fillId="11" borderId="27" xfId="8" applyFont="1" applyFill="1" applyBorder="1" applyAlignment="1">
      <alignment horizontal="center" vertical="center"/>
    </xf>
    <xf numFmtId="0" fontId="29" fillId="11" borderId="10" xfId="8" applyFont="1" applyFill="1" applyBorder="1" applyAlignment="1">
      <alignment horizontal="center" vertical="top" wrapText="1"/>
    </xf>
    <xf numFmtId="0" fontId="42" fillId="11" borderId="9" xfId="8" applyFont="1" applyFill="1" applyBorder="1" applyAlignment="1">
      <alignment horizontal="center" vertical="center" wrapText="1"/>
    </xf>
    <xf numFmtId="0" fontId="25" fillId="0" borderId="19" xfId="8" applyFont="1" applyBorder="1" applyAlignment="1">
      <alignment horizontal="left" vertical="center" wrapText="1"/>
    </xf>
    <xf numFmtId="0" fontId="25" fillId="0" borderId="20" xfId="8" applyFont="1" applyBorder="1" applyAlignment="1">
      <alignment horizontal="left" vertical="center" wrapText="1"/>
    </xf>
    <xf numFmtId="0" fontId="25" fillId="0" borderId="21" xfId="8" applyFont="1" applyBorder="1" applyAlignment="1">
      <alignment horizontal="left" vertical="center" wrapText="1"/>
    </xf>
    <xf numFmtId="0" fontId="23" fillId="10" borderId="6" xfId="8" applyFont="1" applyFill="1" applyBorder="1" applyAlignment="1">
      <alignment horizontal="left" vertical="center" wrapText="1"/>
    </xf>
    <xf numFmtId="0" fontId="23" fillId="10" borderId="7" xfId="8" applyFont="1" applyFill="1" applyBorder="1" applyAlignment="1">
      <alignment horizontal="left" vertical="center" wrapText="1"/>
    </xf>
    <xf numFmtId="0" fontId="23" fillId="10" borderId="8" xfId="8" applyFont="1" applyFill="1" applyBorder="1" applyAlignment="1">
      <alignment horizontal="left" vertical="center" wrapText="1"/>
    </xf>
    <xf numFmtId="0" fontId="29" fillId="11" borderId="9" xfId="8" applyFont="1" applyFill="1" applyBorder="1" applyAlignment="1">
      <alignment horizontal="center" vertical="center"/>
    </xf>
    <xf numFmtId="0" fontId="17" fillId="0" borderId="27" xfId="8" applyFont="1" applyBorder="1" applyAlignment="1">
      <alignment horizontal="center" vertical="center" wrapText="1"/>
    </xf>
    <xf numFmtId="0" fontId="17" fillId="0" borderId="9" xfId="8" applyFont="1" applyBorder="1" applyAlignment="1">
      <alignment horizontal="center" vertical="center" wrapText="1"/>
    </xf>
    <xf numFmtId="0" fontId="17" fillId="0" borderId="16" xfId="8" applyFont="1" applyBorder="1" applyAlignment="1">
      <alignment horizontal="center" vertical="center" wrapText="1"/>
    </xf>
  </cellXfs>
  <cellStyles count="10">
    <cellStyle name="ColLevel_1" xfId="2" builtinId="2" iLevel="0"/>
    <cellStyle name="Comma" xfId="4" builtinId="3"/>
    <cellStyle name="Currency" xfId="5" builtinId="4"/>
    <cellStyle name="Normal" xfId="0" builtinId="0"/>
    <cellStyle name="Normal 14" xfId="9" xr:uid="{536134CC-49AF-4D81-8F56-5DF173050C43}"/>
    <cellStyle name="Normal 2" xfId="8" xr:uid="{62FA9EDC-2412-40FF-90C1-C585EBD9D846}"/>
    <cellStyle name="Normal 3" xfId="7" xr:uid="{DF7285E8-5D74-4F3F-B84B-3FF1EDF1A15B}"/>
    <cellStyle name="Percent" xfId="6" builtinId="5"/>
    <cellStyle name="RowLevel_1" xfId="1" builtinId="1" iLevel="0"/>
    <cellStyle name="RowLevel_2" xfId="3" builtinId="1" iLevel="1"/>
  </cellStyles>
  <dxfs count="0"/>
  <tableStyles count="0" defaultTableStyle="TableStyleMedium2" defaultPivotStyle="PivotStyleLight16"/>
  <colors>
    <mruColors>
      <color rgb="FF0000FF"/>
      <color rgb="FFE2EFDA"/>
      <color rgb="FFE2EFE4"/>
      <color rgb="FFC6EF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17" Type="http://schemas.openxmlformats.org/officeDocument/2006/relationships/customXml" Target="../customXml/item7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onicaro\Documents\OneDrive%20-%20Inter-American%20Development%20Bank%20Group\1%20CARTERA\TIN\4929%20OC%20CO_CO%20L1241%20Interna\WBS%20PEP%20POA%20PA%20PF\EER%231%20y%20%234%20PEP%20POA,%20PF,%20Pron&#243;stico%20Desembolsos,%20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P POA PF"/>
      <sheetName val="Pronóstico de Desembolsos"/>
      <sheetName val="Estructura del Proyecto"/>
      <sheetName val="PA"/>
      <sheetName val="Detalle PA"/>
    </sheetNames>
    <sheetDataSet>
      <sheetData sheetId="0">
        <row r="5">
          <cell r="T5" t="str">
            <v>2021</v>
          </cell>
          <cell r="AF5" t="str">
            <v>2022</v>
          </cell>
          <cell r="AR5" t="str">
            <v>2023</v>
          </cell>
          <cell r="BD5" t="str">
            <v>2024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BB9888-7C75-4716-A64E-AF4FE0C0A73A}">
  <sheetPr>
    <outlinePr applyStyles="1" summaryBelow="0"/>
  </sheetPr>
  <dimension ref="A1:BP153"/>
  <sheetViews>
    <sheetView zoomScale="70" zoomScaleNormal="70" workbookViewId="0">
      <pane xSplit="4" ySplit="6" topLeftCell="AS7" activePane="bottomRight" state="frozen"/>
      <selection pane="bottomRight" activeCell="BD83" sqref="BD83"/>
      <selection pane="bottomLeft" activeCell="A7" sqref="A7"/>
      <selection pane="topRight" activeCell="E1" sqref="E1"/>
    </sheetView>
  </sheetViews>
  <sheetFormatPr defaultRowHeight="15" outlineLevelRow="1"/>
  <cols>
    <col min="1" max="1" width="9.85546875" style="18" customWidth="1"/>
    <col min="2" max="2" width="8.85546875" style="18"/>
    <col min="3" max="3" width="119.7109375" style="11" customWidth="1"/>
    <col min="4" max="4" width="6.7109375" customWidth="1"/>
    <col min="5" max="5" width="19.5703125" style="167" customWidth="1"/>
    <col min="6" max="6" width="12.7109375" style="11" customWidth="1"/>
    <col min="7" max="7" width="7.85546875" style="11" customWidth="1"/>
    <col min="8" max="9" width="15.28515625" customWidth="1"/>
    <col min="10" max="19" width="14.42578125" customWidth="1"/>
    <col min="20" max="20" width="14.42578125" style="183" customWidth="1"/>
    <col min="21" max="31" width="14.42578125" customWidth="1"/>
    <col min="32" max="32" width="14.42578125" style="183" customWidth="1"/>
    <col min="33" max="56" width="14.42578125" customWidth="1"/>
    <col min="57" max="57" width="17.7109375" customWidth="1"/>
    <col min="58" max="58" width="8.85546875" customWidth="1"/>
  </cols>
  <sheetData>
    <row r="1" spans="1:68" ht="18.75">
      <c r="A1" s="40" t="s">
        <v>0</v>
      </c>
      <c r="B1" s="40"/>
      <c r="C1" s="40"/>
      <c r="D1" s="40"/>
      <c r="E1" s="166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63"/>
      <c r="BF1" s="40"/>
      <c r="BG1" s="40"/>
      <c r="BH1" s="40"/>
      <c r="BI1" s="40"/>
      <c r="BJ1" s="40"/>
      <c r="BK1" s="40"/>
      <c r="BL1" s="40"/>
      <c r="BM1" s="40"/>
      <c r="BN1" s="40"/>
      <c r="BO1" s="40"/>
      <c r="BP1" s="40"/>
    </row>
    <row r="2" spans="1:68" ht="18.75">
      <c r="A2" s="40" t="s">
        <v>1</v>
      </c>
      <c r="B2" s="40"/>
      <c r="C2" s="40"/>
      <c r="D2" s="40"/>
      <c r="E2" s="166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63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</row>
    <row r="3" spans="1:68">
      <c r="J3" s="3" t="s">
        <v>2</v>
      </c>
      <c r="K3" s="1"/>
      <c r="L3" s="1"/>
      <c r="M3" s="1"/>
      <c r="N3" s="1"/>
      <c r="O3" s="1"/>
      <c r="P3" s="1"/>
      <c r="Q3" s="1"/>
      <c r="R3" s="1"/>
      <c r="S3" s="1"/>
      <c r="T3" s="2"/>
      <c r="U3" s="225" t="s">
        <v>3</v>
      </c>
      <c r="V3" s="226"/>
      <c r="W3" s="226"/>
      <c r="X3" s="226"/>
      <c r="Y3" s="226"/>
      <c r="Z3" s="226"/>
      <c r="AA3" s="226"/>
      <c r="AB3" s="226"/>
      <c r="AC3" s="226"/>
      <c r="AD3" s="226"/>
      <c r="AE3" s="226"/>
      <c r="AF3" s="227"/>
      <c r="AG3" s="3" t="s">
        <v>4</v>
      </c>
      <c r="AH3" s="1"/>
      <c r="AI3" s="1"/>
      <c r="AJ3" s="1"/>
      <c r="AK3" s="1"/>
      <c r="AL3" s="1"/>
      <c r="AM3" s="1"/>
      <c r="AN3" s="1"/>
      <c r="AO3" s="1"/>
      <c r="AP3" s="1"/>
      <c r="AQ3" s="1"/>
      <c r="AR3" s="2"/>
      <c r="AS3" s="38" t="s">
        <v>5</v>
      </c>
      <c r="AT3" s="39"/>
      <c r="AU3" s="39"/>
      <c r="AV3" s="39"/>
      <c r="AW3" s="39"/>
      <c r="AX3" s="39"/>
      <c r="AY3" s="39"/>
      <c r="AZ3" s="39"/>
      <c r="BA3" s="39"/>
      <c r="BB3" s="39"/>
      <c r="BC3" s="39"/>
      <c r="BD3" s="39"/>
      <c r="BE3" s="64"/>
    </row>
    <row r="4" spans="1:68" ht="24">
      <c r="A4" s="19" t="s">
        <v>6</v>
      </c>
      <c r="B4" s="19" t="s">
        <v>7</v>
      </c>
      <c r="C4" s="12" t="s">
        <v>8</v>
      </c>
      <c r="D4" s="5" t="s">
        <v>9</v>
      </c>
      <c r="E4" s="168" t="s">
        <v>10</v>
      </c>
      <c r="F4" s="12" t="s">
        <v>11</v>
      </c>
      <c r="G4" s="12" t="s">
        <v>12</v>
      </c>
      <c r="H4" s="5" t="s">
        <v>13</v>
      </c>
      <c r="I4" s="5" t="s">
        <v>14</v>
      </c>
      <c r="J4" s="5" t="s">
        <v>15</v>
      </c>
      <c r="K4" s="5" t="s">
        <v>16</v>
      </c>
      <c r="L4" s="5" t="s">
        <v>17</v>
      </c>
      <c r="M4" s="5" t="s">
        <v>18</v>
      </c>
      <c r="N4" s="5" t="s">
        <v>19</v>
      </c>
      <c r="O4" s="5" t="s">
        <v>20</v>
      </c>
      <c r="P4" s="5" t="s">
        <v>21</v>
      </c>
      <c r="Q4" s="5" t="s">
        <v>22</v>
      </c>
      <c r="R4" s="5" t="s">
        <v>23</v>
      </c>
      <c r="S4" s="5" t="s">
        <v>24</v>
      </c>
      <c r="T4" s="180" t="s">
        <v>25</v>
      </c>
      <c r="U4" s="4" t="s">
        <v>26</v>
      </c>
      <c r="V4" s="5" t="s">
        <v>15</v>
      </c>
      <c r="W4" s="5" t="s">
        <v>16</v>
      </c>
      <c r="X4" s="5" t="s">
        <v>17</v>
      </c>
      <c r="Y4" s="5" t="s">
        <v>18</v>
      </c>
      <c r="Z4" s="5" t="s">
        <v>19</v>
      </c>
      <c r="AA4" s="5" t="s">
        <v>20</v>
      </c>
      <c r="AB4" s="5" t="s">
        <v>21</v>
      </c>
      <c r="AC4" s="5" t="s">
        <v>22</v>
      </c>
      <c r="AD4" s="5" t="s">
        <v>23</v>
      </c>
      <c r="AE4" s="5" t="s">
        <v>24</v>
      </c>
      <c r="AF4" s="180" t="s">
        <v>25</v>
      </c>
      <c r="AG4" s="5" t="s">
        <v>26</v>
      </c>
      <c r="AH4" s="5" t="s">
        <v>15</v>
      </c>
      <c r="AI4" s="5" t="s">
        <v>16</v>
      </c>
      <c r="AJ4" s="5" t="s">
        <v>17</v>
      </c>
      <c r="AK4" s="5" t="s">
        <v>18</v>
      </c>
      <c r="AL4" s="5" t="s">
        <v>19</v>
      </c>
      <c r="AM4" s="5" t="s">
        <v>20</v>
      </c>
      <c r="AN4" s="5" t="s">
        <v>21</v>
      </c>
      <c r="AO4" s="5" t="s">
        <v>22</v>
      </c>
      <c r="AP4" s="5" t="s">
        <v>23</v>
      </c>
      <c r="AQ4" s="5" t="s">
        <v>24</v>
      </c>
      <c r="AR4" s="5" t="s">
        <v>25</v>
      </c>
      <c r="AS4" s="5" t="s">
        <v>26</v>
      </c>
      <c r="AT4" s="5" t="s">
        <v>15</v>
      </c>
      <c r="AU4" s="5" t="s">
        <v>16</v>
      </c>
      <c r="AV4" s="5" t="s">
        <v>17</v>
      </c>
      <c r="AW4" s="5" t="s">
        <v>18</v>
      </c>
      <c r="AX4" s="5" t="s">
        <v>19</v>
      </c>
      <c r="AY4" s="5" t="s">
        <v>20</v>
      </c>
      <c r="AZ4" s="5" t="s">
        <v>21</v>
      </c>
      <c r="BA4" s="5" t="s">
        <v>22</v>
      </c>
      <c r="BB4" s="5" t="s">
        <v>23</v>
      </c>
      <c r="BC4" s="5" t="s">
        <v>24</v>
      </c>
      <c r="BD4" s="5" t="s">
        <v>25</v>
      </c>
      <c r="BE4" s="26" t="s">
        <v>27</v>
      </c>
    </row>
    <row r="5" spans="1:68" ht="31.5">
      <c r="A5" s="10">
        <v>0</v>
      </c>
      <c r="B5" s="20">
        <v>0</v>
      </c>
      <c r="C5" s="16" t="s">
        <v>28</v>
      </c>
      <c r="D5" s="7" t="s">
        <v>29</v>
      </c>
      <c r="E5" s="169">
        <f>BE5</f>
        <v>15000000</v>
      </c>
      <c r="F5" s="13"/>
      <c r="G5" s="13"/>
      <c r="H5" s="7" t="s">
        <v>30</v>
      </c>
      <c r="I5" s="7" t="s">
        <v>31</v>
      </c>
      <c r="J5" s="143">
        <f t="shared" ref="J5:BD5" si="0">J6+J26+J57+J73+J109+J123</f>
        <v>0</v>
      </c>
      <c r="K5" s="143">
        <f t="shared" si="0"/>
        <v>9082</v>
      </c>
      <c r="L5" s="143">
        <f t="shared" si="0"/>
        <v>10959</v>
      </c>
      <c r="M5" s="143">
        <f t="shared" si="0"/>
        <v>76859</v>
      </c>
      <c r="N5" s="143">
        <f t="shared" si="0"/>
        <v>107855</v>
      </c>
      <c r="O5" s="143">
        <f t="shared" si="0"/>
        <v>153885</v>
      </c>
      <c r="P5" s="143">
        <f t="shared" si="0"/>
        <v>177085</v>
      </c>
      <c r="Q5" s="143">
        <f t="shared" si="0"/>
        <v>196472</v>
      </c>
      <c r="R5" s="143">
        <f t="shared" si="0"/>
        <v>105830</v>
      </c>
      <c r="S5" s="143">
        <f t="shared" si="0"/>
        <v>100076</v>
      </c>
      <c r="T5" s="181">
        <f t="shared" si="0"/>
        <v>479897</v>
      </c>
      <c r="U5" s="143">
        <f t="shared" si="0"/>
        <v>184103</v>
      </c>
      <c r="V5" s="143">
        <f t="shared" si="0"/>
        <v>186543</v>
      </c>
      <c r="W5" s="143">
        <f t="shared" si="0"/>
        <v>203411</v>
      </c>
      <c r="X5" s="143">
        <f t="shared" si="0"/>
        <v>226966</v>
      </c>
      <c r="Y5" s="143">
        <f t="shared" si="0"/>
        <v>173829</v>
      </c>
      <c r="Z5" s="143">
        <f t="shared" si="0"/>
        <v>183655</v>
      </c>
      <c r="AA5" s="143">
        <f t="shared" si="0"/>
        <v>233187</v>
      </c>
      <c r="AB5" s="143">
        <f t="shared" si="0"/>
        <v>219017</v>
      </c>
      <c r="AC5" s="143">
        <f t="shared" si="0"/>
        <v>243112</v>
      </c>
      <c r="AD5" s="143">
        <f t="shared" si="0"/>
        <v>321130</v>
      </c>
      <c r="AE5" s="143">
        <f t="shared" si="0"/>
        <v>198664</v>
      </c>
      <c r="AF5" s="181">
        <f t="shared" si="0"/>
        <v>454383</v>
      </c>
      <c r="AG5" s="143">
        <f t="shared" si="0"/>
        <v>225906</v>
      </c>
      <c r="AH5" s="143">
        <f t="shared" si="0"/>
        <v>202511</v>
      </c>
      <c r="AI5" s="143">
        <f t="shared" si="0"/>
        <v>249984</v>
      </c>
      <c r="AJ5" s="143">
        <f t="shared" si="0"/>
        <v>184134</v>
      </c>
      <c r="AK5" s="143">
        <f t="shared" si="0"/>
        <v>382517</v>
      </c>
      <c r="AL5" s="143">
        <f t="shared" si="0"/>
        <v>480315</v>
      </c>
      <c r="AM5" s="143">
        <f t="shared" si="0"/>
        <v>619396</v>
      </c>
      <c r="AN5" s="143">
        <f t="shared" si="0"/>
        <v>674469</v>
      </c>
      <c r="AO5" s="143">
        <f t="shared" si="0"/>
        <v>706287</v>
      </c>
      <c r="AP5" s="143">
        <f t="shared" si="0"/>
        <v>662336</v>
      </c>
      <c r="AQ5" s="143">
        <f t="shared" si="0"/>
        <v>603834</v>
      </c>
      <c r="AR5" s="143">
        <f t="shared" si="0"/>
        <v>782311</v>
      </c>
      <c r="AS5" s="143">
        <f t="shared" si="0"/>
        <v>403257</v>
      </c>
      <c r="AT5" s="143">
        <f t="shared" si="0"/>
        <v>394446</v>
      </c>
      <c r="AU5" s="143">
        <f t="shared" si="0"/>
        <v>360334</v>
      </c>
      <c r="AV5" s="143">
        <f t="shared" si="0"/>
        <v>432802</v>
      </c>
      <c r="AW5" s="143">
        <f t="shared" si="0"/>
        <v>486634</v>
      </c>
      <c r="AX5" s="143">
        <f t="shared" si="0"/>
        <v>483492</v>
      </c>
      <c r="AY5" s="143">
        <f t="shared" si="0"/>
        <v>472135</v>
      </c>
      <c r="AZ5" s="143">
        <f t="shared" si="0"/>
        <v>490738</v>
      </c>
      <c r="BA5" s="143">
        <f t="shared" si="0"/>
        <v>303610</v>
      </c>
      <c r="BB5" s="143">
        <f t="shared" si="0"/>
        <v>309846</v>
      </c>
      <c r="BC5" s="143">
        <f t="shared" si="0"/>
        <v>300786</v>
      </c>
      <c r="BD5" s="143">
        <f t="shared" si="0"/>
        <v>541920</v>
      </c>
      <c r="BE5" s="144">
        <f t="shared" ref="BE5:BE36" si="1">SUM(J5:BD5)</f>
        <v>15000000</v>
      </c>
    </row>
    <row r="6" spans="1:68">
      <c r="A6" s="32">
        <v>1</v>
      </c>
      <c r="B6" s="32">
        <v>1</v>
      </c>
      <c r="C6" s="33" t="s">
        <v>32</v>
      </c>
      <c r="D6" s="33" t="s">
        <v>33</v>
      </c>
      <c r="E6" s="170">
        <f t="shared" ref="E6:E69" si="2">BE6</f>
        <v>0</v>
      </c>
      <c r="F6" s="33"/>
      <c r="G6" s="33"/>
      <c r="H6" s="33" t="s">
        <v>30</v>
      </c>
      <c r="I6" s="33" t="s">
        <v>34</v>
      </c>
      <c r="J6" s="145">
        <v>0</v>
      </c>
      <c r="K6" s="145">
        <v>0</v>
      </c>
      <c r="L6" s="145">
        <v>0</v>
      </c>
      <c r="M6" s="145">
        <v>0</v>
      </c>
      <c r="N6" s="145">
        <v>0</v>
      </c>
      <c r="O6" s="145">
        <v>0</v>
      </c>
      <c r="P6" s="145">
        <v>0</v>
      </c>
      <c r="Q6" s="145">
        <v>0</v>
      </c>
      <c r="R6" s="145">
        <v>0</v>
      </c>
      <c r="S6" s="145">
        <v>0</v>
      </c>
      <c r="T6" s="182">
        <v>0</v>
      </c>
      <c r="U6" s="145">
        <v>0</v>
      </c>
      <c r="V6" s="145">
        <v>0</v>
      </c>
      <c r="W6" s="145">
        <v>0</v>
      </c>
      <c r="X6" s="145">
        <v>0</v>
      </c>
      <c r="Y6" s="145">
        <v>0</v>
      </c>
      <c r="Z6" s="145">
        <v>0</v>
      </c>
      <c r="AA6" s="145">
        <v>0</v>
      </c>
      <c r="AB6" s="145">
        <v>0</v>
      </c>
      <c r="AC6" s="145">
        <v>0</v>
      </c>
      <c r="AD6" s="145">
        <v>0</v>
      </c>
      <c r="AE6" s="145">
        <v>0</v>
      </c>
      <c r="AF6" s="198">
        <v>0</v>
      </c>
      <c r="AG6" s="145">
        <v>0</v>
      </c>
      <c r="AH6" s="145">
        <v>0</v>
      </c>
      <c r="AI6" s="145">
        <v>0</v>
      </c>
      <c r="AJ6" s="145">
        <v>0</v>
      </c>
      <c r="AK6" s="145">
        <v>0</v>
      </c>
      <c r="AL6" s="145">
        <v>0</v>
      </c>
      <c r="AM6" s="145">
        <v>0</v>
      </c>
      <c r="AN6" s="145">
        <v>0</v>
      </c>
      <c r="AO6" s="145">
        <v>0</v>
      </c>
      <c r="AP6" s="145">
        <v>0</v>
      </c>
      <c r="AQ6" s="145">
        <v>0</v>
      </c>
      <c r="AR6" s="145">
        <v>0</v>
      </c>
      <c r="AS6" s="145">
        <v>0</v>
      </c>
      <c r="AT6" s="145">
        <v>0</v>
      </c>
      <c r="AU6" s="145">
        <v>0</v>
      </c>
      <c r="AV6" s="145">
        <v>0</v>
      </c>
      <c r="AW6" s="145">
        <v>0</v>
      </c>
      <c r="AX6" s="145">
        <v>0</v>
      </c>
      <c r="AY6" s="145">
        <v>0</v>
      </c>
      <c r="AZ6" s="145">
        <v>0</v>
      </c>
      <c r="BA6" s="145">
        <v>0</v>
      </c>
      <c r="BB6" s="145">
        <v>0</v>
      </c>
      <c r="BC6" s="145">
        <v>0</v>
      </c>
      <c r="BD6" s="145">
        <v>0</v>
      </c>
      <c r="BE6" s="145">
        <f t="shared" si="1"/>
        <v>0</v>
      </c>
    </row>
    <row r="7" spans="1:68" s="22" customFormat="1">
      <c r="A7" s="50">
        <v>2</v>
      </c>
      <c r="B7" s="50">
        <v>1.1000000000000001</v>
      </c>
      <c r="C7" s="25" t="s">
        <v>35</v>
      </c>
      <c r="D7" s="9" t="s">
        <v>36</v>
      </c>
      <c r="E7" s="171">
        <f t="shared" si="2"/>
        <v>0</v>
      </c>
      <c r="F7" s="25"/>
      <c r="G7" s="25" t="s">
        <v>37</v>
      </c>
      <c r="H7" s="9" t="s">
        <v>30</v>
      </c>
      <c r="I7" s="9" t="s">
        <v>30</v>
      </c>
      <c r="J7" s="146">
        <v>0</v>
      </c>
      <c r="K7" s="146">
        <v>0</v>
      </c>
      <c r="L7" s="146">
        <v>0</v>
      </c>
      <c r="M7" s="146">
        <v>0</v>
      </c>
      <c r="N7" s="146">
        <v>0</v>
      </c>
      <c r="O7" s="146">
        <v>0</v>
      </c>
      <c r="P7" s="146">
        <v>0</v>
      </c>
      <c r="Q7" s="146">
        <v>0</v>
      </c>
      <c r="R7" s="146">
        <v>0</v>
      </c>
      <c r="S7" s="146">
        <v>0</v>
      </c>
      <c r="T7" s="146">
        <v>0</v>
      </c>
      <c r="U7" s="146">
        <v>0</v>
      </c>
      <c r="V7" s="146">
        <v>0</v>
      </c>
      <c r="W7" s="146">
        <v>0</v>
      </c>
      <c r="X7" s="146">
        <v>0</v>
      </c>
      <c r="Y7" s="146">
        <v>0</v>
      </c>
      <c r="Z7" s="146">
        <v>0</v>
      </c>
      <c r="AA7" s="146">
        <v>0</v>
      </c>
      <c r="AB7" s="146">
        <v>0</v>
      </c>
      <c r="AC7" s="146">
        <v>0</v>
      </c>
      <c r="AD7" s="146">
        <v>0</v>
      </c>
      <c r="AE7" s="146">
        <v>0</v>
      </c>
      <c r="AF7" s="146">
        <v>0</v>
      </c>
      <c r="AG7" s="146">
        <v>0</v>
      </c>
      <c r="AH7" s="146">
        <v>0</v>
      </c>
      <c r="AI7" s="146">
        <v>0</v>
      </c>
      <c r="AJ7" s="146">
        <v>0</v>
      </c>
      <c r="AK7" s="146">
        <v>0</v>
      </c>
      <c r="AL7" s="146">
        <v>0</v>
      </c>
      <c r="AM7" s="146">
        <v>0</v>
      </c>
      <c r="AN7" s="146">
        <v>0</v>
      </c>
      <c r="AO7" s="146">
        <v>0</v>
      </c>
      <c r="AP7" s="146">
        <v>0</v>
      </c>
      <c r="AQ7" s="146">
        <v>0</v>
      </c>
      <c r="AR7" s="146">
        <v>0</v>
      </c>
      <c r="AS7" s="146">
        <v>0</v>
      </c>
      <c r="AT7" s="146">
        <v>0</v>
      </c>
      <c r="AU7" s="146">
        <v>0</v>
      </c>
      <c r="AV7" s="146">
        <v>0</v>
      </c>
      <c r="AW7" s="146">
        <v>0</v>
      </c>
      <c r="AX7" s="146">
        <v>0</v>
      </c>
      <c r="AY7" s="146">
        <v>0</v>
      </c>
      <c r="AZ7" s="146">
        <v>0</v>
      </c>
      <c r="BA7" s="146">
        <v>0</v>
      </c>
      <c r="BB7" s="146">
        <v>0</v>
      </c>
      <c r="BC7" s="146">
        <v>0</v>
      </c>
      <c r="BD7" s="146">
        <v>0</v>
      </c>
      <c r="BE7" s="147">
        <f t="shared" si="1"/>
        <v>0</v>
      </c>
      <c r="BF7"/>
      <c r="BG7"/>
      <c r="BH7"/>
      <c r="BI7"/>
      <c r="BJ7"/>
      <c r="BK7"/>
      <c r="BL7"/>
      <c r="BM7"/>
      <c r="BN7"/>
      <c r="BO7"/>
      <c r="BP7"/>
    </row>
    <row r="8" spans="1:68" s="22" customFormat="1">
      <c r="A8" s="60">
        <v>3</v>
      </c>
      <c r="B8" s="60">
        <v>1.2</v>
      </c>
      <c r="C8" s="61" t="s">
        <v>38</v>
      </c>
      <c r="D8" s="62" t="s">
        <v>33</v>
      </c>
      <c r="E8" s="172">
        <f t="shared" si="2"/>
        <v>0</v>
      </c>
      <c r="F8" s="61"/>
      <c r="G8" s="61"/>
      <c r="H8" s="62" t="s">
        <v>30</v>
      </c>
      <c r="I8" s="62" t="s">
        <v>34</v>
      </c>
      <c r="J8" s="148">
        <v>0</v>
      </c>
      <c r="K8" s="148">
        <v>0</v>
      </c>
      <c r="L8" s="148">
        <v>0</v>
      </c>
      <c r="M8" s="148">
        <v>0</v>
      </c>
      <c r="N8" s="148">
        <v>0</v>
      </c>
      <c r="O8" s="148">
        <v>0</v>
      </c>
      <c r="P8" s="148">
        <v>0</v>
      </c>
      <c r="Q8" s="148">
        <v>0</v>
      </c>
      <c r="R8" s="148">
        <v>0</v>
      </c>
      <c r="S8" s="148">
        <v>0</v>
      </c>
      <c r="T8" s="148">
        <v>0</v>
      </c>
      <c r="U8" s="148">
        <v>0</v>
      </c>
      <c r="V8" s="148">
        <v>0</v>
      </c>
      <c r="W8" s="148">
        <v>0</v>
      </c>
      <c r="X8" s="148">
        <v>0</v>
      </c>
      <c r="Y8" s="148">
        <v>0</v>
      </c>
      <c r="Z8" s="148">
        <v>0</v>
      </c>
      <c r="AA8" s="148">
        <v>0</v>
      </c>
      <c r="AB8" s="148">
        <v>0</v>
      </c>
      <c r="AC8" s="148">
        <v>0</v>
      </c>
      <c r="AD8" s="148">
        <v>0</v>
      </c>
      <c r="AE8" s="148">
        <v>0</v>
      </c>
      <c r="AF8" s="148">
        <v>0</v>
      </c>
      <c r="AG8" s="148">
        <v>0</v>
      </c>
      <c r="AH8" s="148">
        <v>0</v>
      </c>
      <c r="AI8" s="148">
        <v>0</v>
      </c>
      <c r="AJ8" s="148">
        <v>0</v>
      </c>
      <c r="AK8" s="148">
        <v>0</v>
      </c>
      <c r="AL8" s="148">
        <v>0</v>
      </c>
      <c r="AM8" s="148">
        <v>0</v>
      </c>
      <c r="AN8" s="148">
        <v>0</v>
      </c>
      <c r="AO8" s="148">
        <v>0</v>
      </c>
      <c r="AP8" s="148">
        <v>0</v>
      </c>
      <c r="AQ8" s="148">
        <v>0</v>
      </c>
      <c r="AR8" s="148">
        <v>0</v>
      </c>
      <c r="AS8" s="148">
        <v>0</v>
      </c>
      <c r="AT8" s="148">
        <v>0</v>
      </c>
      <c r="AU8" s="148">
        <v>0</v>
      </c>
      <c r="AV8" s="148">
        <v>0</v>
      </c>
      <c r="AW8" s="148">
        <v>0</v>
      </c>
      <c r="AX8" s="148">
        <v>0</v>
      </c>
      <c r="AY8" s="148">
        <v>0</v>
      </c>
      <c r="AZ8" s="148">
        <v>0</v>
      </c>
      <c r="BA8" s="148">
        <v>0</v>
      </c>
      <c r="BB8" s="148">
        <v>0</v>
      </c>
      <c r="BC8" s="148">
        <v>0</v>
      </c>
      <c r="BD8" s="148">
        <v>0</v>
      </c>
      <c r="BE8" s="148">
        <f t="shared" si="1"/>
        <v>0</v>
      </c>
    </row>
    <row r="9" spans="1:68" outlineLevel="1">
      <c r="A9" s="10">
        <v>4</v>
      </c>
      <c r="B9" s="10" t="s">
        <v>39</v>
      </c>
      <c r="C9" s="15" t="s">
        <v>40</v>
      </c>
      <c r="D9" s="8" t="s">
        <v>41</v>
      </c>
      <c r="E9" s="173">
        <f t="shared" si="2"/>
        <v>0</v>
      </c>
      <c r="F9" s="15">
        <v>5</v>
      </c>
      <c r="G9" s="15">
        <v>11</v>
      </c>
      <c r="H9" s="8" t="s">
        <v>42</v>
      </c>
      <c r="I9" s="8" t="s">
        <v>34</v>
      </c>
      <c r="J9" s="149">
        <v>0</v>
      </c>
      <c r="K9" s="149">
        <v>0</v>
      </c>
      <c r="L9" s="149">
        <v>0</v>
      </c>
      <c r="M9" s="149">
        <v>0</v>
      </c>
      <c r="N9" s="149">
        <v>0</v>
      </c>
      <c r="O9" s="149">
        <v>0</v>
      </c>
      <c r="P9" s="149">
        <v>0</v>
      </c>
      <c r="Q9" s="149">
        <v>0</v>
      </c>
      <c r="R9" s="149">
        <v>0</v>
      </c>
      <c r="S9" s="149">
        <v>0</v>
      </c>
      <c r="T9" s="150">
        <v>0</v>
      </c>
      <c r="U9" s="150">
        <v>0</v>
      </c>
      <c r="V9" s="149">
        <v>0</v>
      </c>
      <c r="W9" s="149">
        <v>0</v>
      </c>
      <c r="X9" s="149">
        <v>0</v>
      </c>
      <c r="Y9" s="149">
        <v>0</v>
      </c>
      <c r="Z9" s="149">
        <v>0</v>
      </c>
      <c r="AA9" s="149">
        <v>0</v>
      </c>
      <c r="AB9" s="149">
        <v>0</v>
      </c>
      <c r="AC9" s="149">
        <v>0</v>
      </c>
      <c r="AD9" s="149">
        <v>0</v>
      </c>
      <c r="AE9" s="149">
        <v>0</v>
      </c>
      <c r="AF9" s="150">
        <v>0</v>
      </c>
      <c r="AG9" s="149">
        <v>0</v>
      </c>
      <c r="AH9" s="149">
        <v>0</v>
      </c>
      <c r="AI9" s="149">
        <v>0</v>
      </c>
      <c r="AJ9" s="149">
        <v>0</v>
      </c>
      <c r="AK9" s="149">
        <v>0</v>
      </c>
      <c r="AL9" s="149">
        <v>0</v>
      </c>
      <c r="AM9" s="149">
        <v>0</v>
      </c>
      <c r="AN9" s="149">
        <v>0</v>
      </c>
      <c r="AO9" s="149">
        <v>0</v>
      </c>
      <c r="AP9" s="149">
        <v>0</v>
      </c>
      <c r="AQ9" s="149">
        <v>0</v>
      </c>
      <c r="AR9" s="149">
        <v>0</v>
      </c>
      <c r="AS9" s="149">
        <v>0</v>
      </c>
      <c r="AT9" s="149">
        <v>0</v>
      </c>
      <c r="AU9" s="149">
        <v>0</v>
      </c>
      <c r="AV9" s="149">
        <v>0</v>
      </c>
      <c r="AW9" s="149">
        <v>0</v>
      </c>
      <c r="AX9" s="149">
        <v>0</v>
      </c>
      <c r="AY9" s="149">
        <v>0</v>
      </c>
      <c r="AZ9" s="149">
        <v>0</v>
      </c>
      <c r="BA9" s="149">
        <v>0</v>
      </c>
      <c r="BB9" s="149">
        <v>0</v>
      </c>
      <c r="BC9" s="149">
        <v>0</v>
      </c>
      <c r="BD9" s="149">
        <v>0</v>
      </c>
      <c r="BE9" s="150">
        <f t="shared" si="1"/>
        <v>0</v>
      </c>
    </row>
    <row r="10" spans="1:68" outlineLevel="1">
      <c r="A10" s="23">
        <v>5</v>
      </c>
      <c r="B10" s="23" t="s">
        <v>43</v>
      </c>
      <c r="C10" s="14" t="s">
        <v>44</v>
      </c>
      <c r="D10" s="6" t="s">
        <v>45</v>
      </c>
      <c r="E10" s="174">
        <f t="shared" si="2"/>
        <v>0</v>
      </c>
      <c r="F10" s="14">
        <v>2</v>
      </c>
      <c r="G10" s="14" t="s">
        <v>46</v>
      </c>
      <c r="H10" s="6" t="s">
        <v>30</v>
      </c>
      <c r="I10" s="6" t="s">
        <v>47</v>
      </c>
      <c r="J10" s="150">
        <v>0</v>
      </c>
      <c r="K10" s="150">
        <v>0</v>
      </c>
      <c r="L10" s="150">
        <v>0</v>
      </c>
      <c r="M10" s="150">
        <v>0</v>
      </c>
      <c r="N10" s="150">
        <v>0</v>
      </c>
      <c r="O10" s="150">
        <v>0</v>
      </c>
      <c r="P10" s="150">
        <v>0</v>
      </c>
      <c r="Q10" s="150">
        <v>0</v>
      </c>
      <c r="R10" s="150">
        <v>0</v>
      </c>
      <c r="S10" s="150">
        <v>0</v>
      </c>
      <c r="T10" s="150">
        <v>0</v>
      </c>
      <c r="U10" s="150">
        <v>0</v>
      </c>
      <c r="V10" s="150">
        <v>0</v>
      </c>
      <c r="W10" s="150">
        <v>0</v>
      </c>
      <c r="X10" s="150">
        <v>0</v>
      </c>
      <c r="Y10" s="150">
        <v>0</v>
      </c>
      <c r="Z10" s="150">
        <v>0</v>
      </c>
      <c r="AA10" s="150">
        <v>0</v>
      </c>
      <c r="AB10" s="150">
        <v>0</v>
      </c>
      <c r="AC10" s="150">
        <v>0</v>
      </c>
      <c r="AD10" s="150">
        <v>0</v>
      </c>
      <c r="AE10" s="150">
        <v>0</v>
      </c>
      <c r="AF10" s="150">
        <v>0</v>
      </c>
      <c r="AG10" s="150">
        <v>0</v>
      </c>
      <c r="AH10" s="150">
        <v>0</v>
      </c>
      <c r="AI10" s="150">
        <v>0</v>
      </c>
      <c r="AJ10" s="150">
        <v>0</v>
      </c>
      <c r="AK10" s="150">
        <v>0</v>
      </c>
      <c r="AL10" s="150">
        <v>0</v>
      </c>
      <c r="AM10" s="150">
        <v>0</v>
      </c>
      <c r="AN10" s="150">
        <v>0</v>
      </c>
      <c r="AO10" s="150">
        <v>0</v>
      </c>
      <c r="AP10" s="150">
        <v>0</v>
      </c>
      <c r="AQ10" s="150">
        <v>0</v>
      </c>
      <c r="AR10" s="150">
        <v>0</v>
      </c>
      <c r="AS10" s="150">
        <v>0</v>
      </c>
      <c r="AT10" s="150">
        <v>0</v>
      </c>
      <c r="AU10" s="150">
        <v>0</v>
      </c>
      <c r="AV10" s="150">
        <v>0</v>
      </c>
      <c r="AW10" s="150">
        <v>0</v>
      </c>
      <c r="AX10" s="150">
        <v>0</v>
      </c>
      <c r="AY10" s="150">
        <v>0</v>
      </c>
      <c r="AZ10" s="150">
        <v>0</v>
      </c>
      <c r="BA10" s="150">
        <v>0</v>
      </c>
      <c r="BB10" s="150">
        <v>0</v>
      </c>
      <c r="BC10" s="150">
        <v>0</v>
      </c>
      <c r="BD10" s="150">
        <v>0</v>
      </c>
      <c r="BE10" s="150">
        <f t="shared" si="1"/>
        <v>0</v>
      </c>
    </row>
    <row r="11" spans="1:68" outlineLevel="1">
      <c r="A11" s="10">
        <v>6</v>
      </c>
      <c r="B11" s="10" t="s">
        <v>48</v>
      </c>
      <c r="C11" s="15" t="s">
        <v>49</v>
      </c>
      <c r="D11" s="8" t="s">
        <v>45</v>
      </c>
      <c r="E11" s="173">
        <f t="shared" si="2"/>
        <v>0</v>
      </c>
      <c r="F11" s="15">
        <v>5</v>
      </c>
      <c r="G11" s="15">
        <v>11</v>
      </c>
      <c r="H11" s="8" t="s">
        <v>42</v>
      </c>
      <c r="I11" s="8" t="s">
        <v>50</v>
      </c>
      <c r="J11" s="149">
        <v>0</v>
      </c>
      <c r="K11" s="149">
        <v>0</v>
      </c>
      <c r="L11" s="149">
        <v>0</v>
      </c>
      <c r="M11" s="149">
        <v>0</v>
      </c>
      <c r="N11" s="149">
        <v>0</v>
      </c>
      <c r="O11" s="149">
        <v>0</v>
      </c>
      <c r="P11" s="149">
        <v>0</v>
      </c>
      <c r="Q11" s="149">
        <v>0</v>
      </c>
      <c r="R11" s="149">
        <v>0</v>
      </c>
      <c r="S11" s="149">
        <v>0</v>
      </c>
      <c r="T11" s="150">
        <v>0</v>
      </c>
      <c r="U11" s="150">
        <v>0</v>
      </c>
      <c r="V11" s="149">
        <v>0</v>
      </c>
      <c r="W11" s="149">
        <v>0</v>
      </c>
      <c r="X11" s="149">
        <v>0</v>
      </c>
      <c r="Y11" s="149">
        <v>0</v>
      </c>
      <c r="Z11" s="149">
        <v>0</v>
      </c>
      <c r="AA11" s="149">
        <v>0</v>
      </c>
      <c r="AB11" s="149">
        <v>0</v>
      </c>
      <c r="AC11" s="149">
        <v>0</v>
      </c>
      <c r="AD11" s="149">
        <v>0</v>
      </c>
      <c r="AE11" s="149">
        <v>0</v>
      </c>
      <c r="AF11" s="150">
        <v>0</v>
      </c>
      <c r="AG11" s="149">
        <v>0</v>
      </c>
      <c r="AH11" s="149">
        <v>0</v>
      </c>
      <c r="AI11" s="149">
        <v>0</v>
      </c>
      <c r="AJ11" s="149">
        <v>0</v>
      </c>
      <c r="AK11" s="149">
        <v>0</v>
      </c>
      <c r="AL11" s="149">
        <v>0</v>
      </c>
      <c r="AM11" s="149">
        <v>0</v>
      </c>
      <c r="AN11" s="149">
        <v>0</v>
      </c>
      <c r="AO11" s="149">
        <v>0</v>
      </c>
      <c r="AP11" s="149">
        <v>0</v>
      </c>
      <c r="AQ11" s="149">
        <v>0</v>
      </c>
      <c r="AR11" s="149">
        <v>0</v>
      </c>
      <c r="AS11" s="149">
        <v>0</v>
      </c>
      <c r="AT11" s="149">
        <v>0</v>
      </c>
      <c r="AU11" s="149">
        <v>0</v>
      </c>
      <c r="AV11" s="149">
        <v>0</v>
      </c>
      <c r="AW11" s="149">
        <v>0</v>
      </c>
      <c r="AX11" s="149">
        <v>0</v>
      </c>
      <c r="AY11" s="149">
        <v>0</v>
      </c>
      <c r="AZ11" s="149">
        <v>0</v>
      </c>
      <c r="BA11" s="149">
        <v>0</v>
      </c>
      <c r="BB11" s="149">
        <v>0</v>
      </c>
      <c r="BC11" s="149">
        <v>0</v>
      </c>
      <c r="BD11" s="149">
        <v>0</v>
      </c>
      <c r="BE11" s="150">
        <f t="shared" si="1"/>
        <v>0</v>
      </c>
    </row>
    <row r="12" spans="1:68" outlineLevel="1">
      <c r="A12" s="23">
        <v>7</v>
      </c>
      <c r="B12" s="23" t="s">
        <v>51</v>
      </c>
      <c r="C12" s="14" t="s">
        <v>52</v>
      </c>
      <c r="D12" s="6" t="s">
        <v>45</v>
      </c>
      <c r="E12" s="174">
        <f t="shared" si="2"/>
        <v>0</v>
      </c>
      <c r="F12" s="14">
        <v>2</v>
      </c>
      <c r="G12" s="14">
        <v>11</v>
      </c>
      <c r="H12" s="6" t="s">
        <v>30</v>
      </c>
      <c r="I12" s="6" t="s">
        <v>47</v>
      </c>
      <c r="J12" s="150">
        <v>0</v>
      </c>
      <c r="K12" s="150">
        <v>0</v>
      </c>
      <c r="L12" s="150">
        <v>0</v>
      </c>
      <c r="M12" s="150">
        <v>0</v>
      </c>
      <c r="N12" s="150">
        <v>0</v>
      </c>
      <c r="O12" s="150">
        <v>0</v>
      </c>
      <c r="P12" s="150">
        <v>0</v>
      </c>
      <c r="Q12" s="150">
        <v>0</v>
      </c>
      <c r="R12" s="150">
        <v>0</v>
      </c>
      <c r="S12" s="150">
        <v>0</v>
      </c>
      <c r="T12" s="150">
        <v>0</v>
      </c>
      <c r="U12" s="150">
        <v>0</v>
      </c>
      <c r="V12" s="150">
        <v>0</v>
      </c>
      <c r="W12" s="150">
        <v>0</v>
      </c>
      <c r="X12" s="150">
        <v>0</v>
      </c>
      <c r="Y12" s="150">
        <v>0</v>
      </c>
      <c r="Z12" s="150">
        <v>0</v>
      </c>
      <c r="AA12" s="150">
        <v>0</v>
      </c>
      <c r="AB12" s="150">
        <v>0</v>
      </c>
      <c r="AC12" s="150">
        <v>0</v>
      </c>
      <c r="AD12" s="150">
        <v>0</v>
      </c>
      <c r="AE12" s="150">
        <v>0</v>
      </c>
      <c r="AF12" s="150">
        <v>0</v>
      </c>
      <c r="AG12" s="150">
        <v>0</v>
      </c>
      <c r="AH12" s="150">
        <v>0</v>
      </c>
      <c r="AI12" s="150">
        <v>0</v>
      </c>
      <c r="AJ12" s="150">
        <v>0</v>
      </c>
      <c r="AK12" s="150">
        <v>0</v>
      </c>
      <c r="AL12" s="150">
        <v>0</v>
      </c>
      <c r="AM12" s="150">
        <v>0</v>
      </c>
      <c r="AN12" s="150">
        <v>0</v>
      </c>
      <c r="AO12" s="150">
        <v>0</v>
      </c>
      <c r="AP12" s="150">
        <v>0</v>
      </c>
      <c r="AQ12" s="150">
        <v>0</v>
      </c>
      <c r="AR12" s="150">
        <v>0</v>
      </c>
      <c r="AS12" s="150">
        <v>0</v>
      </c>
      <c r="AT12" s="150">
        <v>0</v>
      </c>
      <c r="AU12" s="150">
        <v>0</v>
      </c>
      <c r="AV12" s="150">
        <v>0</v>
      </c>
      <c r="AW12" s="150">
        <v>0</v>
      </c>
      <c r="AX12" s="150">
        <v>0</v>
      </c>
      <c r="AY12" s="150">
        <v>0</v>
      </c>
      <c r="AZ12" s="150">
        <v>0</v>
      </c>
      <c r="BA12" s="150">
        <v>0</v>
      </c>
      <c r="BB12" s="150">
        <v>0</v>
      </c>
      <c r="BC12" s="150">
        <v>0</v>
      </c>
      <c r="BD12" s="150">
        <v>0</v>
      </c>
      <c r="BE12" s="150">
        <f t="shared" si="1"/>
        <v>0</v>
      </c>
    </row>
    <row r="13" spans="1:68" outlineLevel="1">
      <c r="A13" s="10">
        <v>8</v>
      </c>
      <c r="B13" s="10" t="s">
        <v>53</v>
      </c>
      <c r="C13" s="15" t="s">
        <v>54</v>
      </c>
      <c r="D13" s="8" t="s">
        <v>45</v>
      </c>
      <c r="E13" s="173">
        <f t="shared" si="2"/>
        <v>0</v>
      </c>
      <c r="F13" s="15">
        <v>5</v>
      </c>
      <c r="G13" s="15">
        <v>11</v>
      </c>
      <c r="H13" s="8" t="s">
        <v>42</v>
      </c>
      <c r="I13" s="8" t="s">
        <v>50</v>
      </c>
      <c r="J13" s="149">
        <v>0</v>
      </c>
      <c r="K13" s="149">
        <v>0</v>
      </c>
      <c r="L13" s="149">
        <v>0</v>
      </c>
      <c r="M13" s="149">
        <v>0</v>
      </c>
      <c r="N13" s="149">
        <v>0</v>
      </c>
      <c r="O13" s="149">
        <v>0</v>
      </c>
      <c r="P13" s="149">
        <v>0</v>
      </c>
      <c r="Q13" s="149">
        <v>0</v>
      </c>
      <c r="R13" s="149">
        <v>0</v>
      </c>
      <c r="S13" s="149">
        <v>0</v>
      </c>
      <c r="T13" s="150">
        <v>0</v>
      </c>
      <c r="U13" s="150">
        <v>0</v>
      </c>
      <c r="V13" s="149">
        <v>0</v>
      </c>
      <c r="W13" s="149">
        <v>0</v>
      </c>
      <c r="X13" s="149">
        <v>0</v>
      </c>
      <c r="Y13" s="149">
        <v>0</v>
      </c>
      <c r="Z13" s="149">
        <v>0</v>
      </c>
      <c r="AA13" s="149">
        <v>0</v>
      </c>
      <c r="AB13" s="149">
        <v>0</v>
      </c>
      <c r="AC13" s="149">
        <v>0</v>
      </c>
      <c r="AD13" s="149">
        <v>0</v>
      </c>
      <c r="AE13" s="149">
        <v>0</v>
      </c>
      <c r="AF13" s="150">
        <v>0</v>
      </c>
      <c r="AG13" s="149">
        <v>0</v>
      </c>
      <c r="AH13" s="149">
        <v>0</v>
      </c>
      <c r="AI13" s="149">
        <v>0</v>
      </c>
      <c r="AJ13" s="149">
        <v>0</v>
      </c>
      <c r="AK13" s="149">
        <v>0</v>
      </c>
      <c r="AL13" s="149">
        <v>0</v>
      </c>
      <c r="AM13" s="149">
        <v>0</v>
      </c>
      <c r="AN13" s="149">
        <v>0</v>
      </c>
      <c r="AO13" s="149">
        <v>0</v>
      </c>
      <c r="AP13" s="149">
        <v>0</v>
      </c>
      <c r="AQ13" s="149">
        <v>0</v>
      </c>
      <c r="AR13" s="149">
        <v>0</v>
      </c>
      <c r="AS13" s="149">
        <v>0</v>
      </c>
      <c r="AT13" s="149">
        <v>0</v>
      </c>
      <c r="AU13" s="149">
        <v>0</v>
      </c>
      <c r="AV13" s="149">
        <v>0</v>
      </c>
      <c r="AW13" s="149">
        <v>0</v>
      </c>
      <c r="AX13" s="149">
        <v>0</v>
      </c>
      <c r="AY13" s="149">
        <v>0</v>
      </c>
      <c r="AZ13" s="149">
        <v>0</v>
      </c>
      <c r="BA13" s="149">
        <v>0</v>
      </c>
      <c r="BB13" s="149">
        <v>0</v>
      </c>
      <c r="BC13" s="149">
        <v>0</v>
      </c>
      <c r="BD13" s="149">
        <v>0</v>
      </c>
      <c r="BE13" s="150">
        <f t="shared" si="1"/>
        <v>0</v>
      </c>
    </row>
    <row r="14" spans="1:68" outlineLevel="1">
      <c r="A14" s="10">
        <v>9</v>
      </c>
      <c r="B14" s="10" t="s">
        <v>55</v>
      </c>
      <c r="C14" s="15" t="s">
        <v>56</v>
      </c>
      <c r="D14" s="8" t="s">
        <v>45</v>
      </c>
      <c r="E14" s="173">
        <f t="shared" si="2"/>
        <v>0</v>
      </c>
      <c r="F14" s="15">
        <v>5</v>
      </c>
      <c r="G14" s="15">
        <v>11</v>
      </c>
      <c r="H14" s="8" t="s">
        <v>42</v>
      </c>
      <c r="I14" s="8" t="s">
        <v>50</v>
      </c>
      <c r="J14" s="149">
        <v>0</v>
      </c>
      <c r="K14" s="149">
        <v>0</v>
      </c>
      <c r="L14" s="149">
        <v>0</v>
      </c>
      <c r="M14" s="149">
        <v>0</v>
      </c>
      <c r="N14" s="149">
        <v>0</v>
      </c>
      <c r="O14" s="149">
        <v>0</v>
      </c>
      <c r="P14" s="149">
        <v>0</v>
      </c>
      <c r="Q14" s="149">
        <v>0</v>
      </c>
      <c r="R14" s="149">
        <v>0</v>
      </c>
      <c r="S14" s="149">
        <v>0</v>
      </c>
      <c r="T14" s="150">
        <v>0</v>
      </c>
      <c r="U14" s="150">
        <v>0</v>
      </c>
      <c r="V14" s="149">
        <v>0</v>
      </c>
      <c r="W14" s="149">
        <v>0</v>
      </c>
      <c r="X14" s="149">
        <v>0</v>
      </c>
      <c r="Y14" s="149">
        <v>0</v>
      </c>
      <c r="Z14" s="149">
        <v>0</v>
      </c>
      <c r="AA14" s="149">
        <v>0</v>
      </c>
      <c r="AB14" s="149">
        <v>0</v>
      </c>
      <c r="AC14" s="149">
        <v>0</v>
      </c>
      <c r="AD14" s="149">
        <v>0</v>
      </c>
      <c r="AE14" s="149">
        <v>0</v>
      </c>
      <c r="AF14" s="150">
        <v>0</v>
      </c>
      <c r="AG14" s="149">
        <v>0</v>
      </c>
      <c r="AH14" s="149">
        <v>0</v>
      </c>
      <c r="AI14" s="149">
        <v>0</v>
      </c>
      <c r="AJ14" s="149">
        <v>0</v>
      </c>
      <c r="AK14" s="149">
        <v>0</v>
      </c>
      <c r="AL14" s="149">
        <v>0</v>
      </c>
      <c r="AM14" s="149">
        <v>0</v>
      </c>
      <c r="AN14" s="149">
        <v>0</v>
      </c>
      <c r="AO14" s="149">
        <v>0</v>
      </c>
      <c r="AP14" s="149">
        <v>0</v>
      </c>
      <c r="AQ14" s="149">
        <v>0</v>
      </c>
      <c r="AR14" s="149">
        <v>0</v>
      </c>
      <c r="AS14" s="149">
        <v>0</v>
      </c>
      <c r="AT14" s="149">
        <v>0</v>
      </c>
      <c r="AU14" s="149">
        <v>0</v>
      </c>
      <c r="AV14" s="149">
        <v>0</v>
      </c>
      <c r="AW14" s="149">
        <v>0</v>
      </c>
      <c r="AX14" s="149">
        <v>0</v>
      </c>
      <c r="AY14" s="149">
        <v>0</v>
      </c>
      <c r="AZ14" s="149">
        <v>0</v>
      </c>
      <c r="BA14" s="149">
        <v>0</v>
      </c>
      <c r="BB14" s="149">
        <v>0</v>
      </c>
      <c r="BC14" s="149">
        <v>0</v>
      </c>
      <c r="BD14" s="149">
        <v>0</v>
      </c>
      <c r="BE14" s="150">
        <f t="shared" si="1"/>
        <v>0</v>
      </c>
    </row>
    <row r="15" spans="1:68" outlineLevel="1">
      <c r="A15" s="10">
        <v>10</v>
      </c>
      <c r="B15" s="10" t="s">
        <v>57</v>
      </c>
      <c r="C15" s="15" t="s">
        <v>58</v>
      </c>
      <c r="D15" s="8" t="s">
        <v>45</v>
      </c>
      <c r="E15" s="173">
        <f t="shared" si="2"/>
        <v>0</v>
      </c>
      <c r="F15" s="15">
        <v>5</v>
      </c>
      <c r="G15" s="15">
        <v>11</v>
      </c>
      <c r="H15" s="8" t="s">
        <v>42</v>
      </c>
      <c r="I15" s="8" t="s">
        <v>50</v>
      </c>
      <c r="J15" s="149">
        <v>0</v>
      </c>
      <c r="K15" s="149">
        <v>0</v>
      </c>
      <c r="L15" s="149">
        <v>0</v>
      </c>
      <c r="M15" s="149">
        <v>0</v>
      </c>
      <c r="N15" s="149">
        <v>0</v>
      </c>
      <c r="O15" s="149">
        <v>0</v>
      </c>
      <c r="P15" s="149">
        <v>0</v>
      </c>
      <c r="Q15" s="149">
        <v>0</v>
      </c>
      <c r="R15" s="149">
        <v>0</v>
      </c>
      <c r="S15" s="149">
        <v>0</v>
      </c>
      <c r="T15" s="150">
        <v>0</v>
      </c>
      <c r="U15" s="150">
        <v>0</v>
      </c>
      <c r="V15" s="149">
        <v>0</v>
      </c>
      <c r="W15" s="149">
        <v>0</v>
      </c>
      <c r="X15" s="149">
        <v>0</v>
      </c>
      <c r="Y15" s="149">
        <v>0</v>
      </c>
      <c r="Z15" s="149">
        <v>0</v>
      </c>
      <c r="AA15" s="149">
        <v>0</v>
      </c>
      <c r="AB15" s="149">
        <v>0</v>
      </c>
      <c r="AC15" s="149">
        <v>0</v>
      </c>
      <c r="AD15" s="149">
        <v>0</v>
      </c>
      <c r="AE15" s="149">
        <v>0</v>
      </c>
      <c r="AF15" s="150">
        <v>0</v>
      </c>
      <c r="AG15" s="149">
        <v>0</v>
      </c>
      <c r="AH15" s="149">
        <v>0</v>
      </c>
      <c r="AI15" s="149">
        <v>0</v>
      </c>
      <c r="AJ15" s="149">
        <v>0</v>
      </c>
      <c r="AK15" s="149">
        <v>0</v>
      </c>
      <c r="AL15" s="149">
        <v>0</v>
      </c>
      <c r="AM15" s="149">
        <v>0</v>
      </c>
      <c r="AN15" s="149">
        <v>0</v>
      </c>
      <c r="AO15" s="149">
        <v>0</v>
      </c>
      <c r="AP15" s="149">
        <v>0</v>
      </c>
      <c r="AQ15" s="149">
        <v>0</v>
      </c>
      <c r="AR15" s="149">
        <v>0</v>
      </c>
      <c r="AS15" s="149">
        <v>0</v>
      </c>
      <c r="AT15" s="149">
        <v>0</v>
      </c>
      <c r="AU15" s="149">
        <v>0</v>
      </c>
      <c r="AV15" s="149">
        <v>0</v>
      </c>
      <c r="AW15" s="149">
        <v>0</v>
      </c>
      <c r="AX15" s="149">
        <v>0</v>
      </c>
      <c r="AY15" s="149">
        <v>0</v>
      </c>
      <c r="AZ15" s="149">
        <v>0</v>
      </c>
      <c r="BA15" s="149">
        <v>0</v>
      </c>
      <c r="BB15" s="149">
        <v>0</v>
      </c>
      <c r="BC15" s="149">
        <v>0</v>
      </c>
      <c r="BD15" s="149">
        <v>0</v>
      </c>
      <c r="BE15" s="150">
        <f t="shared" si="1"/>
        <v>0</v>
      </c>
    </row>
    <row r="16" spans="1:68" outlineLevel="1">
      <c r="A16" s="23">
        <v>11</v>
      </c>
      <c r="B16" s="23" t="s">
        <v>59</v>
      </c>
      <c r="C16" s="14" t="s">
        <v>60</v>
      </c>
      <c r="D16" s="6" t="s">
        <v>36</v>
      </c>
      <c r="E16" s="174">
        <f t="shared" si="2"/>
        <v>0</v>
      </c>
      <c r="F16" s="14" t="s">
        <v>61</v>
      </c>
      <c r="G16" s="14" t="s">
        <v>62</v>
      </c>
      <c r="H16" s="6" t="s">
        <v>34</v>
      </c>
      <c r="I16" s="6" t="s">
        <v>34</v>
      </c>
      <c r="J16" s="150">
        <v>0</v>
      </c>
      <c r="K16" s="150">
        <v>0</v>
      </c>
      <c r="L16" s="150">
        <v>0</v>
      </c>
      <c r="M16" s="150">
        <v>0</v>
      </c>
      <c r="N16" s="150">
        <v>0</v>
      </c>
      <c r="O16" s="150">
        <v>0</v>
      </c>
      <c r="P16" s="150">
        <v>0</v>
      </c>
      <c r="Q16" s="150">
        <v>0</v>
      </c>
      <c r="R16" s="150">
        <v>0</v>
      </c>
      <c r="S16" s="150">
        <v>0</v>
      </c>
      <c r="T16" s="150">
        <v>0</v>
      </c>
      <c r="U16" s="150">
        <v>0</v>
      </c>
      <c r="V16" s="150">
        <v>0</v>
      </c>
      <c r="W16" s="150">
        <v>0</v>
      </c>
      <c r="X16" s="150">
        <v>0</v>
      </c>
      <c r="Y16" s="150">
        <v>0</v>
      </c>
      <c r="Z16" s="150">
        <v>0</v>
      </c>
      <c r="AA16" s="150">
        <v>0</v>
      </c>
      <c r="AB16" s="150">
        <v>0</v>
      </c>
      <c r="AC16" s="150">
        <v>0</v>
      </c>
      <c r="AD16" s="150">
        <v>0</v>
      </c>
      <c r="AE16" s="150">
        <v>0</v>
      </c>
      <c r="AF16" s="150">
        <v>0</v>
      </c>
      <c r="AG16" s="150">
        <v>0</v>
      </c>
      <c r="AH16" s="150">
        <v>0</v>
      </c>
      <c r="AI16" s="150">
        <v>0</v>
      </c>
      <c r="AJ16" s="150">
        <v>0</v>
      </c>
      <c r="AK16" s="150">
        <v>0</v>
      </c>
      <c r="AL16" s="150">
        <v>0</v>
      </c>
      <c r="AM16" s="150">
        <v>0</v>
      </c>
      <c r="AN16" s="150">
        <v>0</v>
      </c>
      <c r="AO16" s="150">
        <v>0</v>
      </c>
      <c r="AP16" s="150">
        <v>0</v>
      </c>
      <c r="AQ16" s="150">
        <v>0</v>
      </c>
      <c r="AR16" s="150">
        <v>0</v>
      </c>
      <c r="AS16" s="150">
        <v>0</v>
      </c>
      <c r="AT16" s="150">
        <v>0</v>
      </c>
      <c r="AU16" s="150">
        <v>0</v>
      </c>
      <c r="AV16" s="150">
        <v>0</v>
      </c>
      <c r="AW16" s="150">
        <v>0</v>
      </c>
      <c r="AX16" s="150">
        <v>0</v>
      </c>
      <c r="AY16" s="150">
        <v>0</v>
      </c>
      <c r="AZ16" s="150">
        <v>0</v>
      </c>
      <c r="BA16" s="150">
        <v>0</v>
      </c>
      <c r="BB16" s="150">
        <v>0</v>
      </c>
      <c r="BC16" s="150">
        <v>0</v>
      </c>
      <c r="BD16" s="150">
        <v>0</v>
      </c>
      <c r="BE16" s="150">
        <f t="shared" si="1"/>
        <v>0</v>
      </c>
    </row>
    <row r="17" spans="1:68" s="22" customFormat="1">
      <c r="A17" s="57">
        <v>12</v>
      </c>
      <c r="B17" s="57">
        <v>1.3</v>
      </c>
      <c r="C17" s="58" t="s">
        <v>63</v>
      </c>
      <c r="D17" s="59" t="s">
        <v>33</v>
      </c>
      <c r="E17" s="175">
        <f t="shared" si="2"/>
        <v>0</v>
      </c>
      <c r="F17" s="58"/>
      <c r="G17" s="58"/>
      <c r="H17" s="59" t="s">
        <v>30</v>
      </c>
      <c r="I17" s="59" t="s">
        <v>34</v>
      </c>
      <c r="J17" s="151">
        <v>0</v>
      </c>
      <c r="K17" s="151">
        <v>0</v>
      </c>
      <c r="L17" s="151">
        <v>0</v>
      </c>
      <c r="M17" s="151">
        <v>0</v>
      </c>
      <c r="N17" s="151">
        <v>0</v>
      </c>
      <c r="O17" s="151">
        <v>0</v>
      </c>
      <c r="P17" s="151">
        <v>0</v>
      </c>
      <c r="Q17" s="151">
        <v>0</v>
      </c>
      <c r="R17" s="151">
        <v>0</v>
      </c>
      <c r="S17" s="151">
        <v>0</v>
      </c>
      <c r="T17" s="151">
        <v>0</v>
      </c>
      <c r="U17" s="151">
        <v>0</v>
      </c>
      <c r="V17" s="151">
        <v>0</v>
      </c>
      <c r="W17" s="151">
        <v>0</v>
      </c>
      <c r="X17" s="151">
        <v>0</v>
      </c>
      <c r="Y17" s="151">
        <v>0</v>
      </c>
      <c r="Z17" s="151">
        <v>0</v>
      </c>
      <c r="AA17" s="151">
        <v>0</v>
      </c>
      <c r="AB17" s="151">
        <v>0</v>
      </c>
      <c r="AC17" s="151">
        <v>0</v>
      </c>
      <c r="AD17" s="151">
        <v>0</v>
      </c>
      <c r="AE17" s="151">
        <v>0</v>
      </c>
      <c r="AF17" s="151">
        <v>0</v>
      </c>
      <c r="AG17" s="151">
        <v>0</v>
      </c>
      <c r="AH17" s="151">
        <v>0</v>
      </c>
      <c r="AI17" s="151">
        <v>0</v>
      </c>
      <c r="AJ17" s="151">
        <v>0</v>
      </c>
      <c r="AK17" s="151">
        <v>0</v>
      </c>
      <c r="AL17" s="151">
        <v>0</v>
      </c>
      <c r="AM17" s="151">
        <v>0</v>
      </c>
      <c r="AN17" s="151">
        <v>0</v>
      </c>
      <c r="AO17" s="151">
        <v>0</v>
      </c>
      <c r="AP17" s="151">
        <v>0</v>
      </c>
      <c r="AQ17" s="151">
        <v>0</v>
      </c>
      <c r="AR17" s="151">
        <v>0</v>
      </c>
      <c r="AS17" s="151">
        <v>0</v>
      </c>
      <c r="AT17" s="151">
        <v>0</v>
      </c>
      <c r="AU17" s="151">
        <v>0</v>
      </c>
      <c r="AV17" s="151">
        <v>0</v>
      </c>
      <c r="AW17" s="151">
        <v>0</v>
      </c>
      <c r="AX17" s="151">
        <v>0</v>
      </c>
      <c r="AY17" s="151">
        <v>0</v>
      </c>
      <c r="AZ17" s="151">
        <v>0</v>
      </c>
      <c r="BA17" s="151">
        <v>0</v>
      </c>
      <c r="BB17" s="151">
        <v>0</v>
      </c>
      <c r="BC17" s="151">
        <v>0</v>
      </c>
      <c r="BD17" s="151">
        <v>0</v>
      </c>
      <c r="BE17" s="151">
        <f t="shared" si="1"/>
        <v>0</v>
      </c>
    </row>
    <row r="18" spans="1:68" outlineLevel="1">
      <c r="A18" s="23">
        <v>13</v>
      </c>
      <c r="B18" s="23" t="s">
        <v>64</v>
      </c>
      <c r="C18" s="14" t="s">
        <v>40</v>
      </c>
      <c r="D18" s="6" t="s">
        <v>41</v>
      </c>
      <c r="E18" s="174">
        <f t="shared" si="2"/>
        <v>0</v>
      </c>
      <c r="F18" s="14">
        <v>14</v>
      </c>
      <c r="G18" s="14">
        <v>20</v>
      </c>
      <c r="H18" s="6" t="s">
        <v>42</v>
      </c>
      <c r="I18" s="6" t="s">
        <v>34</v>
      </c>
      <c r="J18" s="150">
        <v>0</v>
      </c>
      <c r="K18" s="150">
        <v>0</v>
      </c>
      <c r="L18" s="150">
        <v>0</v>
      </c>
      <c r="M18" s="150">
        <v>0</v>
      </c>
      <c r="N18" s="150">
        <v>0</v>
      </c>
      <c r="O18" s="150">
        <v>0</v>
      </c>
      <c r="P18" s="150">
        <v>0</v>
      </c>
      <c r="Q18" s="150">
        <v>0</v>
      </c>
      <c r="R18" s="150">
        <v>0</v>
      </c>
      <c r="S18" s="150">
        <v>0</v>
      </c>
      <c r="T18" s="150">
        <v>0</v>
      </c>
      <c r="U18" s="150">
        <v>0</v>
      </c>
      <c r="V18" s="150">
        <v>0</v>
      </c>
      <c r="W18" s="150">
        <v>0</v>
      </c>
      <c r="X18" s="150">
        <v>0</v>
      </c>
      <c r="Y18" s="150">
        <v>0</v>
      </c>
      <c r="Z18" s="150">
        <v>0</v>
      </c>
      <c r="AA18" s="150">
        <v>0</v>
      </c>
      <c r="AB18" s="150">
        <v>0</v>
      </c>
      <c r="AC18" s="150">
        <v>0</v>
      </c>
      <c r="AD18" s="150">
        <v>0</v>
      </c>
      <c r="AE18" s="150">
        <v>0</v>
      </c>
      <c r="AF18" s="150">
        <v>0</v>
      </c>
      <c r="AG18" s="150">
        <v>0</v>
      </c>
      <c r="AH18" s="150">
        <v>0</v>
      </c>
      <c r="AI18" s="150">
        <v>0</v>
      </c>
      <c r="AJ18" s="150">
        <v>0</v>
      </c>
      <c r="AK18" s="150">
        <v>0</v>
      </c>
      <c r="AL18" s="150">
        <v>0</v>
      </c>
      <c r="AM18" s="150">
        <v>0</v>
      </c>
      <c r="AN18" s="150">
        <v>0</v>
      </c>
      <c r="AO18" s="150">
        <v>0</v>
      </c>
      <c r="AP18" s="150">
        <v>0</v>
      </c>
      <c r="AQ18" s="150">
        <v>0</v>
      </c>
      <c r="AR18" s="150">
        <v>0</v>
      </c>
      <c r="AS18" s="150">
        <v>0</v>
      </c>
      <c r="AT18" s="150">
        <v>0</v>
      </c>
      <c r="AU18" s="150">
        <v>0</v>
      </c>
      <c r="AV18" s="150">
        <v>0</v>
      </c>
      <c r="AW18" s="150">
        <v>0</v>
      </c>
      <c r="AX18" s="150">
        <v>0</v>
      </c>
      <c r="AY18" s="150">
        <v>0</v>
      </c>
      <c r="AZ18" s="150">
        <v>0</v>
      </c>
      <c r="BA18" s="150">
        <v>0</v>
      </c>
      <c r="BB18" s="150">
        <v>0</v>
      </c>
      <c r="BC18" s="150">
        <v>0</v>
      </c>
      <c r="BD18" s="150">
        <v>0</v>
      </c>
      <c r="BE18" s="150">
        <f t="shared" si="1"/>
        <v>0</v>
      </c>
    </row>
    <row r="19" spans="1:68" outlineLevel="1">
      <c r="A19" s="10">
        <v>14</v>
      </c>
      <c r="B19" s="10" t="s">
        <v>65</v>
      </c>
      <c r="C19" s="15" t="s">
        <v>44</v>
      </c>
      <c r="D19" s="8" t="s">
        <v>45</v>
      </c>
      <c r="E19" s="173">
        <f t="shared" si="2"/>
        <v>0</v>
      </c>
      <c r="F19" s="15">
        <v>2</v>
      </c>
      <c r="G19" s="15" t="s">
        <v>66</v>
      </c>
      <c r="H19" s="8" t="s">
        <v>30</v>
      </c>
      <c r="I19" s="8" t="s">
        <v>47</v>
      </c>
      <c r="J19" s="149">
        <v>0</v>
      </c>
      <c r="K19" s="149">
        <v>0</v>
      </c>
      <c r="L19" s="149">
        <v>0</v>
      </c>
      <c r="M19" s="149">
        <v>0</v>
      </c>
      <c r="N19" s="149">
        <v>0</v>
      </c>
      <c r="O19" s="149">
        <v>0</v>
      </c>
      <c r="P19" s="149">
        <v>0</v>
      </c>
      <c r="Q19" s="149">
        <v>0</v>
      </c>
      <c r="R19" s="149">
        <v>0</v>
      </c>
      <c r="S19" s="149">
        <v>0</v>
      </c>
      <c r="T19" s="150">
        <v>0</v>
      </c>
      <c r="U19" s="150">
        <v>0</v>
      </c>
      <c r="V19" s="149">
        <v>0</v>
      </c>
      <c r="W19" s="149">
        <v>0</v>
      </c>
      <c r="X19" s="149">
        <v>0</v>
      </c>
      <c r="Y19" s="149">
        <v>0</v>
      </c>
      <c r="Z19" s="149">
        <v>0</v>
      </c>
      <c r="AA19" s="149">
        <v>0</v>
      </c>
      <c r="AB19" s="149">
        <v>0</v>
      </c>
      <c r="AC19" s="149">
        <v>0</v>
      </c>
      <c r="AD19" s="149">
        <v>0</v>
      </c>
      <c r="AE19" s="149">
        <v>0</v>
      </c>
      <c r="AF19" s="150">
        <v>0</v>
      </c>
      <c r="AG19" s="149">
        <v>0</v>
      </c>
      <c r="AH19" s="149">
        <v>0</v>
      </c>
      <c r="AI19" s="149">
        <v>0</v>
      </c>
      <c r="AJ19" s="149">
        <v>0</v>
      </c>
      <c r="AK19" s="149">
        <v>0</v>
      </c>
      <c r="AL19" s="149">
        <v>0</v>
      </c>
      <c r="AM19" s="149">
        <v>0</v>
      </c>
      <c r="AN19" s="149">
        <v>0</v>
      </c>
      <c r="AO19" s="149">
        <v>0</v>
      </c>
      <c r="AP19" s="149">
        <v>0</v>
      </c>
      <c r="AQ19" s="149">
        <v>0</v>
      </c>
      <c r="AR19" s="149">
        <v>0</v>
      </c>
      <c r="AS19" s="149">
        <v>0</v>
      </c>
      <c r="AT19" s="149">
        <v>0</v>
      </c>
      <c r="AU19" s="149">
        <v>0</v>
      </c>
      <c r="AV19" s="149">
        <v>0</v>
      </c>
      <c r="AW19" s="149">
        <v>0</v>
      </c>
      <c r="AX19" s="149">
        <v>0</v>
      </c>
      <c r="AY19" s="149">
        <v>0</v>
      </c>
      <c r="AZ19" s="149">
        <v>0</v>
      </c>
      <c r="BA19" s="149">
        <v>0</v>
      </c>
      <c r="BB19" s="149">
        <v>0</v>
      </c>
      <c r="BC19" s="149">
        <v>0</v>
      </c>
      <c r="BD19" s="149">
        <v>0</v>
      </c>
      <c r="BE19" s="150">
        <f t="shared" si="1"/>
        <v>0</v>
      </c>
    </row>
    <row r="20" spans="1:68" outlineLevel="1">
      <c r="A20" s="10">
        <v>15</v>
      </c>
      <c r="B20" s="10" t="s">
        <v>67</v>
      </c>
      <c r="C20" s="15" t="s">
        <v>49</v>
      </c>
      <c r="D20" s="8" t="s">
        <v>45</v>
      </c>
      <c r="E20" s="173">
        <f t="shared" si="2"/>
        <v>0</v>
      </c>
      <c r="F20" s="15">
        <v>14</v>
      </c>
      <c r="G20" s="15">
        <v>20</v>
      </c>
      <c r="H20" s="8" t="s">
        <v>42</v>
      </c>
      <c r="I20" s="8" t="s">
        <v>50</v>
      </c>
      <c r="J20" s="149">
        <v>0</v>
      </c>
      <c r="K20" s="149">
        <v>0</v>
      </c>
      <c r="L20" s="149">
        <v>0</v>
      </c>
      <c r="M20" s="149">
        <v>0</v>
      </c>
      <c r="N20" s="149">
        <v>0</v>
      </c>
      <c r="O20" s="149">
        <v>0</v>
      </c>
      <c r="P20" s="149">
        <v>0</v>
      </c>
      <c r="Q20" s="149">
        <v>0</v>
      </c>
      <c r="R20" s="149">
        <v>0</v>
      </c>
      <c r="S20" s="149">
        <v>0</v>
      </c>
      <c r="T20" s="150">
        <v>0</v>
      </c>
      <c r="U20" s="150">
        <v>0</v>
      </c>
      <c r="V20" s="149">
        <v>0</v>
      </c>
      <c r="W20" s="149">
        <v>0</v>
      </c>
      <c r="X20" s="149">
        <v>0</v>
      </c>
      <c r="Y20" s="149">
        <v>0</v>
      </c>
      <c r="Z20" s="149">
        <v>0</v>
      </c>
      <c r="AA20" s="149">
        <v>0</v>
      </c>
      <c r="AB20" s="149">
        <v>0</v>
      </c>
      <c r="AC20" s="149">
        <v>0</v>
      </c>
      <c r="AD20" s="149">
        <v>0</v>
      </c>
      <c r="AE20" s="149">
        <v>0</v>
      </c>
      <c r="AF20" s="150">
        <v>0</v>
      </c>
      <c r="AG20" s="149">
        <v>0</v>
      </c>
      <c r="AH20" s="149">
        <v>0</v>
      </c>
      <c r="AI20" s="149">
        <v>0</v>
      </c>
      <c r="AJ20" s="149">
        <v>0</v>
      </c>
      <c r="AK20" s="149">
        <v>0</v>
      </c>
      <c r="AL20" s="149">
        <v>0</v>
      </c>
      <c r="AM20" s="149">
        <v>0</v>
      </c>
      <c r="AN20" s="149">
        <v>0</v>
      </c>
      <c r="AO20" s="149">
        <v>0</v>
      </c>
      <c r="AP20" s="149">
        <v>0</v>
      </c>
      <c r="AQ20" s="149">
        <v>0</v>
      </c>
      <c r="AR20" s="149">
        <v>0</v>
      </c>
      <c r="AS20" s="149">
        <v>0</v>
      </c>
      <c r="AT20" s="149">
        <v>0</v>
      </c>
      <c r="AU20" s="149">
        <v>0</v>
      </c>
      <c r="AV20" s="149">
        <v>0</v>
      </c>
      <c r="AW20" s="149">
        <v>0</v>
      </c>
      <c r="AX20" s="149">
        <v>0</v>
      </c>
      <c r="AY20" s="149">
        <v>0</v>
      </c>
      <c r="AZ20" s="149">
        <v>0</v>
      </c>
      <c r="BA20" s="149">
        <v>0</v>
      </c>
      <c r="BB20" s="149">
        <v>0</v>
      </c>
      <c r="BC20" s="149">
        <v>0</v>
      </c>
      <c r="BD20" s="149">
        <v>0</v>
      </c>
      <c r="BE20" s="150">
        <f t="shared" si="1"/>
        <v>0</v>
      </c>
    </row>
    <row r="21" spans="1:68" outlineLevel="1">
      <c r="A21" s="10">
        <v>16</v>
      </c>
      <c r="B21" s="10" t="s">
        <v>68</v>
      </c>
      <c r="C21" s="15" t="s">
        <v>52</v>
      </c>
      <c r="D21" s="8" t="s">
        <v>45</v>
      </c>
      <c r="E21" s="173">
        <f t="shared" si="2"/>
        <v>0</v>
      </c>
      <c r="F21" s="15">
        <v>2</v>
      </c>
      <c r="G21" s="15">
        <v>20</v>
      </c>
      <c r="H21" s="8" t="s">
        <v>30</v>
      </c>
      <c r="I21" s="8" t="s">
        <v>47</v>
      </c>
      <c r="J21" s="149">
        <v>0</v>
      </c>
      <c r="K21" s="149">
        <v>0</v>
      </c>
      <c r="L21" s="149">
        <v>0</v>
      </c>
      <c r="M21" s="149">
        <v>0</v>
      </c>
      <c r="N21" s="149">
        <v>0</v>
      </c>
      <c r="O21" s="149">
        <v>0</v>
      </c>
      <c r="P21" s="149">
        <v>0</v>
      </c>
      <c r="Q21" s="149">
        <v>0</v>
      </c>
      <c r="R21" s="149">
        <v>0</v>
      </c>
      <c r="S21" s="149">
        <v>0</v>
      </c>
      <c r="T21" s="150">
        <v>0</v>
      </c>
      <c r="U21" s="150">
        <v>0</v>
      </c>
      <c r="V21" s="149">
        <v>0</v>
      </c>
      <c r="W21" s="149">
        <v>0</v>
      </c>
      <c r="X21" s="149">
        <v>0</v>
      </c>
      <c r="Y21" s="149">
        <v>0</v>
      </c>
      <c r="Z21" s="149">
        <v>0</v>
      </c>
      <c r="AA21" s="149">
        <v>0</v>
      </c>
      <c r="AB21" s="149">
        <v>0</v>
      </c>
      <c r="AC21" s="149">
        <v>0</v>
      </c>
      <c r="AD21" s="149">
        <v>0</v>
      </c>
      <c r="AE21" s="149">
        <v>0</v>
      </c>
      <c r="AF21" s="150">
        <v>0</v>
      </c>
      <c r="AG21" s="149">
        <v>0</v>
      </c>
      <c r="AH21" s="149">
        <v>0</v>
      </c>
      <c r="AI21" s="149">
        <v>0</v>
      </c>
      <c r="AJ21" s="149">
        <v>0</v>
      </c>
      <c r="AK21" s="149">
        <v>0</v>
      </c>
      <c r="AL21" s="149">
        <v>0</v>
      </c>
      <c r="AM21" s="149">
        <v>0</v>
      </c>
      <c r="AN21" s="149">
        <v>0</v>
      </c>
      <c r="AO21" s="149">
        <v>0</v>
      </c>
      <c r="AP21" s="149">
        <v>0</v>
      </c>
      <c r="AQ21" s="149">
        <v>0</v>
      </c>
      <c r="AR21" s="149">
        <v>0</v>
      </c>
      <c r="AS21" s="149">
        <v>0</v>
      </c>
      <c r="AT21" s="149">
        <v>0</v>
      </c>
      <c r="AU21" s="149">
        <v>0</v>
      </c>
      <c r="AV21" s="149">
        <v>0</v>
      </c>
      <c r="AW21" s="149">
        <v>0</v>
      </c>
      <c r="AX21" s="149">
        <v>0</v>
      </c>
      <c r="AY21" s="149">
        <v>0</v>
      </c>
      <c r="AZ21" s="149">
        <v>0</v>
      </c>
      <c r="BA21" s="149">
        <v>0</v>
      </c>
      <c r="BB21" s="149">
        <v>0</v>
      </c>
      <c r="BC21" s="149">
        <v>0</v>
      </c>
      <c r="BD21" s="149">
        <v>0</v>
      </c>
      <c r="BE21" s="150">
        <f t="shared" si="1"/>
        <v>0</v>
      </c>
    </row>
    <row r="22" spans="1:68" outlineLevel="1">
      <c r="A22" s="10">
        <v>17</v>
      </c>
      <c r="B22" s="10" t="s">
        <v>69</v>
      </c>
      <c r="C22" s="15" t="s">
        <v>54</v>
      </c>
      <c r="D22" s="8" t="s">
        <v>45</v>
      </c>
      <c r="E22" s="173">
        <f t="shared" si="2"/>
        <v>0</v>
      </c>
      <c r="F22" s="15">
        <v>14</v>
      </c>
      <c r="G22" s="15">
        <v>20</v>
      </c>
      <c r="H22" s="8" t="s">
        <v>42</v>
      </c>
      <c r="I22" s="8" t="s">
        <v>50</v>
      </c>
      <c r="J22" s="149">
        <v>0</v>
      </c>
      <c r="K22" s="149">
        <v>0</v>
      </c>
      <c r="L22" s="149">
        <v>0</v>
      </c>
      <c r="M22" s="149">
        <v>0</v>
      </c>
      <c r="N22" s="149">
        <v>0</v>
      </c>
      <c r="O22" s="149">
        <v>0</v>
      </c>
      <c r="P22" s="149">
        <v>0</v>
      </c>
      <c r="Q22" s="149">
        <v>0</v>
      </c>
      <c r="R22" s="149">
        <v>0</v>
      </c>
      <c r="S22" s="149">
        <v>0</v>
      </c>
      <c r="T22" s="150">
        <v>0</v>
      </c>
      <c r="U22" s="150">
        <v>0</v>
      </c>
      <c r="V22" s="149">
        <v>0</v>
      </c>
      <c r="W22" s="149">
        <v>0</v>
      </c>
      <c r="X22" s="149">
        <v>0</v>
      </c>
      <c r="Y22" s="149">
        <v>0</v>
      </c>
      <c r="Z22" s="149">
        <v>0</v>
      </c>
      <c r="AA22" s="149">
        <v>0</v>
      </c>
      <c r="AB22" s="149">
        <v>0</v>
      </c>
      <c r="AC22" s="149">
        <v>0</v>
      </c>
      <c r="AD22" s="149">
        <v>0</v>
      </c>
      <c r="AE22" s="149">
        <v>0</v>
      </c>
      <c r="AF22" s="150">
        <v>0</v>
      </c>
      <c r="AG22" s="149">
        <v>0</v>
      </c>
      <c r="AH22" s="149">
        <v>0</v>
      </c>
      <c r="AI22" s="149">
        <v>0</v>
      </c>
      <c r="AJ22" s="149">
        <v>0</v>
      </c>
      <c r="AK22" s="149">
        <v>0</v>
      </c>
      <c r="AL22" s="149">
        <v>0</v>
      </c>
      <c r="AM22" s="149">
        <v>0</v>
      </c>
      <c r="AN22" s="149">
        <v>0</v>
      </c>
      <c r="AO22" s="149">
        <v>0</v>
      </c>
      <c r="AP22" s="149">
        <v>0</v>
      </c>
      <c r="AQ22" s="149">
        <v>0</v>
      </c>
      <c r="AR22" s="149">
        <v>0</v>
      </c>
      <c r="AS22" s="149">
        <v>0</v>
      </c>
      <c r="AT22" s="149">
        <v>0</v>
      </c>
      <c r="AU22" s="149">
        <v>0</v>
      </c>
      <c r="AV22" s="149">
        <v>0</v>
      </c>
      <c r="AW22" s="149">
        <v>0</v>
      </c>
      <c r="AX22" s="149">
        <v>0</v>
      </c>
      <c r="AY22" s="149">
        <v>0</v>
      </c>
      <c r="AZ22" s="149">
        <v>0</v>
      </c>
      <c r="BA22" s="149">
        <v>0</v>
      </c>
      <c r="BB22" s="149">
        <v>0</v>
      </c>
      <c r="BC22" s="149">
        <v>0</v>
      </c>
      <c r="BD22" s="149">
        <v>0</v>
      </c>
      <c r="BE22" s="150">
        <f t="shared" si="1"/>
        <v>0</v>
      </c>
    </row>
    <row r="23" spans="1:68" outlineLevel="1">
      <c r="A23" s="10">
        <v>18</v>
      </c>
      <c r="B23" s="10" t="s">
        <v>70</v>
      </c>
      <c r="C23" s="15" t="s">
        <v>56</v>
      </c>
      <c r="D23" s="8" t="s">
        <v>45</v>
      </c>
      <c r="E23" s="173">
        <f t="shared" si="2"/>
        <v>0</v>
      </c>
      <c r="F23" s="15">
        <v>14</v>
      </c>
      <c r="G23" s="15">
        <v>20</v>
      </c>
      <c r="H23" s="8" t="s">
        <v>42</v>
      </c>
      <c r="I23" s="8" t="s">
        <v>50</v>
      </c>
      <c r="J23" s="149">
        <v>0</v>
      </c>
      <c r="K23" s="149">
        <v>0</v>
      </c>
      <c r="L23" s="149">
        <v>0</v>
      </c>
      <c r="M23" s="149">
        <v>0</v>
      </c>
      <c r="N23" s="149">
        <v>0</v>
      </c>
      <c r="O23" s="149">
        <v>0</v>
      </c>
      <c r="P23" s="149">
        <v>0</v>
      </c>
      <c r="Q23" s="149">
        <v>0</v>
      </c>
      <c r="R23" s="149">
        <v>0</v>
      </c>
      <c r="S23" s="149">
        <v>0</v>
      </c>
      <c r="T23" s="150">
        <v>0</v>
      </c>
      <c r="U23" s="150">
        <v>0</v>
      </c>
      <c r="V23" s="149">
        <v>0</v>
      </c>
      <c r="W23" s="149">
        <v>0</v>
      </c>
      <c r="X23" s="149">
        <v>0</v>
      </c>
      <c r="Y23" s="149">
        <v>0</v>
      </c>
      <c r="Z23" s="149">
        <v>0</v>
      </c>
      <c r="AA23" s="149">
        <v>0</v>
      </c>
      <c r="AB23" s="149">
        <v>0</v>
      </c>
      <c r="AC23" s="149">
        <v>0</v>
      </c>
      <c r="AD23" s="149">
        <v>0</v>
      </c>
      <c r="AE23" s="149">
        <v>0</v>
      </c>
      <c r="AF23" s="150">
        <v>0</v>
      </c>
      <c r="AG23" s="149">
        <v>0</v>
      </c>
      <c r="AH23" s="149">
        <v>0</v>
      </c>
      <c r="AI23" s="149">
        <v>0</v>
      </c>
      <c r="AJ23" s="149">
        <v>0</v>
      </c>
      <c r="AK23" s="149">
        <v>0</v>
      </c>
      <c r="AL23" s="149">
        <v>0</v>
      </c>
      <c r="AM23" s="149">
        <v>0</v>
      </c>
      <c r="AN23" s="149">
        <v>0</v>
      </c>
      <c r="AO23" s="149">
        <v>0</v>
      </c>
      <c r="AP23" s="149">
        <v>0</v>
      </c>
      <c r="AQ23" s="149">
        <v>0</v>
      </c>
      <c r="AR23" s="149">
        <v>0</v>
      </c>
      <c r="AS23" s="149">
        <v>0</v>
      </c>
      <c r="AT23" s="149">
        <v>0</v>
      </c>
      <c r="AU23" s="149">
        <v>0</v>
      </c>
      <c r="AV23" s="149">
        <v>0</v>
      </c>
      <c r="AW23" s="149">
        <v>0</v>
      </c>
      <c r="AX23" s="149">
        <v>0</v>
      </c>
      <c r="AY23" s="149">
        <v>0</v>
      </c>
      <c r="AZ23" s="149">
        <v>0</v>
      </c>
      <c r="BA23" s="149">
        <v>0</v>
      </c>
      <c r="BB23" s="149">
        <v>0</v>
      </c>
      <c r="BC23" s="149">
        <v>0</v>
      </c>
      <c r="BD23" s="149">
        <v>0</v>
      </c>
      <c r="BE23" s="150">
        <f t="shared" si="1"/>
        <v>0</v>
      </c>
    </row>
    <row r="24" spans="1:68" outlineLevel="1">
      <c r="A24" s="10">
        <v>19</v>
      </c>
      <c r="B24" s="10" t="s">
        <v>71</v>
      </c>
      <c r="C24" s="15" t="s">
        <v>58</v>
      </c>
      <c r="D24" s="8" t="s">
        <v>45</v>
      </c>
      <c r="E24" s="173">
        <f t="shared" si="2"/>
        <v>0</v>
      </c>
      <c r="F24" s="15">
        <v>14</v>
      </c>
      <c r="G24" s="15">
        <v>20</v>
      </c>
      <c r="H24" s="8" t="s">
        <v>42</v>
      </c>
      <c r="I24" s="8" t="s">
        <v>50</v>
      </c>
      <c r="J24" s="149">
        <v>0</v>
      </c>
      <c r="K24" s="149">
        <v>0</v>
      </c>
      <c r="L24" s="149">
        <v>0</v>
      </c>
      <c r="M24" s="149">
        <v>0</v>
      </c>
      <c r="N24" s="149">
        <v>0</v>
      </c>
      <c r="O24" s="149">
        <v>0</v>
      </c>
      <c r="P24" s="149">
        <v>0</v>
      </c>
      <c r="Q24" s="149">
        <v>0</v>
      </c>
      <c r="R24" s="149">
        <v>0</v>
      </c>
      <c r="S24" s="149">
        <v>0</v>
      </c>
      <c r="T24" s="150">
        <v>0</v>
      </c>
      <c r="U24" s="150">
        <v>0</v>
      </c>
      <c r="V24" s="149">
        <v>0</v>
      </c>
      <c r="W24" s="149">
        <v>0</v>
      </c>
      <c r="X24" s="149">
        <v>0</v>
      </c>
      <c r="Y24" s="149">
        <v>0</v>
      </c>
      <c r="Z24" s="149">
        <v>0</v>
      </c>
      <c r="AA24" s="149">
        <v>0</v>
      </c>
      <c r="AB24" s="149">
        <v>0</v>
      </c>
      <c r="AC24" s="149">
        <v>0</v>
      </c>
      <c r="AD24" s="149">
        <v>0</v>
      </c>
      <c r="AE24" s="149">
        <v>0</v>
      </c>
      <c r="AF24" s="150">
        <v>0</v>
      </c>
      <c r="AG24" s="149">
        <v>0</v>
      </c>
      <c r="AH24" s="149">
        <v>0</v>
      </c>
      <c r="AI24" s="149">
        <v>0</v>
      </c>
      <c r="AJ24" s="149">
        <v>0</v>
      </c>
      <c r="AK24" s="149">
        <v>0</v>
      </c>
      <c r="AL24" s="149">
        <v>0</v>
      </c>
      <c r="AM24" s="149">
        <v>0</v>
      </c>
      <c r="AN24" s="149">
        <v>0</v>
      </c>
      <c r="AO24" s="149">
        <v>0</v>
      </c>
      <c r="AP24" s="149">
        <v>0</v>
      </c>
      <c r="AQ24" s="149">
        <v>0</v>
      </c>
      <c r="AR24" s="149">
        <v>0</v>
      </c>
      <c r="AS24" s="149">
        <v>0</v>
      </c>
      <c r="AT24" s="149">
        <v>0</v>
      </c>
      <c r="AU24" s="149">
        <v>0</v>
      </c>
      <c r="AV24" s="149">
        <v>0</v>
      </c>
      <c r="AW24" s="149">
        <v>0</v>
      </c>
      <c r="AX24" s="149">
        <v>0</v>
      </c>
      <c r="AY24" s="149">
        <v>0</v>
      </c>
      <c r="AZ24" s="149">
        <v>0</v>
      </c>
      <c r="BA24" s="149">
        <v>0</v>
      </c>
      <c r="BB24" s="149">
        <v>0</v>
      </c>
      <c r="BC24" s="149">
        <v>0</v>
      </c>
      <c r="BD24" s="149">
        <v>0</v>
      </c>
      <c r="BE24" s="150">
        <f t="shared" si="1"/>
        <v>0</v>
      </c>
    </row>
    <row r="25" spans="1:68" outlineLevel="1">
      <c r="A25" s="10">
        <v>20</v>
      </c>
      <c r="B25" s="10" t="s">
        <v>72</v>
      </c>
      <c r="C25" s="15" t="s">
        <v>73</v>
      </c>
      <c r="D25" s="8" t="s">
        <v>36</v>
      </c>
      <c r="E25" s="173">
        <f t="shared" si="2"/>
        <v>0</v>
      </c>
      <c r="F25" s="15" t="s">
        <v>74</v>
      </c>
      <c r="G25" s="15" t="s">
        <v>75</v>
      </c>
      <c r="H25" s="8" t="s">
        <v>34</v>
      </c>
      <c r="I25" s="8" t="s">
        <v>34</v>
      </c>
      <c r="J25" s="149">
        <v>0</v>
      </c>
      <c r="K25" s="149">
        <v>0</v>
      </c>
      <c r="L25" s="149">
        <v>0</v>
      </c>
      <c r="M25" s="149">
        <v>0</v>
      </c>
      <c r="N25" s="149">
        <v>0</v>
      </c>
      <c r="O25" s="149">
        <v>0</v>
      </c>
      <c r="P25" s="149">
        <v>0</v>
      </c>
      <c r="Q25" s="149">
        <v>0</v>
      </c>
      <c r="R25" s="149">
        <v>0</v>
      </c>
      <c r="S25" s="149">
        <v>0</v>
      </c>
      <c r="T25" s="150">
        <v>0</v>
      </c>
      <c r="U25" s="150">
        <v>0</v>
      </c>
      <c r="V25" s="149">
        <v>0</v>
      </c>
      <c r="W25" s="149">
        <v>0</v>
      </c>
      <c r="X25" s="149">
        <v>0</v>
      </c>
      <c r="Y25" s="149">
        <v>0</v>
      </c>
      <c r="Z25" s="149">
        <v>0</v>
      </c>
      <c r="AA25" s="149">
        <v>0</v>
      </c>
      <c r="AB25" s="149">
        <v>0</v>
      </c>
      <c r="AC25" s="149">
        <v>0</v>
      </c>
      <c r="AD25" s="149">
        <v>0</v>
      </c>
      <c r="AE25" s="149">
        <v>0</v>
      </c>
      <c r="AF25" s="150">
        <v>0</v>
      </c>
      <c r="AG25" s="149">
        <v>0</v>
      </c>
      <c r="AH25" s="149">
        <v>0</v>
      </c>
      <c r="AI25" s="149">
        <v>0</v>
      </c>
      <c r="AJ25" s="149">
        <v>0</v>
      </c>
      <c r="AK25" s="149">
        <v>0</v>
      </c>
      <c r="AL25" s="149">
        <v>0</v>
      </c>
      <c r="AM25" s="149">
        <v>0</v>
      </c>
      <c r="AN25" s="149">
        <v>0</v>
      </c>
      <c r="AO25" s="149">
        <v>0</v>
      </c>
      <c r="AP25" s="149">
        <v>0</v>
      </c>
      <c r="AQ25" s="149">
        <v>0</v>
      </c>
      <c r="AR25" s="149">
        <v>0</v>
      </c>
      <c r="AS25" s="149">
        <v>0</v>
      </c>
      <c r="AT25" s="149">
        <v>0</v>
      </c>
      <c r="AU25" s="149">
        <v>0</v>
      </c>
      <c r="AV25" s="149">
        <v>0</v>
      </c>
      <c r="AW25" s="149">
        <v>0</v>
      </c>
      <c r="AX25" s="149">
        <v>0</v>
      </c>
      <c r="AY25" s="149">
        <v>0</v>
      </c>
      <c r="AZ25" s="149">
        <v>0</v>
      </c>
      <c r="BA25" s="149">
        <v>0</v>
      </c>
      <c r="BB25" s="149">
        <v>0</v>
      </c>
      <c r="BC25" s="149">
        <v>0</v>
      </c>
      <c r="BD25" s="149">
        <v>0</v>
      </c>
      <c r="BE25" s="150">
        <f t="shared" si="1"/>
        <v>0</v>
      </c>
    </row>
    <row r="26" spans="1:68" s="22" customFormat="1">
      <c r="A26" s="51">
        <v>21</v>
      </c>
      <c r="B26" s="51">
        <v>2</v>
      </c>
      <c r="C26" s="33" t="s">
        <v>76</v>
      </c>
      <c r="D26" s="52" t="s">
        <v>77</v>
      </c>
      <c r="E26" s="176">
        <f t="shared" si="2"/>
        <v>5776000</v>
      </c>
      <c r="F26" s="33"/>
      <c r="G26" s="33"/>
      <c r="H26" s="52" t="s">
        <v>78</v>
      </c>
      <c r="I26" s="52" t="s">
        <v>31</v>
      </c>
      <c r="J26" s="152">
        <f>J28+J31+J34+J40+J48+J53</f>
        <v>0</v>
      </c>
      <c r="K26" s="152">
        <f t="shared" ref="K26:BD26" si="3">K28+K31+K34+K40+K48+K53</f>
        <v>0</v>
      </c>
      <c r="L26" s="152">
        <f>L28+L31+L34+L40+L48+L53</f>
        <v>1039</v>
      </c>
      <c r="M26" s="152">
        <f t="shared" si="3"/>
        <v>10399</v>
      </c>
      <c r="N26" s="152">
        <f t="shared" si="3"/>
        <v>40000</v>
      </c>
      <c r="O26" s="152">
        <f t="shared" si="3"/>
        <v>59536</v>
      </c>
      <c r="P26" s="152">
        <f t="shared" si="3"/>
        <v>62513</v>
      </c>
      <c r="Q26" s="152">
        <f t="shared" si="3"/>
        <v>69708</v>
      </c>
      <c r="R26" s="152">
        <f t="shared" si="3"/>
        <v>63371</v>
      </c>
      <c r="S26" s="152">
        <f t="shared" si="3"/>
        <v>63371</v>
      </c>
      <c r="T26" s="152">
        <f t="shared" si="3"/>
        <v>315063</v>
      </c>
      <c r="U26" s="152">
        <f t="shared" si="3"/>
        <v>108752</v>
      </c>
      <c r="V26" s="152">
        <f t="shared" si="3"/>
        <v>111192</v>
      </c>
      <c r="W26" s="152">
        <f t="shared" si="3"/>
        <v>120523</v>
      </c>
      <c r="X26" s="152">
        <f t="shared" si="3"/>
        <v>105381</v>
      </c>
      <c r="Y26" s="152">
        <f t="shared" si="3"/>
        <v>94710</v>
      </c>
      <c r="Z26" s="152">
        <f t="shared" si="3"/>
        <v>83304</v>
      </c>
      <c r="AA26" s="152">
        <f t="shared" si="3"/>
        <v>58734</v>
      </c>
      <c r="AB26" s="152">
        <f t="shared" si="3"/>
        <v>62215</v>
      </c>
      <c r="AC26" s="152">
        <f t="shared" si="3"/>
        <v>62215</v>
      </c>
      <c r="AD26" s="152">
        <f t="shared" si="3"/>
        <v>57923</v>
      </c>
      <c r="AE26" s="152">
        <f t="shared" si="3"/>
        <v>54065</v>
      </c>
      <c r="AF26" s="152">
        <f t="shared" si="3"/>
        <v>31986</v>
      </c>
      <c r="AG26" s="152">
        <f t="shared" si="3"/>
        <v>67142</v>
      </c>
      <c r="AH26" s="152">
        <f t="shared" si="3"/>
        <v>63945</v>
      </c>
      <c r="AI26" s="152">
        <f t="shared" si="3"/>
        <v>70340</v>
      </c>
      <c r="AJ26" s="152">
        <f t="shared" si="3"/>
        <v>58424</v>
      </c>
      <c r="AK26" s="152">
        <f t="shared" si="3"/>
        <v>233047</v>
      </c>
      <c r="AL26" s="152">
        <f t="shared" si="3"/>
        <v>254742</v>
      </c>
      <c r="AM26" s="152">
        <f t="shared" si="3"/>
        <v>225347</v>
      </c>
      <c r="AN26" s="152">
        <f t="shared" si="3"/>
        <v>248004</v>
      </c>
      <c r="AO26" s="152">
        <f t="shared" si="3"/>
        <v>245038</v>
      </c>
      <c r="AP26" s="152">
        <f t="shared" si="3"/>
        <v>295038</v>
      </c>
      <c r="AQ26" s="152">
        <f t="shared" si="3"/>
        <v>229794</v>
      </c>
      <c r="AR26" s="152">
        <f t="shared" si="3"/>
        <v>277139</v>
      </c>
      <c r="AS26" s="152">
        <f t="shared" si="3"/>
        <v>201997</v>
      </c>
      <c r="AT26" s="152">
        <f t="shared" si="3"/>
        <v>183976</v>
      </c>
      <c r="AU26" s="152">
        <f t="shared" si="3"/>
        <v>171979</v>
      </c>
      <c r="AV26" s="152">
        <f t="shared" si="3"/>
        <v>188737</v>
      </c>
      <c r="AW26" s="152">
        <f t="shared" si="3"/>
        <v>232834</v>
      </c>
      <c r="AX26" s="152">
        <f t="shared" si="3"/>
        <v>241142</v>
      </c>
      <c r="AY26" s="152">
        <f t="shared" si="3"/>
        <v>237055</v>
      </c>
      <c r="AZ26" s="152">
        <f t="shared" si="3"/>
        <v>232261</v>
      </c>
      <c r="BA26" s="152">
        <f t="shared" si="3"/>
        <v>47666</v>
      </c>
      <c r="BB26" s="152">
        <f t="shared" si="3"/>
        <v>49936</v>
      </c>
      <c r="BC26" s="152">
        <f t="shared" si="3"/>
        <v>40530</v>
      </c>
      <c r="BD26" s="152">
        <f t="shared" si="3"/>
        <v>43887</v>
      </c>
      <c r="BE26" s="153">
        <f>SUM(J26:BD26)</f>
        <v>5776000</v>
      </c>
      <c r="BF26"/>
      <c r="BG26"/>
      <c r="BH26"/>
      <c r="BI26"/>
      <c r="BJ26"/>
      <c r="BK26"/>
      <c r="BL26"/>
      <c r="BM26"/>
      <c r="BN26"/>
      <c r="BO26"/>
      <c r="BP26"/>
    </row>
    <row r="27" spans="1:68" s="34" customFormat="1">
      <c r="A27" s="27">
        <v>22</v>
      </c>
      <c r="B27" s="27">
        <v>2.1</v>
      </c>
      <c r="C27" s="24" t="s">
        <v>79</v>
      </c>
      <c r="D27" s="28" t="s">
        <v>80</v>
      </c>
      <c r="E27" s="177">
        <f t="shared" si="2"/>
        <v>4736000</v>
      </c>
      <c r="F27" s="24"/>
      <c r="G27" s="24"/>
      <c r="H27" s="28" t="s">
        <v>81</v>
      </c>
      <c r="I27" s="28" t="s">
        <v>82</v>
      </c>
      <c r="J27" s="147">
        <f>J28+J31+J34</f>
        <v>0</v>
      </c>
      <c r="K27" s="147">
        <f t="shared" ref="K27:BD27" si="4">K28+K31+K34</f>
        <v>0</v>
      </c>
      <c r="L27" s="147">
        <f t="shared" si="4"/>
        <v>0</v>
      </c>
      <c r="M27" s="147">
        <f t="shared" si="4"/>
        <v>0</v>
      </c>
      <c r="N27" s="147">
        <f t="shared" si="4"/>
        <v>23875</v>
      </c>
      <c r="O27" s="147">
        <f t="shared" si="4"/>
        <v>39108</v>
      </c>
      <c r="P27" s="147">
        <f t="shared" si="4"/>
        <v>41063</v>
      </c>
      <c r="Q27" s="147">
        <f t="shared" si="4"/>
        <v>47236</v>
      </c>
      <c r="R27" s="147">
        <f t="shared" si="4"/>
        <v>42943</v>
      </c>
      <c r="S27" s="147">
        <f t="shared" si="4"/>
        <v>42943</v>
      </c>
      <c r="T27" s="147">
        <f t="shared" si="4"/>
        <v>162832</v>
      </c>
      <c r="U27" s="147">
        <f t="shared" si="4"/>
        <v>84675</v>
      </c>
      <c r="V27" s="147">
        <f t="shared" si="4"/>
        <v>87117</v>
      </c>
      <c r="W27" s="147">
        <f t="shared" si="4"/>
        <v>94040</v>
      </c>
      <c r="X27" s="147">
        <f t="shared" si="4"/>
        <v>82521</v>
      </c>
      <c r="Y27" s="147">
        <f t="shared" si="4"/>
        <v>70923</v>
      </c>
      <c r="Z27" s="147">
        <f t="shared" si="4"/>
        <v>61482</v>
      </c>
      <c r="AA27" s="147">
        <f t="shared" si="4"/>
        <v>36921</v>
      </c>
      <c r="AB27" s="147">
        <f t="shared" si="4"/>
        <v>40383</v>
      </c>
      <c r="AC27" s="147">
        <f t="shared" si="4"/>
        <v>40383</v>
      </c>
      <c r="AD27" s="147">
        <f t="shared" si="4"/>
        <v>38075</v>
      </c>
      <c r="AE27" s="147">
        <f t="shared" si="4"/>
        <v>40480</v>
      </c>
      <c r="AF27" s="147">
        <f t="shared" si="4"/>
        <v>25000</v>
      </c>
      <c r="AG27" s="147">
        <f t="shared" si="4"/>
        <v>41863</v>
      </c>
      <c r="AH27" s="147">
        <f t="shared" si="4"/>
        <v>39870</v>
      </c>
      <c r="AI27" s="147">
        <f t="shared" si="4"/>
        <v>43857</v>
      </c>
      <c r="AJ27" s="147">
        <f t="shared" si="4"/>
        <v>35883</v>
      </c>
      <c r="AK27" s="147">
        <f t="shared" si="4"/>
        <v>210203</v>
      </c>
      <c r="AL27" s="147">
        <f t="shared" si="4"/>
        <v>234894</v>
      </c>
      <c r="AM27" s="147">
        <f t="shared" si="4"/>
        <v>206491</v>
      </c>
      <c r="AN27" s="147">
        <f t="shared" si="4"/>
        <v>227164</v>
      </c>
      <c r="AO27" s="147">
        <f t="shared" si="4"/>
        <v>224198</v>
      </c>
      <c r="AP27" s="147">
        <f t="shared" si="4"/>
        <v>274198</v>
      </c>
      <c r="AQ27" s="147">
        <f t="shared" si="4"/>
        <v>209086</v>
      </c>
      <c r="AR27" s="147">
        <f t="shared" si="4"/>
        <v>266293</v>
      </c>
      <c r="AS27" s="147">
        <f t="shared" si="4"/>
        <v>176718</v>
      </c>
      <c r="AT27" s="147">
        <f t="shared" si="4"/>
        <v>158697</v>
      </c>
      <c r="AU27" s="147">
        <f t="shared" si="4"/>
        <v>150312</v>
      </c>
      <c r="AV27" s="147">
        <f t="shared" si="4"/>
        <v>161493</v>
      </c>
      <c r="AW27" s="147">
        <f t="shared" si="4"/>
        <v>210089</v>
      </c>
      <c r="AX27" s="147">
        <f t="shared" si="4"/>
        <v>223280</v>
      </c>
      <c r="AY27" s="147">
        <f t="shared" si="4"/>
        <v>214952</v>
      </c>
      <c r="AZ27" s="147">
        <f t="shared" si="4"/>
        <v>213774</v>
      </c>
      <c r="BA27" s="147">
        <f t="shared" si="4"/>
        <v>28255</v>
      </c>
      <c r="BB27" s="147">
        <f t="shared" si="4"/>
        <v>29601</v>
      </c>
      <c r="BC27" s="147">
        <f t="shared" si="4"/>
        <v>22967</v>
      </c>
      <c r="BD27" s="147">
        <f t="shared" si="4"/>
        <v>29862</v>
      </c>
      <c r="BE27" s="147">
        <f>SUM(J27:BD27)</f>
        <v>4736000</v>
      </c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</row>
    <row r="28" spans="1:68" s="22" customFormat="1">
      <c r="A28" s="57">
        <v>23</v>
      </c>
      <c r="B28" s="57" t="s">
        <v>83</v>
      </c>
      <c r="C28" s="58" t="s">
        <v>84</v>
      </c>
      <c r="D28" s="59" t="s">
        <v>85</v>
      </c>
      <c r="E28" s="175">
        <f t="shared" si="2"/>
        <v>200000</v>
      </c>
      <c r="F28" s="58"/>
      <c r="G28" s="58"/>
      <c r="H28" s="59" t="s">
        <v>86</v>
      </c>
      <c r="I28" s="59" t="s">
        <v>87</v>
      </c>
      <c r="J28" s="151">
        <f>SUM(J29:J30)</f>
        <v>0</v>
      </c>
      <c r="K28" s="151">
        <f t="shared" ref="K28:BD28" si="5">SUM(K29:K30)</f>
        <v>0</v>
      </c>
      <c r="L28" s="151">
        <f t="shared" si="5"/>
        <v>0</v>
      </c>
      <c r="M28" s="151">
        <f t="shared" si="5"/>
        <v>0</v>
      </c>
      <c r="N28" s="151">
        <f t="shared" si="5"/>
        <v>0</v>
      </c>
      <c r="O28" s="151">
        <f t="shared" si="5"/>
        <v>0</v>
      </c>
      <c r="P28" s="151">
        <f t="shared" si="5"/>
        <v>0</v>
      </c>
      <c r="Q28" s="151">
        <f t="shared" si="5"/>
        <v>0</v>
      </c>
      <c r="R28" s="151">
        <f t="shared" si="5"/>
        <v>0</v>
      </c>
      <c r="S28" s="151">
        <f t="shared" si="5"/>
        <v>0</v>
      </c>
      <c r="T28" s="151">
        <f t="shared" si="5"/>
        <v>0</v>
      </c>
      <c r="U28" s="151">
        <f t="shared" si="5"/>
        <v>15446</v>
      </c>
      <c r="V28" s="151">
        <f t="shared" si="5"/>
        <v>17886</v>
      </c>
      <c r="W28" s="151">
        <f t="shared" si="5"/>
        <v>17886</v>
      </c>
      <c r="X28" s="151">
        <f t="shared" si="5"/>
        <v>16260</v>
      </c>
      <c r="Y28" s="151">
        <f t="shared" si="5"/>
        <v>16260</v>
      </c>
      <c r="Z28" s="151">
        <f t="shared" si="5"/>
        <v>16262</v>
      </c>
      <c r="AA28" s="151">
        <f t="shared" si="5"/>
        <v>0</v>
      </c>
      <c r="AB28" s="151">
        <f t="shared" si="5"/>
        <v>0</v>
      </c>
      <c r="AC28" s="151">
        <f t="shared" si="5"/>
        <v>0</v>
      </c>
      <c r="AD28" s="151">
        <f t="shared" si="5"/>
        <v>0</v>
      </c>
      <c r="AE28" s="151">
        <f t="shared" si="5"/>
        <v>0</v>
      </c>
      <c r="AF28" s="151">
        <f t="shared" si="5"/>
        <v>0</v>
      </c>
      <c r="AG28" s="151">
        <f t="shared" si="5"/>
        <v>0</v>
      </c>
      <c r="AH28" s="151">
        <f t="shared" si="5"/>
        <v>0</v>
      </c>
      <c r="AI28" s="151">
        <f t="shared" si="5"/>
        <v>0</v>
      </c>
      <c r="AJ28" s="151">
        <f t="shared" si="5"/>
        <v>0</v>
      </c>
      <c r="AK28" s="151">
        <f t="shared" si="5"/>
        <v>0</v>
      </c>
      <c r="AL28" s="151">
        <f t="shared" si="5"/>
        <v>0</v>
      </c>
      <c r="AM28" s="151">
        <f t="shared" si="5"/>
        <v>0</v>
      </c>
      <c r="AN28" s="151">
        <f t="shared" si="5"/>
        <v>0</v>
      </c>
      <c r="AO28" s="151">
        <f t="shared" si="5"/>
        <v>0</v>
      </c>
      <c r="AP28" s="151">
        <f t="shared" si="5"/>
        <v>50000</v>
      </c>
      <c r="AQ28" s="151">
        <f t="shared" si="5"/>
        <v>0</v>
      </c>
      <c r="AR28" s="151">
        <f t="shared" si="5"/>
        <v>50000</v>
      </c>
      <c r="AS28" s="151">
        <f t="shared" si="5"/>
        <v>0</v>
      </c>
      <c r="AT28" s="151">
        <f t="shared" si="5"/>
        <v>0</v>
      </c>
      <c r="AU28" s="151">
        <f t="shared" si="5"/>
        <v>0</v>
      </c>
      <c r="AV28" s="151">
        <f t="shared" si="5"/>
        <v>0</v>
      </c>
      <c r="AW28" s="151">
        <f t="shared" si="5"/>
        <v>0</v>
      </c>
      <c r="AX28" s="151">
        <f t="shared" si="5"/>
        <v>0</v>
      </c>
      <c r="AY28" s="151">
        <f t="shared" si="5"/>
        <v>0</v>
      </c>
      <c r="AZ28" s="151">
        <f t="shared" si="5"/>
        <v>0</v>
      </c>
      <c r="BA28" s="151">
        <f t="shared" si="5"/>
        <v>0</v>
      </c>
      <c r="BB28" s="151">
        <f t="shared" si="5"/>
        <v>0</v>
      </c>
      <c r="BC28" s="151">
        <f t="shared" si="5"/>
        <v>0</v>
      </c>
      <c r="BD28" s="151">
        <f t="shared" si="5"/>
        <v>0</v>
      </c>
      <c r="BE28" s="151">
        <f>SUM(J28:BD28)</f>
        <v>200000</v>
      </c>
    </row>
    <row r="29" spans="1:68" outlineLevel="1">
      <c r="A29" s="10">
        <v>24</v>
      </c>
      <c r="B29" s="10" t="s">
        <v>88</v>
      </c>
      <c r="C29" s="15" t="s">
        <v>89</v>
      </c>
      <c r="D29" s="8" t="s">
        <v>90</v>
      </c>
      <c r="E29" s="173">
        <f t="shared" si="2"/>
        <v>100000</v>
      </c>
      <c r="F29" s="15">
        <v>20</v>
      </c>
      <c r="G29" s="15" t="s">
        <v>91</v>
      </c>
      <c r="H29" s="8" t="s">
        <v>86</v>
      </c>
      <c r="I29" s="8" t="s">
        <v>92</v>
      </c>
      <c r="J29" s="149">
        <v>0</v>
      </c>
      <c r="K29" s="149">
        <v>0</v>
      </c>
      <c r="L29" s="149">
        <v>0</v>
      </c>
      <c r="M29" s="149">
        <v>0</v>
      </c>
      <c r="N29" s="149">
        <v>0</v>
      </c>
      <c r="O29" s="149">
        <v>0</v>
      </c>
      <c r="P29" s="149">
        <v>0</v>
      </c>
      <c r="Q29" s="149">
        <v>0</v>
      </c>
      <c r="R29" s="149">
        <v>0</v>
      </c>
      <c r="S29" s="149">
        <v>0</v>
      </c>
      <c r="T29" s="150">
        <v>0</v>
      </c>
      <c r="U29" s="150">
        <v>7723</v>
      </c>
      <c r="V29" s="149">
        <v>8943</v>
      </c>
      <c r="W29" s="149">
        <v>8943</v>
      </c>
      <c r="X29" s="149">
        <v>8130</v>
      </c>
      <c r="Y29" s="149">
        <v>8130</v>
      </c>
      <c r="Z29" s="149">
        <v>8131</v>
      </c>
      <c r="AA29" s="149"/>
      <c r="AB29" s="149"/>
      <c r="AC29" s="149"/>
      <c r="AD29" s="149"/>
      <c r="AE29" s="149"/>
      <c r="AF29" s="150"/>
      <c r="AG29" s="149">
        <v>0</v>
      </c>
      <c r="AH29" s="149">
        <v>0</v>
      </c>
      <c r="AI29" s="149">
        <v>0</v>
      </c>
      <c r="AJ29" s="149">
        <v>0</v>
      </c>
      <c r="AK29" s="149">
        <v>0</v>
      </c>
      <c r="AL29" s="149">
        <v>0</v>
      </c>
      <c r="AM29" s="149">
        <v>0</v>
      </c>
      <c r="AN29" s="149">
        <v>0</v>
      </c>
      <c r="AO29" s="149">
        <v>0</v>
      </c>
      <c r="AP29" s="149">
        <v>25000</v>
      </c>
      <c r="AQ29" s="149">
        <v>0</v>
      </c>
      <c r="AR29" s="149">
        <v>25000</v>
      </c>
      <c r="AS29" s="149">
        <v>0</v>
      </c>
      <c r="AT29" s="149">
        <v>0</v>
      </c>
      <c r="AU29" s="149">
        <v>0</v>
      </c>
      <c r="AV29" s="149">
        <v>0</v>
      </c>
      <c r="AW29" s="149">
        <v>0</v>
      </c>
      <c r="AX29" s="149">
        <v>0</v>
      </c>
      <c r="AY29" s="149">
        <v>0</v>
      </c>
      <c r="AZ29" s="149">
        <v>0</v>
      </c>
      <c r="BA29" s="149">
        <v>0</v>
      </c>
      <c r="BB29" s="149">
        <v>0</v>
      </c>
      <c r="BC29" s="149">
        <v>0</v>
      </c>
      <c r="BD29" s="149">
        <v>0</v>
      </c>
      <c r="BE29" s="150">
        <f>SUM(J29:BD29)</f>
        <v>100000</v>
      </c>
    </row>
    <row r="30" spans="1:68" outlineLevel="1">
      <c r="A30" s="10">
        <v>25</v>
      </c>
      <c r="B30" s="10" t="s">
        <v>93</v>
      </c>
      <c r="C30" s="15" t="s">
        <v>94</v>
      </c>
      <c r="D30" s="8" t="s">
        <v>85</v>
      </c>
      <c r="E30" s="173">
        <f t="shared" si="2"/>
        <v>100000</v>
      </c>
      <c r="F30" s="15" t="s">
        <v>95</v>
      </c>
      <c r="G30" s="15">
        <v>33</v>
      </c>
      <c r="H30" s="8" t="s">
        <v>86</v>
      </c>
      <c r="I30" s="8" t="s">
        <v>87</v>
      </c>
      <c r="J30" s="149">
        <v>0</v>
      </c>
      <c r="K30" s="149">
        <v>0</v>
      </c>
      <c r="L30" s="149">
        <v>0</v>
      </c>
      <c r="M30" s="149">
        <v>0</v>
      </c>
      <c r="N30" s="149">
        <v>0</v>
      </c>
      <c r="O30" s="149">
        <v>0</v>
      </c>
      <c r="P30" s="149">
        <v>0</v>
      </c>
      <c r="Q30" s="149">
        <v>0</v>
      </c>
      <c r="R30" s="149">
        <v>0</v>
      </c>
      <c r="S30" s="149">
        <v>0</v>
      </c>
      <c r="T30" s="150">
        <v>0</v>
      </c>
      <c r="U30" s="150">
        <v>7723</v>
      </c>
      <c r="V30" s="149">
        <v>8943</v>
      </c>
      <c r="W30" s="149">
        <v>8943</v>
      </c>
      <c r="X30" s="149">
        <v>8130</v>
      </c>
      <c r="Y30" s="149">
        <v>8130</v>
      </c>
      <c r="Z30" s="149">
        <v>8131</v>
      </c>
      <c r="AA30" s="149"/>
      <c r="AB30" s="149"/>
      <c r="AC30" s="149"/>
      <c r="AD30" s="149"/>
      <c r="AE30" s="149"/>
      <c r="AF30" s="150"/>
      <c r="AG30" s="149">
        <v>0</v>
      </c>
      <c r="AH30" s="149">
        <v>0</v>
      </c>
      <c r="AI30" s="149">
        <v>0</v>
      </c>
      <c r="AJ30" s="149">
        <v>0</v>
      </c>
      <c r="AK30" s="149">
        <v>0</v>
      </c>
      <c r="AL30" s="149">
        <v>0</v>
      </c>
      <c r="AM30" s="149">
        <v>0</v>
      </c>
      <c r="AN30" s="149">
        <v>0</v>
      </c>
      <c r="AO30" s="149">
        <v>0</v>
      </c>
      <c r="AP30" s="149">
        <v>25000</v>
      </c>
      <c r="AQ30" s="149">
        <v>0</v>
      </c>
      <c r="AR30" s="149">
        <v>25000</v>
      </c>
      <c r="AS30" s="149">
        <v>0</v>
      </c>
      <c r="AT30" s="149">
        <v>0</v>
      </c>
      <c r="AU30" s="149">
        <v>0</v>
      </c>
      <c r="AV30" s="149">
        <v>0</v>
      </c>
      <c r="AW30" s="149">
        <v>0</v>
      </c>
      <c r="AX30" s="149">
        <v>0</v>
      </c>
      <c r="AY30" s="149">
        <v>0</v>
      </c>
      <c r="AZ30" s="149">
        <v>0</v>
      </c>
      <c r="BA30" s="149">
        <v>0</v>
      </c>
      <c r="BB30" s="149">
        <v>0</v>
      </c>
      <c r="BC30" s="149">
        <v>0</v>
      </c>
      <c r="BD30" s="149">
        <v>0</v>
      </c>
      <c r="BE30" s="150">
        <f t="shared" si="1"/>
        <v>100000</v>
      </c>
    </row>
    <row r="31" spans="1:68" s="22" customFormat="1">
      <c r="A31" s="57">
        <v>26</v>
      </c>
      <c r="B31" s="57" t="s">
        <v>96</v>
      </c>
      <c r="C31" s="58" t="s">
        <v>97</v>
      </c>
      <c r="D31" s="59" t="s">
        <v>85</v>
      </c>
      <c r="E31" s="175">
        <f t="shared" si="2"/>
        <v>1166000</v>
      </c>
      <c r="F31" s="58"/>
      <c r="G31" s="58"/>
      <c r="H31" s="59" t="s">
        <v>98</v>
      </c>
      <c r="I31" s="59" t="s">
        <v>82</v>
      </c>
      <c r="J31" s="151">
        <f>SUM(J32:J33)</f>
        <v>0</v>
      </c>
      <c r="K31" s="151">
        <f t="shared" ref="K31:BD31" si="6">SUM(K32:K33)</f>
        <v>0</v>
      </c>
      <c r="L31" s="151">
        <f t="shared" si="6"/>
        <v>0</v>
      </c>
      <c r="M31" s="151">
        <f t="shared" si="6"/>
        <v>0</v>
      </c>
      <c r="N31" s="151">
        <f t="shared" si="6"/>
        <v>23075</v>
      </c>
      <c r="O31" s="151">
        <f t="shared" si="6"/>
        <v>23075</v>
      </c>
      <c r="P31" s="151">
        <f t="shared" si="6"/>
        <v>24229</v>
      </c>
      <c r="Q31" s="151">
        <f t="shared" si="6"/>
        <v>29600</v>
      </c>
      <c r="R31" s="151">
        <f t="shared" si="6"/>
        <v>26910</v>
      </c>
      <c r="S31" s="151">
        <f t="shared" si="6"/>
        <v>26910</v>
      </c>
      <c r="T31" s="151">
        <f t="shared" si="6"/>
        <v>146201</v>
      </c>
      <c r="U31" s="151">
        <f t="shared" si="6"/>
        <v>23075</v>
      </c>
      <c r="V31" s="151">
        <f t="shared" si="6"/>
        <v>23075</v>
      </c>
      <c r="W31" s="151">
        <f t="shared" si="6"/>
        <v>25383</v>
      </c>
      <c r="X31" s="151">
        <f t="shared" si="6"/>
        <v>21921</v>
      </c>
      <c r="Y31" s="151">
        <f t="shared" si="6"/>
        <v>24229</v>
      </c>
      <c r="Z31" s="151">
        <f t="shared" si="6"/>
        <v>23075</v>
      </c>
      <c r="AA31" s="151">
        <f t="shared" si="6"/>
        <v>21921</v>
      </c>
      <c r="AB31" s="151">
        <f t="shared" si="6"/>
        <v>25383</v>
      </c>
      <c r="AC31" s="151">
        <f t="shared" si="6"/>
        <v>25383</v>
      </c>
      <c r="AD31" s="151">
        <f t="shared" si="6"/>
        <v>23075</v>
      </c>
      <c r="AE31" s="151">
        <f t="shared" si="6"/>
        <v>15480</v>
      </c>
      <c r="AF31" s="151">
        <f t="shared" si="6"/>
        <v>0</v>
      </c>
      <c r="AG31" s="151">
        <f t="shared" si="6"/>
        <v>28255</v>
      </c>
      <c r="AH31" s="151">
        <f t="shared" si="6"/>
        <v>26910</v>
      </c>
      <c r="AI31" s="151">
        <f t="shared" si="6"/>
        <v>29601</v>
      </c>
      <c r="AJ31" s="151">
        <f t="shared" si="6"/>
        <v>24219</v>
      </c>
      <c r="AK31" s="151">
        <f t="shared" si="6"/>
        <v>28255</v>
      </c>
      <c r="AL31" s="151">
        <f t="shared" si="6"/>
        <v>26910</v>
      </c>
      <c r="AM31" s="151">
        <f t="shared" si="6"/>
        <v>25564</v>
      </c>
      <c r="AN31" s="151">
        <f t="shared" si="6"/>
        <v>27195</v>
      </c>
      <c r="AO31" s="151">
        <f t="shared" si="6"/>
        <v>24229</v>
      </c>
      <c r="AP31" s="151">
        <f t="shared" si="6"/>
        <v>24229</v>
      </c>
      <c r="AQ31" s="151">
        <f t="shared" si="6"/>
        <v>18633</v>
      </c>
      <c r="AR31" s="151">
        <f t="shared" si="6"/>
        <v>0</v>
      </c>
      <c r="AS31" s="151">
        <f t="shared" si="6"/>
        <v>28255</v>
      </c>
      <c r="AT31" s="151">
        <f t="shared" si="6"/>
        <v>28255</v>
      </c>
      <c r="AU31" s="151">
        <f t="shared" si="6"/>
        <v>24219</v>
      </c>
      <c r="AV31" s="151">
        <f t="shared" si="6"/>
        <v>29601</v>
      </c>
      <c r="AW31" s="151">
        <f t="shared" si="6"/>
        <v>28255</v>
      </c>
      <c r="AX31" s="151">
        <f t="shared" si="6"/>
        <v>24219</v>
      </c>
      <c r="AY31" s="151">
        <f t="shared" si="6"/>
        <v>29601</v>
      </c>
      <c r="AZ31" s="151">
        <f t="shared" si="6"/>
        <v>26910</v>
      </c>
      <c r="BA31" s="151">
        <f t="shared" si="6"/>
        <v>28255</v>
      </c>
      <c r="BB31" s="151">
        <f t="shared" si="6"/>
        <v>29601</v>
      </c>
      <c r="BC31" s="151">
        <f t="shared" si="6"/>
        <v>22967</v>
      </c>
      <c r="BD31" s="151">
        <f t="shared" si="6"/>
        <v>29862</v>
      </c>
      <c r="BE31" s="151">
        <f t="shared" si="1"/>
        <v>1166000</v>
      </c>
    </row>
    <row r="32" spans="1:68" outlineLevel="1">
      <c r="A32" s="10">
        <v>27</v>
      </c>
      <c r="B32" s="10" t="s">
        <v>99</v>
      </c>
      <c r="C32" s="15" t="s">
        <v>100</v>
      </c>
      <c r="D32" s="8" t="s">
        <v>101</v>
      </c>
      <c r="E32" s="173">
        <f t="shared" si="2"/>
        <v>153000</v>
      </c>
      <c r="F32" s="15">
        <v>20</v>
      </c>
      <c r="G32" s="15" t="s">
        <v>102</v>
      </c>
      <c r="H32" s="8" t="s">
        <v>98</v>
      </c>
      <c r="I32" s="8" t="s">
        <v>92</v>
      </c>
      <c r="J32" s="149">
        <v>0</v>
      </c>
      <c r="K32" s="149">
        <v>0</v>
      </c>
      <c r="L32" s="149">
        <v>0</v>
      </c>
      <c r="M32" s="149">
        <v>0</v>
      </c>
      <c r="N32" s="149">
        <v>0</v>
      </c>
      <c r="O32" s="149">
        <v>0</v>
      </c>
      <c r="P32" s="149">
        <v>0</v>
      </c>
      <c r="Q32" s="149">
        <v>4217</v>
      </c>
      <c r="R32" s="149">
        <v>3835</v>
      </c>
      <c r="S32" s="149">
        <v>3835</v>
      </c>
      <c r="T32" s="150">
        <v>38113</v>
      </c>
      <c r="U32" s="150"/>
      <c r="V32" s="149"/>
      <c r="W32" s="149"/>
      <c r="X32" s="149"/>
      <c r="Y32" s="149"/>
      <c r="Z32" s="149"/>
      <c r="AA32" s="149"/>
      <c r="AB32" s="149"/>
      <c r="AC32" s="149"/>
      <c r="AD32" s="149"/>
      <c r="AE32" s="149"/>
      <c r="AF32" s="150"/>
      <c r="AG32" s="149">
        <v>4026</v>
      </c>
      <c r="AH32" s="149">
        <v>3835</v>
      </c>
      <c r="AI32" s="149">
        <v>4218</v>
      </c>
      <c r="AJ32" s="149">
        <v>3451</v>
      </c>
      <c r="AK32" s="149">
        <v>4026</v>
      </c>
      <c r="AL32" s="149">
        <v>3835</v>
      </c>
      <c r="AM32" s="149">
        <v>3643</v>
      </c>
      <c r="AN32" s="149">
        <v>2966</v>
      </c>
      <c r="AO32" s="149"/>
      <c r="AP32" s="149"/>
      <c r="AQ32" s="149"/>
      <c r="AR32" s="149">
        <v>0</v>
      </c>
      <c r="AS32" s="149">
        <v>4026</v>
      </c>
      <c r="AT32" s="149">
        <v>4026</v>
      </c>
      <c r="AU32" s="149">
        <v>3451</v>
      </c>
      <c r="AV32" s="149">
        <v>4218</v>
      </c>
      <c r="AW32" s="149">
        <v>4026</v>
      </c>
      <c r="AX32" s="149">
        <v>3451</v>
      </c>
      <c r="AY32" s="149">
        <v>4218</v>
      </c>
      <c r="AZ32" s="149">
        <v>3835</v>
      </c>
      <c r="BA32" s="149">
        <v>4026</v>
      </c>
      <c r="BB32" s="149">
        <v>4218</v>
      </c>
      <c r="BC32" s="149">
        <v>3643</v>
      </c>
      <c r="BD32" s="149">
        <v>29862</v>
      </c>
      <c r="BE32" s="150">
        <f t="shared" si="1"/>
        <v>153000</v>
      </c>
    </row>
    <row r="33" spans="1:68" outlineLevel="1">
      <c r="A33" s="10">
        <v>28</v>
      </c>
      <c r="B33" s="10" t="s">
        <v>103</v>
      </c>
      <c r="C33" s="184" t="s">
        <v>104</v>
      </c>
      <c r="D33" s="8" t="s">
        <v>105</v>
      </c>
      <c r="E33" s="173">
        <f t="shared" si="2"/>
        <v>1013000</v>
      </c>
      <c r="F33" s="15" t="s">
        <v>106</v>
      </c>
      <c r="G33" s="15">
        <v>33</v>
      </c>
      <c r="H33" s="8" t="s">
        <v>107</v>
      </c>
      <c r="I33" s="8" t="s">
        <v>82</v>
      </c>
      <c r="J33" s="149">
        <v>0</v>
      </c>
      <c r="K33" s="149">
        <v>0</v>
      </c>
      <c r="L33" s="149">
        <v>0</v>
      </c>
      <c r="M33" s="149">
        <v>0</v>
      </c>
      <c r="N33" s="149">
        <v>23075</v>
      </c>
      <c r="O33" s="149">
        <v>23075</v>
      </c>
      <c r="P33" s="149">
        <v>24229</v>
      </c>
      <c r="Q33" s="149">
        <v>25383</v>
      </c>
      <c r="R33" s="149">
        <v>23075</v>
      </c>
      <c r="S33" s="149">
        <v>23075</v>
      </c>
      <c r="T33" s="150">
        <v>108088</v>
      </c>
      <c r="U33" s="150">
        <v>23075</v>
      </c>
      <c r="V33" s="150">
        <v>23075</v>
      </c>
      <c r="W33" s="149">
        <v>25383</v>
      </c>
      <c r="X33" s="149">
        <v>21921</v>
      </c>
      <c r="Y33" s="149">
        <v>24229</v>
      </c>
      <c r="Z33" s="149">
        <v>23075</v>
      </c>
      <c r="AA33" s="149">
        <v>21921</v>
      </c>
      <c r="AB33" s="149">
        <v>25383</v>
      </c>
      <c r="AC33" s="149">
        <v>25383</v>
      </c>
      <c r="AD33" s="149">
        <v>23075</v>
      </c>
      <c r="AE33" s="149">
        <v>15480</v>
      </c>
      <c r="AF33" s="150">
        <v>0</v>
      </c>
      <c r="AG33" s="149">
        <v>24229</v>
      </c>
      <c r="AH33" s="149">
        <v>23075</v>
      </c>
      <c r="AI33" s="149">
        <v>25383</v>
      </c>
      <c r="AJ33" s="149">
        <v>20768</v>
      </c>
      <c r="AK33" s="149">
        <v>24229</v>
      </c>
      <c r="AL33" s="149">
        <v>23075</v>
      </c>
      <c r="AM33" s="149">
        <v>21921</v>
      </c>
      <c r="AN33" s="149">
        <v>24229</v>
      </c>
      <c r="AO33" s="149">
        <v>24229</v>
      </c>
      <c r="AP33" s="149">
        <v>24229</v>
      </c>
      <c r="AQ33" s="149">
        <v>18633</v>
      </c>
      <c r="AR33" s="149"/>
      <c r="AS33" s="149">
        <v>24229</v>
      </c>
      <c r="AT33" s="149">
        <v>24229</v>
      </c>
      <c r="AU33" s="149">
        <v>20768</v>
      </c>
      <c r="AV33" s="149">
        <v>25383</v>
      </c>
      <c r="AW33" s="149">
        <v>24229</v>
      </c>
      <c r="AX33" s="149">
        <v>20768</v>
      </c>
      <c r="AY33" s="149">
        <v>25383</v>
      </c>
      <c r="AZ33" s="149">
        <v>23075</v>
      </c>
      <c r="BA33" s="149">
        <v>24229</v>
      </c>
      <c r="BB33" s="149">
        <v>25383</v>
      </c>
      <c r="BC33" s="149">
        <v>19324</v>
      </c>
      <c r="BD33" s="149"/>
      <c r="BE33" s="150">
        <f t="shared" si="1"/>
        <v>1013000</v>
      </c>
    </row>
    <row r="34" spans="1:68" s="22" customFormat="1">
      <c r="A34" s="60">
        <v>29</v>
      </c>
      <c r="B34" s="60" t="s">
        <v>108</v>
      </c>
      <c r="C34" s="61" t="s">
        <v>109</v>
      </c>
      <c r="D34" s="62" t="s">
        <v>110</v>
      </c>
      <c r="E34" s="172">
        <f t="shared" si="2"/>
        <v>3370000</v>
      </c>
      <c r="F34" s="61"/>
      <c r="G34" s="61"/>
      <c r="H34" s="62" t="s">
        <v>81</v>
      </c>
      <c r="I34" s="62" t="s">
        <v>92</v>
      </c>
      <c r="J34" s="148">
        <f>SUM(J35:J37)</f>
        <v>0</v>
      </c>
      <c r="K34" s="148">
        <f t="shared" ref="K34:BD34" si="7">SUM(K35:K37)</f>
        <v>0</v>
      </c>
      <c r="L34" s="148">
        <f t="shared" si="7"/>
        <v>0</v>
      </c>
      <c r="M34" s="148">
        <f t="shared" si="7"/>
        <v>0</v>
      </c>
      <c r="N34" s="148">
        <f t="shared" si="7"/>
        <v>800</v>
      </c>
      <c r="O34" s="148">
        <f t="shared" si="7"/>
        <v>16033</v>
      </c>
      <c r="P34" s="148">
        <f t="shared" si="7"/>
        <v>16834</v>
      </c>
      <c r="Q34" s="148">
        <f t="shared" si="7"/>
        <v>17636</v>
      </c>
      <c r="R34" s="148">
        <f t="shared" si="7"/>
        <v>16033</v>
      </c>
      <c r="S34" s="148">
        <f t="shared" si="7"/>
        <v>16033</v>
      </c>
      <c r="T34" s="148">
        <f t="shared" si="7"/>
        <v>16631</v>
      </c>
      <c r="U34" s="148">
        <f t="shared" si="7"/>
        <v>46154</v>
      </c>
      <c r="V34" s="148">
        <f t="shared" si="7"/>
        <v>46156</v>
      </c>
      <c r="W34" s="148">
        <f t="shared" si="7"/>
        <v>50771</v>
      </c>
      <c r="X34" s="148">
        <f t="shared" si="7"/>
        <v>44340</v>
      </c>
      <c r="Y34" s="148">
        <f t="shared" si="7"/>
        <v>30434</v>
      </c>
      <c r="Z34" s="148">
        <f t="shared" si="7"/>
        <v>22145</v>
      </c>
      <c r="AA34" s="148">
        <f t="shared" si="7"/>
        <v>15000</v>
      </c>
      <c r="AB34" s="148">
        <f t="shared" si="7"/>
        <v>15000</v>
      </c>
      <c r="AC34" s="148">
        <f t="shared" si="7"/>
        <v>15000</v>
      </c>
      <c r="AD34" s="148">
        <f t="shared" si="7"/>
        <v>15000</v>
      </c>
      <c r="AE34" s="148">
        <f t="shared" si="7"/>
        <v>25000</v>
      </c>
      <c r="AF34" s="148">
        <f t="shared" si="7"/>
        <v>25000</v>
      </c>
      <c r="AG34" s="148">
        <f t="shared" si="7"/>
        <v>13608</v>
      </c>
      <c r="AH34" s="148">
        <f t="shared" si="7"/>
        <v>12960</v>
      </c>
      <c r="AI34" s="148">
        <f t="shared" si="7"/>
        <v>14256</v>
      </c>
      <c r="AJ34" s="148">
        <f t="shared" si="7"/>
        <v>11664</v>
      </c>
      <c r="AK34" s="148">
        <f t="shared" si="7"/>
        <v>181948</v>
      </c>
      <c r="AL34" s="148">
        <f t="shared" si="7"/>
        <v>207984</v>
      </c>
      <c r="AM34" s="148">
        <f t="shared" si="7"/>
        <v>180927</v>
      </c>
      <c r="AN34" s="148">
        <f t="shared" si="7"/>
        <v>199969</v>
      </c>
      <c r="AO34" s="148">
        <f t="shared" si="7"/>
        <v>199969</v>
      </c>
      <c r="AP34" s="148">
        <f t="shared" si="7"/>
        <v>199969</v>
      </c>
      <c r="AQ34" s="148">
        <f t="shared" si="7"/>
        <v>190453</v>
      </c>
      <c r="AR34" s="148">
        <f t="shared" si="7"/>
        <v>216293</v>
      </c>
      <c r="AS34" s="148">
        <f t="shared" si="7"/>
        <v>148463</v>
      </c>
      <c r="AT34" s="148">
        <f t="shared" si="7"/>
        <v>130442</v>
      </c>
      <c r="AU34" s="148">
        <f t="shared" si="7"/>
        <v>126093</v>
      </c>
      <c r="AV34" s="148">
        <f t="shared" si="7"/>
        <v>131892</v>
      </c>
      <c r="AW34" s="148">
        <f t="shared" si="7"/>
        <v>181834</v>
      </c>
      <c r="AX34" s="148">
        <f t="shared" si="7"/>
        <v>199061</v>
      </c>
      <c r="AY34" s="148">
        <f t="shared" si="7"/>
        <v>185351</v>
      </c>
      <c r="AZ34" s="148">
        <f t="shared" si="7"/>
        <v>186864</v>
      </c>
      <c r="BA34" s="148">
        <f t="shared" si="7"/>
        <v>0</v>
      </c>
      <c r="BB34" s="148">
        <f t="shared" si="7"/>
        <v>0</v>
      </c>
      <c r="BC34" s="148">
        <f t="shared" si="7"/>
        <v>0</v>
      </c>
      <c r="BD34" s="148">
        <f t="shared" si="7"/>
        <v>0</v>
      </c>
      <c r="BE34" s="148">
        <f t="shared" si="1"/>
        <v>3370000</v>
      </c>
    </row>
    <row r="35" spans="1:68" outlineLevel="1">
      <c r="A35" s="10">
        <v>30</v>
      </c>
      <c r="B35" s="10" t="s">
        <v>111</v>
      </c>
      <c r="C35" s="15" t="s">
        <v>112</v>
      </c>
      <c r="D35" s="8" t="s">
        <v>110</v>
      </c>
      <c r="E35" s="173">
        <f t="shared" si="2"/>
        <v>2630000</v>
      </c>
      <c r="F35" s="15">
        <v>11</v>
      </c>
      <c r="G35" s="15" t="s">
        <v>113</v>
      </c>
      <c r="H35" s="8" t="s">
        <v>81</v>
      </c>
      <c r="I35" s="8" t="s">
        <v>92</v>
      </c>
      <c r="J35" s="149">
        <v>0</v>
      </c>
      <c r="K35" s="149">
        <v>0</v>
      </c>
      <c r="L35" s="149">
        <v>0</v>
      </c>
      <c r="M35" s="149">
        <v>0</v>
      </c>
      <c r="N35" s="149">
        <v>800</v>
      </c>
      <c r="O35" s="149">
        <v>16033</v>
      </c>
      <c r="P35" s="149">
        <v>16834</v>
      </c>
      <c r="Q35" s="149">
        <v>17636</v>
      </c>
      <c r="R35" s="149">
        <v>16033</v>
      </c>
      <c r="S35" s="149">
        <v>16033</v>
      </c>
      <c r="T35" s="150">
        <v>16631</v>
      </c>
      <c r="U35" s="150">
        <v>16033</v>
      </c>
      <c r="V35" s="149">
        <v>16033</v>
      </c>
      <c r="W35" s="149">
        <v>17636</v>
      </c>
      <c r="X35" s="149">
        <v>15231</v>
      </c>
      <c r="Y35" s="149">
        <v>16834</v>
      </c>
      <c r="Z35" s="149">
        <v>18233</v>
      </c>
      <c r="AA35" s="149">
        <v>15000</v>
      </c>
      <c r="AB35" s="149">
        <v>15000</v>
      </c>
      <c r="AC35" s="149">
        <v>15000</v>
      </c>
      <c r="AD35" s="149">
        <v>15000</v>
      </c>
      <c r="AE35" s="149">
        <v>25000</v>
      </c>
      <c r="AF35" s="150">
        <v>25000</v>
      </c>
      <c r="AG35" s="149"/>
      <c r="AH35" s="149"/>
      <c r="AI35" s="149"/>
      <c r="AJ35" s="149"/>
      <c r="AK35" s="149">
        <v>168340</v>
      </c>
      <c r="AL35" s="149">
        <v>160330</v>
      </c>
      <c r="AM35" s="149">
        <v>152310</v>
      </c>
      <c r="AN35" s="149">
        <v>168340</v>
      </c>
      <c r="AO35" s="149">
        <v>168340</v>
      </c>
      <c r="AP35" s="149">
        <v>168340</v>
      </c>
      <c r="AQ35" s="149">
        <v>160330</v>
      </c>
      <c r="AR35" s="149">
        <v>183670</v>
      </c>
      <c r="AS35" s="149">
        <v>116834</v>
      </c>
      <c r="AT35" s="149">
        <v>116834</v>
      </c>
      <c r="AU35" s="149">
        <v>114429</v>
      </c>
      <c r="AV35" s="149">
        <v>117636</v>
      </c>
      <c r="AW35" s="149">
        <v>116834</v>
      </c>
      <c r="AX35" s="149">
        <v>114429</v>
      </c>
      <c r="AY35" s="149">
        <v>153004</v>
      </c>
      <c r="AZ35" s="149">
        <v>140000</v>
      </c>
      <c r="BA35" s="149">
        <v>0</v>
      </c>
      <c r="BB35" s="149">
        <v>0</v>
      </c>
      <c r="BC35" s="149">
        <v>0</v>
      </c>
      <c r="BD35" s="149">
        <v>0</v>
      </c>
      <c r="BE35" s="150">
        <f t="shared" si="1"/>
        <v>2630000</v>
      </c>
    </row>
    <row r="36" spans="1:68" outlineLevel="1">
      <c r="A36" s="10">
        <v>31</v>
      </c>
      <c r="B36" s="10" t="s">
        <v>114</v>
      </c>
      <c r="C36" s="15" t="s">
        <v>115</v>
      </c>
      <c r="D36" s="8" t="s">
        <v>116</v>
      </c>
      <c r="E36" s="173">
        <f t="shared" si="2"/>
        <v>370000</v>
      </c>
      <c r="F36" s="15" t="s">
        <v>117</v>
      </c>
      <c r="G36" s="15" t="s">
        <v>118</v>
      </c>
      <c r="H36" s="8" t="s">
        <v>86</v>
      </c>
      <c r="I36" s="8" t="s">
        <v>119</v>
      </c>
      <c r="J36" s="149">
        <v>0</v>
      </c>
      <c r="K36" s="149">
        <v>0</v>
      </c>
      <c r="L36" s="149">
        <v>0</v>
      </c>
      <c r="M36" s="149">
        <v>0</v>
      </c>
      <c r="N36" s="149">
        <v>0</v>
      </c>
      <c r="O36" s="149">
        <v>0</v>
      </c>
      <c r="P36" s="149">
        <v>0</v>
      </c>
      <c r="Q36" s="149">
        <v>0</v>
      </c>
      <c r="R36" s="149">
        <v>0</v>
      </c>
      <c r="S36" s="149">
        <v>0</v>
      </c>
      <c r="T36" s="150">
        <v>0</v>
      </c>
      <c r="U36" s="150">
        <v>17161</v>
      </c>
      <c r="V36" s="149">
        <v>17163</v>
      </c>
      <c r="W36" s="149">
        <v>18879</v>
      </c>
      <c r="X36" s="149">
        <v>16797</v>
      </c>
      <c r="Y36" s="149"/>
      <c r="Z36" s="149"/>
      <c r="AA36" s="149"/>
      <c r="AB36" s="149"/>
      <c r="AC36" s="149"/>
      <c r="AD36" s="149"/>
      <c r="AE36" s="149"/>
      <c r="AF36" s="150"/>
      <c r="AG36" s="149"/>
      <c r="AH36" s="149"/>
      <c r="AI36" s="149"/>
      <c r="AJ36" s="149"/>
      <c r="AK36" s="149"/>
      <c r="AL36" s="149">
        <v>34694</v>
      </c>
      <c r="AM36" s="149">
        <v>16305</v>
      </c>
      <c r="AN36" s="149">
        <v>18021</v>
      </c>
      <c r="AO36" s="149">
        <v>18021</v>
      </c>
      <c r="AP36" s="149">
        <v>18021</v>
      </c>
      <c r="AQ36" s="149">
        <v>17163</v>
      </c>
      <c r="AR36" s="149">
        <v>27775</v>
      </c>
      <c r="AS36" s="149">
        <v>18021</v>
      </c>
      <c r="AT36" s="149"/>
      <c r="AU36" s="149"/>
      <c r="AV36" s="149"/>
      <c r="AW36" s="149">
        <v>50000</v>
      </c>
      <c r="AX36" s="149">
        <v>69632</v>
      </c>
      <c r="AY36" s="149">
        <v>12347</v>
      </c>
      <c r="AZ36" s="149">
        <v>0</v>
      </c>
      <c r="BA36" s="149">
        <v>0</v>
      </c>
      <c r="BB36" s="149">
        <v>0</v>
      </c>
      <c r="BC36" s="149">
        <v>0</v>
      </c>
      <c r="BD36" s="149">
        <v>0</v>
      </c>
      <c r="BE36" s="150">
        <f t="shared" si="1"/>
        <v>370000</v>
      </c>
    </row>
    <row r="37" spans="1:68" outlineLevel="1">
      <c r="A37" s="10">
        <v>32</v>
      </c>
      <c r="B37" s="10" t="s">
        <v>120</v>
      </c>
      <c r="C37" s="15" t="s">
        <v>121</v>
      </c>
      <c r="D37" s="8" t="s">
        <v>116</v>
      </c>
      <c r="E37" s="173">
        <f t="shared" si="2"/>
        <v>370000</v>
      </c>
      <c r="F37" s="15" t="s">
        <v>113</v>
      </c>
      <c r="G37" s="15">
        <v>33</v>
      </c>
      <c r="H37" s="8" t="s">
        <v>86</v>
      </c>
      <c r="I37" s="8" t="s">
        <v>119</v>
      </c>
      <c r="J37" s="149">
        <v>0</v>
      </c>
      <c r="K37" s="149">
        <v>0</v>
      </c>
      <c r="L37" s="149">
        <v>0</v>
      </c>
      <c r="M37" s="149">
        <v>0</v>
      </c>
      <c r="N37" s="149">
        <v>0</v>
      </c>
      <c r="O37" s="149">
        <v>0</v>
      </c>
      <c r="P37" s="149">
        <v>0</v>
      </c>
      <c r="Q37" s="149">
        <v>0</v>
      </c>
      <c r="R37" s="149">
        <v>0</v>
      </c>
      <c r="S37" s="149">
        <v>0</v>
      </c>
      <c r="T37" s="150">
        <v>0</v>
      </c>
      <c r="U37" s="150">
        <v>12960</v>
      </c>
      <c r="V37" s="149">
        <v>12960</v>
      </c>
      <c r="W37" s="149">
        <v>14256</v>
      </c>
      <c r="X37" s="149">
        <v>12312</v>
      </c>
      <c r="Y37" s="149">
        <v>13600</v>
      </c>
      <c r="Z37" s="149">
        <v>3912</v>
      </c>
      <c r="AA37" s="149"/>
      <c r="AB37" s="149"/>
      <c r="AC37" s="149"/>
      <c r="AD37" s="149"/>
      <c r="AE37" s="149"/>
      <c r="AF37" s="150"/>
      <c r="AG37" s="149">
        <v>13608</v>
      </c>
      <c r="AH37" s="149">
        <v>12960</v>
      </c>
      <c r="AI37" s="149">
        <v>14256</v>
      </c>
      <c r="AJ37" s="149">
        <v>11664</v>
      </c>
      <c r="AK37" s="149">
        <v>13608</v>
      </c>
      <c r="AL37" s="149">
        <v>12960</v>
      </c>
      <c r="AM37" s="149">
        <v>12312</v>
      </c>
      <c r="AN37" s="149">
        <v>13608</v>
      </c>
      <c r="AO37" s="149">
        <v>13608</v>
      </c>
      <c r="AP37" s="149">
        <v>13608</v>
      </c>
      <c r="AQ37" s="149">
        <v>12960</v>
      </c>
      <c r="AR37" s="149">
        <v>4848</v>
      </c>
      <c r="AS37" s="149">
        <v>13608</v>
      </c>
      <c r="AT37" s="149">
        <v>13608</v>
      </c>
      <c r="AU37" s="149">
        <v>11664</v>
      </c>
      <c r="AV37" s="149">
        <v>14256</v>
      </c>
      <c r="AW37" s="149">
        <v>15000</v>
      </c>
      <c r="AX37" s="149">
        <v>15000</v>
      </c>
      <c r="AY37" s="149">
        <v>20000</v>
      </c>
      <c r="AZ37" s="149">
        <v>46864</v>
      </c>
      <c r="BA37" s="149">
        <v>0</v>
      </c>
      <c r="BB37" s="149">
        <v>0</v>
      </c>
      <c r="BC37" s="149">
        <v>0</v>
      </c>
      <c r="BD37" s="149">
        <v>0</v>
      </c>
      <c r="BE37" s="150">
        <f t="shared" ref="BE37:BE68" si="8">SUM(J37:BD37)</f>
        <v>370000</v>
      </c>
    </row>
    <row r="38" spans="1:68">
      <c r="A38" s="29">
        <v>33</v>
      </c>
      <c r="B38" s="29">
        <v>2.2000000000000002</v>
      </c>
      <c r="C38" s="17" t="s">
        <v>122</v>
      </c>
      <c r="D38" s="30" t="s">
        <v>36</v>
      </c>
      <c r="E38" s="178">
        <f t="shared" si="2"/>
        <v>0</v>
      </c>
      <c r="F38" s="31" t="s">
        <v>123</v>
      </c>
      <c r="G38" s="31">
        <v>63</v>
      </c>
      <c r="H38" s="30" t="s">
        <v>82</v>
      </c>
      <c r="I38" s="30" t="s">
        <v>82</v>
      </c>
      <c r="J38" s="154">
        <v>0</v>
      </c>
      <c r="K38" s="154">
        <v>0</v>
      </c>
      <c r="L38" s="154">
        <v>0</v>
      </c>
      <c r="M38" s="154">
        <v>0</v>
      </c>
      <c r="N38" s="154">
        <v>0</v>
      </c>
      <c r="O38" s="154">
        <v>0</v>
      </c>
      <c r="P38" s="154">
        <v>0</v>
      </c>
      <c r="Q38" s="154">
        <v>0</v>
      </c>
      <c r="R38" s="154">
        <v>0</v>
      </c>
      <c r="S38" s="154">
        <v>0</v>
      </c>
      <c r="T38" s="146">
        <v>0</v>
      </c>
      <c r="U38" s="146">
        <v>0</v>
      </c>
      <c r="V38" s="154">
        <v>0</v>
      </c>
      <c r="W38" s="154">
        <v>0</v>
      </c>
      <c r="X38" s="154">
        <v>0</v>
      </c>
      <c r="Y38" s="154">
        <v>0</v>
      </c>
      <c r="Z38" s="154">
        <v>0</v>
      </c>
      <c r="AA38" s="154">
        <v>0</v>
      </c>
      <c r="AB38" s="154">
        <v>0</v>
      </c>
      <c r="AC38" s="154">
        <v>0</v>
      </c>
      <c r="AD38" s="154">
        <v>0</v>
      </c>
      <c r="AE38" s="154">
        <v>0</v>
      </c>
      <c r="AF38" s="146">
        <v>0</v>
      </c>
      <c r="AG38" s="154">
        <v>0</v>
      </c>
      <c r="AH38" s="154">
        <v>0</v>
      </c>
      <c r="AI38" s="154">
        <v>0</v>
      </c>
      <c r="AJ38" s="154">
        <v>0</v>
      </c>
      <c r="AK38" s="154">
        <v>0</v>
      </c>
      <c r="AL38" s="154">
        <v>0</v>
      </c>
      <c r="AM38" s="154">
        <v>0</v>
      </c>
      <c r="AN38" s="154">
        <v>0</v>
      </c>
      <c r="AO38" s="154">
        <v>0</v>
      </c>
      <c r="AP38" s="154">
        <v>0</v>
      </c>
      <c r="AQ38" s="154">
        <v>0</v>
      </c>
      <c r="AR38" s="154">
        <v>0</v>
      </c>
      <c r="AS38" s="154">
        <v>0</v>
      </c>
      <c r="AT38" s="154">
        <v>0</v>
      </c>
      <c r="AU38" s="154">
        <v>0</v>
      </c>
      <c r="AV38" s="154">
        <v>0</v>
      </c>
      <c r="AW38" s="154">
        <v>0</v>
      </c>
      <c r="AX38" s="154">
        <v>0</v>
      </c>
      <c r="AY38" s="154">
        <v>0</v>
      </c>
      <c r="AZ38" s="154">
        <v>0</v>
      </c>
      <c r="BA38" s="154">
        <v>0</v>
      </c>
      <c r="BB38" s="154">
        <v>0</v>
      </c>
      <c r="BC38" s="154">
        <v>0</v>
      </c>
      <c r="BD38" s="154">
        <v>0</v>
      </c>
      <c r="BE38" s="147">
        <f t="shared" si="8"/>
        <v>0</v>
      </c>
    </row>
    <row r="39" spans="1:68" s="34" customFormat="1">
      <c r="A39" s="53">
        <v>34</v>
      </c>
      <c r="B39" s="53">
        <v>2.2999999999999998</v>
      </c>
      <c r="C39" s="54" t="s">
        <v>124</v>
      </c>
      <c r="D39" s="55" t="s">
        <v>125</v>
      </c>
      <c r="E39" s="177">
        <f t="shared" si="2"/>
        <v>547000</v>
      </c>
      <c r="F39" s="54"/>
      <c r="G39" s="54"/>
      <c r="H39" s="55" t="s">
        <v>126</v>
      </c>
      <c r="I39" s="55" t="s">
        <v>31</v>
      </c>
      <c r="J39" s="147">
        <f>J40</f>
        <v>0</v>
      </c>
      <c r="K39" s="147">
        <f t="shared" ref="K39:BD39" si="9">K40</f>
        <v>0</v>
      </c>
      <c r="L39" s="147">
        <f t="shared" si="9"/>
        <v>0</v>
      </c>
      <c r="M39" s="147">
        <f t="shared" si="9"/>
        <v>0</v>
      </c>
      <c r="N39" s="147">
        <f t="shared" si="9"/>
        <v>5726</v>
      </c>
      <c r="O39" s="147">
        <f t="shared" si="9"/>
        <v>10029</v>
      </c>
      <c r="P39" s="147">
        <f t="shared" si="9"/>
        <v>10531</v>
      </c>
      <c r="Q39" s="147">
        <f t="shared" si="9"/>
        <v>11033</v>
      </c>
      <c r="R39" s="147">
        <f t="shared" si="9"/>
        <v>10029</v>
      </c>
      <c r="S39" s="147">
        <f t="shared" si="9"/>
        <v>10029</v>
      </c>
      <c r="T39" s="147">
        <f t="shared" si="9"/>
        <v>119623</v>
      </c>
      <c r="U39" s="147">
        <f t="shared" si="9"/>
        <v>13024</v>
      </c>
      <c r="V39" s="147">
        <f t="shared" si="9"/>
        <v>13023</v>
      </c>
      <c r="W39" s="147">
        <f t="shared" si="9"/>
        <v>14326</v>
      </c>
      <c r="X39" s="147">
        <f t="shared" si="9"/>
        <v>12360</v>
      </c>
      <c r="Y39" s="147">
        <f t="shared" si="9"/>
        <v>12182</v>
      </c>
      <c r="Z39" s="147">
        <f t="shared" si="9"/>
        <v>10770</v>
      </c>
      <c r="AA39" s="147">
        <f t="shared" si="9"/>
        <v>11313</v>
      </c>
      <c r="AB39" s="147">
        <f t="shared" si="9"/>
        <v>9675</v>
      </c>
      <c r="AC39" s="147">
        <f t="shared" si="9"/>
        <v>9675</v>
      </c>
      <c r="AD39" s="147">
        <f t="shared" si="9"/>
        <v>8796</v>
      </c>
      <c r="AE39" s="147">
        <f t="shared" si="9"/>
        <v>5524</v>
      </c>
      <c r="AF39" s="147">
        <f t="shared" si="9"/>
        <v>6332</v>
      </c>
      <c r="AG39" s="147">
        <f t="shared" si="9"/>
        <v>13674</v>
      </c>
      <c r="AH39" s="147">
        <f t="shared" si="9"/>
        <v>13023</v>
      </c>
      <c r="AI39" s="147">
        <f t="shared" si="9"/>
        <v>14326</v>
      </c>
      <c r="AJ39" s="147">
        <f t="shared" si="9"/>
        <v>12594</v>
      </c>
      <c r="AK39" s="147">
        <f t="shared" si="9"/>
        <v>11239</v>
      </c>
      <c r="AL39" s="147">
        <f t="shared" si="9"/>
        <v>8796</v>
      </c>
      <c r="AM39" s="147">
        <f t="shared" si="9"/>
        <v>8356</v>
      </c>
      <c r="AN39" s="147">
        <f t="shared" si="9"/>
        <v>9235</v>
      </c>
      <c r="AO39" s="147">
        <f t="shared" si="9"/>
        <v>9235</v>
      </c>
      <c r="AP39" s="147">
        <f t="shared" si="9"/>
        <v>9235</v>
      </c>
      <c r="AQ39" s="147">
        <f t="shared" si="9"/>
        <v>8814</v>
      </c>
      <c r="AR39" s="147">
        <f t="shared" si="9"/>
        <v>6473</v>
      </c>
      <c r="AS39" s="147">
        <f t="shared" si="9"/>
        <v>13674</v>
      </c>
      <c r="AT39" s="147">
        <f t="shared" si="9"/>
        <v>13674</v>
      </c>
      <c r="AU39" s="147">
        <f t="shared" si="9"/>
        <v>11720</v>
      </c>
      <c r="AV39" s="147">
        <f t="shared" si="9"/>
        <v>15087</v>
      </c>
      <c r="AW39" s="147">
        <f t="shared" si="9"/>
        <v>11140</v>
      </c>
      <c r="AX39" s="147">
        <f t="shared" si="9"/>
        <v>7915</v>
      </c>
      <c r="AY39" s="147">
        <f t="shared" si="9"/>
        <v>9946</v>
      </c>
      <c r="AZ39" s="147">
        <f t="shared" si="9"/>
        <v>7435</v>
      </c>
      <c r="BA39" s="147">
        <f t="shared" si="9"/>
        <v>7806</v>
      </c>
      <c r="BB39" s="147">
        <f t="shared" si="9"/>
        <v>8178</v>
      </c>
      <c r="BC39" s="147">
        <f t="shared" si="9"/>
        <v>7063</v>
      </c>
      <c r="BD39" s="147">
        <f t="shared" si="9"/>
        <v>4362</v>
      </c>
      <c r="BE39" s="147">
        <f t="shared" si="8"/>
        <v>547000</v>
      </c>
      <c r="BF39" s="56"/>
      <c r="BG39" s="56"/>
      <c r="BH39" s="56"/>
      <c r="BI39" s="56"/>
      <c r="BJ39" s="56"/>
      <c r="BK39" s="56"/>
      <c r="BL39" s="56"/>
      <c r="BM39" s="56"/>
      <c r="BN39" s="56"/>
      <c r="BO39" s="56"/>
      <c r="BP39" s="56"/>
    </row>
    <row r="40" spans="1:68" s="22" customFormat="1">
      <c r="A40" s="57">
        <v>35</v>
      </c>
      <c r="B40" s="57" t="s">
        <v>127</v>
      </c>
      <c r="C40" s="58" t="s">
        <v>128</v>
      </c>
      <c r="D40" s="59" t="s">
        <v>125</v>
      </c>
      <c r="E40" s="175">
        <f t="shared" si="2"/>
        <v>547000</v>
      </c>
      <c r="F40" s="58"/>
      <c r="G40" s="58"/>
      <c r="H40" s="59" t="s">
        <v>126</v>
      </c>
      <c r="I40" s="59" t="s">
        <v>31</v>
      </c>
      <c r="J40" s="151">
        <f>SUM(J41:J45)</f>
        <v>0</v>
      </c>
      <c r="K40" s="151">
        <f t="shared" ref="K40:BD40" si="10">SUM(K41:K45)</f>
        <v>0</v>
      </c>
      <c r="L40" s="151">
        <f t="shared" si="10"/>
        <v>0</v>
      </c>
      <c r="M40" s="151">
        <f t="shared" si="10"/>
        <v>0</v>
      </c>
      <c r="N40" s="151">
        <f t="shared" si="10"/>
        <v>5726</v>
      </c>
      <c r="O40" s="151">
        <f t="shared" si="10"/>
        <v>10029</v>
      </c>
      <c r="P40" s="151">
        <f t="shared" si="10"/>
        <v>10531</v>
      </c>
      <c r="Q40" s="151">
        <f t="shared" si="10"/>
        <v>11033</v>
      </c>
      <c r="R40" s="151">
        <f t="shared" si="10"/>
        <v>10029</v>
      </c>
      <c r="S40" s="151">
        <f t="shared" si="10"/>
        <v>10029</v>
      </c>
      <c r="T40" s="151">
        <f t="shared" si="10"/>
        <v>119623</v>
      </c>
      <c r="U40" s="151">
        <f t="shared" si="10"/>
        <v>13024</v>
      </c>
      <c r="V40" s="151">
        <f t="shared" si="10"/>
        <v>13023</v>
      </c>
      <c r="W40" s="151">
        <f t="shared" si="10"/>
        <v>14326</v>
      </c>
      <c r="X40" s="151">
        <f t="shared" si="10"/>
        <v>12360</v>
      </c>
      <c r="Y40" s="151">
        <f t="shared" si="10"/>
        <v>12182</v>
      </c>
      <c r="Z40" s="151">
        <f t="shared" si="10"/>
        <v>10770</v>
      </c>
      <c r="AA40" s="151">
        <f t="shared" si="10"/>
        <v>11313</v>
      </c>
      <c r="AB40" s="151">
        <f t="shared" si="10"/>
        <v>9675</v>
      </c>
      <c r="AC40" s="151">
        <f t="shared" si="10"/>
        <v>9675</v>
      </c>
      <c r="AD40" s="151">
        <f t="shared" si="10"/>
        <v>8796</v>
      </c>
      <c r="AE40" s="151">
        <f t="shared" si="10"/>
        <v>5524</v>
      </c>
      <c r="AF40" s="151">
        <f>SUM(AF41:AF45)</f>
        <v>6332</v>
      </c>
      <c r="AG40" s="151">
        <f t="shared" si="10"/>
        <v>13674</v>
      </c>
      <c r="AH40" s="151">
        <f t="shared" si="10"/>
        <v>13023</v>
      </c>
      <c r="AI40" s="151">
        <f t="shared" si="10"/>
        <v>14326</v>
      </c>
      <c r="AJ40" s="151">
        <f t="shared" si="10"/>
        <v>12594</v>
      </c>
      <c r="AK40" s="151">
        <f t="shared" si="10"/>
        <v>11239</v>
      </c>
      <c r="AL40" s="151">
        <f t="shared" si="10"/>
        <v>8796</v>
      </c>
      <c r="AM40" s="151">
        <f t="shared" si="10"/>
        <v>8356</v>
      </c>
      <c r="AN40" s="151">
        <f t="shared" si="10"/>
        <v>9235</v>
      </c>
      <c r="AO40" s="151">
        <f t="shared" si="10"/>
        <v>9235</v>
      </c>
      <c r="AP40" s="151">
        <f t="shared" si="10"/>
        <v>9235</v>
      </c>
      <c r="AQ40" s="151">
        <f t="shared" si="10"/>
        <v>8814</v>
      </c>
      <c r="AR40" s="151">
        <f t="shared" si="10"/>
        <v>6473</v>
      </c>
      <c r="AS40" s="151">
        <f t="shared" si="10"/>
        <v>13674</v>
      </c>
      <c r="AT40" s="151">
        <f t="shared" si="10"/>
        <v>13674</v>
      </c>
      <c r="AU40" s="151">
        <f t="shared" si="10"/>
        <v>11720</v>
      </c>
      <c r="AV40" s="151">
        <f t="shared" si="10"/>
        <v>15087</v>
      </c>
      <c r="AW40" s="151">
        <f t="shared" si="10"/>
        <v>11140</v>
      </c>
      <c r="AX40" s="151">
        <f t="shared" si="10"/>
        <v>7915</v>
      </c>
      <c r="AY40" s="151">
        <f t="shared" si="10"/>
        <v>9946</v>
      </c>
      <c r="AZ40" s="151">
        <f t="shared" si="10"/>
        <v>7435</v>
      </c>
      <c r="BA40" s="151">
        <f t="shared" si="10"/>
        <v>7806</v>
      </c>
      <c r="BB40" s="151">
        <f t="shared" si="10"/>
        <v>8178</v>
      </c>
      <c r="BC40" s="151">
        <f t="shared" si="10"/>
        <v>7063</v>
      </c>
      <c r="BD40" s="151">
        <f t="shared" si="10"/>
        <v>4362</v>
      </c>
      <c r="BE40" s="151">
        <f t="shared" si="8"/>
        <v>547000</v>
      </c>
    </row>
    <row r="41" spans="1:68" outlineLevel="1">
      <c r="A41" s="10">
        <v>36</v>
      </c>
      <c r="B41" s="10" t="s">
        <v>129</v>
      </c>
      <c r="C41" s="15" t="s">
        <v>130</v>
      </c>
      <c r="D41" s="8" t="s">
        <v>131</v>
      </c>
      <c r="E41" s="173">
        <f t="shared" si="2"/>
        <v>97000</v>
      </c>
      <c r="F41" s="15">
        <v>20</v>
      </c>
      <c r="G41" s="15" t="s">
        <v>132</v>
      </c>
      <c r="H41" s="8" t="s">
        <v>86</v>
      </c>
      <c r="I41" s="8" t="s">
        <v>31</v>
      </c>
      <c r="J41" s="149">
        <v>0</v>
      </c>
      <c r="K41" s="149">
        <v>0</v>
      </c>
      <c r="L41" s="149">
        <v>0</v>
      </c>
      <c r="M41" s="149">
        <v>0</v>
      </c>
      <c r="N41" s="149">
        <v>106</v>
      </c>
      <c r="O41" s="149">
        <v>2253</v>
      </c>
      <c r="P41" s="149">
        <v>2366</v>
      </c>
      <c r="Q41" s="149">
        <v>2479</v>
      </c>
      <c r="R41" s="149">
        <v>2253</v>
      </c>
      <c r="S41" s="149">
        <v>2253</v>
      </c>
      <c r="T41" s="150">
        <v>55290</v>
      </c>
      <c r="U41" s="150">
        <v>2253</v>
      </c>
      <c r="V41" s="149">
        <v>2253</v>
      </c>
      <c r="W41" s="149">
        <v>2479</v>
      </c>
      <c r="X41" s="149">
        <v>2141</v>
      </c>
      <c r="Y41" s="149">
        <v>874</v>
      </c>
      <c r="Z41" s="149"/>
      <c r="AA41" s="149"/>
      <c r="AB41" s="149"/>
      <c r="AC41" s="149"/>
      <c r="AD41" s="149"/>
      <c r="AE41" s="149"/>
      <c r="AF41" s="150"/>
      <c r="AG41" s="149">
        <v>2366</v>
      </c>
      <c r="AH41" s="149">
        <v>2253</v>
      </c>
      <c r="AI41" s="149">
        <v>2479</v>
      </c>
      <c r="AJ41" s="149">
        <v>2902</v>
      </c>
      <c r="AK41" s="149"/>
      <c r="AL41" s="149"/>
      <c r="AM41" s="149"/>
      <c r="AN41" s="149"/>
      <c r="AO41" s="149"/>
      <c r="AP41" s="149"/>
      <c r="AQ41" s="149"/>
      <c r="AR41" s="149"/>
      <c r="AS41" s="149">
        <v>2366</v>
      </c>
      <c r="AT41" s="149">
        <v>2366</v>
      </c>
      <c r="AU41" s="149">
        <v>2028</v>
      </c>
      <c r="AV41" s="149">
        <v>3240</v>
      </c>
      <c r="AW41" s="149"/>
      <c r="AX41" s="149"/>
      <c r="AY41" s="149"/>
      <c r="AZ41" s="149"/>
      <c r="BA41" s="149"/>
      <c r="BB41" s="149"/>
      <c r="BC41" s="149"/>
      <c r="BD41" s="149"/>
      <c r="BE41" s="150">
        <f t="shared" si="8"/>
        <v>97000</v>
      </c>
    </row>
    <row r="42" spans="1:68" outlineLevel="1">
      <c r="A42" s="10">
        <v>37</v>
      </c>
      <c r="B42" s="10" t="s">
        <v>133</v>
      </c>
      <c r="C42" s="15" t="s">
        <v>134</v>
      </c>
      <c r="D42" s="8" t="s">
        <v>131</v>
      </c>
      <c r="E42" s="173">
        <f t="shared" si="2"/>
        <v>85000</v>
      </c>
      <c r="F42" s="15">
        <v>20</v>
      </c>
      <c r="G42" s="15" t="s">
        <v>135</v>
      </c>
      <c r="H42" s="8" t="s">
        <v>86</v>
      </c>
      <c r="I42" s="8" t="s">
        <v>31</v>
      </c>
      <c r="J42" s="149">
        <v>0</v>
      </c>
      <c r="K42" s="149">
        <v>0</v>
      </c>
      <c r="L42" s="149">
        <v>0</v>
      </c>
      <c r="M42" s="149">
        <v>0</v>
      </c>
      <c r="N42" s="149">
        <v>104</v>
      </c>
      <c r="O42" s="149">
        <v>1974</v>
      </c>
      <c r="P42" s="149">
        <v>2073</v>
      </c>
      <c r="Q42" s="149">
        <v>2172</v>
      </c>
      <c r="R42" s="149">
        <v>1974</v>
      </c>
      <c r="S42" s="149">
        <v>1974</v>
      </c>
      <c r="T42" s="150">
        <v>39729</v>
      </c>
      <c r="U42" s="150">
        <v>1974</v>
      </c>
      <c r="V42" s="149">
        <v>1974</v>
      </c>
      <c r="W42" s="149">
        <v>2172</v>
      </c>
      <c r="X42" s="149">
        <v>1876</v>
      </c>
      <c r="Y42" s="149">
        <v>2073</v>
      </c>
      <c r="Z42" s="149">
        <v>1974</v>
      </c>
      <c r="AA42" s="149">
        <v>2957</v>
      </c>
      <c r="AB42" s="149"/>
      <c r="AC42" s="149"/>
      <c r="AD42" s="149"/>
      <c r="AE42" s="149"/>
      <c r="AF42" s="150"/>
      <c r="AG42" s="149">
        <v>2073</v>
      </c>
      <c r="AH42" s="149">
        <v>1974</v>
      </c>
      <c r="AI42" s="149">
        <v>2172</v>
      </c>
      <c r="AJ42" s="149">
        <v>1777</v>
      </c>
      <c r="AK42" s="149">
        <v>2004</v>
      </c>
      <c r="AL42" s="149"/>
      <c r="AM42" s="149"/>
      <c r="AN42" s="149"/>
      <c r="AO42" s="149"/>
      <c r="AP42" s="149"/>
      <c r="AQ42" s="149"/>
      <c r="AR42" s="149"/>
      <c r="AS42" s="149">
        <v>2073</v>
      </c>
      <c r="AT42" s="149">
        <v>2073</v>
      </c>
      <c r="AU42" s="149">
        <v>1777</v>
      </c>
      <c r="AV42" s="149">
        <v>2172</v>
      </c>
      <c r="AW42" s="149">
        <v>1905</v>
      </c>
      <c r="AX42" s="149"/>
      <c r="AY42" s="149"/>
      <c r="AZ42" s="149"/>
      <c r="BA42" s="149"/>
      <c r="BB42" s="149"/>
      <c r="BC42" s="149"/>
      <c r="BD42" s="149"/>
      <c r="BE42" s="150">
        <f t="shared" si="8"/>
        <v>85000</v>
      </c>
    </row>
    <row r="43" spans="1:68" outlineLevel="1">
      <c r="A43" s="10">
        <v>38</v>
      </c>
      <c r="B43" s="10" t="s">
        <v>136</v>
      </c>
      <c r="C43" s="15" t="s">
        <v>137</v>
      </c>
      <c r="D43" s="8" t="s">
        <v>131</v>
      </c>
      <c r="E43" s="173">
        <f t="shared" si="2"/>
        <v>50000</v>
      </c>
      <c r="F43" s="15" t="s">
        <v>138</v>
      </c>
      <c r="G43" s="15">
        <v>41</v>
      </c>
      <c r="H43" s="8" t="s">
        <v>86</v>
      </c>
      <c r="I43" s="8" t="s">
        <v>31</v>
      </c>
      <c r="J43" s="149">
        <v>0</v>
      </c>
      <c r="K43" s="149">
        <v>0</v>
      </c>
      <c r="L43" s="149">
        <v>0</v>
      </c>
      <c r="M43" s="149">
        <v>0</v>
      </c>
      <c r="N43" s="149">
        <v>0</v>
      </c>
      <c r="O43" s="149">
        <v>0</v>
      </c>
      <c r="P43" s="149">
        <v>0</v>
      </c>
      <c r="Q43" s="149">
        <v>0</v>
      </c>
      <c r="R43" s="149">
        <v>0</v>
      </c>
      <c r="S43" s="149">
        <v>0</v>
      </c>
      <c r="T43" s="150">
        <v>0</v>
      </c>
      <c r="U43" s="150">
        <v>1361</v>
      </c>
      <c r="V43" s="149">
        <v>1361</v>
      </c>
      <c r="W43" s="149">
        <v>1497</v>
      </c>
      <c r="X43" s="149">
        <v>1280</v>
      </c>
      <c r="Y43" s="149">
        <v>1429</v>
      </c>
      <c r="Z43" s="149">
        <v>1361</v>
      </c>
      <c r="AA43" s="149">
        <v>1293</v>
      </c>
      <c r="AB43" s="149">
        <v>1497</v>
      </c>
      <c r="AC43" s="149">
        <v>1497</v>
      </c>
      <c r="AD43" s="149">
        <v>1361</v>
      </c>
      <c r="AE43" s="149">
        <v>1361</v>
      </c>
      <c r="AF43" s="150">
        <v>4702</v>
      </c>
      <c r="AG43" s="149">
        <v>1429</v>
      </c>
      <c r="AH43" s="149">
        <v>1361</v>
      </c>
      <c r="AI43" s="149">
        <v>1497</v>
      </c>
      <c r="AJ43" s="149">
        <v>1224</v>
      </c>
      <c r="AK43" s="149">
        <v>1429</v>
      </c>
      <c r="AL43" s="149">
        <v>1361</v>
      </c>
      <c r="AM43" s="149">
        <v>1293</v>
      </c>
      <c r="AN43" s="149">
        <v>1429</v>
      </c>
      <c r="AO43" s="149">
        <v>1429</v>
      </c>
      <c r="AP43" s="149">
        <v>1429</v>
      </c>
      <c r="AQ43" s="149">
        <v>1361</v>
      </c>
      <c r="AR43" s="149">
        <v>4758</v>
      </c>
      <c r="AS43" s="149">
        <v>1429</v>
      </c>
      <c r="AT43" s="149">
        <v>1429</v>
      </c>
      <c r="AU43" s="149">
        <v>1224</v>
      </c>
      <c r="AV43" s="149">
        <v>1497</v>
      </c>
      <c r="AW43" s="149">
        <v>1429</v>
      </c>
      <c r="AX43" s="149">
        <v>1224</v>
      </c>
      <c r="AY43" s="149">
        <v>1768</v>
      </c>
      <c r="AZ43" s="149"/>
      <c r="BA43" s="149"/>
      <c r="BB43" s="149"/>
      <c r="BC43" s="149"/>
      <c r="BD43" s="149"/>
      <c r="BE43" s="150">
        <f t="shared" si="8"/>
        <v>50000</v>
      </c>
    </row>
    <row r="44" spans="1:68" outlineLevel="1">
      <c r="A44" s="10">
        <v>39</v>
      </c>
      <c r="B44" s="10" t="s">
        <v>139</v>
      </c>
      <c r="C44" s="15" t="s">
        <v>140</v>
      </c>
      <c r="D44" s="8" t="s">
        <v>131</v>
      </c>
      <c r="E44" s="173">
        <f t="shared" si="2"/>
        <v>60000</v>
      </c>
      <c r="F44" s="15" t="s">
        <v>141</v>
      </c>
      <c r="G44" s="15">
        <v>41</v>
      </c>
      <c r="H44" s="8" t="s">
        <v>86</v>
      </c>
      <c r="I44" s="8" t="s">
        <v>31</v>
      </c>
      <c r="J44" s="149">
        <v>0</v>
      </c>
      <c r="K44" s="149">
        <v>0</v>
      </c>
      <c r="L44" s="149">
        <v>0</v>
      </c>
      <c r="M44" s="149">
        <v>0</v>
      </c>
      <c r="N44" s="149">
        <v>0</v>
      </c>
      <c r="O44" s="149">
        <v>0</v>
      </c>
      <c r="P44" s="149">
        <v>0</v>
      </c>
      <c r="Q44" s="149">
        <v>0</v>
      </c>
      <c r="R44" s="149">
        <v>0</v>
      </c>
      <c r="S44" s="149">
        <v>0</v>
      </c>
      <c r="T44" s="150">
        <v>0</v>
      </c>
      <c r="U44" s="150">
        <v>1634</v>
      </c>
      <c r="V44" s="149">
        <v>1633</v>
      </c>
      <c r="W44" s="149">
        <v>1796</v>
      </c>
      <c r="X44" s="149">
        <v>1551</v>
      </c>
      <c r="Y44" s="149">
        <v>1714</v>
      </c>
      <c r="Z44" s="149">
        <v>1633</v>
      </c>
      <c r="AA44" s="149">
        <v>1551</v>
      </c>
      <c r="AB44" s="149">
        <v>1796</v>
      </c>
      <c r="AC44" s="149">
        <v>1796</v>
      </c>
      <c r="AD44" s="149">
        <v>1633</v>
      </c>
      <c r="AE44" s="149">
        <v>1633</v>
      </c>
      <c r="AF44" s="150">
        <v>1630</v>
      </c>
      <c r="AG44" s="149">
        <v>1714</v>
      </c>
      <c r="AH44" s="149">
        <v>1633</v>
      </c>
      <c r="AI44" s="149">
        <v>1796</v>
      </c>
      <c r="AJ44" s="149">
        <v>1469</v>
      </c>
      <c r="AK44" s="149">
        <v>1714</v>
      </c>
      <c r="AL44" s="149">
        <v>1633</v>
      </c>
      <c r="AM44" s="149">
        <v>1551</v>
      </c>
      <c r="AN44" s="149">
        <v>1714</v>
      </c>
      <c r="AO44" s="149">
        <v>1714</v>
      </c>
      <c r="AP44" s="149">
        <v>1714</v>
      </c>
      <c r="AQ44" s="149">
        <v>1633</v>
      </c>
      <c r="AR44" s="149">
        <v>1715</v>
      </c>
      <c r="AS44" s="149">
        <v>1714</v>
      </c>
      <c r="AT44" s="149">
        <v>1714</v>
      </c>
      <c r="AU44" s="149">
        <v>1469</v>
      </c>
      <c r="AV44" s="149">
        <v>1796</v>
      </c>
      <c r="AW44" s="149">
        <v>1714</v>
      </c>
      <c r="AX44" s="149">
        <v>1469</v>
      </c>
      <c r="AY44" s="149">
        <v>1796</v>
      </c>
      <c r="AZ44" s="149">
        <v>1633</v>
      </c>
      <c r="BA44" s="149">
        <v>1714</v>
      </c>
      <c r="BB44" s="149">
        <v>1796</v>
      </c>
      <c r="BC44" s="149">
        <v>1551</v>
      </c>
      <c r="BD44" s="149">
        <v>1634</v>
      </c>
      <c r="BE44" s="150">
        <f t="shared" si="8"/>
        <v>60000</v>
      </c>
    </row>
    <row r="45" spans="1:68" outlineLevel="1">
      <c r="A45" s="10">
        <v>40</v>
      </c>
      <c r="B45" s="10" t="s">
        <v>142</v>
      </c>
      <c r="C45" s="15" t="s">
        <v>143</v>
      </c>
      <c r="D45" s="8" t="s">
        <v>125</v>
      </c>
      <c r="E45" s="173">
        <f t="shared" si="2"/>
        <v>255000</v>
      </c>
      <c r="F45" s="15">
        <v>20</v>
      </c>
      <c r="G45" s="15">
        <v>41</v>
      </c>
      <c r="H45" s="8" t="s">
        <v>126</v>
      </c>
      <c r="I45" s="8" t="s">
        <v>31</v>
      </c>
      <c r="J45" s="149">
        <v>0</v>
      </c>
      <c r="K45" s="149">
        <v>0</v>
      </c>
      <c r="L45" s="149">
        <v>0</v>
      </c>
      <c r="M45" s="149">
        <v>0</v>
      </c>
      <c r="N45" s="149">
        <v>5516</v>
      </c>
      <c r="O45" s="149">
        <v>5802</v>
      </c>
      <c r="P45" s="149">
        <v>6092</v>
      </c>
      <c r="Q45" s="149">
        <v>6382</v>
      </c>
      <c r="R45" s="149">
        <v>5802</v>
      </c>
      <c r="S45" s="149">
        <v>5802</v>
      </c>
      <c r="T45" s="150">
        <v>24604</v>
      </c>
      <c r="U45" s="150">
        <v>5802</v>
      </c>
      <c r="V45" s="149">
        <v>5802</v>
      </c>
      <c r="W45" s="149">
        <v>6382</v>
      </c>
      <c r="X45" s="149">
        <v>5512</v>
      </c>
      <c r="Y45" s="149">
        <v>6092</v>
      </c>
      <c r="Z45" s="149">
        <v>5802</v>
      </c>
      <c r="AA45" s="149">
        <v>5512</v>
      </c>
      <c r="AB45" s="149">
        <v>6382</v>
      </c>
      <c r="AC45" s="149">
        <v>6382</v>
      </c>
      <c r="AD45" s="149">
        <v>5802</v>
      </c>
      <c r="AE45" s="149">
        <v>2530</v>
      </c>
      <c r="AF45" s="150"/>
      <c r="AG45" s="149">
        <v>6092</v>
      </c>
      <c r="AH45" s="149">
        <v>5802</v>
      </c>
      <c r="AI45" s="149">
        <v>6382</v>
      </c>
      <c r="AJ45" s="149">
        <v>5222</v>
      </c>
      <c r="AK45" s="149">
        <v>6092</v>
      </c>
      <c r="AL45" s="149">
        <v>5802</v>
      </c>
      <c r="AM45" s="149">
        <v>5512</v>
      </c>
      <c r="AN45" s="149">
        <v>6092</v>
      </c>
      <c r="AO45" s="149">
        <v>6092</v>
      </c>
      <c r="AP45" s="149">
        <v>6092</v>
      </c>
      <c r="AQ45" s="149">
        <v>5820</v>
      </c>
      <c r="AR45" s="149"/>
      <c r="AS45" s="149">
        <v>6092</v>
      </c>
      <c r="AT45" s="149">
        <v>6092</v>
      </c>
      <c r="AU45" s="149">
        <v>5222</v>
      </c>
      <c r="AV45" s="149">
        <v>6382</v>
      </c>
      <c r="AW45" s="149">
        <v>6092</v>
      </c>
      <c r="AX45" s="149">
        <v>5222</v>
      </c>
      <c r="AY45" s="149">
        <v>6382</v>
      </c>
      <c r="AZ45" s="149">
        <v>5802</v>
      </c>
      <c r="BA45" s="149">
        <v>6092</v>
      </c>
      <c r="BB45" s="149">
        <v>6382</v>
      </c>
      <c r="BC45" s="149">
        <v>5512</v>
      </c>
      <c r="BD45" s="149">
        <v>2728</v>
      </c>
      <c r="BE45" s="150">
        <f t="shared" si="8"/>
        <v>255000</v>
      </c>
    </row>
    <row r="46" spans="1:68">
      <c r="A46" s="29">
        <v>41</v>
      </c>
      <c r="B46" s="29">
        <v>2.4</v>
      </c>
      <c r="C46" s="17" t="s">
        <v>144</v>
      </c>
      <c r="D46" s="30" t="s">
        <v>36</v>
      </c>
      <c r="E46" s="178">
        <f t="shared" si="2"/>
        <v>0</v>
      </c>
      <c r="F46" s="31" t="s">
        <v>145</v>
      </c>
      <c r="G46" s="31">
        <v>63</v>
      </c>
      <c r="H46" s="30" t="s">
        <v>31</v>
      </c>
      <c r="I46" s="30" t="s">
        <v>31</v>
      </c>
      <c r="J46" s="154">
        <v>0</v>
      </c>
      <c r="K46" s="154">
        <v>0</v>
      </c>
      <c r="L46" s="154">
        <v>0</v>
      </c>
      <c r="M46" s="154">
        <v>0</v>
      </c>
      <c r="N46" s="154">
        <v>0</v>
      </c>
      <c r="O46" s="154">
        <v>0</v>
      </c>
      <c r="P46" s="154">
        <v>0</v>
      </c>
      <c r="Q46" s="154">
        <v>0</v>
      </c>
      <c r="R46" s="154">
        <v>0</v>
      </c>
      <c r="S46" s="154">
        <v>0</v>
      </c>
      <c r="T46" s="146">
        <v>0</v>
      </c>
      <c r="U46" s="146">
        <v>0</v>
      </c>
      <c r="V46" s="154">
        <v>0</v>
      </c>
      <c r="W46" s="154">
        <v>0</v>
      </c>
      <c r="X46" s="154">
        <v>0</v>
      </c>
      <c r="Y46" s="154">
        <v>0</v>
      </c>
      <c r="Z46" s="154">
        <v>0</v>
      </c>
      <c r="AA46" s="154">
        <v>0</v>
      </c>
      <c r="AB46" s="154">
        <v>0</v>
      </c>
      <c r="AC46" s="154">
        <v>0</v>
      </c>
      <c r="AD46" s="154">
        <v>0</v>
      </c>
      <c r="AE46" s="154">
        <v>0</v>
      </c>
      <c r="AF46" s="146">
        <v>0</v>
      </c>
      <c r="AG46" s="154">
        <v>0</v>
      </c>
      <c r="AH46" s="154">
        <v>0</v>
      </c>
      <c r="AI46" s="154">
        <v>0</v>
      </c>
      <c r="AJ46" s="154">
        <v>0</v>
      </c>
      <c r="AK46" s="154">
        <v>0</v>
      </c>
      <c r="AL46" s="154">
        <v>0</v>
      </c>
      <c r="AM46" s="154">
        <v>0</v>
      </c>
      <c r="AN46" s="154">
        <v>0</v>
      </c>
      <c r="AO46" s="154">
        <v>0</v>
      </c>
      <c r="AP46" s="154">
        <v>0</v>
      </c>
      <c r="AQ46" s="154">
        <v>0</v>
      </c>
      <c r="AR46" s="154">
        <v>0</v>
      </c>
      <c r="AS46" s="154">
        <v>0</v>
      </c>
      <c r="AT46" s="154">
        <v>0</v>
      </c>
      <c r="AU46" s="154">
        <v>0</v>
      </c>
      <c r="AV46" s="154">
        <v>0</v>
      </c>
      <c r="AW46" s="154">
        <v>0</v>
      </c>
      <c r="AX46" s="154">
        <v>0</v>
      </c>
      <c r="AY46" s="154">
        <v>0</v>
      </c>
      <c r="AZ46" s="154">
        <v>0</v>
      </c>
      <c r="BA46" s="154">
        <v>0</v>
      </c>
      <c r="BB46" s="154">
        <v>0</v>
      </c>
      <c r="BC46" s="154">
        <v>0</v>
      </c>
      <c r="BD46" s="154">
        <v>0</v>
      </c>
      <c r="BE46" s="147">
        <f t="shared" si="8"/>
        <v>0</v>
      </c>
    </row>
    <row r="47" spans="1:68" s="34" customFormat="1">
      <c r="A47" s="27">
        <v>42</v>
      </c>
      <c r="B47" s="27">
        <v>2.5</v>
      </c>
      <c r="C47" s="24" t="s">
        <v>146</v>
      </c>
      <c r="D47" s="28" t="s">
        <v>147</v>
      </c>
      <c r="E47" s="177">
        <f t="shared" si="2"/>
        <v>493000</v>
      </c>
      <c r="F47" s="24"/>
      <c r="G47" s="24"/>
      <c r="H47" s="28" t="s">
        <v>78</v>
      </c>
      <c r="I47" s="28" t="s">
        <v>31</v>
      </c>
      <c r="J47" s="147">
        <f>J48+J53</f>
        <v>0</v>
      </c>
      <c r="K47" s="147">
        <f t="shared" ref="K47:BD47" si="11">K48+K53</f>
        <v>0</v>
      </c>
      <c r="L47" s="147">
        <f t="shared" si="11"/>
        <v>1039</v>
      </c>
      <c r="M47" s="147">
        <f t="shared" si="11"/>
        <v>10399</v>
      </c>
      <c r="N47" s="147">
        <f t="shared" si="11"/>
        <v>10399</v>
      </c>
      <c r="O47" s="147">
        <f t="shared" si="11"/>
        <v>10399</v>
      </c>
      <c r="P47" s="147">
        <f t="shared" si="11"/>
        <v>10919</v>
      </c>
      <c r="Q47" s="147">
        <f t="shared" si="11"/>
        <v>11439</v>
      </c>
      <c r="R47" s="147">
        <f t="shared" si="11"/>
        <v>10399</v>
      </c>
      <c r="S47" s="147">
        <f t="shared" si="11"/>
        <v>10399</v>
      </c>
      <c r="T47" s="147">
        <f t="shared" si="11"/>
        <v>32608</v>
      </c>
      <c r="U47" s="147">
        <f t="shared" si="11"/>
        <v>11053</v>
      </c>
      <c r="V47" s="147">
        <f t="shared" si="11"/>
        <v>11052</v>
      </c>
      <c r="W47" s="147">
        <f t="shared" si="11"/>
        <v>12157</v>
      </c>
      <c r="X47" s="147">
        <f t="shared" si="11"/>
        <v>10500</v>
      </c>
      <c r="Y47" s="147">
        <f t="shared" si="11"/>
        <v>11605</v>
      </c>
      <c r="Z47" s="147">
        <f t="shared" si="11"/>
        <v>11052</v>
      </c>
      <c r="AA47" s="147">
        <f t="shared" si="11"/>
        <v>10500</v>
      </c>
      <c r="AB47" s="147">
        <f t="shared" si="11"/>
        <v>12157</v>
      </c>
      <c r="AC47" s="147">
        <f t="shared" si="11"/>
        <v>12157</v>
      </c>
      <c r="AD47" s="147">
        <f t="shared" si="11"/>
        <v>11052</v>
      </c>
      <c r="AE47" s="147">
        <f t="shared" si="11"/>
        <v>8061</v>
      </c>
      <c r="AF47" s="147">
        <f t="shared" si="11"/>
        <v>654</v>
      </c>
      <c r="AG47" s="147">
        <f t="shared" si="11"/>
        <v>11605</v>
      </c>
      <c r="AH47" s="147">
        <f t="shared" si="11"/>
        <v>11052</v>
      </c>
      <c r="AI47" s="147">
        <f t="shared" si="11"/>
        <v>12157</v>
      </c>
      <c r="AJ47" s="147">
        <f t="shared" si="11"/>
        <v>9947</v>
      </c>
      <c r="AK47" s="147">
        <f t="shared" si="11"/>
        <v>11605</v>
      </c>
      <c r="AL47" s="147">
        <f t="shared" si="11"/>
        <v>11052</v>
      </c>
      <c r="AM47" s="147">
        <f t="shared" si="11"/>
        <v>10500</v>
      </c>
      <c r="AN47" s="147">
        <f t="shared" si="11"/>
        <v>11605</v>
      </c>
      <c r="AO47" s="147">
        <f t="shared" si="11"/>
        <v>11605</v>
      </c>
      <c r="AP47" s="147">
        <f t="shared" si="11"/>
        <v>11605</v>
      </c>
      <c r="AQ47" s="147">
        <f t="shared" si="11"/>
        <v>11894</v>
      </c>
      <c r="AR47" s="147">
        <f t="shared" si="11"/>
        <v>4373</v>
      </c>
      <c r="AS47" s="147">
        <f t="shared" si="11"/>
        <v>11605</v>
      </c>
      <c r="AT47" s="147">
        <f t="shared" si="11"/>
        <v>11605</v>
      </c>
      <c r="AU47" s="147">
        <f t="shared" si="11"/>
        <v>9947</v>
      </c>
      <c r="AV47" s="147">
        <f t="shared" si="11"/>
        <v>12157</v>
      </c>
      <c r="AW47" s="147">
        <f t="shared" si="11"/>
        <v>11605</v>
      </c>
      <c r="AX47" s="147">
        <f t="shared" si="11"/>
        <v>9947</v>
      </c>
      <c r="AY47" s="147">
        <f t="shared" si="11"/>
        <v>12157</v>
      </c>
      <c r="AZ47" s="147">
        <f t="shared" si="11"/>
        <v>11052</v>
      </c>
      <c r="BA47" s="147">
        <f t="shared" si="11"/>
        <v>11605</v>
      </c>
      <c r="BB47" s="147">
        <f t="shared" si="11"/>
        <v>12157</v>
      </c>
      <c r="BC47" s="147">
        <f t="shared" si="11"/>
        <v>10500</v>
      </c>
      <c r="BD47" s="147">
        <f t="shared" si="11"/>
        <v>9663</v>
      </c>
      <c r="BE47" s="147">
        <f t="shared" si="8"/>
        <v>493000</v>
      </c>
      <c r="BF47" s="22"/>
      <c r="BG47" s="22"/>
      <c r="BH47" s="22"/>
      <c r="BI47" s="22"/>
      <c r="BJ47" s="22"/>
      <c r="BK47" s="22"/>
      <c r="BL47" s="22"/>
      <c r="BM47" s="22"/>
      <c r="BN47" s="22"/>
      <c r="BO47" s="22"/>
      <c r="BP47" s="22"/>
    </row>
    <row r="48" spans="1:68" s="22" customFormat="1">
      <c r="A48" s="57">
        <v>43</v>
      </c>
      <c r="B48" s="57" t="s">
        <v>148</v>
      </c>
      <c r="C48" s="58" t="s">
        <v>149</v>
      </c>
      <c r="D48" s="59" t="s">
        <v>147</v>
      </c>
      <c r="E48" s="175">
        <f t="shared" si="2"/>
        <v>390000</v>
      </c>
      <c r="F48" s="58"/>
      <c r="G48" s="58"/>
      <c r="H48" s="59" t="s">
        <v>78</v>
      </c>
      <c r="I48" s="59" t="s">
        <v>31</v>
      </c>
      <c r="J48" s="151">
        <f>SUM(J49:J52)</f>
        <v>0</v>
      </c>
      <c r="K48" s="151">
        <f t="shared" ref="K48:BD48" si="12">SUM(K49:K52)</f>
        <v>0</v>
      </c>
      <c r="L48" s="151">
        <f t="shared" si="12"/>
        <v>812</v>
      </c>
      <c r="M48" s="151">
        <f t="shared" si="12"/>
        <v>8115</v>
      </c>
      <c r="N48" s="151">
        <f t="shared" si="12"/>
        <v>8115</v>
      </c>
      <c r="O48" s="151">
        <f t="shared" si="12"/>
        <v>8115</v>
      </c>
      <c r="P48" s="151">
        <f t="shared" si="12"/>
        <v>8521</v>
      </c>
      <c r="Q48" s="151">
        <f t="shared" si="12"/>
        <v>8927</v>
      </c>
      <c r="R48" s="151">
        <f t="shared" si="12"/>
        <v>8115</v>
      </c>
      <c r="S48" s="151">
        <f t="shared" si="12"/>
        <v>8115</v>
      </c>
      <c r="T48" s="151">
        <f t="shared" si="12"/>
        <v>25165</v>
      </c>
      <c r="U48" s="151">
        <f t="shared" si="12"/>
        <v>8769</v>
      </c>
      <c r="V48" s="151">
        <f t="shared" si="12"/>
        <v>8768</v>
      </c>
      <c r="W48" s="151">
        <f t="shared" si="12"/>
        <v>9645</v>
      </c>
      <c r="X48" s="151">
        <f t="shared" si="12"/>
        <v>8330</v>
      </c>
      <c r="Y48" s="151">
        <f t="shared" si="12"/>
        <v>9207</v>
      </c>
      <c r="Z48" s="151">
        <f t="shared" si="12"/>
        <v>8768</v>
      </c>
      <c r="AA48" s="151">
        <f t="shared" si="12"/>
        <v>8330</v>
      </c>
      <c r="AB48" s="151">
        <f t="shared" si="12"/>
        <v>9645</v>
      </c>
      <c r="AC48" s="151">
        <f t="shared" si="12"/>
        <v>9645</v>
      </c>
      <c r="AD48" s="151">
        <f t="shared" si="12"/>
        <v>8768</v>
      </c>
      <c r="AE48" s="151">
        <f t="shared" si="12"/>
        <v>6471</v>
      </c>
      <c r="AF48" s="151">
        <f t="shared" si="12"/>
        <v>654</v>
      </c>
      <c r="AG48" s="151">
        <f t="shared" si="12"/>
        <v>9207</v>
      </c>
      <c r="AH48" s="151">
        <f t="shared" si="12"/>
        <v>8768</v>
      </c>
      <c r="AI48" s="151">
        <f t="shared" si="12"/>
        <v>9645</v>
      </c>
      <c r="AJ48" s="151">
        <f t="shared" si="12"/>
        <v>7892</v>
      </c>
      <c r="AK48" s="151">
        <f t="shared" si="12"/>
        <v>9207</v>
      </c>
      <c r="AL48" s="151">
        <f t="shared" si="12"/>
        <v>8768</v>
      </c>
      <c r="AM48" s="151">
        <f t="shared" si="12"/>
        <v>8330</v>
      </c>
      <c r="AN48" s="151">
        <f t="shared" si="12"/>
        <v>9207</v>
      </c>
      <c r="AO48" s="151">
        <f t="shared" si="12"/>
        <v>9207</v>
      </c>
      <c r="AP48" s="151">
        <f t="shared" si="12"/>
        <v>9207</v>
      </c>
      <c r="AQ48" s="151">
        <f t="shared" si="12"/>
        <v>9189</v>
      </c>
      <c r="AR48" s="151">
        <f t="shared" si="12"/>
        <v>4373</v>
      </c>
      <c r="AS48" s="151">
        <f t="shared" si="12"/>
        <v>9207</v>
      </c>
      <c r="AT48" s="151">
        <f t="shared" si="12"/>
        <v>9207</v>
      </c>
      <c r="AU48" s="151">
        <f t="shared" si="12"/>
        <v>7892</v>
      </c>
      <c r="AV48" s="151">
        <f t="shared" si="12"/>
        <v>9645</v>
      </c>
      <c r="AW48" s="151">
        <f t="shared" si="12"/>
        <v>9207</v>
      </c>
      <c r="AX48" s="151">
        <f t="shared" si="12"/>
        <v>7892</v>
      </c>
      <c r="AY48" s="151">
        <f t="shared" si="12"/>
        <v>9645</v>
      </c>
      <c r="AZ48" s="151">
        <f t="shared" si="12"/>
        <v>8768</v>
      </c>
      <c r="BA48" s="151">
        <f t="shared" si="12"/>
        <v>9207</v>
      </c>
      <c r="BB48" s="151">
        <f t="shared" si="12"/>
        <v>9645</v>
      </c>
      <c r="BC48" s="151">
        <f t="shared" si="12"/>
        <v>8330</v>
      </c>
      <c r="BD48" s="151">
        <f t="shared" si="12"/>
        <v>7355</v>
      </c>
      <c r="BE48" s="151">
        <f t="shared" si="8"/>
        <v>390000</v>
      </c>
    </row>
    <row r="49" spans="1:68" outlineLevel="1">
      <c r="A49" s="10">
        <v>44</v>
      </c>
      <c r="B49" s="10" t="s">
        <v>150</v>
      </c>
      <c r="C49" s="15" t="s">
        <v>151</v>
      </c>
      <c r="D49" s="8" t="s">
        <v>147</v>
      </c>
      <c r="E49" s="173">
        <f t="shared" si="2"/>
        <v>140000</v>
      </c>
      <c r="F49" s="15">
        <v>20</v>
      </c>
      <c r="G49" s="15" t="s">
        <v>152</v>
      </c>
      <c r="H49" s="8" t="s">
        <v>78</v>
      </c>
      <c r="I49" s="8" t="s">
        <v>31</v>
      </c>
      <c r="J49" s="149">
        <v>0</v>
      </c>
      <c r="K49" s="149">
        <v>0</v>
      </c>
      <c r="L49" s="149">
        <v>315</v>
      </c>
      <c r="M49" s="149">
        <v>3104</v>
      </c>
      <c r="N49" s="149">
        <v>3104</v>
      </c>
      <c r="O49" s="149">
        <v>3104</v>
      </c>
      <c r="P49" s="149">
        <v>3259</v>
      </c>
      <c r="Q49" s="149">
        <v>3415</v>
      </c>
      <c r="R49" s="149">
        <v>3104</v>
      </c>
      <c r="S49" s="149">
        <v>3104</v>
      </c>
      <c r="T49" s="150">
        <v>9491</v>
      </c>
      <c r="U49" s="150">
        <v>3104</v>
      </c>
      <c r="V49" s="149">
        <v>3104</v>
      </c>
      <c r="W49" s="149">
        <v>3415</v>
      </c>
      <c r="X49" s="149">
        <v>2949</v>
      </c>
      <c r="Y49" s="149">
        <v>3259</v>
      </c>
      <c r="Z49" s="149">
        <v>3104</v>
      </c>
      <c r="AA49" s="149">
        <v>2949</v>
      </c>
      <c r="AB49" s="149">
        <v>3415</v>
      </c>
      <c r="AC49" s="149">
        <v>3415</v>
      </c>
      <c r="AD49" s="149">
        <v>3104</v>
      </c>
      <c r="AE49" s="149">
        <v>2182</v>
      </c>
      <c r="AF49" s="150"/>
      <c r="AG49" s="149">
        <v>3259</v>
      </c>
      <c r="AH49" s="149">
        <v>3104</v>
      </c>
      <c r="AI49" s="149">
        <v>3415</v>
      </c>
      <c r="AJ49" s="149">
        <v>2794</v>
      </c>
      <c r="AK49" s="149">
        <v>3259</v>
      </c>
      <c r="AL49" s="149">
        <v>3104</v>
      </c>
      <c r="AM49" s="149">
        <v>2949</v>
      </c>
      <c r="AN49" s="149">
        <v>3259</v>
      </c>
      <c r="AO49" s="149">
        <v>3259</v>
      </c>
      <c r="AP49" s="149">
        <v>3259</v>
      </c>
      <c r="AQ49" s="149">
        <v>3104</v>
      </c>
      <c r="AR49" s="149">
        <v>2235</v>
      </c>
      <c r="AS49" s="149">
        <v>3259</v>
      </c>
      <c r="AT49" s="149">
        <v>3259</v>
      </c>
      <c r="AU49" s="149">
        <v>2794</v>
      </c>
      <c r="AV49" s="149">
        <v>3415</v>
      </c>
      <c r="AW49" s="149">
        <v>3259</v>
      </c>
      <c r="AX49" s="149">
        <v>2794</v>
      </c>
      <c r="AY49" s="149">
        <v>3415</v>
      </c>
      <c r="AZ49" s="149">
        <v>3104</v>
      </c>
      <c r="BA49" s="149">
        <v>3259</v>
      </c>
      <c r="BB49" s="149">
        <v>3415</v>
      </c>
      <c r="BC49" s="149">
        <v>2949</v>
      </c>
      <c r="BD49" s="149">
        <v>2078</v>
      </c>
      <c r="BE49" s="150">
        <f t="shared" si="8"/>
        <v>140000</v>
      </c>
    </row>
    <row r="50" spans="1:68" outlineLevel="1">
      <c r="A50" s="10">
        <v>45</v>
      </c>
      <c r="B50" s="10" t="s">
        <v>153</v>
      </c>
      <c r="C50" s="15" t="s">
        <v>154</v>
      </c>
      <c r="D50" s="8" t="s">
        <v>147</v>
      </c>
      <c r="E50" s="173">
        <f t="shared" si="2"/>
        <v>123000</v>
      </c>
      <c r="F50" s="15" t="s">
        <v>155</v>
      </c>
      <c r="G50" s="15" t="s">
        <v>156</v>
      </c>
      <c r="H50" s="8" t="s">
        <v>78</v>
      </c>
      <c r="I50" s="8" t="s">
        <v>31</v>
      </c>
      <c r="J50" s="149">
        <v>0</v>
      </c>
      <c r="K50" s="149">
        <v>0</v>
      </c>
      <c r="L50" s="149">
        <v>270</v>
      </c>
      <c r="M50" s="149">
        <v>2727</v>
      </c>
      <c r="N50" s="149">
        <v>2727</v>
      </c>
      <c r="O50" s="149">
        <v>2727</v>
      </c>
      <c r="P50" s="149">
        <v>2864</v>
      </c>
      <c r="Q50" s="149">
        <v>3000</v>
      </c>
      <c r="R50" s="149">
        <v>2727</v>
      </c>
      <c r="S50" s="149">
        <v>2727</v>
      </c>
      <c r="T50" s="150">
        <v>8231</v>
      </c>
      <c r="U50" s="150">
        <v>2727</v>
      </c>
      <c r="V50" s="149">
        <v>2727</v>
      </c>
      <c r="W50" s="149">
        <v>3000</v>
      </c>
      <c r="X50" s="149">
        <v>2591</v>
      </c>
      <c r="Y50" s="149">
        <v>2864</v>
      </c>
      <c r="Z50" s="149">
        <v>2727</v>
      </c>
      <c r="AA50" s="149">
        <v>2591</v>
      </c>
      <c r="AB50" s="149">
        <v>3000</v>
      </c>
      <c r="AC50" s="149">
        <v>3000</v>
      </c>
      <c r="AD50" s="149">
        <v>2727</v>
      </c>
      <c r="AE50" s="149">
        <v>2046</v>
      </c>
      <c r="AF50" s="150">
        <v>0</v>
      </c>
      <c r="AG50" s="149">
        <v>2864</v>
      </c>
      <c r="AH50" s="149">
        <v>2727</v>
      </c>
      <c r="AI50" s="149">
        <v>3000</v>
      </c>
      <c r="AJ50" s="149">
        <v>2455</v>
      </c>
      <c r="AK50" s="149">
        <v>2864</v>
      </c>
      <c r="AL50" s="149">
        <v>2727</v>
      </c>
      <c r="AM50" s="149">
        <v>2591</v>
      </c>
      <c r="AN50" s="149">
        <v>2864</v>
      </c>
      <c r="AO50" s="149">
        <v>2864</v>
      </c>
      <c r="AP50" s="149">
        <v>2864</v>
      </c>
      <c r="AQ50" s="149">
        <v>2727</v>
      </c>
      <c r="AR50" s="149">
        <v>1453</v>
      </c>
      <c r="AS50" s="149">
        <v>2864</v>
      </c>
      <c r="AT50" s="149">
        <v>2864</v>
      </c>
      <c r="AU50" s="149">
        <v>2455</v>
      </c>
      <c r="AV50" s="149">
        <v>3000</v>
      </c>
      <c r="AW50" s="149">
        <v>2864</v>
      </c>
      <c r="AX50" s="149">
        <v>2455</v>
      </c>
      <c r="AY50" s="149">
        <v>3000</v>
      </c>
      <c r="AZ50" s="149">
        <v>2727</v>
      </c>
      <c r="BA50" s="149">
        <v>2864</v>
      </c>
      <c r="BB50" s="149">
        <v>3000</v>
      </c>
      <c r="BC50" s="149">
        <v>2591</v>
      </c>
      <c r="BD50" s="149">
        <v>2316</v>
      </c>
      <c r="BE50" s="150">
        <f t="shared" si="8"/>
        <v>123000</v>
      </c>
    </row>
    <row r="51" spans="1:68" outlineLevel="1">
      <c r="A51" s="10">
        <v>46</v>
      </c>
      <c r="B51" s="10" t="s">
        <v>157</v>
      </c>
      <c r="C51" s="15" t="s">
        <v>158</v>
      </c>
      <c r="D51" s="8" t="s">
        <v>147</v>
      </c>
      <c r="E51" s="173">
        <f t="shared" si="2"/>
        <v>103000</v>
      </c>
      <c r="F51" s="15" t="s">
        <v>159</v>
      </c>
      <c r="G51" s="15" t="s">
        <v>160</v>
      </c>
      <c r="H51" s="8" t="s">
        <v>78</v>
      </c>
      <c r="I51" s="8" t="s">
        <v>31</v>
      </c>
      <c r="J51" s="149">
        <v>0</v>
      </c>
      <c r="K51" s="149">
        <v>0</v>
      </c>
      <c r="L51" s="149">
        <v>227</v>
      </c>
      <c r="M51" s="149">
        <v>2284</v>
      </c>
      <c r="N51" s="149">
        <v>2284</v>
      </c>
      <c r="O51" s="149">
        <v>2284</v>
      </c>
      <c r="P51" s="149">
        <v>2398</v>
      </c>
      <c r="Q51" s="149">
        <v>2512</v>
      </c>
      <c r="R51" s="149">
        <v>2284</v>
      </c>
      <c r="S51" s="149">
        <v>2284</v>
      </c>
      <c r="T51" s="150">
        <v>7443</v>
      </c>
      <c r="U51" s="150">
        <v>2284</v>
      </c>
      <c r="V51" s="149">
        <v>2284</v>
      </c>
      <c r="W51" s="149">
        <v>2512</v>
      </c>
      <c r="X51" s="149">
        <v>2170</v>
      </c>
      <c r="Y51" s="149">
        <v>2398</v>
      </c>
      <c r="Z51" s="149">
        <v>2284</v>
      </c>
      <c r="AA51" s="149">
        <v>2170</v>
      </c>
      <c r="AB51" s="149">
        <v>2512</v>
      </c>
      <c r="AC51" s="149">
        <v>2512</v>
      </c>
      <c r="AD51" s="149">
        <v>2284</v>
      </c>
      <c r="AE51" s="149">
        <v>1590</v>
      </c>
      <c r="AF51" s="150">
        <v>0</v>
      </c>
      <c r="AG51" s="149">
        <v>2398</v>
      </c>
      <c r="AH51" s="149">
        <v>2284</v>
      </c>
      <c r="AI51" s="149">
        <v>2512</v>
      </c>
      <c r="AJ51" s="149">
        <v>2055</v>
      </c>
      <c r="AK51" s="149">
        <v>2398</v>
      </c>
      <c r="AL51" s="149">
        <v>2284</v>
      </c>
      <c r="AM51" s="149">
        <v>2170</v>
      </c>
      <c r="AN51" s="149">
        <v>2398</v>
      </c>
      <c r="AO51" s="149">
        <v>2398</v>
      </c>
      <c r="AP51" s="149">
        <v>2398</v>
      </c>
      <c r="AQ51" s="149">
        <v>2705</v>
      </c>
      <c r="AR51" s="149"/>
      <c r="AS51" s="149">
        <v>2398</v>
      </c>
      <c r="AT51" s="149">
        <v>2398</v>
      </c>
      <c r="AU51" s="149">
        <v>2055</v>
      </c>
      <c r="AV51" s="149">
        <v>2512</v>
      </c>
      <c r="AW51" s="149">
        <v>2398</v>
      </c>
      <c r="AX51" s="149">
        <v>2055</v>
      </c>
      <c r="AY51" s="149">
        <v>2512</v>
      </c>
      <c r="AZ51" s="149">
        <v>2284</v>
      </c>
      <c r="BA51" s="149">
        <v>2398</v>
      </c>
      <c r="BB51" s="149">
        <v>2512</v>
      </c>
      <c r="BC51" s="149">
        <v>2170</v>
      </c>
      <c r="BD51" s="149">
        <v>2308</v>
      </c>
      <c r="BE51" s="150">
        <f t="shared" si="8"/>
        <v>103000</v>
      </c>
    </row>
    <row r="52" spans="1:68" outlineLevel="1">
      <c r="A52" s="10">
        <v>47</v>
      </c>
      <c r="B52" s="10" t="s">
        <v>161</v>
      </c>
      <c r="C52" s="15" t="s">
        <v>162</v>
      </c>
      <c r="D52" s="8" t="s">
        <v>131</v>
      </c>
      <c r="E52" s="173">
        <f t="shared" si="2"/>
        <v>24000</v>
      </c>
      <c r="F52" s="15" t="s">
        <v>156</v>
      </c>
      <c r="G52" s="15">
        <v>50</v>
      </c>
      <c r="H52" s="8" t="s">
        <v>86</v>
      </c>
      <c r="I52" s="8" t="s">
        <v>31</v>
      </c>
      <c r="J52" s="149">
        <v>0</v>
      </c>
      <c r="K52" s="149">
        <v>0</v>
      </c>
      <c r="L52" s="149">
        <v>0</v>
      </c>
      <c r="M52" s="149">
        <v>0</v>
      </c>
      <c r="N52" s="149">
        <v>0</v>
      </c>
      <c r="O52" s="149">
        <v>0</v>
      </c>
      <c r="P52" s="149">
        <v>0</v>
      </c>
      <c r="Q52" s="149">
        <v>0</v>
      </c>
      <c r="R52" s="149">
        <v>0</v>
      </c>
      <c r="S52" s="149">
        <v>0</v>
      </c>
      <c r="T52" s="150">
        <v>0</v>
      </c>
      <c r="U52" s="150">
        <v>654</v>
      </c>
      <c r="V52" s="149">
        <v>653</v>
      </c>
      <c r="W52" s="149">
        <v>718</v>
      </c>
      <c r="X52" s="149">
        <v>620</v>
      </c>
      <c r="Y52" s="149">
        <v>686</v>
      </c>
      <c r="Z52" s="149">
        <v>653</v>
      </c>
      <c r="AA52" s="149">
        <v>620</v>
      </c>
      <c r="AB52" s="149">
        <v>718</v>
      </c>
      <c r="AC52" s="149">
        <v>718</v>
      </c>
      <c r="AD52" s="149">
        <v>653</v>
      </c>
      <c r="AE52" s="149">
        <v>653</v>
      </c>
      <c r="AF52" s="150">
        <v>654</v>
      </c>
      <c r="AG52" s="149">
        <v>686</v>
      </c>
      <c r="AH52" s="149">
        <v>653</v>
      </c>
      <c r="AI52" s="149">
        <v>718</v>
      </c>
      <c r="AJ52" s="149">
        <v>588</v>
      </c>
      <c r="AK52" s="149">
        <v>686</v>
      </c>
      <c r="AL52" s="149">
        <v>653</v>
      </c>
      <c r="AM52" s="149">
        <v>620</v>
      </c>
      <c r="AN52" s="149">
        <v>686</v>
      </c>
      <c r="AO52" s="149">
        <v>686</v>
      </c>
      <c r="AP52" s="149">
        <v>686</v>
      </c>
      <c r="AQ52" s="149">
        <v>653</v>
      </c>
      <c r="AR52" s="149">
        <v>685</v>
      </c>
      <c r="AS52" s="149">
        <v>686</v>
      </c>
      <c r="AT52" s="149">
        <v>686</v>
      </c>
      <c r="AU52" s="149">
        <v>588</v>
      </c>
      <c r="AV52" s="149">
        <v>718</v>
      </c>
      <c r="AW52" s="149">
        <v>686</v>
      </c>
      <c r="AX52" s="149">
        <v>588</v>
      </c>
      <c r="AY52" s="149">
        <v>718</v>
      </c>
      <c r="AZ52" s="149">
        <v>653</v>
      </c>
      <c r="BA52" s="149">
        <v>686</v>
      </c>
      <c r="BB52" s="149">
        <v>718</v>
      </c>
      <c r="BC52" s="149">
        <v>620</v>
      </c>
      <c r="BD52" s="149">
        <v>653</v>
      </c>
      <c r="BE52" s="150">
        <f t="shared" si="8"/>
        <v>24000</v>
      </c>
    </row>
    <row r="53" spans="1:68" s="22" customFormat="1">
      <c r="A53" s="57">
        <v>48</v>
      </c>
      <c r="B53" s="57" t="s">
        <v>163</v>
      </c>
      <c r="C53" s="58" t="s">
        <v>164</v>
      </c>
      <c r="D53" s="59" t="s">
        <v>147</v>
      </c>
      <c r="E53" s="175">
        <f t="shared" si="2"/>
        <v>103000</v>
      </c>
      <c r="F53" s="58"/>
      <c r="G53" s="58"/>
      <c r="H53" s="59" t="s">
        <v>78</v>
      </c>
      <c r="I53" s="59" t="s">
        <v>31</v>
      </c>
      <c r="J53" s="151">
        <f>SUM(J54)</f>
        <v>0</v>
      </c>
      <c r="K53" s="151">
        <f t="shared" ref="K53:BD53" si="13">SUM(K54)</f>
        <v>0</v>
      </c>
      <c r="L53" s="151">
        <f t="shared" si="13"/>
        <v>227</v>
      </c>
      <c r="M53" s="151">
        <f t="shared" si="13"/>
        <v>2284</v>
      </c>
      <c r="N53" s="151">
        <f t="shared" si="13"/>
        <v>2284</v>
      </c>
      <c r="O53" s="151">
        <f t="shared" si="13"/>
        <v>2284</v>
      </c>
      <c r="P53" s="151">
        <f t="shared" si="13"/>
        <v>2398</v>
      </c>
      <c r="Q53" s="151">
        <f t="shared" si="13"/>
        <v>2512</v>
      </c>
      <c r="R53" s="151">
        <f t="shared" si="13"/>
        <v>2284</v>
      </c>
      <c r="S53" s="151">
        <f t="shared" si="13"/>
        <v>2284</v>
      </c>
      <c r="T53" s="151">
        <f t="shared" si="13"/>
        <v>7443</v>
      </c>
      <c r="U53" s="151">
        <f t="shared" si="13"/>
        <v>2284</v>
      </c>
      <c r="V53" s="151">
        <f t="shared" si="13"/>
        <v>2284</v>
      </c>
      <c r="W53" s="151">
        <f t="shared" si="13"/>
        <v>2512</v>
      </c>
      <c r="X53" s="151">
        <f t="shared" si="13"/>
        <v>2170</v>
      </c>
      <c r="Y53" s="151">
        <f t="shared" si="13"/>
        <v>2398</v>
      </c>
      <c r="Z53" s="151">
        <f t="shared" si="13"/>
        <v>2284</v>
      </c>
      <c r="AA53" s="151">
        <f t="shared" si="13"/>
        <v>2170</v>
      </c>
      <c r="AB53" s="151">
        <f t="shared" si="13"/>
        <v>2512</v>
      </c>
      <c r="AC53" s="151">
        <f t="shared" si="13"/>
        <v>2512</v>
      </c>
      <c r="AD53" s="151">
        <f t="shared" si="13"/>
        <v>2284</v>
      </c>
      <c r="AE53" s="151">
        <f t="shared" si="13"/>
        <v>1590</v>
      </c>
      <c r="AF53" s="151">
        <f t="shared" si="13"/>
        <v>0</v>
      </c>
      <c r="AG53" s="151">
        <f t="shared" si="13"/>
        <v>2398</v>
      </c>
      <c r="AH53" s="151">
        <f t="shared" si="13"/>
        <v>2284</v>
      </c>
      <c r="AI53" s="151">
        <f t="shared" si="13"/>
        <v>2512</v>
      </c>
      <c r="AJ53" s="151">
        <f t="shared" si="13"/>
        <v>2055</v>
      </c>
      <c r="AK53" s="151">
        <f t="shared" si="13"/>
        <v>2398</v>
      </c>
      <c r="AL53" s="151">
        <f t="shared" si="13"/>
        <v>2284</v>
      </c>
      <c r="AM53" s="151">
        <f t="shared" si="13"/>
        <v>2170</v>
      </c>
      <c r="AN53" s="151">
        <f t="shared" si="13"/>
        <v>2398</v>
      </c>
      <c r="AO53" s="151">
        <f t="shared" si="13"/>
        <v>2398</v>
      </c>
      <c r="AP53" s="151">
        <f t="shared" si="13"/>
        <v>2398</v>
      </c>
      <c r="AQ53" s="151">
        <f t="shared" si="13"/>
        <v>2705</v>
      </c>
      <c r="AR53" s="151">
        <f t="shared" si="13"/>
        <v>0</v>
      </c>
      <c r="AS53" s="151">
        <f t="shared" si="13"/>
        <v>2398</v>
      </c>
      <c r="AT53" s="151">
        <f t="shared" si="13"/>
        <v>2398</v>
      </c>
      <c r="AU53" s="151">
        <f t="shared" si="13"/>
        <v>2055</v>
      </c>
      <c r="AV53" s="151">
        <f t="shared" si="13"/>
        <v>2512</v>
      </c>
      <c r="AW53" s="151">
        <f t="shared" si="13"/>
        <v>2398</v>
      </c>
      <c r="AX53" s="151">
        <f t="shared" si="13"/>
        <v>2055</v>
      </c>
      <c r="AY53" s="151">
        <f t="shared" si="13"/>
        <v>2512</v>
      </c>
      <c r="AZ53" s="151">
        <f t="shared" si="13"/>
        <v>2284</v>
      </c>
      <c r="BA53" s="151">
        <f t="shared" si="13"/>
        <v>2398</v>
      </c>
      <c r="BB53" s="151">
        <f t="shared" si="13"/>
        <v>2512</v>
      </c>
      <c r="BC53" s="151">
        <f t="shared" si="13"/>
        <v>2170</v>
      </c>
      <c r="BD53" s="151">
        <f t="shared" si="13"/>
        <v>2308</v>
      </c>
      <c r="BE53" s="151">
        <f t="shared" si="8"/>
        <v>103000</v>
      </c>
    </row>
    <row r="54" spans="1:68" outlineLevel="1">
      <c r="A54" s="10">
        <v>49</v>
      </c>
      <c r="B54" s="10" t="s">
        <v>165</v>
      </c>
      <c r="C54" s="15" t="s">
        <v>166</v>
      </c>
      <c r="D54" s="8" t="s">
        <v>147</v>
      </c>
      <c r="E54" s="173">
        <f t="shared" si="2"/>
        <v>103000</v>
      </c>
      <c r="F54" s="15" t="s">
        <v>155</v>
      </c>
      <c r="G54" s="15">
        <v>50</v>
      </c>
      <c r="H54" s="8" t="s">
        <v>78</v>
      </c>
      <c r="I54" s="8" t="s">
        <v>31</v>
      </c>
      <c r="J54" s="149">
        <v>0</v>
      </c>
      <c r="K54" s="149">
        <v>0</v>
      </c>
      <c r="L54" s="149">
        <v>227</v>
      </c>
      <c r="M54" s="149">
        <v>2284</v>
      </c>
      <c r="N54" s="149">
        <v>2284</v>
      </c>
      <c r="O54" s="149">
        <v>2284</v>
      </c>
      <c r="P54" s="149">
        <v>2398</v>
      </c>
      <c r="Q54" s="149">
        <v>2512</v>
      </c>
      <c r="R54" s="149">
        <v>2284</v>
      </c>
      <c r="S54" s="149">
        <v>2284</v>
      </c>
      <c r="T54" s="150">
        <v>7443</v>
      </c>
      <c r="U54" s="150">
        <v>2284</v>
      </c>
      <c r="V54" s="149">
        <v>2284</v>
      </c>
      <c r="W54" s="149">
        <v>2512</v>
      </c>
      <c r="X54" s="149">
        <v>2170</v>
      </c>
      <c r="Y54" s="149">
        <v>2398</v>
      </c>
      <c r="Z54" s="149">
        <v>2284</v>
      </c>
      <c r="AA54" s="149">
        <v>2170</v>
      </c>
      <c r="AB54" s="149">
        <v>2512</v>
      </c>
      <c r="AC54" s="149">
        <v>2512</v>
      </c>
      <c r="AD54" s="149">
        <v>2284</v>
      </c>
      <c r="AE54" s="149">
        <v>1590</v>
      </c>
      <c r="AF54" s="150"/>
      <c r="AG54" s="149">
        <v>2398</v>
      </c>
      <c r="AH54" s="149">
        <v>2284</v>
      </c>
      <c r="AI54" s="149">
        <v>2512</v>
      </c>
      <c r="AJ54" s="149">
        <v>2055</v>
      </c>
      <c r="AK54" s="149">
        <v>2398</v>
      </c>
      <c r="AL54" s="149">
        <v>2284</v>
      </c>
      <c r="AM54" s="149">
        <v>2170</v>
      </c>
      <c r="AN54" s="149">
        <v>2398</v>
      </c>
      <c r="AO54" s="149">
        <v>2398</v>
      </c>
      <c r="AP54" s="149">
        <v>2398</v>
      </c>
      <c r="AQ54" s="149">
        <v>2705</v>
      </c>
      <c r="AR54" s="149"/>
      <c r="AS54" s="149">
        <v>2398</v>
      </c>
      <c r="AT54" s="149">
        <v>2398</v>
      </c>
      <c r="AU54" s="149">
        <v>2055</v>
      </c>
      <c r="AV54" s="149">
        <v>2512</v>
      </c>
      <c r="AW54" s="149">
        <v>2398</v>
      </c>
      <c r="AX54" s="149">
        <v>2055</v>
      </c>
      <c r="AY54" s="149">
        <v>2512</v>
      </c>
      <c r="AZ54" s="149">
        <v>2284</v>
      </c>
      <c r="BA54" s="149">
        <v>2398</v>
      </c>
      <c r="BB54" s="149">
        <v>2512</v>
      </c>
      <c r="BC54" s="149">
        <v>2170</v>
      </c>
      <c r="BD54" s="149">
        <v>2308</v>
      </c>
      <c r="BE54" s="150">
        <f t="shared" si="8"/>
        <v>103000</v>
      </c>
    </row>
    <row r="55" spans="1:68">
      <c r="A55" s="29">
        <v>50</v>
      </c>
      <c r="B55" s="29">
        <v>2.6</v>
      </c>
      <c r="C55" s="17" t="s">
        <v>167</v>
      </c>
      <c r="D55" s="30" t="s">
        <v>36</v>
      </c>
      <c r="E55" s="178">
        <f t="shared" si="2"/>
        <v>0</v>
      </c>
      <c r="F55" s="31" t="s">
        <v>168</v>
      </c>
      <c r="G55" s="31">
        <v>63</v>
      </c>
      <c r="H55" s="30" t="s">
        <v>31</v>
      </c>
      <c r="I55" s="30" t="s">
        <v>31</v>
      </c>
      <c r="J55" s="154">
        <v>0</v>
      </c>
      <c r="K55" s="154">
        <v>0</v>
      </c>
      <c r="L55" s="154">
        <v>0</v>
      </c>
      <c r="M55" s="154">
        <v>0</v>
      </c>
      <c r="N55" s="154">
        <v>0</v>
      </c>
      <c r="O55" s="154">
        <v>0</v>
      </c>
      <c r="P55" s="154">
        <v>0</v>
      </c>
      <c r="Q55" s="154">
        <v>0</v>
      </c>
      <c r="R55" s="154">
        <v>0</v>
      </c>
      <c r="S55" s="154">
        <v>0</v>
      </c>
      <c r="T55" s="146">
        <v>0</v>
      </c>
      <c r="U55" s="146">
        <v>0</v>
      </c>
      <c r="V55" s="154">
        <v>0</v>
      </c>
      <c r="W55" s="154">
        <v>0</v>
      </c>
      <c r="X55" s="154">
        <v>0</v>
      </c>
      <c r="Y55" s="154">
        <v>0</v>
      </c>
      <c r="Z55" s="154">
        <v>0</v>
      </c>
      <c r="AA55" s="154">
        <v>0</v>
      </c>
      <c r="AB55" s="154">
        <v>0</v>
      </c>
      <c r="AC55" s="154">
        <v>0</v>
      </c>
      <c r="AD55" s="154">
        <v>0</v>
      </c>
      <c r="AE55" s="154">
        <v>0</v>
      </c>
      <c r="AF55" s="146">
        <v>0</v>
      </c>
      <c r="AG55" s="154">
        <v>0</v>
      </c>
      <c r="AH55" s="154">
        <v>0</v>
      </c>
      <c r="AI55" s="154">
        <v>0</v>
      </c>
      <c r="AJ55" s="154">
        <v>0</v>
      </c>
      <c r="AK55" s="154">
        <v>0</v>
      </c>
      <c r="AL55" s="154">
        <v>0</v>
      </c>
      <c r="AM55" s="154">
        <v>0</v>
      </c>
      <c r="AN55" s="154">
        <v>0</v>
      </c>
      <c r="AO55" s="154">
        <v>0</v>
      </c>
      <c r="AP55" s="154">
        <v>0</v>
      </c>
      <c r="AQ55" s="154">
        <v>0</v>
      </c>
      <c r="AR55" s="154">
        <v>0</v>
      </c>
      <c r="AS55" s="154">
        <v>0</v>
      </c>
      <c r="AT55" s="154">
        <v>0</v>
      </c>
      <c r="AU55" s="154">
        <v>0</v>
      </c>
      <c r="AV55" s="154">
        <v>0</v>
      </c>
      <c r="AW55" s="154">
        <v>0</v>
      </c>
      <c r="AX55" s="154">
        <v>0</v>
      </c>
      <c r="AY55" s="154">
        <v>0</v>
      </c>
      <c r="AZ55" s="154">
        <v>0</v>
      </c>
      <c r="BA55" s="154">
        <v>0</v>
      </c>
      <c r="BB55" s="154">
        <v>0</v>
      </c>
      <c r="BC55" s="154">
        <v>0</v>
      </c>
      <c r="BD55" s="154">
        <v>0</v>
      </c>
      <c r="BE55" s="147">
        <f t="shared" si="8"/>
        <v>0</v>
      </c>
    </row>
    <row r="56" spans="1:68">
      <c r="A56" s="29">
        <v>63</v>
      </c>
      <c r="B56" s="29">
        <v>2.9</v>
      </c>
      <c r="C56" s="17" t="s">
        <v>169</v>
      </c>
      <c r="D56" s="30" t="s">
        <v>36</v>
      </c>
      <c r="E56" s="178">
        <f t="shared" si="2"/>
        <v>0</v>
      </c>
      <c r="F56" s="31" t="s">
        <v>170</v>
      </c>
      <c r="G56" s="31">
        <v>150</v>
      </c>
      <c r="H56" s="30" t="s">
        <v>31</v>
      </c>
      <c r="I56" s="30" t="s">
        <v>31</v>
      </c>
      <c r="J56" s="154">
        <v>0</v>
      </c>
      <c r="K56" s="154">
        <v>0</v>
      </c>
      <c r="L56" s="154">
        <v>0</v>
      </c>
      <c r="M56" s="154">
        <v>0</v>
      </c>
      <c r="N56" s="154">
        <v>0</v>
      </c>
      <c r="O56" s="154">
        <v>0</v>
      </c>
      <c r="P56" s="154">
        <v>0</v>
      </c>
      <c r="Q56" s="154">
        <v>0</v>
      </c>
      <c r="R56" s="154">
        <v>0</v>
      </c>
      <c r="S56" s="154">
        <v>0</v>
      </c>
      <c r="T56" s="146">
        <v>0</v>
      </c>
      <c r="U56" s="146">
        <v>0</v>
      </c>
      <c r="V56" s="154">
        <v>0</v>
      </c>
      <c r="W56" s="154">
        <v>0</v>
      </c>
      <c r="X56" s="154">
        <v>0</v>
      </c>
      <c r="Y56" s="154">
        <v>0</v>
      </c>
      <c r="Z56" s="154">
        <v>0</v>
      </c>
      <c r="AA56" s="154">
        <v>0</v>
      </c>
      <c r="AB56" s="154">
        <v>0</v>
      </c>
      <c r="AC56" s="154">
        <v>0</v>
      </c>
      <c r="AD56" s="154">
        <v>0</v>
      </c>
      <c r="AE56" s="154">
        <v>0</v>
      </c>
      <c r="AF56" s="146">
        <v>0</v>
      </c>
      <c r="AG56" s="154">
        <v>0</v>
      </c>
      <c r="AH56" s="154">
        <v>0</v>
      </c>
      <c r="AI56" s="154">
        <v>0</v>
      </c>
      <c r="AJ56" s="154">
        <v>0</v>
      </c>
      <c r="AK56" s="154">
        <v>0</v>
      </c>
      <c r="AL56" s="154">
        <v>0</v>
      </c>
      <c r="AM56" s="154">
        <v>0</v>
      </c>
      <c r="AN56" s="154">
        <v>0</v>
      </c>
      <c r="AO56" s="154">
        <v>0</v>
      </c>
      <c r="AP56" s="154">
        <v>0</v>
      </c>
      <c r="AQ56" s="154">
        <v>0</v>
      </c>
      <c r="AR56" s="154">
        <v>0</v>
      </c>
      <c r="AS56" s="154">
        <v>0</v>
      </c>
      <c r="AT56" s="154">
        <v>0</v>
      </c>
      <c r="AU56" s="154">
        <v>0</v>
      </c>
      <c r="AV56" s="154">
        <v>0</v>
      </c>
      <c r="AW56" s="154">
        <v>0</v>
      </c>
      <c r="AX56" s="154">
        <v>0</v>
      </c>
      <c r="AY56" s="154">
        <v>0</v>
      </c>
      <c r="AZ56" s="154">
        <v>0</v>
      </c>
      <c r="BA56" s="154">
        <v>0</v>
      </c>
      <c r="BB56" s="154">
        <v>0</v>
      </c>
      <c r="BC56" s="154">
        <v>0</v>
      </c>
      <c r="BD56" s="154">
        <v>0</v>
      </c>
      <c r="BE56" s="147">
        <f t="shared" si="8"/>
        <v>0</v>
      </c>
    </row>
    <row r="57" spans="1:68" s="22" customFormat="1">
      <c r="A57" s="51">
        <v>64</v>
      </c>
      <c r="B57" s="51">
        <v>3</v>
      </c>
      <c r="C57" s="33" t="s">
        <v>171</v>
      </c>
      <c r="D57" s="52" t="s">
        <v>172</v>
      </c>
      <c r="E57" s="176">
        <f t="shared" si="2"/>
        <v>1901500</v>
      </c>
      <c r="F57" s="33"/>
      <c r="G57" s="33"/>
      <c r="H57" s="52" t="s">
        <v>173</v>
      </c>
      <c r="I57" s="52" t="s">
        <v>31</v>
      </c>
      <c r="J57" s="152">
        <f>J58+J65</f>
        <v>0</v>
      </c>
      <c r="K57" s="152">
        <f t="shared" ref="K57:BD57" si="14">K58+K65</f>
        <v>0</v>
      </c>
      <c r="L57" s="152">
        <f t="shared" si="14"/>
        <v>0</v>
      </c>
      <c r="M57" s="152">
        <f>M58+M65</f>
        <v>6335</v>
      </c>
      <c r="N57" s="152">
        <f t="shared" si="14"/>
        <v>6335</v>
      </c>
      <c r="O57" s="152">
        <f t="shared" si="14"/>
        <v>6335</v>
      </c>
      <c r="P57" s="152">
        <f t="shared" si="14"/>
        <v>6652</v>
      </c>
      <c r="Q57" s="152">
        <f t="shared" si="14"/>
        <v>7843</v>
      </c>
      <c r="R57" s="152">
        <f t="shared" si="14"/>
        <v>0</v>
      </c>
      <c r="S57" s="152">
        <f t="shared" si="14"/>
        <v>0</v>
      </c>
      <c r="T57" s="197">
        <f t="shared" si="14"/>
        <v>0</v>
      </c>
      <c r="U57" s="152">
        <f t="shared" si="14"/>
        <v>6335</v>
      </c>
      <c r="V57" s="152">
        <f t="shared" si="14"/>
        <v>6335</v>
      </c>
      <c r="W57" s="152">
        <f t="shared" si="14"/>
        <v>6969</v>
      </c>
      <c r="X57" s="152">
        <f t="shared" si="14"/>
        <v>6019</v>
      </c>
      <c r="Y57" s="152">
        <f t="shared" si="14"/>
        <v>6652</v>
      </c>
      <c r="Z57" s="152">
        <f t="shared" si="14"/>
        <v>31335</v>
      </c>
      <c r="AA57" s="152">
        <f t="shared" si="14"/>
        <v>6019</v>
      </c>
      <c r="AB57" s="152">
        <f t="shared" si="14"/>
        <v>6969</v>
      </c>
      <c r="AC57" s="152">
        <f t="shared" si="14"/>
        <v>28539</v>
      </c>
      <c r="AD57" s="152">
        <f t="shared" si="14"/>
        <v>50943</v>
      </c>
      <c r="AE57" s="152">
        <f t="shared" si="14"/>
        <v>13885</v>
      </c>
      <c r="AF57" s="197">
        <f t="shared" si="14"/>
        <v>0</v>
      </c>
      <c r="AG57" s="152">
        <f t="shared" si="14"/>
        <v>54780</v>
      </c>
      <c r="AH57" s="152">
        <f t="shared" si="14"/>
        <v>39058</v>
      </c>
      <c r="AI57" s="152">
        <f t="shared" si="14"/>
        <v>42964</v>
      </c>
      <c r="AJ57" s="152">
        <f t="shared" si="14"/>
        <v>35152</v>
      </c>
      <c r="AK57" s="152">
        <f t="shared" si="14"/>
        <v>41010</v>
      </c>
      <c r="AL57" s="152">
        <f t="shared" si="14"/>
        <v>52173</v>
      </c>
      <c r="AM57" s="152">
        <f t="shared" si="14"/>
        <v>49564</v>
      </c>
      <c r="AN57" s="152">
        <f t="shared" si="14"/>
        <v>54780</v>
      </c>
      <c r="AO57" s="152">
        <f t="shared" si="14"/>
        <v>68550</v>
      </c>
      <c r="AP57" s="152">
        <f t="shared" si="14"/>
        <v>118551</v>
      </c>
      <c r="AQ57" s="152">
        <f t="shared" si="14"/>
        <v>103790</v>
      </c>
      <c r="AR57" s="152">
        <f t="shared" si="14"/>
        <v>137628</v>
      </c>
      <c r="AS57" s="152">
        <f t="shared" si="14"/>
        <v>47813</v>
      </c>
      <c r="AT57" s="152">
        <f t="shared" si="14"/>
        <v>47813</v>
      </c>
      <c r="AU57" s="152">
        <f t="shared" si="14"/>
        <v>44649</v>
      </c>
      <c r="AV57" s="152">
        <f t="shared" si="14"/>
        <v>50091</v>
      </c>
      <c r="AW57" s="152">
        <f t="shared" si="14"/>
        <v>75353</v>
      </c>
      <c r="AX57" s="152">
        <f t="shared" si="14"/>
        <v>72189</v>
      </c>
      <c r="AY57" s="152">
        <f t="shared" si="14"/>
        <v>88207</v>
      </c>
      <c r="AZ57" s="152">
        <f t="shared" si="14"/>
        <v>90761</v>
      </c>
      <c r="BA57" s="152">
        <f t="shared" si="14"/>
        <v>75422</v>
      </c>
      <c r="BB57" s="152">
        <f t="shared" si="14"/>
        <v>73772</v>
      </c>
      <c r="BC57" s="152">
        <f t="shared" si="14"/>
        <v>106019</v>
      </c>
      <c r="BD57" s="152">
        <f t="shared" si="14"/>
        <v>127911</v>
      </c>
      <c r="BE57" s="153">
        <f t="shared" si="8"/>
        <v>1901500</v>
      </c>
      <c r="BF57"/>
      <c r="BG57"/>
      <c r="BH57"/>
      <c r="BI57"/>
      <c r="BJ57"/>
      <c r="BK57"/>
      <c r="BL57"/>
      <c r="BM57"/>
      <c r="BN57"/>
      <c r="BO57"/>
      <c r="BP57"/>
    </row>
    <row r="58" spans="1:68" s="34" customFormat="1">
      <c r="A58" s="53">
        <v>65</v>
      </c>
      <c r="B58" s="53">
        <v>3.1</v>
      </c>
      <c r="C58" s="54" t="s">
        <v>174</v>
      </c>
      <c r="D58" s="55" t="s">
        <v>172</v>
      </c>
      <c r="E58" s="177">
        <f t="shared" si="2"/>
        <v>997000</v>
      </c>
      <c r="F58" s="54"/>
      <c r="G58" s="54"/>
      <c r="H58" s="55" t="s">
        <v>173</v>
      </c>
      <c r="I58" s="55" t="s">
        <v>31</v>
      </c>
      <c r="J58" s="147">
        <f>J59</f>
        <v>0</v>
      </c>
      <c r="K58" s="147">
        <f t="shared" ref="K58:BD58" si="15">K59</f>
        <v>0</v>
      </c>
      <c r="L58" s="147">
        <f t="shared" si="15"/>
        <v>0</v>
      </c>
      <c r="M58" s="147">
        <f t="shared" si="15"/>
        <v>2442</v>
      </c>
      <c r="N58" s="147">
        <f t="shared" si="15"/>
        <v>2442</v>
      </c>
      <c r="O58" s="147">
        <f t="shared" si="15"/>
        <v>2442</v>
      </c>
      <c r="P58" s="147">
        <f t="shared" si="15"/>
        <v>2564</v>
      </c>
      <c r="Q58" s="147">
        <f t="shared" si="15"/>
        <v>3110</v>
      </c>
      <c r="R58" s="147">
        <f t="shared" si="15"/>
        <v>0</v>
      </c>
      <c r="S58" s="147">
        <f t="shared" si="15"/>
        <v>0</v>
      </c>
      <c r="T58" s="147">
        <f t="shared" si="15"/>
        <v>0</v>
      </c>
      <c r="U58" s="147">
        <f t="shared" si="15"/>
        <v>2442</v>
      </c>
      <c r="V58" s="147">
        <f t="shared" si="15"/>
        <v>2442</v>
      </c>
      <c r="W58" s="147">
        <f t="shared" si="15"/>
        <v>2686</v>
      </c>
      <c r="X58" s="147">
        <f t="shared" si="15"/>
        <v>2320</v>
      </c>
      <c r="Y58" s="147">
        <f t="shared" si="15"/>
        <v>2564</v>
      </c>
      <c r="Z58" s="147">
        <f t="shared" si="15"/>
        <v>2442</v>
      </c>
      <c r="AA58" s="147">
        <f t="shared" si="15"/>
        <v>2320</v>
      </c>
      <c r="AB58" s="147">
        <f t="shared" si="15"/>
        <v>2686</v>
      </c>
      <c r="AC58" s="147">
        <f t="shared" si="15"/>
        <v>24256</v>
      </c>
      <c r="AD58" s="147">
        <f t="shared" si="15"/>
        <v>22050</v>
      </c>
      <c r="AE58" s="147">
        <f t="shared" si="15"/>
        <v>10792</v>
      </c>
      <c r="AF58" s="147">
        <f t="shared" si="15"/>
        <v>0</v>
      </c>
      <c r="AG58" s="147">
        <f t="shared" si="15"/>
        <v>23152</v>
      </c>
      <c r="AH58" s="147">
        <f t="shared" si="15"/>
        <v>22050</v>
      </c>
      <c r="AI58" s="147">
        <f t="shared" si="15"/>
        <v>24255</v>
      </c>
      <c r="AJ58" s="147">
        <f t="shared" si="15"/>
        <v>19845</v>
      </c>
      <c r="AK58" s="147">
        <f t="shared" si="15"/>
        <v>23152</v>
      </c>
      <c r="AL58" s="147">
        <f t="shared" si="15"/>
        <v>22050</v>
      </c>
      <c r="AM58" s="147">
        <f t="shared" si="15"/>
        <v>20947</v>
      </c>
      <c r="AN58" s="147">
        <f t="shared" si="15"/>
        <v>23152</v>
      </c>
      <c r="AO58" s="147">
        <f t="shared" si="15"/>
        <v>23152</v>
      </c>
      <c r="AP58" s="147">
        <f t="shared" si="15"/>
        <v>73153</v>
      </c>
      <c r="AQ58" s="147">
        <f t="shared" si="15"/>
        <v>53092</v>
      </c>
      <c r="AR58" s="147">
        <f t="shared" si="15"/>
        <v>75000</v>
      </c>
      <c r="AS58" s="147">
        <f t="shared" si="15"/>
        <v>43725</v>
      </c>
      <c r="AT58" s="147">
        <f t="shared" si="15"/>
        <v>43725</v>
      </c>
      <c r="AU58" s="147">
        <f t="shared" si="15"/>
        <v>41145</v>
      </c>
      <c r="AV58" s="147">
        <f t="shared" si="15"/>
        <v>45808</v>
      </c>
      <c r="AW58" s="147">
        <f t="shared" si="15"/>
        <v>43725</v>
      </c>
      <c r="AX58" s="147">
        <f t="shared" si="15"/>
        <v>41145</v>
      </c>
      <c r="AY58" s="147">
        <f t="shared" si="15"/>
        <v>45319</v>
      </c>
      <c r="AZ58" s="147">
        <f t="shared" si="15"/>
        <v>47442</v>
      </c>
      <c r="BA58" s="147">
        <f t="shared" si="15"/>
        <v>32564</v>
      </c>
      <c r="BB58" s="147">
        <f t="shared" si="15"/>
        <v>32686</v>
      </c>
      <c r="BC58" s="147">
        <f t="shared" si="15"/>
        <v>32320</v>
      </c>
      <c r="BD58" s="147">
        <f t="shared" si="15"/>
        <v>54396</v>
      </c>
      <c r="BE58" s="147">
        <f t="shared" si="8"/>
        <v>997000</v>
      </c>
      <c r="BF58" s="56"/>
      <c r="BG58" s="56"/>
      <c r="BH58" s="56"/>
      <c r="BI58" s="56"/>
      <c r="BJ58" s="56"/>
      <c r="BK58" s="56"/>
      <c r="BL58" s="56"/>
      <c r="BM58" s="56"/>
      <c r="BN58" s="56"/>
      <c r="BO58" s="56"/>
      <c r="BP58" s="56"/>
    </row>
    <row r="59" spans="1:68" s="22" customFormat="1">
      <c r="A59" s="60">
        <v>66</v>
      </c>
      <c r="B59" s="60" t="s">
        <v>175</v>
      </c>
      <c r="C59" s="61" t="s">
        <v>176</v>
      </c>
      <c r="D59" s="62" t="s">
        <v>172</v>
      </c>
      <c r="E59" s="172">
        <f t="shared" si="2"/>
        <v>997000</v>
      </c>
      <c r="F59" s="61"/>
      <c r="G59" s="61"/>
      <c r="H59" s="62" t="s">
        <v>173</v>
      </c>
      <c r="I59" s="62" t="s">
        <v>31</v>
      </c>
      <c r="J59" s="148">
        <f>SUM(J60:J63)</f>
        <v>0</v>
      </c>
      <c r="K59" s="148">
        <f t="shared" ref="K59:BD59" si="16">SUM(K60:K63)</f>
        <v>0</v>
      </c>
      <c r="L59" s="148">
        <f t="shared" si="16"/>
        <v>0</v>
      </c>
      <c r="M59" s="148">
        <f t="shared" si="16"/>
        <v>2442</v>
      </c>
      <c r="N59" s="148">
        <f t="shared" si="16"/>
        <v>2442</v>
      </c>
      <c r="O59" s="148">
        <f t="shared" si="16"/>
        <v>2442</v>
      </c>
      <c r="P59" s="148">
        <f t="shared" si="16"/>
        <v>2564</v>
      </c>
      <c r="Q59" s="148">
        <f t="shared" si="16"/>
        <v>3110</v>
      </c>
      <c r="R59" s="148">
        <f t="shared" si="16"/>
        <v>0</v>
      </c>
      <c r="S59" s="148">
        <f t="shared" si="16"/>
        <v>0</v>
      </c>
      <c r="T59" s="148">
        <f t="shared" si="16"/>
        <v>0</v>
      </c>
      <c r="U59" s="148">
        <f t="shared" si="16"/>
        <v>2442</v>
      </c>
      <c r="V59" s="148">
        <f t="shared" si="16"/>
        <v>2442</v>
      </c>
      <c r="W59" s="148">
        <f t="shared" si="16"/>
        <v>2686</v>
      </c>
      <c r="X59" s="148">
        <f t="shared" si="16"/>
        <v>2320</v>
      </c>
      <c r="Y59" s="148">
        <f t="shared" si="16"/>
        <v>2564</v>
      </c>
      <c r="Z59" s="148">
        <f t="shared" si="16"/>
        <v>2442</v>
      </c>
      <c r="AA59" s="148">
        <f t="shared" si="16"/>
        <v>2320</v>
      </c>
      <c r="AB59" s="148">
        <f t="shared" si="16"/>
        <v>2686</v>
      </c>
      <c r="AC59" s="148">
        <f t="shared" si="16"/>
        <v>24256</v>
      </c>
      <c r="AD59" s="148">
        <f t="shared" si="16"/>
        <v>22050</v>
      </c>
      <c r="AE59" s="148">
        <f t="shared" si="16"/>
        <v>10792</v>
      </c>
      <c r="AF59" s="148">
        <f t="shared" si="16"/>
        <v>0</v>
      </c>
      <c r="AG59" s="148">
        <f t="shared" si="16"/>
        <v>23152</v>
      </c>
      <c r="AH59" s="148">
        <f t="shared" si="16"/>
        <v>22050</v>
      </c>
      <c r="AI59" s="148">
        <f t="shared" si="16"/>
        <v>24255</v>
      </c>
      <c r="AJ59" s="148">
        <f t="shared" si="16"/>
        <v>19845</v>
      </c>
      <c r="AK59" s="148">
        <f t="shared" si="16"/>
        <v>23152</v>
      </c>
      <c r="AL59" s="148">
        <f t="shared" si="16"/>
        <v>22050</v>
      </c>
      <c r="AM59" s="148">
        <f t="shared" si="16"/>
        <v>20947</v>
      </c>
      <c r="AN59" s="148">
        <f t="shared" si="16"/>
        <v>23152</v>
      </c>
      <c r="AO59" s="148">
        <f t="shared" si="16"/>
        <v>23152</v>
      </c>
      <c r="AP59" s="148">
        <f t="shared" si="16"/>
        <v>73153</v>
      </c>
      <c r="AQ59" s="148">
        <f t="shared" si="16"/>
        <v>53092</v>
      </c>
      <c r="AR59" s="148">
        <f t="shared" si="16"/>
        <v>75000</v>
      </c>
      <c r="AS59" s="148">
        <f t="shared" si="16"/>
        <v>43725</v>
      </c>
      <c r="AT59" s="148">
        <f t="shared" si="16"/>
        <v>43725</v>
      </c>
      <c r="AU59" s="148">
        <f t="shared" si="16"/>
        <v>41145</v>
      </c>
      <c r="AV59" s="148">
        <f t="shared" si="16"/>
        <v>45808</v>
      </c>
      <c r="AW59" s="148">
        <f t="shared" si="16"/>
        <v>43725</v>
      </c>
      <c r="AX59" s="148">
        <f t="shared" si="16"/>
        <v>41145</v>
      </c>
      <c r="AY59" s="148">
        <f t="shared" si="16"/>
        <v>45319</v>
      </c>
      <c r="AZ59" s="148">
        <f t="shared" si="16"/>
        <v>47442</v>
      </c>
      <c r="BA59" s="148">
        <f t="shared" si="16"/>
        <v>32564</v>
      </c>
      <c r="BB59" s="148">
        <f t="shared" si="16"/>
        <v>32686</v>
      </c>
      <c r="BC59" s="148">
        <f t="shared" si="16"/>
        <v>32320</v>
      </c>
      <c r="BD59" s="148">
        <f t="shared" si="16"/>
        <v>54396</v>
      </c>
      <c r="BE59" s="148">
        <f t="shared" si="8"/>
        <v>997000</v>
      </c>
    </row>
    <row r="60" spans="1:68" outlineLevel="1">
      <c r="A60" s="10">
        <v>67</v>
      </c>
      <c r="B60" s="10" t="s">
        <v>177</v>
      </c>
      <c r="C60" s="15" t="s">
        <v>178</v>
      </c>
      <c r="D60" s="8" t="s">
        <v>179</v>
      </c>
      <c r="E60" s="173">
        <f t="shared" si="2"/>
        <v>400000</v>
      </c>
      <c r="F60" s="15">
        <v>11</v>
      </c>
      <c r="G60" s="15" t="s">
        <v>180</v>
      </c>
      <c r="H60" s="8" t="s">
        <v>86</v>
      </c>
      <c r="I60" s="8" t="s">
        <v>181</v>
      </c>
      <c r="J60" s="149">
        <v>0</v>
      </c>
      <c r="K60" s="149">
        <v>0</v>
      </c>
      <c r="L60" s="149">
        <v>0</v>
      </c>
      <c r="M60" s="149">
        <v>0</v>
      </c>
      <c r="N60" s="149">
        <v>0</v>
      </c>
      <c r="O60" s="149">
        <v>0</v>
      </c>
      <c r="P60" s="149">
        <v>0</v>
      </c>
      <c r="Q60" s="149">
        <v>0</v>
      </c>
      <c r="R60" s="149">
        <v>0</v>
      </c>
      <c r="S60" s="149">
        <v>0</v>
      </c>
      <c r="T60" s="150">
        <v>0</v>
      </c>
      <c r="U60" s="150">
        <v>0</v>
      </c>
      <c r="V60" s="149">
        <v>0</v>
      </c>
      <c r="W60" s="149">
        <v>0</v>
      </c>
      <c r="X60" s="149">
        <v>0</v>
      </c>
      <c r="Y60" s="149">
        <v>0</v>
      </c>
      <c r="Z60" s="149">
        <v>0</v>
      </c>
      <c r="AA60" s="149">
        <v>0</v>
      </c>
      <c r="AB60" s="149">
        <v>0</v>
      </c>
      <c r="AC60" s="149">
        <v>21570</v>
      </c>
      <c r="AD60" s="149">
        <v>19608</v>
      </c>
      <c r="AE60" s="149">
        <v>8822</v>
      </c>
      <c r="AF60" s="150"/>
      <c r="AG60" s="149">
        <v>20588</v>
      </c>
      <c r="AH60" s="149">
        <v>19608</v>
      </c>
      <c r="AI60" s="149">
        <v>21569</v>
      </c>
      <c r="AJ60" s="149">
        <v>17647</v>
      </c>
      <c r="AK60" s="149">
        <v>20588</v>
      </c>
      <c r="AL60" s="149">
        <v>19608</v>
      </c>
      <c r="AM60" s="149">
        <v>18627</v>
      </c>
      <c r="AN60" s="149">
        <v>20588</v>
      </c>
      <c r="AO60" s="149">
        <v>20588</v>
      </c>
      <c r="AP60" s="149">
        <v>70589</v>
      </c>
      <c r="AQ60" s="149">
        <v>50000</v>
      </c>
      <c r="AR60" s="149">
        <v>50000</v>
      </c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>
        <v>0</v>
      </c>
      <c r="BE60" s="150">
        <f t="shared" si="8"/>
        <v>400000</v>
      </c>
    </row>
    <row r="61" spans="1:68" outlineLevel="1">
      <c r="A61" s="10">
        <v>68</v>
      </c>
      <c r="B61" s="10" t="s">
        <v>182</v>
      </c>
      <c r="C61" s="15" t="s">
        <v>183</v>
      </c>
      <c r="D61" s="8" t="s">
        <v>90</v>
      </c>
      <c r="E61" s="173">
        <f t="shared" si="2"/>
        <v>300000</v>
      </c>
      <c r="F61" s="15" t="s">
        <v>184</v>
      </c>
      <c r="G61" s="15" t="s">
        <v>185</v>
      </c>
      <c r="H61" s="8" t="s">
        <v>86</v>
      </c>
      <c r="I61" s="8" t="s">
        <v>92</v>
      </c>
      <c r="J61" s="149">
        <v>0</v>
      </c>
      <c r="K61" s="149">
        <v>0</v>
      </c>
      <c r="L61" s="149">
        <v>0</v>
      </c>
      <c r="M61" s="149">
        <v>0</v>
      </c>
      <c r="N61" s="149">
        <v>0</v>
      </c>
      <c r="O61" s="149">
        <v>0</v>
      </c>
      <c r="P61" s="149">
        <v>0</v>
      </c>
      <c r="Q61" s="149">
        <v>0</v>
      </c>
      <c r="R61" s="149">
        <v>0</v>
      </c>
      <c r="S61" s="149">
        <v>0</v>
      </c>
      <c r="T61" s="150">
        <v>0</v>
      </c>
      <c r="U61" s="150">
        <v>0</v>
      </c>
      <c r="V61" s="149">
        <v>0</v>
      </c>
      <c r="W61" s="149">
        <v>0</v>
      </c>
      <c r="X61" s="149">
        <v>0</v>
      </c>
      <c r="Y61" s="149">
        <v>0</v>
      </c>
      <c r="Z61" s="149">
        <v>0</v>
      </c>
      <c r="AA61" s="149">
        <v>0</v>
      </c>
      <c r="AB61" s="149">
        <v>0</v>
      </c>
      <c r="AC61" s="149"/>
      <c r="AD61" s="149"/>
      <c r="AE61" s="149"/>
      <c r="AF61" s="150"/>
      <c r="AG61" s="149"/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>
        <v>19056</v>
      </c>
      <c r="AT61" s="149">
        <v>19056</v>
      </c>
      <c r="AU61" s="149">
        <v>20000</v>
      </c>
      <c r="AV61" s="149">
        <v>19964</v>
      </c>
      <c r="AW61" s="149">
        <v>19056</v>
      </c>
      <c r="AX61" s="149">
        <v>20000</v>
      </c>
      <c r="AY61" s="149">
        <v>20000</v>
      </c>
      <c r="AZ61" s="149">
        <v>20000</v>
      </c>
      <c r="BA61" s="149">
        <v>30000</v>
      </c>
      <c r="BB61" s="149">
        <v>30000</v>
      </c>
      <c r="BC61" s="149">
        <v>30000</v>
      </c>
      <c r="BD61" s="149">
        <v>52868</v>
      </c>
      <c r="BE61" s="150">
        <f t="shared" si="8"/>
        <v>300000</v>
      </c>
    </row>
    <row r="62" spans="1:68" outlineLevel="1">
      <c r="A62" s="10">
        <v>69</v>
      </c>
      <c r="B62" s="10" t="s">
        <v>186</v>
      </c>
      <c r="C62" s="15" t="s">
        <v>187</v>
      </c>
      <c r="D62" s="8" t="s">
        <v>188</v>
      </c>
      <c r="E62" s="173">
        <f t="shared" si="2"/>
        <v>200000</v>
      </c>
      <c r="F62" s="15" t="s">
        <v>189</v>
      </c>
      <c r="G62" s="15">
        <v>71</v>
      </c>
      <c r="H62" s="8" t="s">
        <v>86</v>
      </c>
      <c r="I62" s="8" t="s">
        <v>190</v>
      </c>
      <c r="J62" s="149">
        <v>0</v>
      </c>
      <c r="K62" s="149">
        <v>0</v>
      </c>
      <c r="L62" s="149">
        <v>0</v>
      </c>
      <c r="M62" s="149">
        <v>0</v>
      </c>
      <c r="N62" s="149">
        <v>0</v>
      </c>
      <c r="O62" s="149">
        <v>0</v>
      </c>
      <c r="P62" s="149">
        <v>0</v>
      </c>
      <c r="Q62" s="149">
        <v>0</v>
      </c>
      <c r="R62" s="149">
        <v>0</v>
      </c>
      <c r="S62" s="149">
        <v>0</v>
      </c>
      <c r="T62" s="150">
        <v>0</v>
      </c>
      <c r="U62" s="150">
        <v>0</v>
      </c>
      <c r="V62" s="149">
        <v>0</v>
      </c>
      <c r="W62" s="149">
        <v>0</v>
      </c>
      <c r="X62" s="149">
        <v>0</v>
      </c>
      <c r="Y62" s="149">
        <v>0</v>
      </c>
      <c r="Z62" s="149">
        <v>0</v>
      </c>
      <c r="AA62" s="149">
        <v>0</v>
      </c>
      <c r="AB62" s="149">
        <v>0</v>
      </c>
      <c r="AC62" s="149">
        <v>0</v>
      </c>
      <c r="AD62" s="149">
        <v>0</v>
      </c>
      <c r="AE62" s="149">
        <v>0</v>
      </c>
      <c r="AF62" s="150">
        <v>0</v>
      </c>
      <c r="AG62" s="149">
        <v>0</v>
      </c>
      <c r="AH62" s="149">
        <v>0</v>
      </c>
      <c r="AI62" s="149">
        <v>0</v>
      </c>
      <c r="AJ62" s="149">
        <v>0</v>
      </c>
      <c r="AK62" s="149">
        <v>0</v>
      </c>
      <c r="AL62" s="149"/>
      <c r="AM62" s="149"/>
      <c r="AN62" s="149"/>
      <c r="AO62" s="149"/>
      <c r="AP62" s="149"/>
      <c r="AQ62" s="149"/>
      <c r="AR62" s="149">
        <v>25000</v>
      </c>
      <c r="AS62" s="149">
        <v>22105</v>
      </c>
      <c r="AT62" s="149">
        <v>22105</v>
      </c>
      <c r="AU62" s="149">
        <v>18947</v>
      </c>
      <c r="AV62" s="149">
        <v>23158</v>
      </c>
      <c r="AW62" s="149">
        <v>22105</v>
      </c>
      <c r="AX62" s="149">
        <v>18947</v>
      </c>
      <c r="AY62" s="149">
        <v>22633</v>
      </c>
      <c r="AZ62" s="149">
        <v>25000</v>
      </c>
      <c r="BA62" s="149">
        <v>0</v>
      </c>
      <c r="BB62" s="149">
        <v>0</v>
      </c>
      <c r="BC62" s="149">
        <v>0</v>
      </c>
      <c r="BD62" s="149">
        <v>0</v>
      </c>
      <c r="BE62" s="150">
        <f t="shared" si="8"/>
        <v>200000</v>
      </c>
    </row>
    <row r="63" spans="1:68" outlineLevel="1">
      <c r="A63" s="10">
        <v>70</v>
      </c>
      <c r="B63" s="10" t="s">
        <v>191</v>
      </c>
      <c r="C63" s="15" t="s">
        <v>192</v>
      </c>
      <c r="D63" s="8" t="s">
        <v>172</v>
      </c>
      <c r="E63" s="173">
        <f t="shared" si="2"/>
        <v>97000</v>
      </c>
      <c r="F63" s="15" t="s">
        <v>193</v>
      </c>
      <c r="G63" s="15">
        <v>71</v>
      </c>
      <c r="H63" s="8" t="s">
        <v>173</v>
      </c>
      <c r="I63" s="8" t="s">
        <v>31</v>
      </c>
      <c r="J63" s="149">
        <v>0</v>
      </c>
      <c r="K63" s="149">
        <v>0</v>
      </c>
      <c r="L63" s="149"/>
      <c r="M63" s="149">
        <v>2442</v>
      </c>
      <c r="N63" s="149">
        <v>2442</v>
      </c>
      <c r="O63" s="149">
        <v>2442</v>
      </c>
      <c r="P63" s="149">
        <v>2564</v>
      </c>
      <c r="Q63" s="149">
        <v>3110</v>
      </c>
      <c r="R63" s="149"/>
      <c r="S63" s="149"/>
      <c r="T63" s="150"/>
      <c r="U63" s="150">
        <v>2442</v>
      </c>
      <c r="V63" s="149">
        <v>2442</v>
      </c>
      <c r="W63" s="149">
        <v>2686</v>
      </c>
      <c r="X63" s="149">
        <v>2320</v>
      </c>
      <c r="Y63" s="149">
        <v>2564</v>
      </c>
      <c r="Z63" s="149">
        <v>2442</v>
      </c>
      <c r="AA63" s="149">
        <v>2320</v>
      </c>
      <c r="AB63" s="149">
        <v>2686</v>
      </c>
      <c r="AC63" s="149">
        <v>2686</v>
      </c>
      <c r="AD63" s="149">
        <v>2442</v>
      </c>
      <c r="AE63" s="149">
        <v>1970</v>
      </c>
      <c r="AF63" s="150"/>
      <c r="AG63" s="149">
        <v>2564</v>
      </c>
      <c r="AH63" s="149">
        <v>2442</v>
      </c>
      <c r="AI63" s="149">
        <v>2686</v>
      </c>
      <c r="AJ63" s="149">
        <v>2198</v>
      </c>
      <c r="AK63" s="149">
        <v>2564</v>
      </c>
      <c r="AL63" s="149">
        <v>2442</v>
      </c>
      <c r="AM63" s="149">
        <v>2320</v>
      </c>
      <c r="AN63" s="149">
        <v>2564</v>
      </c>
      <c r="AO63" s="149">
        <v>2564</v>
      </c>
      <c r="AP63" s="149">
        <v>2564</v>
      </c>
      <c r="AQ63" s="149">
        <v>3092</v>
      </c>
      <c r="AR63" s="149"/>
      <c r="AS63" s="149">
        <v>2564</v>
      </c>
      <c r="AT63" s="149">
        <v>2564</v>
      </c>
      <c r="AU63" s="149">
        <v>2198</v>
      </c>
      <c r="AV63" s="149">
        <v>2686</v>
      </c>
      <c r="AW63" s="149">
        <v>2564</v>
      </c>
      <c r="AX63" s="149">
        <v>2198</v>
      </c>
      <c r="AY63" s="149">
        <v>2686</v>
      </c>
      <c r="AZ63" s="149">
        <v>2442</v>
      </c>
      <c r="BA63" s="149">
        <v>2564</v>
      </c>
      <c r="BB63" s="149">
        <v>2686</v>
      </c>
      <c r="BC63" s="149">
        <v>2320</v>
      </c>
      <c r="BD63" s="149">
        <v>1528</v>
      </c>
      <c r="BE63" s="150">
        <f t="shared" si="8"/>
        <v>97000</v>
      </c>
    </row>
    <row r="64" spans="1:68">
      <c r="A64" s="29">
        <v>71</v>
      </c>
      <c r="B64" s="29">
        <v>3.2</v>
      </c>
      <c r="C64" s="17" t="s">
        <v>194</v>
      </c>
      <c r="D64" s="30" t="s">
        <v>36</v>
      </c>
      <c r="E64" s="178">
        <f t="shared" si="2"/>
        <v>0</v>
      </c>
      <c r="F64" s="31" t="s">
        <v>195</v>
      </c>
      <c r="G64" s="31">
        <v>79</v>
      </c>
      <c r="H64" s="30" t="s">
        <v>31</v>
      </c>
      <c r="I64" s="30" t="s">
        <v>31</v>
      </c>
      <c r="J64" s="154">
        <v>0</v>
      </c>
      <c r="K64" s="154">
        <v>0</v>
      </c>
      <c r="L64" s="154">
        <v>0</v>
      </c>
      <c r="M64" s="154">
        <v>0</v>
      </c>
      <c r="N64" s="154">
        <v>0</v>
      </c>
      <c r="O64" s="154">
        <v>0</v>
      </c>
      <c r="P64" s="154">
        <v>0</v>
      </c>
      <c r="Q64" s="154">
        <v>0</v>
      </c>
      <c r="R64" s="154">
        <v>0</v>
      </c>
      <c r="S64" s="154">
        <v>0</v>
      </c>
      <c r="T64" s="146">
        <v>0</v>
      </c>
      <c r="U64" s="146">
        <v>0</v>
      </c>
      <c r="V64" s="154">
        <v>0</v>
      </c>
      <c r="W64" s="154">
        <v>0</v>
      </c>
      <c r="X64" s="154">
        <v>0</v>
      </c>
      <c r="Y64" s="154">
        <v>0</v>
      </c>
      <c r="Z64" s="154">
        <v>0</v>
      </c>
      <c r="AA64" s="154">
        <v>0</v>
      </c>
      <c r="AB64" s="154">
        <v>0</v>
      </c>
      <c r="AC64" s="154">
        <v>0</v>
      </c>
      <c r="AD64" s="154">
        <v>0</v>
      </c>
      <c r="AE64" s="154">
        <v>0</v>
      </c>
      <c r="AF64" s="146">
        <v>0</v>
      </c>
      <c r="AG64" s="154">
        <v>0</v>
      </c>
      <c r="AH64" s="154">
        <v>0</v>
      </c>
      <c r="AI64" s="154">
        <v>0</v>
      </c>
      <c r="AJ64" s="154">
        <v>0</v>
      </c>
      <c r="AK64" s="154">
        <v>0</v>
      </c>
      <c r="AL64" s="154">
        <v>0</v>
      </c>
      <c r="AM64" s="154">
        <v>0</v>
      </c>
      <c r="AN64" s="154">
        <v>0</v>
      </c>
      <c r="AO64" s="154">
        <v>0</v>
      </c>
      <c r="AP64" s="154">
        <v>0</v>
      </c>
      <c r="AQ64" s="154">
        <v>0</v>
      </c>
      <c r="AR64" s="154">
        <v>0</v>
      </c>
      <c r="AS64" s="154">
        <v>0</v>
      </c>
      <c r="AT64" s="154">
        <v>0</v>
      </c>
      <c r="AU64" s="154">
        <v>0</v>
      </c>
      <c r="AV64" s="154">
        <v>0</v>
      </c>
      <c r="AW64" s="154">
        <v>0</v>
      </c>
      <c r="AX64" s="154">
        <v>0</v>
      </c>
      <c r="AY64" s="154">
        <v>0</v>
      </c>
      <c r="AZ64" s="154">
        <v>0</v>
      </c>
      <c r="BA64" s="154">
        <v>0</v>
      </c>
      <c r="BB64" s="154">
        <v>0</v>
      </c>
      <c r="BC64" s="154">
        <v>0</v>
      </c>
      <c r="BD64" s="154">
        <v>0</v>
      </c>
      <c r="BE64" s="147">
        <f t="shared" si="8"/>
        <v>0</v>
      </c>
    </row>
    <row r="65" spans="1:68" s="34" customFormat="1">
      <c r="A65" s="53">
        <v>72</v>
      </c>
      <c r="B65" s="53">
        <v>3.3</v>
      </c>
      <c r="C65" s="54" t="s">
        <v>196</v>
      </c>
      <c r="D65" s="55" t="s">
        <v>197</v>
      </c>
      <c r="E65" s="177">
        <f t="shared" si="2"/>
        <v>904500</v>
      </c>
      <c r="F65" s="54"/>
      <c r="G65" s="54"/>
      <c r="H65" s="55" t="s">
        <v>173</v>
      </c>
      <c r="I65" s="55" t="s">
        <v>82</v>
      </c>
      <c r="J65" s="147">
        <f>J66</f>
        <v>0</v>
      </c>
      <c r="K65" s="147">
        <f t="shared" ref="K65:BD65" si="17">K66</f>
        <v>0</v>
      </c>
      <c r="L65" s="147">
        <f t="shared" si="17"/>
        <v>0</v>
      </c>
      <c r="M65" s="147">
        <f t="shared" si="17"/>
        <v>3893</v>
      </c>
      <c r="N65" s="147">
        <f t="shared" si="17"/>
        <v>3893</v>
      </c>
      <c r="O65" s="147">
        <f t="shared" si="17"/>
        <v>3893</v>
      </c>
      <c r="P65" s="147">
        <f t="shared" si="17"/>
        <v>4088</v>
      </c>
      <c r="Q65" s="147">
        <f t="shared" si="17"/>
        <v>4733</v>
      </c>
      <c r="R65" s="147">
        <f t="shared" si="17"/>
        <v>0</v>
      </c>
      <c r="S65" s="147">
        <f t="shared" si="17"/>
        <v>0</v>
      </c>
      <c r="T65" s="147">
        <f t="shared" si="17"/>
        <v>0</v>
      </c>
      <c r="U65" s="147">
        <f t="shared" si="17"/>
        <v>3893</v>
      </c>
      <c r="V65" s="147">
        <f t="shared" si="17"/>
        <v>3893</v>
      </c>
      <c r="W65" s="147">
        <f t="shared" si="17"/>
        <v>4283</v>
      </c>
      <c r="X65" s="147">
        <f t="shared" si="17"/>
        <v>3699</v>
      </c>
      <c r="Y65" s="147">
        <f t="shared" si="17"/>
        <v>4088</v>
      </c>
      <c r="Z65" s="147">
        <f t="shared" si="17"/>
        <v>28893</v>
      </c>
      <c r="AA65" s="147">
        <f t="shared" si="17"/>
        <v>3699</v>
      </c>
      <c r="AB65" s="147">
        <f t="shared" si="17"/>
        <v>4283</v>
      </c>
      <c r="AC65" s="147">
        <f t="shared" si="17"/>
        <v>4283</v>
      </c>
      <c r="AD65" s="147">
        <f t="shared" si="17"/>
        <v>28893</v>
      </c>
      <c r="AE65" s="147">
        <f t="shared" si="17"/>
        <v>3093</v>
      </c>
      <c r="AF65" s="147">
        <f t="shared" si="17"/>
        <v>0</v>
      </c>
      <c r="AG65" s="147">
        <f t="shared" si="17"/>
        <v>31628</v>
      </c>
      <c r="AH65" s="147">
        <f t="shared" si="17"/>
        <v>17008</v>
      </c>
      <c r="AI65" s="147">
        <f t="shared" si="17"/>
        <v>18709</v>
      </c>
      <c r="AJ65" s="147">
        <f t="shared" si="17"/>
        <v>15307</v>
      </c>
      <c r="AK65" s="147">
        <f t="shared" si="17"/>
        <v>17858</v>
      </c>
      <c r="AL65" s="147">
        <f t="shared" si="17"/>
        <v>30123</v>
      </c>
      <c r="AM65" s="147">
        <f t="shared" si="17"/>
        <v>28617</v>
      </c>
      <c r="AN65" s="147">
        <f t="shared" si="17"/>
        <v>31628</v>
      </c>
      <c r="AO65" s="147">
        <f t="shared" si="17"/>
        <v>45398</v>
      </c>
      <c r="AP65" s="147">
        <f t="shared" si="17"/>
        <v>45398</v>
      </c>
      <c r="AQ65" s="147">
        <f t="shared" si="17"/>
        <v>50698</v>
      </c>
      <c r="AR65" s="147">
        <f t="shared" si="17"/>
        <v>62628</v>
      </c>
      <c r="AS65" s="147">
        <f t="shared" si="17"/>
        <v>4088</v>
      </c>
      <c r="AT65" s="147">
        <f t="shared" si="17"/>
        <v>4088</v>
      </c>
      <c r="AU65" s="147">
        <f t="shared" si="17"/>
        <v>3504</v>
      </c>
      <c r="AV65" s="147">
        <f t="shared" si="17"/>
        <v>4283</v>
      </c>
      <c r="AW65" s="147">
        <f t="shared" si="17"/>
        <v>31628</v>
      </c>
      <c r="AX65" s="147">
        <f t="shared" si="17"/>
        <v>31044</v>
      </c>
      <c r="AY65" s="147">
        <f t="shared" si="17"/>
        <v>42888</v>
      </c>
      <c r="AZ65" s="147">
        <f t="shared" si="17"/>
        <v>43319</v>
      </c>
      <c r="BA65" s="147">
        <f t="shared" si="17"/>
        <v>42858</v>
      </c>
      <c r="BB65" s="147">
        <f t="shared" si="17"/>
        <v>41086</v>
      </c>
      <c r="BC65" s="147">
        <f t="shared" si="17"/>
        <v>73699</v>
      </c>
      <c r="BD65" s="147">
        <f t="shared" si="17"/>
        <v>73515</v>
      </c>
      <c r="BE65" s="147">
        <f t="shared" si="8"/>
        <v>904500</v>
      </c>
      <c r="BF65" s="56"/>
      <c r="BG65" s="56"/>
      <c r="BH65" s="56"/>
      <c r="BI65" s="56"/>
      <c r="BJ65" s="56"/>
      <c r="BK65" s="56"/>
      <c r="BL65" s="56"/>
      <c r="BM65" s="56"/>
      <c r="BN65" s="56"/>
      <c r="BO65" s="56"/>
      <c r="BP65" s="56"/>
    </row>
    <row r="66" spans="1:68" s="22" customFormat="1">
      <c r="A66" s="60">
        <v>73</v>
      </c>
      <c r="B66" s="60" t="s">
        <v>198</v>
      </c>
      <c r="C66" s="61" t="s">
        <v>199</v>
      </c>
      <c r="D66" s="62" t="s">
        <v>197</v>
      </c>
      <c r="E66" s="172">
        <f t="shared" si="2"/>
        <v>904500</v>
      </c>
      <c r="F66" s="61"/>
      <c r="G66" s="61"/>
      <c r="H66" s="62" t="s">
        <v>173</v>
      </c>
      <c r="I66" s="62" t="s">
        <v>82</v>
      </c>
      <c r="J66" s="148">
        <f>SUM(J67:J70)</f>
        <v>0</v>
      </c>
      <c r="K66" s="148">
        <f t="shared" ref="K66:BD66" si="18">SUM(K67:K70)</f>
        <v>0</v>
      </c>
      <c r="L66" s="148">
        <f t="shared" si="18"/>
        <v>0</v>
      </c>
      <c r="M66" s="148">
        <f t="shared" si="18"/>
        <v>3893</v>
      </c>
      <c r="N66" s="148">
        <f t="shared" si="18"/>
        <v>3893</v>
      </c>
      <c r="O66" s="148">
        <f t="shared" si="18"/>
        <v>3893</v>
      </c>
      <c r="P66" s="148">
        <f t="shared" si="18"/>
        <v>4088</v>
      </c>
      <c r="Q66" s="148">
        <f t="shared" si="18"/>
        <v>4733</v>
      </c>
      <c r="R66" s="148">
        <f t="shared" si="18"/>
        <v>0</v>
      </c>
      <c r="S66" s="148">
        <f t="shared" si="18"/>
        <v>0</v>
      </c>
      <c r="T66" s="148">
        <f t="shared" si="18"/>
        <v>0</v>
      </c>
      <c r="U66" s="148">
        <f t="shared" si="18"/>
        <v>3893</v>
      </c>
      <c r="V66" s="148">
        <f t="shared" si="18"/>
        <v>3893</v>
      </c>
      <c r="W66" s="148">
        <f t="shared" si="18"/>
        <v>4283</v>
      </c>
      <c r="X66" s="148">
        <f t="shared" si="18"/>
        <v>3699</v>
      </c>
      <c r="Y66" s="148">
        <f t="shared" si="18"/>
        <v>4088</v>
      </c>
      <c r="Z66" s="148">
        <f t="shared" si="18"/>
        <v>28893</v>
      </c>
      <c r="AA66" s="148">
        <f t="shared" si="18"/>
        <v>3699</v>
      </c>
      <c r="AB66" s="148">
        <f t="shared" si="18"/>
        <v>4283</v>
      </c>
      <c r="AC66" s="148">
        <f t="shared" si="18"/>
        <v>4283</v>
      </c>
      <c r="AD66" s="148">
        <f t="shared" si="18"/>
        <v>28893</v>
      </c>
      <c r="AE66" s="148">
        <f t="shared" si="18"/>
        <v>3093</v>
      </c>
      <c r="AF66" s="148">
        <f t="shared" si="18"/>
        <v>0</v>
      </c>
      <c r="AG66" s="148">
        <f t="shared" si="18"/>
        <v>31628</v>
      </c>
      <c r="AH66" s="148">
        <f t="shared" si="18"/>
        <v>17008</v>
      </c>
      <c r="AI66" s="148">
        <f t="shared" si="18"/>
        <v>18709</v>
      </c>
      <c r="AJ66" s="148">
        <f t="shared" si="18"/>
        <v>15307</v>
      </c>
      <c r="AK66" s="148">
        <f t="shared" si="18"/>
        <v>17858</v>
      </c>
      <c r="AL66" s="148">
        <f t="shared" si="18"/>
        <v>30123</v>
      </c>
      <c r="AM66" s="148">
        <f t="shared" si="18"/>
        <v>28617</v>
      </c>
      <c r="AN66" s="148">
        <f t="shared" si="18"/>
        <v>31628</v>
      </c>
      <c r="AO66" s="148">
        <f t="shared" si="18"/>
        <v>45398</v>
      </c>
      <c r="AP66" s="148">
        <f t="shared" si="18"/>
        <v>45398</v>
      </c>
      <c r="AQ66" s="148">
        <f t="shared" si="18"/>
        <v>50698</v>
      </c>
      <c r="AR66" s="148">
        <f t="shared" si="18"/>
        <v>62628</v>
      </c>
      <c r="AS66" s="148">
        <f t="shared" si="18"/>
        <v>4088</v>
      </c>
      <c r="AT66" s="148">
        <f t="shared" si="18"/>
        <v>4088</v>
      </c>
      <c r="AU66" s="148">
        <f t="shared" si="18"/>
        <v>3504</v>
      </c>
      <c r="AV66" s="148">
        <f t="shared" si="18"/>
        <v>4283</v>
      </c>
      <c r="AW66" s="148">
        <f t="shared" si="18"/>
        <v>31628</v>
      </c>
      <c r="AX66" s="148">
        <f t="shared" si="18"/>
        <v>31044</v>
      </c>
      <c r="AY66" s="148">
        <f t="shared" si="18"/>
        <v>42888</v>
      </c>
      <c r="AZ66" s="148">
        <f t="shared" si="18"/>
        <v>43319</v>
      </c>
      <c r="BA66" s="148">
        <f t="shared" si="18"/>
        <v>42858</v>
      </c>
      <c r="BB66" s="148">
        <f t="shared" si="18"/>
        <v>41086</v>
      </c>
      <c r="BC66" s="148">
        <f t="shared" si="18"/>
        <v>73699</v>
      </c>
      <c r="BD66" s="148">
        <f t="shared" si="18"/>
        <v>73515</v>
      </c>
      <c r="BE66" s="148">
        <f t="shared" si="8"/>
        <v>904500</v>
      </c>
    </row>
    <row r="67" spans="1:68" outlineLevel="1">
      <c r="A67" s="10">
        <v>74</v>
      </c>
      <c r="B67" s="10" t="s">
        <v>200</v>
      </c>
      <c r="C67" s="15" t="s">
        <v>201</v>
      </c>
      <c r="D67" s="8" t="s">
        <v>90</v>
      </c>
      <c r="E67" s="173">
        <f t="shared" si="2"/>
        <v>250000</v>
      </c>
      <c r="F67" s="15">
        <v>11</v>
      </c>
      <c r="G67" s="15" t="s">
        <v>202</v>
      </c>
      <c r="H67" s="8" t="s">
        <v>86</v>
      </c>
      <c r="I67" s="8" t="s">
        <v>92</v>
      </c>
      <c r="J67" s="149">
        <v>0</v>
      </c>
      <c r="K67" s="149">
        <v>0</v>
      </c>
      <c r="L67" s="149">
        <v>0</v>
      </c>
      <c r="M67" s="149">
        <v>0</v>
      </c>
      <c r="N67" s="149">
        <v>0</v>
      </c>
      <c r="O67" s="149">
        <v>0</v>
      </c>
      <c r="P67" s="149">
        <v>0</v>
      </c>
      <c r="Q67" s="149">
        <v>0</v>
      </c>
      <c r="R67" s="149">
        <v>0</v>
      </c>
      <c r="S67" s="149">
        <v>0</v>
      </c>
      <c r="T67" s="150">
        <v>0</v>
      </c>
      <c r="U67" s="150"/>
      <c r="V67" s="149"/>
      <c r="W67" s="149"/>
      <c r="X67" s="149"/>
      <c r="Y67" s="149"/>
      <c r="Z67" s="149"/>
      <c r="AA67" s="149"/>
      <c r="AB67" s="149"/>
      <c r="AC67" s="149"/>
      <c r="AD67" s="149"/>
      <c r="AE67" s="149"/>
      <c r="AF67" s="150"/>
      <c r="AG67" s="149"/>
      <c r="AH67" s="149"/>
      <c r="AI67" s="149"/>
      <c r="AJ67" s="149"/>
      <c r="AK67" s="149"/>
      <c r="AL67" s="149">
        <v>13115</v>
      </c>
      <c r="AM67" s="149">
        <v>12459</v>
      </c>
      <c r="AN67" s="149">
        <v>13770</v>
      </c>
      <c r="AO67" s="149">
        <v>13770</v>
      </c>
      <c r="AP67" s="149">
        <v>13770</v>
      </c>
      <c r="AQ67" s="149">
        <v>13115</v>
      </c>
      <c r="AR67" s="149">
        <v>20001</v>
      </c>
      <c r="AS67" s="149"/>
      <c r="AT67" s="149"/>
      <c r="AU67" s="149"/>
      <c r="AV67" s="149"/>
      <c r="AW67" s="149">
        <v>13770</v>
      </c>
      <c r="AX67" s="149">
        <v>13770</v>
      </c>
      <c r="AY67" s="149">
        <v>11803</v>
      </c>
      <c r="AZ67" s="149">
        <v>14426</v>
      </c>
      <c r="BA67" s="149">
        <v>13770</v>
      </c>
      <c r="BB67" s="149">
        <v>11803</v>
      </c>
      <c r="BC67" s="149">
        <v>35000</v>
      </c>
      <c r="BD67" s="149">
        <v>35658</v>
      </c>
      <c r="BE67" s="150">
        <f t="shared" si="8"/>
        <v>250000</v>
      </c>
    </row>
    <row r="68" spans="1:68" outlineLevel="1">
      <c r="A68" s="10">
        <v>75</v>
      </c>
      <c r="B68" s="10" t="s">
        <v>203</v>
      </c>
      <c r="C68" s="15" t="s">
        <v>204</v>
      </c>
      <c r="D68" s="8" t="s">
        <v>90</v>
      </c>
      <c r="E68" s="173">
        <f t="shared" si="2"/>
        <v>250000</v>
      </c>
      <c r="F68" s="15" t="s">
        <v>205</v>
      </c>
      <c r="G68" s="15" t="s">
        <v>206</v>
      </c>
      <c r="H68" s="8" t="s">
        <v>86</v>
      </c>
      <c r="I68" s="8" t="s">
        <v>92</v>
      </c>
      <c r="J68" s="149">
        <v>0</v>
      </c>
      <c r="K68" s="149">
        <v>0</v>
      </c>
      <c r="L68" s="149">
        <v>0</v>
      </c>
      <c r="M68" s="149">
        <v>0</v>
      </c>
      <c r="N68" s="149">
        <v>0</v>
      </c>
      <c r="O68" s="149">
        <v>0</v>
      </c>
      <c r="P68" s="149">
        <v>0</v>
      </c>
      <c r="Q68" s="149">
        <v>0</v>
      </c>
      <c r="R68" s="149">
        <v>0</v>
      </c>
      <c r="S68" s="149">
        <v>0</v>
      </c>
      <c r="T68" s="150">
        <v>0</v>
      </c>
      <c r="U68" s="150"/>
      <c r="V68" s="149"/>
      <c r="W68" s="149"/>
      <c r="X68" s="149"/>
      <c r="Y68" s="149"/>
      <c r="Z68" s="149">
        <v>25000</v>
      </c>
      <c r="AA68" s="149"/>
      <c r="AB68" s="149"/>
      <c r="AC68" s="149"/>
      <c r="AD68" s="149">
        <v>25000</v>
      </c>
      <c r="AE68" s="149"/>
      <c r="AF68" s="150"/>
      <c r="AG68" s="149">
        <v>13770</v>
      </c>
      <c r="AH68" s="149">
        <v>13115</v>
      </c>
      <c r="AI68" s="149">
        <v>14426</v>
      </c>
      <c r="AJ68" s="149">
        <v>11803</v>
      </c>
      <c r="AK68" s="149">
        <v>13770</v>
      </c>
      <c r="AL68" s="149">
        <v>13115</v>
      </c>
      <c r="AM68" s="149">
        <v>12459</v>
      </c>
      <c r="AN68" s="149">
        <v>13770</v>
      </c>
      <c r="AO68" s="149">
        <v>13770</v>
      </c>
      <c r="AP68" s="149">
        <v>13770</v>
      </c>
      <c r="AQ68" s="149">
        <v>25000</v>
      </c>
      <c r="AR68" s="149">
        <v>41232</v>
      </c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50">
        <f t="shared" si="8"/>
        <v>250000</v>
      </c>
    </row>
    <row r="69" spans="1:68" outlineLevel="1">
      <c r="A69" s="10">
        <v>76</v>
      </c>
      <c r="B69" s="10" t="s">
        <v>207</v>
      </c>
      <c r="C69" s="15" t="s">
        <v>208</v>
      </c>
      <c r="D69" s="8" t="s">
        <v>90</v>
      </c>
      <c r="E69" s="173">
        <f t="shared" si="2"/>
        <v>250000</v>
      </c>
      <c r="F69" s="15" t="s">
        <v>209</v>
      </c>
      <c r="G69" s="15">
        <v>78</v>
      </c>
      <c r="H69" s="8" t="s">
        <v>86</v>
      </c>
      <c r="I69" s="8" t="s">
        <v>92</v>
      </c>
      <c r="J69" s="149">
        <v>0</v>
      </c>
      <c r="K69" s="149">
        <v>0</v>
      </c>
      <c r="L69" s="149">
        <v>0</v>
      </c>
      <c r="M69" s="149">
        <v>0</v>
      </c>
      <c r="N69" s="149">
        <v>0</v>
      </c>
      <c r="O69" s="149">
        <v>0</v>
      </c>
      <c r="P69" s="149">
        <v>0</v>
      </c>
      <c r="Q69" s="149">
        <v>0</v>
      </c>
      <c r="R69" s="149">
        <v>0</v>
      </c>
      <c r="S69" s="149">
        <v>0</v>
      </c>
      <c r="T69" s="150">
        <v>0</v>
      </c>
      <c r="U69" s="150"/>
      <c r="V69" s="149"/>
      <c r="W69" s="149"/>
      <c r="X69" s="149"/>
      <c r="Y69" s="149"/>
      <c r="Z69" s="149"/>
      <c r="AA69" s="149"/>
      <c r="AB69" s="149"/>
      <c r="AC69" s="149"/>
      <c r="AD69" s="149"/>
      <c r="AE69" s="149"/>
      <c r="AF69" s="150"/>
      <c r="AG69" s="149">
        <v>13770</v>
      </c>
      <c r="AH69" s="149"/>
      <c r="AI69" s="149"/>
      <c r="AJ69" s="149"/>
      <c r="AK69" s="149"/>
      <c r="AL69" s="149"/>
      <c r="AM69" s="149"/>
      <c r="AN69" s="149"/>
      <c r="AO69" s="149">
        <v>13770</v>
      </c>
      <c r="AP69" s="149">
        <v>13770</v>
      </c>
      <c r="AQ69" s="149">
        <v>8690</v>
      </c>
      <c r="AR69" s="149"/>
      <c r="AS69" s="149"/>
      <c r="AT69" s="149"/>
      <c r="AU69" s="149"/>
      <c r="AV69" s="149"/>
      <c r="AW69" s="149">
        <v>13770</v>
      </c>
      <c r="AX69" s="149">
        <v>13770</v>
      </c>
      <c r="AY69" s="149">
        <v>26802</v>
      </c>
      <c r="AZ69" s="149">
        <v>25000</v>
      </c>
      <c r="BA69" s="149">
        <v>25000</v>
      </c>
      <c r="BB69" s="149">
        <v>25000</v>
      </c>
      <c r="BC69" s="149">
        <v>35000</v>
      </c>
      <c r="BD69" s="149">
        <v>35658</v>
      </c>
      <c r="BE69" s="150">
        <f t="shared" ref="BE69:BE100" si="19">SUM(J69:BD69)</f>
        <v>250000</v>
      </c>
    </row>
    <row r="70" spans="1:68" outlineLevel="1">
      <c r="A70" s="10">
        <v>77</v>
      </c>
      <c r="B70" s="10" t="s">
        <v>210</v>
      </c>
      <c r="C70" s="15" t="s">
        <v>211</v>
      </c>
      <c r="D70" s="8" t="s">
        <v>197</v>
      </c>
      <c r="E70" s="173">
        <f t="shared" ref="E70:E133" si="20">BE70</f>
        <v>154500</v>
      </c>
      <c r="F70" s="15" t="s">
        <v>212</v>
      </c>
      <c r="G70" s="15">
        <v>78</v>
      </c>
      <c r="H70" s="8" t="s">
        <v>173</v>
      </c>
      <c r="I70" s="8" t="s">
        <v>82</v>
      </c>
      <c r="J70" s="149">
        <v>0</v>
      </c>
      <c r="K70" s="149">
        <v>0</v>
      </c>
      <c r="L70" s="149"/>
      <c r="M70" s="149">
        <v>3893</v>
      </c>
      <c r="N70" s="149">
        <v>3893</v>
      </c>
      <c r="O70" s="149">
        <v>3893</v>
      </c>
      <c r="P70" s="149">
        <v>4088</v>
      </c>
      <c r="Q70" s="149">
        <v>4733</v>
      </c>
      <c r="R70" s="149"/>
      <c r="S70" s="149"/>
      <c r="T70" s="150"/>
      <c r="U70" s="150">
        <v>3893</v>
      </c>
      <c r="V70" s="149">
        <v>3893</v>
      </c>
      <c r="W70" s="149">
        <v>4283</v>
      </c>
      <c r="X70" s="149">
        <v>3699</v>
      </c>
      <c r="Y70" s="149">
        <v>4088</v>
      </c>
      <c r="Z70" s="149">
        <v>3893</v>
      </c>
      <c r="AA70" s="149">
        <v>3699</v>
      </c>
      <c r="AB70" s="149">
        <v>4283</v>
      </c>
      <c r="AC70" s="149">
        <v>4283</v>
      </c>
      <c r="AD70" s="149">
        <v>3893</v>
      </c>
      <c r="AE70" s="149">
        <v>3093</v>
      </c>
      <c r="AF70" s="150"/>
      <c r="AG70" s="149">
        <v>4088</v>
      </c>
      <c r="AH70" s="149">
        <v>3893</v>
      </c>
      <c r="AI70" s="149">
        <v>4283</v>
      </c>
      <c r="AJ70" s="149">
        <v>3504</v>
      </c>
      <c r="AK70" s="149">
        <v>4088</v>
      </c>
      <c r="AL70" s="149">
        <v>3893</v>
      </c>
      <c r="AM70" s="149">
        <v>3699</v>
      </c>
      <c r="AN70" s="149">
        <v>4088</v>
      </c>
      <c r="AO70" s="149">
        <v>4088</v>
      </c>
      <c r="AP70" s="149">
        <v>4088</v>
      </c>
      <c r="AQ70" s="149">
        <v>3893</v>
      </c>
      <c r="AR70" s="149">
        <v>1395</v>
      </c>
      <c r="AS70" s="149">
        <v>4088</v>
      </c>
      <c r="AT70" s="149">
        <v>4088</v>
      </c>
      <c r="AU70" s="149">
        <v>3504</v>
      </c>
      <c r="AV70" s="149">
        <v>4283</v>
      </c>
      <c r="AW70" s="149">
        <v>4088</v>
      </c>
      <c r="AX70" s="149">
        <v>3504</v>
      </c>
      <c r="AY70" s="149">
        <v>4283</v>
      </c>
      <c r="AZ70" s="149">
        <v>3893</v>
      </c>
      <c r="BA70" s="149">
        <v>4088</v>
      </c>
      <c r="BB70" s="149">
        <v>4283</v>
      </c>
      <c r="BC70" s="149">
        <v>3699</v>
      </c>
      <c r="BD70" s="149">
        <v>2199</v>
      </c>
      <c r="BE70" s="150">
        <f t="shared" si="19"/>
        <v>154500</v>
      </c>
    </row>
    <row r="71" spans="1:68">
      <c r="A71" s="29">
        <v>78</v>
      </c>
      <c r="B71" s="29">
        <v>3.4</v>
      </c>
      <c r="C71" s="17" t="s">
        <v>213</v>
      </c>
      <c r="D71" s="30" t="s">
        <v>36</v>
      </c>
      <c r="E71" s="178">
        <f t="shared" si="20"/>
        <v>0</v>
      </c>
      <c r="F71" s="31" t="s">
        <v>214</v>
      </c>
      <c r="G71" s="31">
        <v>79</v>
      </c>
      <c r="H71" s="30" t="s">
        <v>82</v>
      </c>
      <c r="I71" s="30" t="s">
        <v>82</v>
      </c>
      <c r="J71" s="154">
        <v>0</v>
      </c>
      <c r="K71" s="154">
        <v>0</v>
      </c>
      <c r="L71" s="154">
        <v>0</v>
      </c>
      <c r="M71" s="154">
        <v>0</v>
      </c>
      <c r="N71" s="154">
        <v>0</v>
      </c>
      <c r="O71" s="154">
        <v>0</v>
      </c>
      <c r="P71" s="154">
        <v>0</v>
      </c>
      <c r="Q71" s="154">
        <v>0</v>
      </c>
      <c r="R71" s="154">
        <v>0</v>
      </c>
      <c r="S71" s="154">
        <v>0</v>
      </c>
      <c r="T71" s="146">
        <v>0</v>
      </c>
      <c r="U71" s="146">
        <v>0</v>
      </c>
      <c r="V71" s="154">
        <v>0</v>
      </c>
      <c r="W71" s="154">
        <v>0</v>
      </c>
      <c r="X71" s="154">
        <v>0</v>
      </c>
      <c r="Y71" s="154">
        <v>0</v>
      </c>
      <c r="Z71" s="154">
        <v>0</v>
      </c>
      <c r="AA71" s="154">
        <v>0</v>
      </c>
      <c r="AB71" s="154">
        <v>0</v>
      </c>
      <c r="AC71" s="154">
        <v>0</v>
      </c>
      <c r="AD71" s="154">
        <v>0</v>
      </c>
      <c r="AE71" s="154">
        <v>0</v>
      </c>
      <c r="AF71" s="146">
        <v>0</v>
      </c>
      <c r="AG71" s="154">
        <v>0</v>
      </c>
      <c r="AH71" s="154">
        <v>0</v>
      </c>
      <c r="AI71" s="154">
        <v>0</v>
      </c>
      <c r="AJ71" s="154">
        <v>0</v>
      </c>
      <c r="AK71" s="154">
        <v>0</v>
      </c>
      <c r="AL71" s="154">
        <v>0</v>
      </c>
      <c r="AM71" s="154">
        <v>0</v>
      </c>
      <c r="AN71" s="154">
        <v>0</v>
      </c>
      <c r="AO71" s="154">
        <v>0</v>
      </c>
      <c r="AP71" s="154">
        <v>0</v>
      </c>
      <c r="AQ71" s="154">
        <v>0</v>
      </c>
      <c r="AR71" s="154">
        <v>0</v>
      </c>
      <c r="AS71" s="154">
        <v>0</v>
      </c>
      <c r="AT71" s="154">
        <v>0</v>
      </c>
      <c r="AU71" s="154">
        <v>0</v>
      </c>
      <c r="AV71" s="154">
        <v>0</v>
      </c>
      <c r="AW71" s="154">
        <v>0</v>
      </c>
      <c r="AX71" s="154">
        <v>0</v>
      </c>
      <c r="AY71" s="154">
        <v>0</v>
      </c>
      <c r="AZ71" s="154">
        <v>0</v>
      </c>
      <c r="BA71" s="154">
        <v>0</v>
      </c>
      <c r="BB71" s="154">
        <v>0</v>
      </c>
      <c r="BC71" s="154">
        <v>0</v>
      </c>
      <c r="BD71" s="154">
        <v>0</v>
      </c>
      <c r="BE71" s="147">
        <f t="shared" si="19"/>
        <v>0</v>
      </c>
    </row>
    <row r="72" spans="1:68">
      <c r="A72" s="29">
        <v>79</v>
      </c>
      <c r="B72" s="29">
        <v>3.5</v>
      </c>
      <c r="C72" s="17" t="s">
        <v>215</v>
      </c>
      <c r="D72" s="30" t="s">
        <v>36</v>
      </c>
      <c r="E72" s="178">
        <f t="shared" si="20"/>
        <v>0</v>
      </c>
      <c r="F72" s="31" t="s">
        <v>216</v>
      </c>
      <c r="G72" s="31">
        <v>150</v>
      </c>
      <c r="H72" s="30" t="s">
        <v>31</v>
      </c>
      <c r="I72" s="30" t="s">
        <v>31</v>
      </c>
      <c r="J72" s="154">
        <v>0</v>
      </c>
      <c r="K72" s="154">
        <v>0</v>
      </c>
      <c r="L72" s="154">
        <v>0</v>
      </c>
      <c r="M72" s="154">
        <v>0</v>
      </c>
      <c r="N72" s="154">
        <v>0</v>
      </c>
      <c r="O72" s="154">
        <v>0</v>
      </c>
      <c r="P72" s="154">
        <v>0</v>
      </c>
      <c r="Q72" s="154">
        <v>0</v>
      </c>
      <c r="R72" s="154">
        <v>0</v>
      </c>
      <c r="S72" s="154">
        <v>0</v>
      </c>
      <c r="T72" s="146">
        <v>0</v>
      </c>
      <c r="U72" s="146">
        <v>0</v>
      </c>
      <c r="V72" s="154">
        <v>0</v>
      </c>
      <c r="W72" s="154">
        <v>0</v>
      </c>
      <c r="X72" s="154">
        <v>0</v>
      </c>
      <c r="Y72" s="154">
        <v>0</v>
      </c>
      <c r="Z72" s="154">
        <v>0</v>
      </c>
      <c r="AA72" s="154">
        <v>0</v>
      </c>
      <c r="AB72" s="154">
        <v>0</v>
      </c>
      <c r="AC72" s="154">
        <v>0</v>
      </c>
      <c r="AD72" s="154">
        <v>0</v>
      </c>
      <c r="AE72" s="154">
        <v>0</v>
      </c>
      <c r="AF72" s="146">
        <v>0</v>
      </c>
      <c r="AG72" s="154">
        <v>0</v>
      </c>
      <c r="AH72" s="154">
        <v>0</v>
      </c>
      <c r="AI72" s="154">
        <v>0</v>
      </c>
      <c r="AJ72" s="154">
        <v>0</v>
      </c>
      <c r="AK72" s="154">
        <v>0</v>
      </c>
      <c r="AL72" s="154">
        <v>0</v>
      </c>
      <c r="AM72" s="154">
        <v>0</v>
      </c>
      <c r="AN72" s="154">
        <v>0</v>
      </c>
      <c r="AO72" s="154">
        <v>0</v>
      </c>
      <c r="AP72" s="154">
        <v>0</v>
      </c>
      <c r="AQ72" s="154">
        <v>0</v>
      </c>
      <c r="AR72" s="154">
        <v>0</v>
      </c>
      <c r="AS72" s="154">
        <v>0</v>
      </c>
      <c r="AT72" s="154">
        <v>0</v>
      </c>
      <c r="AU72" s="154">
        <v>0</v>
      </c>
      <c r="AV72" s="154">
        <v>0</v>
      </c>
      <c r="AW72" s="154">
        <v>0</v>
      </c>
      <c r="AX72" s="154">
        <v>0</v>
      </c>
      <c r="AY72" s="154">
        <v>0</v>
      </c>
      <c r="AZ72" s="154">
        <v>0</v>
      </c>
      <c r="BA72" s="154">
        <v>0</v>
      </c>
      <c r="BB72" s="154">
        <v>0</v>
      </c>
      <c r="BC72" s="154">
        <v>0</v>
      </c>
      <c r="BD72" s="154">
        <v>0</v>
      </c>
      <c r="BE72" s="147">
        <f t="shared" si="19"/>
        <v>0</v>
      </c>
    </row>
    <row r="73" spans="1:68" s="22" customFormat="1">
      <c r="A73" s="51">
        <v>80</v>
      </c>
      <c r="B73" s="51">
        <v>4</v>
      </c>
      <c r="C73" s="33" t="s">
        <v>217</v>
      </c>
      <c r="D73" s="52" t="s">
        <v>197</v>
      </c>
      <c r="E73" s="176">
        <f t="shared" si="20"/>
        <v>3931500</v>
      </c>
      <c r="F73" s="33"/>
      <c r="G73" s="33"/>
      <c r="H73" s="52" t="s">
        <v>173</v>
      </c>
      <c r="I73" s="52" t="s">
        <v>82</v>
      </c>
      <c r="J73" s="152">
        <f t="shared" ref="J73:T73" si="21">J75+J83+J86+J91+J95+J102</f>
        <v>0</v>
      </c>
      <c r="K73" s="152">
        <f t="shared" si="21"/>
        <v>0</v>
      </c>
      <c r="L73" s="152">
        <f t="shared" si="21"/>
        <v>301</v>
      </c>
      <c r="M73" s="152">
        <f t="shared" si="21"/>
        <v>24261</v>
      </c>
      <c r="N73" s="152">
        <f t="shared" si="21"/>
        <v>25656</v>
      </c>
      <c r="O73" s="152">
        <f t="shared" si="21"/>
        <v>52150</v>
      </c>
      <c r="P73" s="152">
        <f t="shared" si="21"/>
        <v>54759</v>
      </c>
      <c r="Q73" s="152">
        <f t="shared" si="21"/>
        <v>60177</v>
      </c>
      <c r="R73" s="152">
        <f t="shared" si="21"/>
        <v>11629</v>
      </c>
      <c r="S73" s="152">
        <f t="shared" si="21"/>
        <v>5875</v>
      </c>
      <c r="T73" s="152">
        <f t="shared" si="21"/>
        <v>32692</v>
      </c>
      <c r="U73" s="152">
        <f>U75+U83+U86+U91+U95+U102</f>
        <v>18386</v>
      </c>
      <c r="V73" s="152">
        <f t="shared" ref="V73:BD73" si="22">V75+V83+V86+V91+V95+V102</f>
        <v>18386</v>
      </c>
      <c r="W73" s="152">
        <f t="shared" si="22"/>
        <v>20225</v>
      </c>
      <c r="X73" s="152">
        <f t="shared" si="22"/>
        <v>67466</v>
      </c>
      <c r="Y73" s="152">
        <f t="shared" si="22"/>
        <v>19306</v>
      </c>
      <c r="Z73" s="152">
        <f t="shared" si="22"/>
        <v>18386</v>
      </c>
      <c r="AA73" s="152">
        <f t="shared" si="22"/>
        <v>111286</v>
      </c>
      <c r="AB73" s="152">
        <f t="shared" si="22"/>
        <v>83663</v>
      </c>
      <c r="AC73" s="152">
        <f t="shared" si="22"/>
        <v>86188</v>
      </c>
      <c r="AD73" s="152">
        <f t="shared" si="22"/>
        <v>161634</v>
      </c>
      <c r="AE73" s="152">
        <f t="shared" si="22"/>
        <v>61684</v>
      </c>
      <c r="AF73" s="152">
        <f t="shared" si="22"/>
        <v>232390</v>
      </c>
      <c r="AG73" s="152">
        <f t="shared" si="22"/>
        <v>50823</v>
      </c>
      <c r="AH73" s="152">
        <f t="shared" si="22"/>
        <v>48878</v>
      </c>
      <c r="AI73" s="152">
        <f t="shared" si="22"/>
        <v>52766</v>
      </c>
      <c r="AJ73" s="152">
        <f t="shared" si="22"/>
        <v>44991</v>
      </c>
      <c r="AK73" s="152">
        <f t="shared" si="22"/>
        <v>55299</v>
      </c>
      <c r="AL73" s="152">
        <f t="shared" si="22"/>
        <v>120301</v>
      </c>
      <c r="AM73" s="152">
        <f t="shared" si="22"/>
        <v>206983</v>
      </c>
      <c r="AN73" s="152">
        <f t="shared" si="22"/>
        <v>254183</v>
      </c>
      <c r="AO73" s="152">
        <f t="shared" si="22"/>
        <v>275197</v>
      </c>
      <c r="AP73" s="152">
        <f t="shared" si="22"/>
        <v>173584</v>
      </c>
      <c r="AQ73" s="152">
        <f>AQ75+AQ83+AQ86+AQ91+AQ95+AQ102</f>
        <v>168466</v>
      </c>
      <c r="AR73" s="152">
        <f t="shared" si="22"/>
        <v>195529</v>
      </c>
      <c r="AS73" s="152">
        <f t="shared" si="22"/>
        <v>78284</v>
      </c>
      <c r="AT73" s="152">
        <f t="shared" si="22"/>
        <v>78284</v>
      </c>
      <c r="AU73" s="152">
        <f t="shared" si="22"/>
        <v>67100</v>
      </c>
      <c r="AV73" s="152">
        <f t="shared" si="22"/>
        <v>107010</v>
      </c>
      <c r="AW73" s="152">
        <f t="shared" si="22"/>
        <v>103284</v>
      </c>
      <c r="AX73" s="152">
        <f t="shared" si="22"/>
        <v>93329</v>
      </c>
      <c r="AY73" s="152">
        <f t="shared" si="22"/>
        <v>82959</v>
      </c>
      <c r="AZ73" s="152">
        <f t="shared" si="22"/>
        <v>106886</v>
      </c>
      <c r="BA73" s="152">
        <f t="shared" si="22"/>
        <v>88089</v>
      </c>
      <c r="BB73" s="152">
        <f t="shared" si="22"/>
        <v>102286</v>
      </c>
      <c r="BC73" s="152">
        <f t="shared" si="22"/>
        <v>94947</v>
      </c>
      <c r="BD73" s="152">
        <f t="shared" si="22"/>
        <v>115542</v>
      </c>
      <c r="BE73" s="153">
        <f t="shared" si="19"/>
        <v>3931500</v>
      </c>
      <c r="BF73"/>
      <c r="BG73"/>
      <c r="BH73"/>
      <c r="BI73"/>
      <c r="BJ73"/>
      <c r="BK73"/>
      <c r="BL73"/>
      <c r="BM73"/>
      <c r="BN73"/>
      <c r="BO73"/>
      <c r="BP73"/>
    </row>
    <row r="74" spans="1:68" s="34" customFormat="1">
      <c r="A74" s="53">
        <v>81</v>
      </c>
      <c r="B74" s="53">
        <v>4.0999999999999996</v>
      </c>
      <c r="C74" s="54" t="s">
        <v>218</v>
      </c>
      <c r="D74" s="55" t="s">
        <v>197</v>
      </c>
      <c r="E74" s="177">
        <f t="shared" si="20"/>
        <v>996000</v>
      </c>
      <c r="F74" s="54"/>
      <c r="G74" s="54"/>
      <c r="H74" s="55" t="s">
        <v>173</v>
      </c>
      <c r="I74" s="55" t="s">
        <v>82</v>
      </c>
      <c r="J74" s="147">
        <f>J75</f>
        <v>0</v>
      </c>
      <c r="K74" s="147">
        <f t="shared" ref="K74:BD74" si="23">K75</f>
        <v>0</v>
      </c>
      <c r="L74" s="147">
        <f t="shared" si="23"/>
        <v>301</v>
      </c>
      <c r="M74" s="147">
        <f t="shared" si="23"/>
        <v>11570</v>
      </c>
      <c r="N74" s="147">
        <f t="shared" si="23"/>
        <v>11570</v>
      </c>
      <c r="O74" s="147">
        <f t="shared" si="23"/>
        <v>11570</v>
      </c>
      <c r="P74" s="147">
        <f t="shared" si="23"/>
        <v>12149</v>
      </c>
      <c r="Q74" s="147">
        <f t="shared" si="23"/>
        <v>13398</v>
      </c>
      <c r="R74" s="147">
        <f t="shared" si="23"/>
        <v>5875</v>
      </c>
      <c r="S74" s="147">
        <f t="shared" si="23"/>
        <v>5875</v>
      </c>
      <c r="T74" s="147">
        <f t="shared" si="23"/>
        <v>32692</v>
      </c>
      <c r="U74" s="147">
        <f t="shared" si="23"/>
        <v>5695</v>
      </c>
      <c r="V74" s="147">
        <f t="shared" si="23"/>
        <v>5695</v>
      </c>
      <c r="W74" s="147">
        <f t="shared" si="23"/>
        <v>6265</v>
      </c>
      <c r="X74" s="147">
        <f t="shared" si="23"/>
        <v>55410</v>
      </c>
      <c r="Y74" s="147">
        <f t="shared" si="23"/>
        <v>5980</v>
      </c>
      <c r="Z74" s="147">
        <f t="shared" si="23"/>
        <v>5695</v>
      </c>
      <c r="AA74" s="147">
        <f t="shared" si="23"/>
        <v>55410</v>
      </c>
      <c r="AB74" s="147">
        <f t="shared" si="23"/>
        <v>6265</v>
      </c>
      <c r="AC74" s="147">
        <f t="shared" si="23"/>
        <v>6265</v>
      </c>
      <c r="AD74" s="147">
        <f t="shared" si="23"/>
        <v>65695</v>
      </c>
      <c r="AE74" s="147">
        <f t="shared" si="23"/>
        <v>4625</v>
      </c>
      <c r="AF74" s="147">
        <f t="shared" si="23"/>
        <v>0</v>
      </c>
      <c r="AG74" s="147">
        <f t="shared" si="23"/>
        <v>24587</v>
      </c>
      <c r="AH74" s="147">
        <f t="shared" si="23"/>
        <v>23892</v>
      </c>
      <c r="AI74" s="147">
        <f t="shared" si="23"/>
        <v>25281</v>
      </c>
      <c r="AJ74" s="147">
        <f t="shared" si="23"/>
        <v>22503</v>
      </c>
      <c r="AK74" s="147">
        <f t="shared" si="23"/>
        <v>24587</v>
      </c>
      <c r="AL74" s="147">
        <f t="shared" si="23"/>
        <v>23892</v>
      </c>
      <c r="AM74" s="147">
        <f t="shared" si="23"/>
        <v>13197</v>
      </c>
      <c r="AN74" s="147">
        <f t="shared" si="23"/>
        <v>39587</v>
      </c>
      <c r="AO74" s="147">
        <f t="shared" si="23"/>
        <v>64587</v>
      </c>
      <c r="AP74" s="147">
        <f t="shared" si="23"/>
        <v>64587</v>
      </c>
      <c r="AQ74" s="147">
        <f t="shared" si="23"/>
        <v>63892</v>
      </c>
      <c r="AR74" s="147">
        <f t="shared" si="23"/>
        <v>59408</v>
      </c>
      <c r="AS74" s="147">
        <f t="shared" si="23"/>
        <v>17550</v>
      </c>
      <c r="AT74" s="147">
        <f t="shared" si="23"/>
        <v>17550</v>
      </c>
      <c r="AU74" s="147">
        <f t="shared" si="23"/>
        <v>15043</v>
      </c>
      <c r="AV74" s="147">
        <f t="shared" si="23"/>
        <v>18386</v>
      </c>
      <c r="AW74" s="147">
        <f t="shared" si="23"/>
        <v>17550</v>
      </c>
      <c r="AX74" s="147">
        <f t="shared" si="23"/>
        <v>15043</v>
      </c>
      <c r="AY74" s="147">
        <f t="shared" si="23"/>
        <v>18386</v>
      </c>
      <c r="AZ74" s="147">
        <f t="shared" si="23"/>
        <v>16714</v>
      </c>
      <c r="BA74" s="147">
        <f t="shared" si="23"/>
        <v>16175</v>
      </c>
      <c r="BB74" s="147">
        <f t="shared" si="23"/>
        <v>31265</v>
      </c>
      <c r="BC74" s="147">
        <f t="shared" si="23"/>
        <v>30410</v>
      </c>
      <c r="BD74" s="147">
        <f t="shared" si="23"/>
        <v>3928</v>
      </c>
      <c r="BE74" s="147">
        <f t="shared" si="19"/>
        <v>996000</v>
      </c>
      <c r="BF74" s="56"/>
      <c r="BG74" s="56"/>
      <c r="BH74" s="56"/>
      <c r="BI74" s="56"/>
      <c r="BJ74" s="56"/>
      <c r="BK74" s="56"/>
      <c r="BL74" s="56"/>
      <c r="BM74" s="56"/>
      <c r="BN74" s="56"/>
      <c r="BO74" s="56"/>
      <c r="BP74" s="56"/>
    </row>
    <row r="75" spans="1:68" s="22" customFormat="1">
      <c r="A75" s="60">
        <v>82</v>
      </c>
      <c r="B75" s="60" t="s">
        <v>219</v>
      </c>
      <c r="C75" s="61" t="s">
        <v>220</v>
      </c>
      <c r="D75" s="62" t="s">
        <v>197</v>
      </c>
      <c r="E75" s="172">
        <f t="shared" si="20"/>
        <v>996000</v>
      </c>
      <c r="F75" s="61"/>
      <c r="G75" s="61"/>
      <c r="H75" s="62" t="s">
        <v>173</v>
      </c>
      <c r="I75" s="62" t="s">
        <v>82</v>
      </c>
      <c r="J75" s="148">
        <f t="shared" ref="J75:BD75" si="24">SUM(J76:J80)</f>
        <v>0</v>
      </c>
      <c r="K75" s="148">
        <f t="shared" si="24"/>
        <v>0</v>
      </c>
      <c r="L75" s="148">
        <f t="shared" si="24"/>
        <v>301</v>
      </c>
      <c r="M75" s="148">
        <f t="shared" si="24"/>
        <v>11570</v>
      </c>
      <c r="N75" s="148">
        <f t="shared" si="24"/>
        <v>11570</v>
      </c>
      <c r="O75" s="148">
        <f t="shared" si="24"/>
        <v>11570</v>
      </c>
      <c r="P75" s="148">
        <f t="shared" si="24"/>
        <v>12149</v>
      </c>
      <c r="Q75" s="148">
        <f t="shared" si="24"/>
        <v>13398</v>
      </c>
      <c r="R75" s="148">
        <f t="shared" si="24"/>
        <v>5875</v>
      </c>
      <c r="S75" s="148">
        <f t="shared" si="24"/>
        <v>5875</v>
      </c>
      <c r="T75" s="148">
        <f t="shared" si="24"/>
        <v>32692</v>
      </c>
      <c r="U75" s="148">
        <f t="shared" si="24"/>
        <v>5695</v>
      </c>
      <c r="V75" s="148">
        <f t="shared" si="24"/>
        <v>5695</v>
      </c>
      <c r="W75" s="148">
        <f t="shared" si="24"/>
        <v>6265</v>
      </c>
      <c r="X75" s="148">
        <f t="shared" si="24"/>
        <v>55410</v>
      </c>
      <c r="Y75" s="148">
        <f t="shared" si="24"/>
        <v>5980</v>
      </c>
      <c r="Z75" s="148">
        <f t="shared" si="24"/>
        <v>5695</v>
      </c>
      <c r="AA75" s="148">
        <f t="shared" si="24"/>
        <v>55410</v>
      </c>
      <c r="AB75" s="148">
        <f t="shared" si="24"/>
        <v>6265</v>
      </c>
      <c r="AC75" s="148">
        <f t="shared" si="24"/>
        <v>6265</v>
      </c>
      <c r="AD75" s="148">
        <f t="shared" si="24"/>
        <v>65695</v>
      </c>
      <c r="AE75" s="148">
        <f t="shared" si="24"/>
        <v>4625</v>
      </c>
      <c r="AF75" s="148">
        <f t="shared" si="24"/>
        <v>0</v>
      </c>
      <c r="AG75" s="148">
        <f t="shared" si="24"/>
        <v>24587</v>
      </c>
      <c r="AH75" s="148">
        <f t="shared" si="24"/>
        <v>23892</v>
      </c>
      <c r="AI75" s="148">
        <f t="shared" si="24"/>
        <v>25281</v>
      </c>
      <c r="AJ75" s="148">
        <f t="shared" si="24"/>
        <v>22503</v>
      </c>
      <c r="AK75" s="148">
        <f t="shared" si="24"/>
        <v>24587</v>
      </c>
      <c r="AL75" s="148">
        <f t="shared" si="24"/>
        <v>23892</v>
      </c>
      <c r="AM75" s="148">
        <f t="shared" si="24"/>
        <v>13197</v>
      </c>
      <c r="AN75" s="148">
        <f t="shared" si="24"/>
        <v>39587</v>
      </c>
      <c r="AO75" s="148">
        <f t="shared" si="24"/>
        <v>64587</v>
      </c>
      <c r="AP75" s="148">
        <f t="shared" si="24"/>
        <v>64587</v>
      </c>
      <c r="AQ75" s="148">
        <f>SUM(AQ76:AQ80)</f>
        <v>63892</v>
      </c>
      <c r="AR75" s="148">
        <f t="shared" si="24"/>
        <v>59408</v>
      </c>
      <c r="AS75" s="148">
        <f t="shared" si="24"/>
        <v>17550</v>
      </c>
      <c r="AT75" s="148">
        <f t="shared" si="24"/>
        <v>17550</v>
      </c>
      <c r="AU75" s="148">
        <f t="shared" si="24"/>
        <v>15043</v>
      </c>
      <c r="AV75" s="148">
        <f t="shared" si="24"/>
        <v>18386</v>
      </c>
      <c r="AW75" s="148">
        <f t="shared" si="24"/>
        <v>17550</v>
      </c>
      <c r="AX75" s="148">
        <f t="shared" si="24"/>
        <v>15043</v>
      </c>
      <c r="AY75" s="148">
        <f t="shared" si="24"/>
        <v>18386</v>
      </c>
      <c r="AZ75" s="148">
        <f t="shared" si="24"/>
        <v>16714</v>
      </c>
      <c r="BA75" s="148">
        <f t="shared" si="24"/>
        <v>16175</v>
      </c>
      <c r="BB75" s="148">
        <f t="shared" si="24"/>
        <v>31265</v>
      </c>
      <c r="BC75" s="148">
        <f t="shared" si="24"/>
        <v>30410</v>
      </c>
      <c r="BD75" s="148">
        <f t="shared" si="24"/>
        <v>3928</v>
      </c>
      <c r="BE75" s="148">
        <f t="shared" si="19"/>
        <v>996000</v>
      </c>
    </row>
    <row r="76" spans="1:68" outlineLevel="1">
      <c r="A76" s="10">
        <v>83</v>
      </c>
      <c r="B76" s="10" t="s">
        <v>221</v>
      </c>
      <c r="C76" s="15" t="s">
        <v>222</v>
      </c>
      <c r="D76" s="8" t="s">
        <v>223</v>
      </c>
      <c r="E76" s="173">
        <f t="shared" si="20"/>
        <v>300000</v>
      </c>
      <c r="F76" s="15">
        <v>11</v>
      </c>
      <c r="G76" s="15" t="s">
        <v>224</v>
      </c>
      <c r="H76" s="8" t="s">
        <v>173</v>
      </c>
      <c r="I76" s="8" t="s">
        <v>225</v>
      </c>
      <c r="J76" s="149">
        <v>0</v>
      </c>
      <c r="K76" s="149">
        <v>0</v>
      </c>
      <c r="L76" s="149">
        <v>301</v>
      </c>
      <c r="M76" s="149">
        <v>5875</v>
      </c>
      <c r="N76" s="149">
        <v>5875</v>
      </c>
      <c r="O76" s="149">
        <v>5875</v>
      </c>
      <c r="P76" s="149">
        <v>6169</v>
      </c>
      <c r="Q76" s="149">
        <v>6463</v>
      </c>
      <c r="R76" s="149">
        <v>5875</v>
      </c>
      <c r="S76" s="149">
        <v>5875</v>
      </c>
      <c r="T76" s="150">
        <v>32692</v>
      </c>
      <c r="U76" s="150"/>
      <c r="V76" s="149"/>
      <c r="W76" s="149"/>
      <c r="X76" s="149"/>
      <c r="Y76" s="149"/>
      <c r="Z76" s="149"/>
      <c r="AA76" s="149"/>
      <c r="AB76" s="149"/>
      <c r="AC76" s="149"/>
      <c r="AD76" s="149"/>
      <c r="AE76" s="149"/>
      <c r="AF76" s="150"/>
      <c r="AG76" s="149"/>
      <c r="AH76" s="149"/>
      <c r="AI76" s="149"/>
      <c r="AJ76" s="149"/>
      <c r="AK76" s="149"/>
      <c r="AL76" s="149"/>
      <c r="AM76" s="149"/>
      <c r="AN76" s="149">
        <v>25000</v>
      </c>
      <c r="AO76" s="149">
        <v>50000</v>
      </c>
      <c r="AP76" s="149">
        <v>50000</v>
      </c>
      <c r="AQ76" s="149">
        <v>50000</v>
      </c>
      <c r="AR76" s="149">
        <v>50000</v>
      </c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50">
        <f t="shared" si="19"/>
        <v>300000</v>
      </c>
    </row>
    <row r="77" spans="1:68" outlineLevel="1">
      <c r="A77" s="10">
        <v>84</v>
      </c>
      <c r="B77" s="10" t="s">
        <v>226</v>
      </c>
      <c r="C77" s="193" t="s">
        <v>227</v>
      </c>
      <c r="D77" s="8" t="s">
        <v>90</v>
      </c>
      <c r="E77" s="173">
        <f t="shared" si="20"/>
        <v>160000</v>
      </c>
      <c r="F77" s="15" t="s">
        <v>228</v>
      </c>
      <c r="G77" s="15" t="s">
        <v>229</v>
      </c>
      <c r="H77" s="8" t="s">
        <v>86</v>
      </c>
      <c r="I77" s="8" t="s">
        <v>92</v>
      </c>
      <c r="J77" s="149">
        <v>0</v>
      </c>
      <c r="K77" s="149">
        <v>0</v>
      </c>
      <c r="L77" s="149">
        <v>0</v>
      </c>
      <c r="M77" s="149">
        <v>0</v>
      </c>
      <c r="N77" s="149">
        <v>0</v>
      </c>
      <c r="O77" s="149">
        <v>0</v>
      </c>
      <c r="P77" s="149">
        <v>0</v>
      </c>
      <c r="Q77" s="149">
        <v>0</v>
      </c>
      <c r="R77" s="149">
        <v>0</v>
      </c>
      <c r="S77" s="149">
        <v>0</v>
      </c>
      <c r="T77" s="150">
        <v>0</v>
      </c>
      <c r="U77" s="150"/>
      <c r="V77" s="149"/>
      <c r="W77" s="149"/>
      <c r="X77" s="149">
        <v>50000</v>
      </c>
      <c r="Y77" s="149"/>
      <c r="Z77" s="149"/>
      <c r="AA77" s="149">
        <v>50000</v>
      </c>
      <c r="AB77" s="149"/>
      <c r="AC77" s="149"/>
      <c r="AD77" s="149">
        <v>60000</v>
      </c>
      <c r="AE77" s="149"/>
      <c r="AF77" s="150"/>
      <c r="AG77" s="149"/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>
        <v>0</v>
      </c>
      <c r="BE77" s="150">
        <f t="shared" si="19"/>
        <v>160000</v>
      </c>
    </row>
    <row r="78" spans="1:68" outlineLevel="1">
      <c r="A78" s="10">
        <v>85</v>
      </c>
      <c r="B78" s="10" t="s">
        <v>230</v>
      </c>
      <c r="C78" s="193" t="s">
        <v>231</v>
      </c>
      <c r="D78" s="8" t="s">
        <v>90</v>
      </c>
      <c r="E78" s="173">
        <f t="shared" si="20"/>
        <v>160000</v>
      </c>
      <c r="F78" s="15" t="s">
        <v>232</v>
      </c>
      <c r="G78" s="15" t="s">
        <v>233</v>
      </c>
      <c r="H78" s="8" t="s">
        <v>86</v>
      </c>
      <c r="I78" s="8" t="s">
        <v>92</v>
      </c>
      <c r="J78" s="149">
        <v>0</v>
      </c>
      <c r="K78" s="149">
        <v>0</v>
      </c>
      <c r="L78" s="149">
        <v>0</v>
      </c>
      <c r="M78" s="149">
        <v>0</v>
      </c>
      <c r="N78" s="149">
        <v>0</v>
      </c>
      <c r="O78" s="149">
        <v>0</v>
      </c>
      <c r="P78" s="149">
        <v>0</v>
      </c>
      <c r="Q78" s="149">
        <v>0</v>
      </c>
      <c r="R78" s="149">
        <v>0</v>
      </c>
      <c r="S78" s="149">
        <v>0</v>
      </c>
      <c r="T78" s="150">
        <v>0</v>
      </c>
      <c r="U78" s="150"/>
      <c r="V78" s="149"/>
      <c r="W78" s="149"/>
      <c r="X78" s="149"/>
      <c r="Y78" s="149"/>
      <c r="Z78" s="149"/>
      <c r="AA78" s="149"/>
      <c r="AB78" s="149"/>
      <c r="AC78" s="149"/>
      <c r="AD78" s="149"/>
      <c r="AE78" s="149"/>
      <c r="AF78" s="150"/>
      <c r="AG78" s="149">
        <v>18607</v>
      </c>
      <c r="AH78" s="149">
        <v>18197</v>
      </c>
      <c r="AI78" s="149">
        <v>19016</v>
      </c>
      <c r="AJ78" s="149">
        <v>17377</v>
      </c>
      <c r="AK78" s="149">
        <v>18607</v>
      </c>
      <c r="AL78" s="149">
        <v>18197</v>
      </c>
      <c r="AM78" s="149">
        <v>7787</v>
      </c>
      <c r="AN78" s="149">
        <v>8607</v>
      </c>
      <c r="AO78" s="149">
        <v>8607</v>
      </c>
      <c r="AP78" s="149">
        <v>8607</v>
      </c>
      <c r="AQ78" s="149">
        <v>8197</v>
      </c>
      <c r="AR78" s="149">
        <v>8194</v>
      </c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>
        <v>0</v>
      </c>
      <c r="BE78" s="150">
        <f t="shared" si="19"/>
        <v>160000</v>
      </c>
    </row>
    <row r="79" spans="1:68" outlineLevel="1">
      <c r="A79" s="10">
        <v>87</v>
      </c>
      <c r="B79" s="10" t="s">
        <v>234</v>
      </c>
      <c r="C79" s="193" t="s">
        <v>235</v>
      </c>
      <c r="D79" s="8" t="s">
        <v>236</v>
      </c>
      <c r="E79" s="173">
        <f t="shared" si="20"/>
        <v>150000</v>
      </c>
      <c r="F79" s="15" t="s">
        <v>233</v>
      </c>
      <c r="G79" s="15">
        <v>89</v>
      </c>
      <c r="H79" s="8" t="s">
        <v>86</v>
      </c>
      <c r="I79" s="8" t="s">
        <v>237</v>
      </c>
      <c r="J79" s="149">
        <v>0</v>
      </c>
      <c r="K79" s="149">
        <v>0</v>
      </c>
      <c r="L79" s="149">
        <v>0</v>
      </c>
      <c r="M79" s="149">
        <v>0</v>
      </c>
      <c r="N79" s="149">
        <v>0</v>
      </c>
      <c r="O79" s="149">
        <v>0</v>
      </c>
      <c r="P79" s="149">
        <v>0</v>
      </c>
      <c r="Q79" s="149">
        <v>0</v>
      </c>
      <c r="R79" s="149">
        <v>0</v>
      </c>
      <c r="S79" s="149">
        <v>0</v>
      </c>
      <c r="T79" s="150">
        <v>0</v>
      </c>
      <c r="U79" s="149">
        <v>0</v>
      </c>
      <c r="V79" s="149">
        <v>0</v>
      </c>
      <c r="W79" s="149">
        <v>0</v>
      </c>
      <c r="X79" s="149">
        <v>0</v>
      </c>
      <c r="Y79" s="149">
        <v>0</v>
      </c>
      <c r="Z79" s="149">
        <v>0</v>
      </c>
      <c r="AA79" s="149">
        <v>0</v>
      </c>
      <c r="AB79" s="149">
        <v>0</v>
      </c>
      <c r="AC79" s="149">
        <v>0</v>
      </c>
      <c r="AD79" s="149">
        <v>0</v>
      </c>
      <c r="AE79" s="149">
        <v>0</v>
      </c>
      <c r="AF79" s="150">
        <v>0</v>
      </c>
      <c r="AG79" s="149">
        <v>0</v>
      </c>
      <c r="AH79" s="149">
        <v>0</v>
      </c>
      <c r="AI79" s="149">
        <v>0</v>
      </c>
      <c r="AJ79" s="149"/>
      <c r="AK79" s="149"/>
      <c r="AL79" s="149"/>
      <c r="AM79" s="149"/>
      <c r="AN79" s="149"/>
      <c r="AO79" s="149"/>
      <c r="AP79" s="149"/>
      <c r="AQ79" s="149"/>
      <c r="AR79" s="149"/>
      <c r="AS79" s="149">
        <v>11570</v>
      </c>
      <c r="AT79" s="149">
        <v>11570</v>
      </c>
      <c r="AU79" s="149">
        <v>9917</v>
      </c>
      <c r="AV79" s="149">
        <v>12121</v>
      </c>
      <c r="AW79" s="149">
        <v>11570</v>
      </c>
      <c r="AX79" s="149">
        <v>9917</v>
      </c>
      <c r="AY79" s="149">
        <v>12121</v>
      </c>
      <c r="AZ79" s="149">
        <v>11019</v>
      </c>
      <c r="BA79" s="149">
        <v>10195</v>
      </c>
      <c r="BB79" s="149">
        <v>25000</v>
      </c>
      <c r="BC79" s="149">
        <v>25000</v>
      </c>
      <c r="BD79" s="149">
        <v>0</v>
      </c>
      <c r="BE79" s="150">
        <f t="shared" si="19"/>
        <v>150000</v>
      </c>
    </row>
    <row r="80" spans="1:68" outlineLevel="1">
      <c r="A80" s="10">
        <v>88</v>
      </c>
      <c r="B80" s="10" t="s">
        <v>238</v>
      </c>
      <c r="C80" s="193" t="s">
        <v>239</v>
      </c>
      <c r="D80" s="8" t="s">
        <v>197</v>
      </c>
      <c r="E80" s="173">
        <f t="shared" si="20"/>
        <v>226000</v>
      </c>
      <c r="F80" s="15" t="s">
        <v>240</v>
      </c>
      <c r="G80" s="15">
        <v>89</v>
      </c>
      <c r="H80" s="8" t="s">
        <v>173</v>
      </c>
      <c r="I80" s="8" t="s">
        <v>82</v>
      </c>
      <c r="J80" s="149">
        <v>0</v>
      </c>
      <c r="K80" s="149">
        <v>0</v>
      </c>
      <c r="L80" s="149"/>
      <c r="M80" s="149">
        <v>5695</v>
      </c>
      <c r="N80" s="149">
        <v>5695</v>
      </c>
      <c r="O80" s="149">
        <v>5695</v>
      </c>
      <c r="P80" s="149">
        <v>5980</v>
      </c>
      <c r="Q80" s="149">
        <v>6935</v>
      </c>
      <c r="R80" s="149"/>
      <c r="S80" s="149"/>
      <c r="T80" s="150"/>
      <c r="U80" s="150">
        <v>5695</v>
      </c>
      <c r="V80" s="149">
        <v>5695</v>
      </c>
      <c r="W80" s="149">
        <v>6265</v>
      </c>
      <c r="X80" s="149">
        <v>5410</v>
      </c>
      <c r="Y80" s="149">
        <v>5980</v>
      </c>
      <c r="Z80" s="149">
        <v>5695</v>
      </c>
      <c r="AA80" s="149">
        <v>5410</v>
      </c>
      <c r="AB80" s="149">
        <v>6265</v>
      </c>
      <c r="AC80" s="149">
        <v>6265</v>
      </c>
      <c r="AD80" s="149">
        <v>5695</v>
      </c>
      <c r="AE80" s="149">
        <v>4625</v>
      </c>
      <c r="AF80" s="150"/>
      <c r="AG80" s="149">
        <v>5980</v>
      </c>
      <c r="AH80" s="149">
        <v>5695</v>
      </c>
      <c r="AI80" s="149">
        <v>6265</v>
      </c>
      <c r="AJ80" s="149">
        <v>5126</v>
      </c>
      <c r="AK80" s="149">
        <v>5980</v>
      </c>
      <c r="AL80" s="149">
        <v>5695</v>
      </c>
      <c r="AM80" s="149">
        <v>5410</v>
      </c>
      <c r="AN80" s="149">
        <v>5980</v>
      </c>
      <c r="AO80" s="149">
        <v>5980</v>
      </c>
      <c r="AP80" s="149">
        <v>5980</v>
      </c>
      <c r="AQ80" s="149">
        <v>5695</v>
      </c>
      <c r="AR80" s="149">
        <v>1214</v>
      </c>
      <c r="AS80" s="149">
        <v>5980</v>
      </c>
      <c r="AT80" s="149">
        <v>5980</v>
      </c>
      <c r="AU80" s="149">
        <v>5126</v>
      </c>
      <c r="AV80" s="149">
        <v>6265</v>
      </c>
      <c r="AW80" s="149">
        <v>5980</v>
      </c>
      <c r="AX80" s="149">
        <v>5126</v>
      </c>
      <c r="AY80" s="149">
        <v>6265</v>
      </c>
      <c r="AZ80" s="149">
        <v>5695</v>
      </c>
      <c r="BA80" s="149">
        <v>5980</v>
      </c>
      <c r="BB80" s="149">
        <v>6265</v>
      </c>
      <c r="BC80" s="149">
        <v>5410</v>
      </c>
      <c r="BD80" s="149">
        <v>3928</v>
      </c>
      <c r="BE80" s="150">
        <f t="shared" si="19"/>
        <v>226000</v>
      </c>
    </row>
    <row r="81" spans="1:68">
      <c r="A81" s="29">
        <v>89</v>
      </c>
      <c r="B81" s="29">
        <v>4.2</v>
      </c>
      <c r="C81" s="17" t="s">
        <v>241</v>
      </c>
      <c r="D81" s="30" t="s">
        <v>36</v>
      </c>
      <c r="E81" s="178">
        <f t="shared" si="20"/>
        <v>0</v>
      </c>
      <c r="F81" s="31" t="s">
        <v>242</v>
      </c>
      <c r="G81" s="31">
        <v>105</v>
      </c>
      <c r="H81" s="30" t="s">
        <v>82</v>
      </c>
      <c r="I81" s="30" t="s">
        <v>82</v>
      </c>
      <c r="J81" s="154">
        <v>0</v>
      </c>
      <c r="K81" s="154">
        <v>0</v>
      </c>
      <c r="L81" s="154">
        <v>0</v>
      </c>
      <c r="M81" s="154">
        <v>0</v>
      </c>
      <c r="N81" s="154">
        <v>0</v>
      </c>
      <c r="O81" s="154">
        <v>0</v>
      </c>
      <c r="P81" s="154">
        <v>0</v>
      </c>
      <c r="Q81" s="154">
        <v>0</v>
      </c>
      <c r="R81" s="154">
        <v>0</v>
      </c>
      <c r="S81" s="154">
        <v>0</v>
      </c>
      <c r="T81" s="146">
        <v>0</v>
      </c>
      <c r="U81" s="146">
        <v>0</v>
      </c>
      <c r="V81" s="154">
        <v>0</v>
      </c>
      <c r="W81" s="154">
        <v>0</v>
      </c>
      <c r="X81" s="154">
        <v>0</v>
      </c>
      <c r="Y81" s="154">
        <v>0</v>
      </c>
      <c r="Z81" s="154">
        <v>0</v>
      </c>
      <c r="AA81" s="154">
        <v>0</v>
      </c>
      <c r="AB81" s="154">
        <v>0</v>
      </c>
      <c r="AC81" s="154">
        <v>0</v>
      </c>
      <c r="AD81" s="154">
        <v>0</v>
      </c>
      <c r="AE81" s="154">
        <v>0</v>
      </c>
      <c r="AF81" s="146">
        <v>0</v>
      </c>
      <c r="AG81" s="154">
        <v>0</v>
      </c>
      <c r="AH81" s="154">
        <v>0</v>
      </c>
      <c r="AI81" s="154">
        <v>0</v>
      </c>
      <c r="AJ81" s="154">
        <v>0</v>
      </c>
      <c r="AK81" s="154">
        <v>0</v>
      </c>
      <c r="AL81" s="154">
        <v>0</v>
      </c>
      <c r="AM81" s="154">
        <v>0</v>
      </c>
      <c r="AN81" s="154">
        <v>0</v>
      </c>
      <c r="AO81" s="154">
        <v>0</v>
      </c>
      <c r="AP81" s="154">
        <v>0</v>
      </c>
      <c r="AQ81" s="154">
        <v>0</v>
      </c>
      <c r="AR81" s="154">
        <v>0</v>
      </c>
      <c r="AS81" s="154">
        <v>0</v>
      </c>
      <c r="AT81" s="154">
        <v>0</v>
      </c>
      <c r="AU81" s="154">
        <v>0</v>
      </c>
      <c r="AV81" s="154">
        <v>0</v>
      </c>
      <c r="AW81" s="154">
        <v>0</v>
      </c>
      <c r="AX81" s="154">
        <v>0</v>
      </c>
      <c r="AY81" s="154">
        <v>0</v>
      </c>
      <c r="AZ81" s="154">
        <v>0</v>
      </c>
      <c r="BA81" s="154">
        <v>0</v>
      </c>
      <c r="BB81" s="154">
        <v>0</v>
      </c>
      <c r="BC81" s="154">
        <v>0</v>
      </c>
      <c r="BD81" s="154">
        <v>0</v>
      </c>
      <c r="BE81" s="147">
        <f t="shared" si="19"/>
        <v>0</v>
      </c>
    </row>
    <row r="82" spans="1:68" s="34" customFormat="1">
      <c r="A82" s="27">
        <v>51</v>
      </c>
      <c r="B82" s="27">
        <v>4.3</v>
      </c>
      <c r="C82" s="24" t="s">
        <v>243</v>
      </c>
      <c r="D82" s="28" t="s">
        <v>147</v>
      </c>
      <c r="E82" s="177">
        <f t="shared" si="20"/>
        <v>1147500</v>
      </c>
      <c r="F82" s="24"/>
      <c r="G82" s="24"/>
      <c r="H82" s="28" t="s">
        <v>78</v>
      </c>
      <c r="I82" s="28" t="s">
        <v>31</v>
      </c>
      <c r="J82" s="147">
        <f>J83+J86+J91</f>
        <v>0</v>
      </c>
      <c r="K82" s="147">
        <f t="shared" ref="K82:BD82" si="25">K83+K86+K91</f>
        <v>0</v>
      </c>
      <c r="L82" s="147">
        <f t="shared" si="25"/>
        <v>0</v>
      </c>
      <c r="M82" s="147">
        <f t="shared" si="25"/>
        <v>8731</v>
      </c>
      <c r="N82" s="147">
        <f t="shared" si="25"/>
        <v>9433</v>
      </c>
      <c r="O82" s="147">
        <f t="shared" si="25"/>
        <v>22794</v>
      </c>
      <c r="P82" s="147">
        <f t="shared" si="25"/>
        <v>23934</v>
      </c>
      <c r="Q82" s="147">
        <f t="shared" si="25"/>
        <v>26608</v>
      </c>
      <c r="R82" s="147">
        <f t="shared" si="25"/>
        <v>0</v>
      </c>
      <c r="S82" s="147">
        <f t="shared" si="25"/>
        <v>0</v>
      </c>
      <c r="T82" s="147">
        <f t="shared" si="25"/>
        <v>0</v>
      </c>
      <c r="U82" s="147">
        <f t="shared" si="25"/>
        <v>8731</v>
      </c>
      <c r="V82" s="147">
        <f t="shared" si="25"/>
        <v>8731</v>
      </c>
      <c r="W82" s="147">
        <f t="shared" si="25"/>
        <v>9604</v>
      </c>
      <c r="X82" s="147">
        <f t="shared" si="25"/>
        <v>8294</v>
      </c>
      <c r="Y82" s="147">
        <f t="shared" si="25"/>
        <v>9168</v>
      </c>
      <c r="Z82" s="147">
        <f t="shared" si="25"/>
        <v>8731</v>
      </c>
      <c r="AA82" s="147">
        <f t="shared" si="25"/>
        <v>40437</v>
      </c>
      <c r="AB82" s="147">
        <f t="shared" si="25"/>
        <v>46833</v>
      </c>
      <c r="AC82" s="147">
        <f t="shared" si="25"/>
        <v>46833</v>
      </c>
      <c r="AD82" s="147">
        <f t="shared" si="25"/>
        <v>42577</v>
      </c>
      <c r="AE82" s="147">
        <f t="shared" si="25"/>
        <v>41354</v>
      </c>
      <c r="AF82" s="147">
        <f t="shared" si="25"/>
        <v>195707</v>
      </c>
      <c r="AG82" s="147">
        <f t="shared" si="25"/>
        <v>9168</v>
      </c>
      <c r="AH82" s="147">
        <f t="shared" si="25"/>
        <v>8731</v>
      </c>
      <c r="AI82" s="147">
        <f t="shared" si="25"/>
        <v>9604</v>
      </c>
      <c r="AJ82" s="147">
        <f t="shared" si="25"/>
        <v>7858</v>
      </c>
      <c r="AK82" s="147">
        <f t="shared" si="25"/>
        <v>9168</v>
      </c>
      <c r="AL82" s="147">
        <f t="shared" si="25"/>
        <v>8731</v>
      </c>
      <c r="AM82" s="147">
        <f t="shared" si="25"/>
        <v>8294</v>
      </c>
      <c r="AN82" s="147">
        <f t="shared" si="25"/>
        <v>9168</v>
      </c>
      <c r="AO82" s="147">
        <f t="shared" si="25"/>
        <v>18501</v>
      </c>
      <c r="AP82" s="147">
        <f t="shared" si="25"/>
        <v>18501</v>
      </c>
      <c r="AQ82" s="147">
        <f t="shared" si="25"/>
        <v>18389</v>
      </c>
      <c r="AR82" s="147">
        <f t="shared" si="25"/>
        <v>9887</v>
      </c>
      <c r="AS82" s="147">
        <f t="shared" si="25"/>
        <v>26382</v>
      </c>
      <c r="AT82" s="147">
        <f t="shared" si="25"/>
        <v>26382</v>
      </c>
      <c r="AU82" s="147">
        <f t="shared" si="25"/>
        <v>22612</v>
      </c>
      <c r="AV82" s="147">
        <f t="shared" si="25"/>
        <v>52636</v>
      </c>
      <c r="AW82" s="147">
        <f t="shared" si="25"/>
        <v>51382</v>
      </c>
      <c r="AX82" s="147">
        <f t="shared" si="25"/>
        <v>48430</v>
      </c>
      <c r="AY82" s="147">
        <f t="shared" si="25"/>
        <v>34604</v>
      </c>
      <c r="AZ82" s="147">
        <f t="shared" si="25"/>
        <v>33731</v>
      </c>
      <c r="BA82" s="147">
        <f t="shared" si="25"/>
        <v>34168</v>
      </c>
      <c r="BB82" s="147">
        <f t="shared" si="25"/>
        <v>34604</v>
      </c>
      <c r="BC82" s="147">
        <f t="shared" si="25"/>
        <v>33294</v>
      </c>
      <c r="BD82" s="147">
        <f t="shared" si="25"/>
        <v>54775</v>
      </c>
      <c r="BE82" s="147">
        <f t="shared" si="19"/>
        <v>1147500</v>
      </c>
      <c r="BF82" s="22"/>
      <c r="BG82" s="22"/>
      <c r="BH82" s="22"/>
      <c r="BI82" s="22"/>
      <c r="BJ82" s="22"/>
      <c r="BK82" s="22"/>
      <c r="BL82" s="22"/>
      <c r="BM82" s="22"/>
      <c r="BN82" s="22"/>
      <c r="BO82" s="22"/>
      <c r="BP82" s="22"/>
    </row>
    <row r="83" spans="1:68" s="22" customFormat="1">
      <c r="A83" s="57">
        <v>52</v>
      </c>
      <c r="B83" s="57" t="s">
        <v>244</v>
      </c>
      <c r="C83" s="58" t="s">
        <v>245</v>
      </c>
      <c r="D83" s="59" t="s">
        <v>246</v>
      </c>
      <c r="E83" s="175">
        <f t="shared" si="20"/>
        <v>81000</v>
      </c>
      <c r="F83" s="58"/>
      <c r="G83" s="58"/>
      <c r="H83" s="59" t="s">
        <v>247</v>
      </c>
      <c r="I83" s="59" t="s">
        <v>190</v>
      </c>
      <c r="J83" s="151">
        <f>SUM(J84:J85)</f>
        <v>0</v>
      </c>
      <c r="K83" s="151">
        <f t="shared" ref="K83:BD83" si="26">SUM(K84:K85)</f>
        <v>0</v>
      </c>
      <c r="L83" s="151">
        <f t="shared" si="26"/>
        <v>0</v>
      </c>
      <c r="M83" s="151">
        <f t="shared" si="26"/>
        <v>0</v>
      </c>
      <c r="N83" s="151">
        <f t="shared" si="26"/>
        <v>702</v>
      </c>
      <c r="O83" s="151">
        <f t="shared" si="26"/>
        <v>14063</v>
      </c>
      <c r="P83" s="151">
        <f t="shared" si="26"/>
        <v>14766</v>
      </c>
      <c r="Q83" s="151">
        <f t="shared" si="26"/>
        <v>15469</v>
      </c>
      <c r="R83" s="151">
        <f t="shared" si="26"/>
        <v>0</v>
      </c>
      <c r="S83" s="151">
        <f t="shared" si="26"/>
        <v>0</v>
      </c>
      <c r="T83" s="151">
        <f t="shared" si="26"/>
        <v>0</v>
      </c>
      <c r="U83" s="151">
        <f t="shared" si="26"/>
        <v>0</v>
      </c>
      <c r="V83" s="151">
        <f t="shared" si="26"/>
        <v>0</v>
      </c>
      <c r="W83" s="151">
        <f t="shared" si="26"/>
        <v>0</v>
      </c>
      <c r="X83" s="151">
        <f t="shared" si="26"/>
        <v>0</v>
      </c>
      <c r="Y83" s="151">
        <f t="shared" si="26"/>
        <v>0</v>
      </c>
      <c r="Z83" s="151">
        <f t="shared" si="26"/>
        <v>0</v>
      </c>
      <c r="AA83" s="151">
        <f t="shared" si="26"/>
        <v>0</v>
      </c>
      <c r="AB83" s="151">
        <f t="shared" si="26"/>
        <v>0</v>
      </c>
      <c r="AC83" s="151">
        <f t="shared" si="26"/>
        <v>0</v>
      </c>
      <c r="AD83" s="151">
        <f t="shared" si="26"/>
        <v>0</v>
      </c>
      <c r="AE83" s="151">
        <f t="shared" si="26"/>
        <v>0</v>
      </c>
      <c r="AF83" s="151">
        <f t="shared" si="26"/>
        <v>0</v>
      </c>
      <c r="AG83" s="151">
        <f t="shared" si="26"/>
        <v>0</v>
      </c>
      <c r="AH83" s="151">
        <f t="shared" si="26"/>
        <v>0</v>
      </c>
      <c r="AI83" s="151">
        <f t="shared" si="26"/>
        <v>0</v>
      </c>
      <c r="AJ83" s="151">
        <f t="shared" si="26"/>
        <v>0</v>
      </c>
      <c r="AK83" s="151">
        <f t="shared" si="26"/>
        <v>0</v>
      </c>
      <c r="AL83" s="151">
        <f t="shared" si="26"/>
        <v>0</v>
      </c>
      <c r="AM83" s="151">
        <f t="shared" si="26"/>
        <v>0</v>
      </c>
      <c r="AN83" s="151">
        <f t="shared" si="26"/>
        <v>0</v>
      </c>
      <c r="AO83" s="151">
        <f t="shared" si="26"/>
        <v>9333</v>
      </c>
      <c r="AP83" s="151">
        <f t="shared" si="26"/>
        <v>9333</v>
      </c>
      <c r="AQ83" s="151">
        <f>SUM(AQ84:AQ85)</f>
        <v>8890</v>
      </c>
      <c r="AR83" s="151">
        <f t="shared" si="26"/>
        <v>8444</v>
      </c>
      <c r="AS83" s="151">
        <f t="shared" si="26"/>
        <v>0</v>
      </c>
      <c r="AT83" s="151">
        <f t="shared" si="26"/>
        <v>0</v>
      </c>
      <c r="AU83" s="151">
        <f t="shared" si="26"/>
        <v>0</v>
      </c>
      <c r="AV83" s="151">
        <f t="shared" si="26"/>
        <v>0</v>
      </c>
      <c r="AW83" s="151">
        <f t="shared" si="26"/>
        <v>0</v>
      </c>
      <c r="AX83" s="151">
        <f t="shared" si="26"/>
        <v>0</v>
      </c>
      <c r="AY83" s="151">
        <f t="shared" si="26"/>
        <v>0</v>
      </c>
      <c r="AZ83" s="151">
        <f t="shared" si="26"/>
        <v>0</v>
      </c>
      <c r="BA83" s="151">
        <f t="shared" si="26"/>
        <v>0</v>
      </c>
      <c r="BB83" s="151">
        <f t="shared" si="26"/>
        <v>0</v>
      </c>
      <c r="BC83" s="151">
        <f t="shared" si="26"/>
        <v>0</v>
      </c>
      <c r="BD83" s="151">
        <f t="shared" si="26"/>
        <v>0</v>
      </c>
      <c r="BE83" s="151">
        <f t="shared" si="19"/>
        <v>81000</v>
      </c>
    </row>
    <row r="84" spans="1:68" outlineLevel="1">
      <c r="A84" s="10">
        <v>53</v>
      </c>
      <c r="B84" s="10" t="s">
        <v>248</v>
      </c>
      <c r="C84" s="15" t="s">
        <v>249</v>
      </c>
      <c r="D84" s="8" t="s">
        <v>246</v>
      </c>
      <c r="E84" s="192">
        <f t="shared" si="20"/>
        <v>45000</v>
      </c>
      <c r="F84" s="15">
        <v>20</v>
      </c>
      <c r="G84" s="15" t="s">
        <v>250</v>
      </c>
      <c r="H84" s="8" t="s">
        <v>247</v>
      </c>
      <c r="I84" s="8" t="s">
        <v>190</v>
      </c>
      <c r="J84" s="149">
        <v>0</v>
      </c>
      <c r="K84" s="149">
        <v>0</v>
      </c>
      <c r="L84" s="149">
        <v>0</v>
      </c>
      <c r="M84" s="149">
        <v>0</v>
      </c>
      <c r="N84" s="149">
        <v>702</v>
      </c>
      <c r="O84" s="149">
        <v>14063</v>
      </c>
      <c r="P84" s="149">
        <v>14766</v>
      </c>
      <c r="Q84" s="149">
        <v>15469</v>
      </c>
      <c r="R84" s="149">
        <v>0</v>
      </c>
      <c r="S84" s="149">
        <v>0</v>
      </c>
      <c r="T84" s="150">
        <v>0</v>
      </c>
      <c r="U84" s="150">
        <v>0</v>
      </c>
      <c r="V84" s="149">
        <v>0</v>
      </c>
      <c r="W84" s="149">
        <v>0</v>
      </c>
      <c r="X84" s="149">
        <v>0</v>
      </c>
      <c r="Y84" s="149">
        <v>0</v>
      </c>
      <c r="Z84" s="149">
        <v>0</v>
      </c>
      <c r="AA84" s="149">
        <v>0</v>
      </c>
      <c r="AB84" s="149">
        <v>0</v>
      </c>
      <c r="AC84" s="149">
        <v>0</v>
      </c>
      <c r="AD84" s="149">
        <v>0</v>
      </c>
      <c r="AE84" s="149">
        <v>0</v>
      </c>
      <c r="AF84" s="150">
        <v>0</v>
      </c>
      <c r="AG84" s="149">
        <v>0</v>
      </c>
      <c r="AH84" s="149">
        <v>0</v>
      </c>
      <c r="AI84" s="149">
        <v>0</v>
      </c>
      <c r="AJ84" s="149">
        <v>0</v>
      </c>
      <c r="AK84" s="149">
        <v>0</v>
      </c>
      <c r="AL84" s="149">
        <v>0</v>
      </c>
      <c r="AM84" s="149">
        <v>0</v>
      </c>
      <c r="AN84" s="149">
        <v>0</v>
      </c>
      <c r="AO84" s="149">
        <v>0</v>
      </c>
      <c r="AP84" s="149">
        <v>0</v>
      </c>
      <c r="AQ84" s="149">
        <v>0</v>
      </c>
      <c r="AR84" s="149">
        <v>0</v>
      </c>
      <c r="AS84" s="149">
        <v>0</v>
      </c>
      <c r="AT84" s="149">
        <v>0</v>
      </c>
      <c r="AU84" s="149">
        <v>0</v>
      </c>
      <c r="AV84" s="149">
        <v>0</v>
      </c>
      <c r="AW84" s="149">
        <v>0</v>
      </c>
      <c r="AX84" s="149">
        <v>0</v>
      </c>
      <c r="AY84" s="149">
        <v>0</v>
      </c>
      <c r="AZ84" s="149">
        <v>0</v>
      </c>
      <c r="BA84" s="149">
        <v>0</v>
      </c>
      <c r="BB84" s="149">
        <v>0</v>
      </c>
      <c r="BC84" s="149">
        <v>0</v>
      </c>
      <c r="BD84" s="149">
        <v>0</v>
      </c>
      <c r="BE84" s="150">
        <f t="shared" si="19"/>
        <v>45000</v>
      </c>
    </row>
    <row r="85" spans="1:68" outlineLevel="1">
      <c r="A85" s="10">
        <v>54</v>
      </c>
      <c r="B85" s="10" t="s">
        <v>251</v>
      </c>
      <c r="C85" s="15" t="s">
        <v>252</v>
      </c>
      <c r="D85" s="8" t="s">
        <v>246</v>
      </c>
      <c r="E85" s="192">
        <f t="shared" si="20"/>
        <v>36000</v>
      </c>
      <c r="F85" s="15" t="s">
        <v>253</v>
      </c>
      <c r="G85" s="15">
        <v>89</v>
      </c>
      <c r="H85" s="8" t="s">
        <v>247</v>
      </c>
      <c r="I85" s="8" t="s">
        <v>190</v>
      </c>
      <c r="J85" s="149">
        <v>0</v>
      </c>
      <c r="K85" s="149">
        <v>0</v>
      </c>
      <c r="L85" s="149">
        <v>0</v>
      </c>
      <c r="M85" s="149">
        <v>0</v>
      </c>
      <c r="N85" s="149">
        <v>0</v>
      </c>
      <c r="O85" s="149">
        <v>0</v>
      </c>
      <c r="P85" s="149">
        <v>0</v>
      </c>
      <c r="Q85" s="149">
        <v>0</v>
      </c>
      <c r="R85" s="149">
        <v>0</v>
      </c>
      <c r="S85" s="149">
        <v>0</v>
      </c>
      <c r="T85" s="150">
        <v>0</v>
      </c>
      <c r="U85" s="150">
        <v>0</v>
      </c>
      <c r="V85" s="149">
        <v>0</v>
      </c>
      <c r="W85" s="149">
        <v>0</v>
      </c>
      <c r="X85" s="149">
        <v>0</v>
      </c>
      <c r="Y85" s="149">
        <v>0</v>
      </c>
      <c r="Z85" s="149">
        <v>0</v>
      </c>
      <c r="AA85" s="149">
        <v>0</v>
      </c>
      <c r="AB85" s="149">
        <v>0</v>
      </c>
      <c r="AC85" s="149">
        <v>0</v>
      </c>
      <c r="AD85" s="149">
        <v>0</v>
      </c>
      <c r="AE85" s="149">
        <v>0</v>
      </c>
      <c r="AF85" s="150">
        <v>0</v>
      </c>
      <c r="AG85" s="149">
        <v>0</v>
      </c>
      <c r="AH85" s="149">
        <v>0</v>
      </c>
      <c r="AI85" s="149">
        <v>0</v>
      </c>
      <c r="AJ85" s="149">
        <v>0</v>
      </c>
      <c r="AK85" s="149">
        <v>0</v>
      </c>
      <c r="AL85" s="149">
        <v>0</v>
      </c>
      <c r="AM85" s="149">
        <v>0</v>
      </c>
      <c r="AN85" s="149">
        <v>0</v>
      </c>
      <c r="AO85" s="149">
        <v>9333</v>
      </c>
      <c r="AP85" s="149">
        <v>9333</v>
      </c>
      <c r="AQ85" s="149">
        <v>8890</v>
      </c>
      <c r="AR85" s="149">
        <v>8444</v>
      </c>
      <c r="AS85" s="149">
        <v>0</v>
      </c>
      <c r="AT85" s="149">
        <v>0</v>
      </c>
      <c r="AU85" s="149">
        <v>0</v>
      </c>
      <c r="AV85" s="149">
        <v>0</v>
      </c>
      <c r="AW85" s="149">
        <v>0</v>
      </c>
      <c r="AX85" s="149">
        <v>0</v>
      </c>
      <c r="AY85" s="149">
        <v>0</v>
      </c>
      <c r="AZ85" s="149">
        <v>0</v>
      </c>
      <c r="BA85" s="149">
        <v>0</v>
      </c>
      <c r="BB85" s="149">
        <v>0</v>
      </c>
      <c r="BC85" s="149">
        <v>0</v>
      </c>
      <c r="BD85" s="149">
        <v>0</v>
      </c>
      <c r="BE85" s="150">
        <f t="shared" si="19"/>
        <v>36000</v>
      </c>
    </row>
    <row r="86" spans="1:68" s="22" customFormat="1">
      <c r="A86" s="60">
        <v>55</v>
      </c>
      <c r="B86" s="60" t="s">
        <v>254</v>
      </c>
      <c r="C86" s="61" t="s">
        <v>255</v>
      </c>
      <c r="D86" s="62" t="s">
        <v>147</v>
      </c>
      <c r="E86" s="172">
        <f t="shared" si="20"/>
        <v>566500</v>
      </c>
      <c r="F86" s="61"/>
      <c r="G86" s="61"/>
      <c r="H86" s="62" t="s">
        <v>78</v>
      </c>
      <c r="I86" s="62" t="s">
        <v>31</v>
      </c>
      <c r="J86" s="148">
        <f>SUM(J87:J90)</f>
        <v>0</v>
      </c>
      <c r="K86" s="148">
        <f t="shared" ref="K86:BD86" si="27">SUM(K87:K90)</f>
        <v>0</v>
      </c>
      <c r="L86" s="148">
        <f t="shared" si="27"/>
        <v>0</v>
      </c>
      <c r="M86" s="148">
        <f t="shared" si="27"/>
        <v>8731</v>
      </c>
      <c r="N86" s="148">
        <f t="shared" si="27"/>
        <v>8731</v>
      </c>
      <c r="O86" s="148">
        <f t="shared" si="27"/>
        <v>8731</v>
      </c>
      <c r="P86" s="148">
        <f t="shared" si="27"/>
        <v>9168</v>
      </c>
      <c r="Q86" s="148">
        <f t="shared" si="27"/>
        <v>11139</v>
      </c>
      <c r="R86" s="148">
        <f t="shared" si="27"/>
        <v>0</v>
      </c>
      <c r="S86" s="148">
        <f t="shared" si="27"/>
        <v>0</v>
      </c>
      <c r="T86" s="148">
        <f t="shared" si="27"/>
        <v>0</v>
      </c>
      <c r="U86" s="148">
        <f t="shared" si="27"/>
        <v>8731</v>
      </c>
      <c r="V86" s="148">
        <f t="shared" si="27"/>
        <v>8731</v>
      </c>
      <c r="W86" s="148">
        <f t="shared" si="27"/>
        <v>9604</v>
      </c>
      <c r="X86" s="148">
        <f t="shared" si="27"/>
        <v>8294</v>
      </c>
      <c r="Y86" s="148">
        <f t="shared" si="27"/>
        <v>9168</v>
      </c>
      <c r="Z86" s="148">
        <f t="shared" si="27"/>
        <v>8731</v>
      </c>
      <c r="AA86" s="148">
        <f t="shared" si="27"/>
        <v>23860</v>
      </c>
      <c r="AB86" s="148">
        <f t="shared" si="27"/>
        <v>27636</v>
      </c>
      <c r="AC86" s="148">
        <f t="shared" si="27"/>
        <v>27636</v>
      </c>
      <c r="AD86" s="148">
        <f t="shared" si="27"/>
        <v>25125</v>
      </c>
      <c r="AE86" s="148">
        <f t="shared" si="27"/>
        <v>23902</v>
      </c>
      <c r="AF86" s="148">
        <f t="shared" si="27"/>
        <v>35582</v>
      </c>
      <c r="AG86" s="148">
        <f t="shared" si="27"/>
        <v>9168</v>
      </c>
      <c r="AH86" s="148">
        <f t="shared" si="27"/>
        <v>8731</v>
      </c>
      <c r="AI86" s="148">
        <f t="shared" si="27"/>
        <v>9604</v>
      </c>
      <c r="AJ86" s="148">
        <f t="shared" si="27"/>
        <v>7858</v>
      </c>
      <c r="AK86" s="148">
        <f t="shared" si="27"/>
        <v>9168</v>
      </c>
      <c r="AL86" s="148">
        <f t="shared" si="27"/>
        <v>8731</v>
      </c>
      <c r="AM86" s="148">
        <f t="shared" si="27"/>
        <v>8294</v>
      </c>
      <c r="AN86" s="148">
        <f t="shared" si="27"/>
        <v>9168</v>
      </c>
      <c r="AO86" s="148">
        <f t="shared" si="27"/>
        <v>9168</v>
      </c>
      <c r="AP86" s="148">
        <f t="shared" si="27"/>
        <v>9168</v>
      </c>
      <c r="AQ86" s="148">
        <f>SUM(AQ87:AQ90)</f>
        <v>9499</v>
      </c>
      <c r="AR86" s="148">
        <f t="shared" si="27"/>
        <v>1443</v>
      </c>
      <c r="AS86" s="148">
        <f t="shared" si="27"/>
        <v>26382</v>
      </c>
      <c r="AT86" s="148">
        <f t="shared" si="27"/>
        <v>26382</v>
      </c>
      <c r="AU86" s="148">
        <f t="shared" si="27"/>
        <v>22612</v>
      </c>
      <c r="AV86" s="148">
        <f t="shared" si="27"/>
        <v>27636</v>
      </c>
      <c r="AW86" s="148">
        <f t="shared" si="27"/>
        <v>26382</v>
      </c>
      <c r="AX86" s="148">
        <f t="shared" si="27"/>
        <v>23430</v>
      </c>
      <c r="AY86" s="148">
        <f t="shared" si="27"/>
        <v>9604</v>
      </c>
      <c r="AZ86" s="148">
        <f t="shared" si="27"/>
        <v>8731</v>
      </c>
      <c r="BA86" s="148">
        <f t="shared" si="27"/>
        <v>9168</v>
      </c>
      <c r="BB86" s="148">
        <f t="shared" si="27"/>
        <v>9604</v>
      </c>
      <c r="BC86" s="148">
        <f t="shared" si="27"/>
        <v>8294</v>
      </c>
      <c r="BD86" s="148">
        <f t="shared" si="27"/>
        <v>4775</v>
      </c>
      <c r="BE86" s="148">
        <f t="shared" si="19"/>
        <v>566500</v>
      </c>
    </row>
    <row r="87" spans="1:68" outlineLevel="1">
      <c r="A87" s="10">
        <v>56</v>
      </c>
      <c r="B87" s="10" t="s">
        <v>256</v>
      </c>
      <c r="C87" s="15" t="s">
        <v>257</v>
      </c>
      <c r="D87" s="8" t="s">
        <v>258</v>
      </c>
      <c r="E87" s="192">
        <f t="shared" si="20"/>
        <v>110000</v>
      </c>
      <c r="F87" s="15">
        <v>11</v>
      </c>
      <c r="G87" s="15" t="s">
        <v>232</v>
      </c>
      <c r="H87" s="8" t="s">
        <v>259</v>
      </c>
      <c r="I87" s="8" t="s">
        <v>92</v>
      </c>
      <c r="J87" s="149">
        <v>0</v>
      </c>
      <c r="K87" s="149">
        <v>0</v>
      </c>
      <c r="L87" s="149">
        <v>0</v>
      </c>
      <c r="M87" s="149">
        <v>0</v>
      </c>
      <c r="N87" s="149">
        <v>0</v>
      </c>
      <c r="O87" s="149">
        <v>0</v>
      </c>
      <c r="P87" s="149">
        <v>0</v>
      </c>
      <c r="Q87" s="149">
        <v>0</v>
      </c>
      <c r="R87" s="149">
        <v>0</v>
      </c>
      <c r="S87" s="149">
        <v>0</v>
      </c>
      <c r="T87" s="150">
        <v>0</v>
      </c>
      <c r="U87" s="150">
        <v>0</v>
      </c>
      <c r="V87" s="149">
        <v>0</v>
      </c>
      <c r="W87" s="149">
        <v>0</v>
      </c>
      <c r="X87" s="149">
        <v>0</v>
      </c>
      <c r="Y87" s="149">
        <v>0</v>
      </c>
      <c r="Z87" s="149">
        <v>0</v>
      </c>
      <c r="AA87" s="149">
        <v>7783</v>
      </c>
      <c r="AB87" s="149">
        <v>9016</v>
      </c>
      <c r="AC87" s="149">
        <v>9016</v>
      </c>
      <c r="AD87" s="149">
        <v>8197</v>
      </c>
      <c r="AE87" s="149">
        <v>8197</v>
      </c>
      <c r="AF87" s="150">
        <v>17791</v>
      </c>
      <c r="AG87" s="149"/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>
        <v>8607</v>
      </c>
      <c r="AT87" s="149">
        <v>8607</v>
      </c>
      <c r="AU87" s="149">
        <v>7377</v>
      </c>
      <c r="AV87" s="149">
        <v>9016</v>
      </c>
      <c r="AW87" s="149">
        <v>8607</v>
      </c>
      <c r="AX87" s="149">
        <v>7786</v>
      </c>
      <c r="AY87" s="149">
        <v>0</v>
      </c>
      <c r="AZ87" s="149">
        <v>0</v>
      </c>
      <c r="BA87" s="149">
        <v>0</v>
      </c>
      <c r="BB87" s="149">
        <v>0</v>
      </c>
      <c r="BC87" s="149">
        <v>0</v>
      </c>
      <c r="BD87" s="149">
        <v>0</v>
      </c>
      <c r="BE87" s="150">
        <f t="shared" si="19"/>
        <v>110000</v>
      </c>
    </row>
    <row r="88" spans="1:68" outlineLevel="1">
      <c r="A88" s="10">
        <v>57</v>
      </c>
      <c r="B88" s="10" t="s">
        <v>260</v>
      </c>
      <c r="C88" s="15" t="s">
        <v>261</v>
      </c>
      <c r="D88" s="8" t="s">
        <v>258</v>
      </c>
      <c r="E88" s="192">
        <f t="shared" si="20"/>
        <v>110000</v>
      </c>
      <c r="F88" s="15" t="s">
        <v>228</v>
      </c>
      <c r="G88" s="15" t="s">
        <v>262</v>
      </c>
      <c r="H88" s="8" t="s">
        <v>259</v>
      </c>
      <c r="I88" s="8" t="s">
        <v>92</v>
      </c>
      <c r="J88" s="149">
        <v>0</v>
      </c>
      <c r="K88" s="149">
        <v>0</v>
      </c>
      <c r="L88" s="149">
        <v>0</v>
      </c>
      <c r="M88" s="149">
        <v>0</v>
      </c>
      <c r="N88" s="149">
        <v>0</v>
      </c>
      <c r="O88" s="149">
        <v>0</v>
      </c>
      <c r="P88" s="149">
        <v>0</v>
      </c>
      <c r="Q88" s="149">
        <v>0</v>
      </c>
      <c r="R88" s="149">
        <v>0</v>
      </c>
      <c r="S88" s="149">
        <v>0</v>
      </c>
      <c r="T88" s="150">
        <v>0</v>
      </c>
      <c r="U88" s="150">
        <v>0</v>
      </c>
      <c r="V88" s="149">
        <v>0</v>
      </c>
      <c r="W88" s="149">
        <v>0</v>
      </c>
      <c r="X88" s="149">
        <v>0</v>
      </c>
      <c r="Y88" s="149">
        <v>0</v>
      </c>
      <c r="Z88" s="149">
        <v>0</v>
      </c>
      <c r="AA88" s="149">
        <v>7783</v>
      </c>
      <c r="AB88" s="149">
        <v>9016</v>
      </c>
      <c r="AC88" s="149">
        <v>9016</v>
      </c>
      <c r="AD88" s="149">
        <v>8197</v>
      </c>
      <c r="AE88" s="149">
        <v>8197</v>
      </c>
      <c r="AF88" s="150">
        <v>17791</v>
      </c>
      <c r="AG88" s="149"/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>
        <v>8607</v>
      </c>
      <c r="AT88" s="149">
        <v>8607</v>
      </c>
      <c r="AU88" s="149">
        <v>7377</v>
      </c>
      <c r="AV88" s="149">
        <v>9016</v>
      </c>
      <c r="AW88" s="149">
        <v>8607</v>
      </c>
      <c r="AX88" s="149">
        <v>7786</v>
      </c>
      <c r="AY88" s="149">
        <v>0</v>
      </c>
      <c r="AZ88" s="149">
        <v>0</v>
      </c>
      <c r="BA88" s="149">
        <v>0</v>
      </c>
      <c r="BB88" s="149">
        <v>0</v>
      </c>
      <c r="BC88" s="149">
        <v>0</v>
      </c>
      <c r="BD88" s="149">
        <v>0</v>
      </c>
      <c r="BE88" s="150">
        <f t="shared" si="19"/>
        <v>110000</v>
      </c>
    </row>
    <row r="89" spans="1:68" outlineLevel="1">
      <c r="A89" s="10">
        <v>58</v>
      </c>
      <c r="B89" s="10" t="s">
        <v>263</v>
      </c>
      <c r="C89" s="184" t="s">
        <v>264</v>
      </c>
      <c r="D89" s="8" t="s">
        <v>197</v>
      </c>
      <c r="E89" s="192">
        <f t="shared" si="20"/>
        <v>204000</v>
      </c>
      <c r="F89" s="15" t="s">
        <v>265</v>
      </c>
      <c r="G89" s="15" t="s">
        <v>266</v>
      </c>
      <c r="H89" s="8" t="s">
        <v>173</v>
      </c>
      <c r="I89" s="8" t="s">
        <v>82</v>
      </c>
      <c r="J89" s="149">
        <v>0</v>
      </c>
      <c r="K89" s="149">
        <v>0</v>
      </c>
      <c r="L89" s="149"/>
      <c r="M89" s="149">
        <v>5139</v>
      </c>
      <c r="N89" s="149">
        <v>5139</v>
      </c>
      <c r="O89" s="149">
        <v>5139</v>
      </c>
      <c r="P89" s="149">
        <v>5396</v>
      </c>
      <c r="Q89" s="149">
        <v>6187</v>
      </c>
      <c r="R89" s="149"/>
      <c r="S89" s="149"/>
      <c r="T89" s="150"/>
      <c r="U89" s="150">
        <v>5139</v>
      </c>
      <c r="V89" s="149">
        <v>5139</v>
      </c>
      <c r="W89" s="149">
        <v>5653</v>
      </c>
      <c r="X89" s="149">
        <v>4882</v>
      </c>
      <c r="Y89" s="149">
        <v>5396</v>
      </c>
      <c r="Z89" s="149">
        <v>5139</v>
      </c>
      <c r="AA89" s="149">
        <v>4882</v>
      </c>
      <c r="AB89" s="149">
        <v>5653</v>
      </c>
      <c r="AC89" s="149">
        <v>5653</v>
      </c>
      <c r="AD89" s="149">
        <v>5139</v>
      </c>
      <c r="AE89" s="149">
        <v>4325</v>
      </c>
      <c r="AF89" s="150"/>
      <c r="AG89" s="149">
        <v>5396</v>
      </c>
      <c r="AH89" s="149">
        <v>5139</v>
      </c>
      <c r="AI89" s="149">
        <v>5653</v>
      </c>
      <c r="AJ89" s="149">
        <v>4625</v>
      </c>
      <c r="AK89" s="149">
        <v>5396</v>
      </c>
      <c r="AL89" s="149">
        <v>5139</v>
      </c>
      <c r="AM89" s="149">
        <v>4882</v>
      </c>
      <c r="AN89" s="149">
        <v>5396</v>
      </c>
      <c r="AO89" s="149">
        <v>5396</v>
      </c>
      <c r="AP89" s="149">
        <v>5396</v>
      </c>
      <c r="AQ89" s="149">
        <v>5139</v>
      </c>
      <c r="AR89" s="149">
        <v>1443</v>
      </c>
      <c r="AS89" s="149">
        <v>5396</v>
      </c>
      <c r="AT89" s="149">
        <v>5396</v>
      </c>
      <c r="AU89" s="149">
        <v>4625</v>
      </c>
      <c r="AV89" s="149">
        <v>5653</v>
      </c>
      <c r="AW89" s="149">
        <v>5396</v>
      </c>
      <c r="AX89" s="149">
        <v>4625</v>
      </c>
      <c r="AY89" s="149">
        <v>5653</v>
      </c>
      <c r="AZ89" s="149">
        <v>5139</v>
      </c>
      <c r="BA89" s="149">
        <v>5396</v>
      </c>
      <c r="BB89" s="149">
        <v>5653</v>
      </c>
      <c r="BC89" s="149">
        <v>4882</v>
      </c>
      <c r="BD89" s="149">
        <v>3186</v>
      </c>
      <c r="BE89" s="150">
        <f t="shared" si="19"/>
        <v>204000</v>
      </c>
    </row>
    <row r="90" spans="1:68" outlineLevel="1">
      <c r="A90" s="10">
        <v>59</v>
      </c>
      <c r="B90" s="10" t="s">
        <v>267</v>
      </c>
      <c r="C90" s="184" t="s">
        <v>268</v>
      </c>
      <c r="D90" s="8" t="s">
        <v>147</v>
      </c>
      <c r="E90" s="192">
        <f t="shared" si="20"/>
        <v>142500</v>
      </c>
      <c r="F90" s="15" t="s">
        <v>262</v>
      </c>
      <c r="G90" s="15">
        <v>89</v>
      </c>
      <c r="H90" s="8" t="s">
        <v>78</v>
      </c>
      <c r="I90" s="8" t="s">
        <v>31</v>
      </c>
      <c r="J90" s="149">
        <v>0</v>
      </c>
      <c r="K90" s="149">
        <v>0</v>
      </c>
      <c r="L90" s="149"/>
      <c r="M90" s="149">
        <v>3592</v>
      </c>
      <c r="N90" s="149">
        <v>3592</v>
      </c>
      <c r="O90" s="149">
        <v>3592</v>
      </c>
      <c r="P90" s="149">
        <v>3772</v>
      </c>
      <c r="Q90" s="149">
        <v>4952</v>
      </c>
      <c r="R90" s="149"/>
      <c r="S90" s="149"/>
      <c r="T90" s="150"/>
      <c r="U90" s="150">
        <v>3592</v>
      </c>
      <c r="V90" s="149">
        <v>3592</v>
      </c>
      <c r="W90" s="149">
        <v>3951</v>
      </c>
      <c r="X90" s="149">
        <v>3412</v>
      </c>
      <c r="Y90" s="149">
        <v>3772</v>
      </c>
      <c r="Z90" s="149">
        <v>3592</v>
      </c>
      <c r="AA90" s="149">
        <v>3412</v>
      </c>
      <c r="AB90" s="149">
        <v>3951</v>
      </c>
      <c r="AC90" s="149">
        <v>3951</v>
      </c>
      <c r="AD90" s="149">
        <v>3592</v>
      </c>
      <c r="AE90" s="149">
        <v>3183</v>
      </c>
      <c r="AF90" s="150"/>
      <c r="AG90" s="149">
        <v>3772</v>
      </c>
      <c r="AH90" s="149">
        <v>3592</v>
      </c>
      <c r="AI90" s="149">
        <v>3951</v>
      </c>
      <c r="AJ90" s="149">
        <v>3233</v>
      </c>
      <c r="AK90" s="149">
        <v>3772</v>
      </c>
      <c r="AL90" s="149">
        <v>3592</v>
      </c>
      <c r="AM90" s="149">
        <v>3412</v>
      </c>
      <c r="AN90" s="149">
        <v>3772</v>
      </c>
      <c r="AO90" s="149">
        <v>3772</v>
      </c>
      <c r="AP90" s="149">
        <v>3772</v>
      </c>
      <c r="AQ90" s="149">
        <v>4360</v>
      </c>
      <c r="AR90" s="149"/>
      <c r="AS90" s="149">
        <v>3772</v>
      </c>
      <c r="AT90" s="149">
        <v>3772</v>
      </c>
      <c r="AU90" s="149">
        <v>3233</v>
      </c>
      <c r="AV90" s="149">
        <v>3951</v>
      </c>
      <c r="AW90" s="149">
        <v>3772</v>
      </c>
      <c r="AX90" s="149">
        <v>3233</v>
      </c>
      <c r="AY90" s="149">
        <v>3951</v>
      </c>
      <c r="AZ90" s="149">
        <v>3592</v>
      </c>
      <c r="BA90" s="149">
        <v>3772</v>
      </c>
      <c r="BB90" s="149">
        <v>3951</v>
      </c>
      <c r="BC90" s="149">
        <v>3412</v>
      </c>
      <c r="BD90" s="149">
        <v>1589</v>
      </c>
      <c r="BE90" s="150">
        <f t="shared" si="19"/>
        <v>142500</v>
      </c>
    </row>
    <row r="91" spans="1:68" s="22" customFormat="1">
      <c r="A91" s="60">
        <v>60</v>
      </c>
      <c r="B91" s="60" t="s">
        <v>269</v>
      </c>
      <c r="C91" s="194" t="s">
        <v>270</v>
      </c>
      <c r="D91" s="62" t="s">
        <v>258</v>
      </c>
      <c r="E91" s="172">
        <f t="shared" si="20"/>
        <v>500000</v>
      </c>
      <c r="F91" s="61"/>
      <c r="G91" s="61"/>
      <c r="H91" s="62" t="s">
        <v>259</v>
      </c>
      <c r="I91" s="62" t="s">
        <v>92</v>
      </c>
      <c r="J91" s="148">
        <f>SUM(J92)</f>
        <v>0</v>
      </c>
      <c r="K91" s="148">
        <f t="shared" ref="K91:BD91" si="28">SUM(K92)</f>
        <v>0</v>
      </c>
      <c r="L91" s="148">
        <f t="shared" si="28"/>
        <v>0</v>
      </c>
      <c r="M91" s="148">
        <f t="shared" si="28"/>
        <v>0</v>
      </c>
      <c r="N91" s="148">
        <f t="shared" si="28"/>
        <v>0</v>
      </c>
      <c r="O91" s="148">
        <f t="shared" si="28"/>
        <v>0</v>
      </c>
      <c r="P91" s="148">
        <f t="shared" si="28"/>
        <v>0</v>
      </c>
      <c r="Q91" s="148">
        <f t="shared" si="28"/>
        <v>0</v>
      </c>
      <c r="R91" s="148">
        <f t="shared" si="28"/>
        <v>0</v>
      </c>
      <c r="S91" s="148">
        <f t="shared" si="28"/>
        <v>0</v>
      </c>
      <c r="T91" s="148">
        <f t="shared" si="28"/>
        <v>0</v>
      </c>
      <c r="U91" s="148">
        <f t="shared" si="28"/>
        <v>0</v>
      </c>
      <c r="V91" s="148">
        <f t="shared" si="28"/>
        <v>0</v>
      </c>
      <c r="W91" s="148">
        <f t="shared" si="28"/>
        <v>0</v>
      </c>
      <c r="X91" s="148">
        <f t="shared" si="28"/>
        <v>0</v>
      </c>
      <c r="Y91" s="148">
        <f t="shared" si="28"/>
        <v>0</v>
      </c>
      <c r="Z91" s="148">
        <f t="shared" si="28"/>
        <v>0</v>
      </c>
      <c r="AA91" s="148">
        <f t="shared" si="28"/>
        <v>16577</v>
      </c>
      <c r="AB91" s="148">
        <f t="shared" si="28"/>
        <v>19197</v>
      </c>
      <c r="AC91" s="148">
        <f t="shared" si="28"/>
        <v>19197</v>
      </c>
      <c r="AD91" s="148">
        <f t="shared" si="28"/>
        <v>17452</v>
      </c>
      <c r="AE91" s="148">
        <f t="shared" si="28"/>
        <v>17452</v>
      </c>
      <c r="AF91" s="148">
        <f t="shared" si="28"/>
        <v>160125</v>
      </c>
      <c r="AG91" s="148">
        <f t="shared" si="28"/>
        <v>0</v>
      </c>
      <c r="AH91" s="148">
        <f t="shared" si="28"/>
        <v>0</v>
      </c>
      <c r="AI91" s="148">
        <f t="shared" si="28"/>
        <v>0</v>
      </c>
      <c r="AJ91" s="148">
        <f t="shared" si="28"/>
        <v>0</v>
      </c>
      <c r="AK91" s="148">
        <f t="shared" si="28"/>
        <v>0</v>
      </c>
      <c r="AL91" s="148">
        <f t="shared" si="28"/>
        <v>0</v>
      </c>
      <c r="AM91" s="148">
        <f t="shared" si="28"/>
        <v>0</v>
      </c>
      <c r="AN91" s="148">
        <f t="shared" si="28"/>
        <v>0</v>
      </c>
      <c r="AO91" s="148">
        <f t="shared" si="28"/>
        <v>0</v>
      </c>
      <c r="AP91" s="148">
        <f t="shared" si="28"/>
        <v>0</v>
      </c>
      <c r="AQ91" s="148">
        <f>SUM(AQ92)</f>
        <v>0</v>
      </c>
      <c r="AR91" s="148">
        <f t="shared" si="28"/>
        <v>0</v>
      </c>
      <c r="AS91" s="148">
        <f t="shared" si="28"/>
        <v>0</v>
      </c>
      <c r="AT91" s="148">
        <f t="shared" si="28"/>
        <v>0</v>
      </c>
      <c r="AU91" s="148">
        <f t="shared" si="28"/>
        <v>0</v>
      </c>
      <c r="AV91" s="148">
        <f t="shared" si="28"/>
        <v>25000</v>
      </c>
      <c r="AW91" s="148">
        <f t="shared" si="28"/>
        <v>25000</v>
      </c>
      <c r="AX91" s="148">
        <f t="shared" si="28"/>
        <v>25000</v>
      </c>
      <c r="AY91" s="148">
        <f t="shared" si="28"/>
        <v>25000</v>
      </c>
      <c r="AZ91" s="148">
        <f t="shared" si="28"/>
        <v>25000</v>
      </c>
      <c r="BA91" s="148">
        <f t="shared" si="28"/>
        <v>25000</v>
      </c>
      <c r="BB91" s="148">
        <f t="shared" si="28"/>
        <v>25000</v>
      </c>
      <c r="BC91" s="148">
        <f t="shared" si="28"/>
        <v>25000</v>
      </c>
      <c r="BD91" s="148">
        <f t="shared" si="28"/>
        <v>50000</v>
      </c>
      <c r="BE91" s="148">
        <f t="shared" si="19"/>
        <v>500000</v>
      </c>
    </row>
    <row r="92" spans="1:68" outlineLevel="1">
      <c r="A92" s="10">
        <v>61</v>
      </c>
      <c r="B92" s="10" t="s">
        <v>271</v>
      </c>
      <c r="C92" s="195" t="s">
        <v>272</v>
      </c>
      <c r="D92" s="8" t="s">
        <v>258</v>
      </c>
      <c r="E92" s="192">
        <f t="shared" si="20"/>
        <v>500000</v>
      </c>
      <c r="F92" s="15">
        <v>11</v>
      </c>
      <c r="G92" s="15">
        <v>89</v>
      </c>
      <c r="H92" s="8" t="s">
        <v>259</v>
      </c>
      <c r="I92" s="8" t="s">
        <v>92</v>
      </c>
      <c r="J92" s="149">
        <v>0</v>
      </c>
      <c r="K92" s="149">
        <v>0</v>
      </c>
      <c r="L92" s="149">
        <v>0</v>
      </c>
      <c r="M92" s="149">
        <v>0</v>
      </c>
      <c r="N92" s="149">
        <v>0</v>
      </c>
      <c r="O92" s="149">
        <v>0</v>
      </c>
      <c r="P92" s="149">
        <v>0</v>
      </c>
      <c r="Q92" s="149">
        <v>0</v>
      </c>
      <c r="R92" s="149">
        <v>0</v>
      </c>
      <c r="S92" s="149">
        <v>0</v>
      </c>
      <c r="T92" s="150">
        <v>0</v>
      </c>
      <c r="U92" s="150">
        <v>0</v>
      </c>
      <c r="V92" s="149">
        <v>0</v>
      </c>
      <c r="W92" s="149">
        <v>0</v>
      </c>
      <c r="X92" s="149">
        <v>0</v>
      </c>
      <c r="Y92" s="149">
        <v>0</v>
      </c>
      <c r="Z92" s="149">
        <v>0</v>
      </c>
      <c r="AA92" s="149">
        <v>16577</v>
      </c>
      <c r="AB92" s="149">
        <v>19197</v>
      </c>
      <c r="AC92" s="149">
        <v>19197</v>
      </c>
      <c r="AD92" s="149">
        <v>17452</v>
      </c>
      <c r="AE92" s="149">
        <v>17452</v>
      </c>
      <c r="AF92" s="150">
        <v>160125</v>
      </c>
      <c r="AG92" s="149"/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>
        <v>25000</v>
      </c>
      <c r="AW92" s="149">
        <v>25000</v>
      </c>
      <c r="AX92" s="149">
        <v>25000</v>
      </c>
      <c r="AY92" s="149">
        <v>25000</v>
      </c>
      <c r="AZ92" s="149">
        <v>25000</v>
      </c>
      <c r="BA92" s="149">
        <v>25000</v>
      </c>
      <c r="BB92" s="149">
        <v>25000</v>
      </c>
      <c r="BC92" s="149">
        <v>25000</v>
      </c>
      <c r="BD92" s="149">
        <v>50000</v>
      </c>
      <c r="BE92" s="150">
        <f t="shared" si="19"/>
        <v>500000</v>
      </c>
    </row>
    <row r="93" spans="1:68">
      <c r="A93" s="29">
        <v>62</v>
      </c>
      <c r="B93" s="29">
        <v>4.4000000000000004</v>
      </c>
      <c r="C93" s="196" t="s">
        <v>273</v>
      </c>
      <c r="D93" s="30" t="s">
        <v>36</v>
      </c>
      <c r="E93" s="178">
        <f t="shared" si="20"/>
        <v>0</v>
      </c>
      <c r="F93" s="31" t="s">
        <v>274</v>
      </c>
      <c r="G93" s="31">
        <v>105</v>
      </c>
      <c r="H93" s="30" t="s">
        <v>31</v>
      </c>
      <c r="I93" s="30" t="s">
        <v>31</v>
      </c>
      <c r="J93" s="154">
        <v>0</v>
      </c>
      <c r="K93" s="154">
        <v>0</v>
      </c>
      <c r="L93" s="154">
        <v>0</v>
      </c>
      <c r="M93" s="154">
        <v>0</v>
      </c>
      <c r="N93" s="154">
        <v>0</v>
      </c>
      <c r="O93" s="154">
        <v>0</v>
      </c>
      <c r="P93" s="154">
        <v>0</v>
      </c>
      <c r="Q93" s="154">
        <v>0</v>
      </c>
      <c r="R93" s="154">
        <v>0</v>
      </c>
      <c r="S93" s="154">
        <v>0</v>
      </c>
      <c r="T93" s="146">
        <v>0</v>
      </c>
      <c r="U93" s="146">
        <v>0</v>
      </c>
      <c r="V93" s="154">
        <v>0</v>
      </c>
      <c r="W93" s="154">
        <v>0</v>
      </c>
      <c r="X93" s="154">
        <v>0</v>
      </c>
      <c r="Y93" s="154">
        <v>0</v>
      </c>
      <c r="Z93" s="154">
        <v>0</v>
      </c>
      <c r="AA93" s="154">
        <v>0</v>
      </c>
      <c r="AB93" s="154">
        <v>0</v>
      </c>
      <c r="AC93" s="154">
        <v>0</v>
      </c>
      <c r="AD93" s="154">
        <v>0</v>
      </c>
      <c r="AE93" s="154">
        <v>0</v>
      </c>
      <c r="AF93" s="146">
        <v>0</v>
      </c>
      <c r="AG93" s="154">
        <v>0</v>
      </c>
      <c r="AH93" s="154">
        <v>0</v>
      </c>
      <c r="AI93" s="154">
        <v>0</v>
      </c>
      <c r="AJ93" s="154">
        <v>0</v>
      </c>
      <c r="AK93" s="154">
        <v>0</v>
      </c>
      <c r="AL93" s="154">
        <v>0</v>
      </c>
      <c r="AM93" s="154">
        <v>0</v>
      </c>
      <c r="AN93" s="154">
        <v>0</v>
      </c>
      <c r="AO93" s="154">
        <v>0</v>
      </c>
      <c r="AP93" s="154">
        <v>0</v>
      </c>
      <c r="AQ93" s="154">
        <v>0</v>
      </c>
      <c r="AR93" s="154">
        <v>0</v>
      </c>
      <c r="AS93" s="154">
        <v>0</v>
      </c>
      <c r="AT93" s="154">
        <v>0</v>
      </c>
      <c r="AU93" s="154">
        <v>0</v>
      </c>
      <c r="AV93" s="154">
        <v>0</v>
      </c>
      <c r="AW93" s="154">
        <v>0</v>
      </c>
      <c r="AX93" s="154">
        <v>0</v>
      </c>
      <c r="AY93" s="154">
        <v>0</v>
      </c>
      <c r="AZ93" s="154">
        <v>0</v>
      </c>
      <c r="BA93" s="154">
        <v>0</v>
      </c>
      <c r="BB93" s="154">
        <v>0</v>
      </c>
      <c r="BC93" s="154">
        <v>0</v>
      </c>
      <c r="BD93" s="154">
        <v>0</v>
      </c>
      <c r="BE93" s="147">
        <f t="shared" si="19"/>
        <v>0</v>
      </c>
    </row>
    <row r="94" spans="1:68" s="34" customFormat="1">
      <c r="A94" s="53">
        <v>90</v>
      </c>
      <c r="B94" s="53">
        <v>4.5</v>
      </c>
      <c r="C94" s="54" t="s">
        <v>275</v>
      </c>
      <c r="D94" s="55" t="s">
        <v>197</v>
      </c>
      <c r="E94" s="177">
        <f t="shared" si="20"/>
        <v>788000</v>
      </c>
      <c r="F94" s="54"/>
      <c r="G94" s="54"/>
      <c r="H94" s="55" t="s">
        <v>173</v>
      </c>
      <c r="I94" s="55" t="s">
        <v>82</v>
      </c>
      <c r="J94" s="147">
        <f>J95</f>
        <v>0</v>
      </c>
      <c r="K94" s="147">
        <f t="shared" ref="K94:BD94" si="29">K95</f>
        <v>0</v>
      </c>
      <c r="L94" s="147">
        <f t="shared" si="29"/>
        <v>0</v>
      </c>
      <c r="M94" s="147">
        <f t="shared" si="29"/>
        <v>3960</v>
      </c>
      <c r="N94" s="147">
        <f t="shared" si="29"/>
        <v>4653</v>
      </c>
      <c r="O94" s="147">
        <f t="shared" si="29"/>
        <v>17786</v>
      </c>
      <c r="P94" s="147">
        <f t="shared" si="29"/>
        <v>18676</v>
      </c>
      <c r="Q94" s="147">
        <f t="shared" si="29"/>
        <v>20171</v>
      </c>
      <c r="R94" s="147">
        <f t="shared" si="29"/>
        <v>5754</v>
      </c>
      <c r="S94" s="147">
        <f t="shared" si="29"/>
        <v>0</v>
      </c>
      <c r="T94" s="147">
        <f t="shared" si="29"/>
        <v>0</v>
      </c>
      <c r="U94" s="147">
        <f t="shared" si="29"/>
        <v>3960</v>
      </c>
      <c r="V94" s="147">
        <f t="shared" si="29"/>
        <v>3960</v>
      </c>
      <c r="W94" s="147">
        <f t="shared" si="29"/>
        <v>4356</v>
      </c>
      <c r="X94" s="147">
        <f t="shared" si="29"/>
        <v>3762</v>
      </c>
      <c r="Y94" s="147">
        <f t="shared" si="29"/>
        <v>4158</v>
      </c>
      <c r="Z94" s="147">
        <f t="shared" si="29"/>
        <v>3960</v>
      </c>
      <c r="AA94" s="147">
        <f t="shared" si="29"/>
        <v>3762</v>
      </c>
      <c r="AB94" s="147">
        <f t="shared" si="29"/>
        <v>17040</v>
      </c>
      <c r="AC94" s="147">
        <f t="shared" si="29"/>
        <v>19565</v>
      </c>
      <c r="AD94" s="147">
        <f t="shared" si="29"/>
        <v>41067</v>
      </c>
      <c r="AE94" s="147">
        <f t="shared" si="29"/>
        <v>3410</v>
      </c>
      <c r="AF94" s="147">
        <f t="shared" si="29"/>
        <v>0</v>
      </c>
      <c r="AG94" s="147">
        <f t="shared" si="29"/>
        <v>4158</v>
      </c>
      <c r="AH94" s="147">
        <f t="shared" si="29"/>
        <v>3960</v>
      </c>
      <c r="AI94" s="147">
        <f t="shared" si="29"/>
        <v>4356</v>
      </c>
      <c r="AJ94" s="147">
        <f t="shared" si="29"/>
        <v>3564</v>
      </c>
      <c r="AK94" s="147">
        <f t="shared" si="29"/>
        <v>4158</v>
      </c>
      <c r="AL94" s="147">
        <f t="shared" si="29"/>
        <v>54797</v>
      </c>
      <c r="AM94" s="147">
        <f t="shared" si="29"/>
        <v>52060</v>
      </c>
      <c r="AN94" s="147">
        <f t="shared" si="29"/>
        <v>57540</v>
      </c>
      <c r="AO94" s="147">
        <f t="shared" si="29"/>
        <v>57540</v>
      </c>
      <c r="AP94" s="147">
        <f t="shared" si="29"/>
        <v>57540</v>
      </c>
      <c r="AQ94" s="147">
        <f t="shared" si="29"/>
        <v>54799</v>
      </c>
      <c r="AR94" s="147">
        <f t="shared" si="29"/>
        <v>56528</v>
      </c>
      <c r="AS94" s="147">
        <f t="shared" si="29"/>
        <v>4158</v>
      </c>
      <c r="AT94" s="147">
        <f t="shared" si="29"/>
        <v>4158</v>
      </c>
      <c r="AU94" s="147">
        <f t="shared" si="29"/>
        <v>3564</v>
      </c>
      <c r="AV94" s="147">
        <f t="shared" si="29"/>
        <v>4356</v>
      </c>
      <c r="AW94" s="147">
        <f t="shared" si="29"/>
        <v>4158</v>
      </c>
      <c r="AX94" s="147">
        <f t="shared" si="29"/>
        <v>3564</v>
      </c>
      <c r="AY94" s="147">
        <f t="shared" si="29"/>
        <v>4356</v>
      </c>
      <c r="AZ94" s="147">
        <f t="shared" si="29"/>
        <v>31441</v>
      </c>
      <c r="BA94" s="147">
        <f t="shared" si="29"/>
        <v>37746</v>
      </c>
      <c r="BB94" s="147">
        <f t="shared" si="29"/>
        <v>36417</v>
      </c>
      <c r="BC94" s="147">
        <f t="shared" si="29"/>
        <v>31243</v>
      </c>
      <c r="BD94" s="147">
        <f t="shared" si="29"/>
        <v>31839</v>
      </c>
      <c r="BE94" s="147">
        <f t="shared" si="19"/>
        <v>788000</v>
      </c>
      <c r="BF94" s="56"/>
      <c r="BG94" s="56"/>
      <c r="BH94" s="56"/>
      <c r="BI94" s="56"/>
      <c r="BJ94" s="56"/>
      <c r="BK94" s="56"/>
      <c r="BL94" s="56"/>
      <c r="BM94" s="56"/>
      <c r="BN94" s="56"/>
      <c r="BO94" s="56"/>
      <c r="BP94" s="56"/>
    </row>
    <row r="95" spans="1:68" s="22" customFormat="1">
      <c r="A95" s="60">
        <v>91</v>
      </c>
      <c r="B95" s="60" t="s">
        <v>276</v>
      </c>
      <c r="C95" s="194" t="s">
        <v>277</v>
      </c>
      <c r="D95" s="62" t="s">
        <v>197</v>
      </c>
      <c r="E95" s="172">
        <f t="shared" si="20"/>
        <v>788000</v>
      </c>
      <c r="F95" s="61"/>
      <c r="G95" s="61"/>
      <c r="H95" s="62" t="s">
        <v>173</v>
      </c>
      <c r="I95" s="62" t="s">
        <v>82</v>
      </c>
      <c r="J95" s="148">
        <f t="shared" ref="J95:BD95" si="30">SUM(J96:J99)</f>
        <v>0</v>
      </c>
      <c r="K95" s="148">
        <f t="shared" si="30"/>
        <v>0</v>
      </c>
      <c r="L95" s="148">
        <f t="shared" si="30"/>
        <v>0</v>
      </c>
      <c r="M95" s="148">
        <f t="shared" si="30"/>
        <v>3960</v>
      </c>
      <c r="N95" s="148">
        <f t="shared" si="30"/>
        <v>4653</v>
      </c>
      <c r="O95" s="148">
        <f t="shared" si="30"/>
        <v>17786</v>
      </c>
      <c r="P95" s="148">
        <f t="shared" si="30"/>
        <v>18676</v>
      </c>
      <c r="Q95" s="148">
        <f t="shared" si="30"/>
        <v>20171</v>
      </c>
      <c r="R95" s="148">
        <f t="shared" si="30"/>
        <v>5754</v>
      </c>
      <c r="S95" s="148">
        <f t="shared" si="30"/>
        <v>0</v>
      </c>
      <c r="T95" s="148">
        <f t="shared" si="30"/>
        <v>0</v>
      </c>
      <c r="U95" s="148">
        <f t="shared" si="30"/>
        <v>3960</v>
      </c>
      <c r="V95" s="148">
        <f t="shared" si="30"/>
        <v>3960</v>
      </c>
      <c r="W95" s="148">
        <f t="shared" si="30"/>
        <v>4356</v>
      </c>
      <c r="X95" s="148">
        <f t="shared" si="30"/>
        <v>3762</v>
      </c>
      <c r="Y95" s="148">
        <f t="shared" si="30"/>
        <v>4158</v>
      </c>
      <c r="Z95" s="148">
        <f t="shared" si="30"/>
        <v>3960</v>
      </c>
      <c r="AA95" s="148">
        <f t="shared" si="30"/>
        <v>3762</v>
      </c>
      <c r="AB95" s="148">
        <f t="shared" si="30"/>
        <v>17040</v>
      </c>
      <c r="AC95" s="148">
        <f t="shared" si="30"/>
        <v>19565</v>
      </c>
      <c r="AD95" s="148">
        <f t="shared" si="30"/>
        <v>41067</v>
      </c>
      <c r="AE95" s="148">
        <f t="shared" si="30"/>
        <v>3410</v>
      </c>
      <c r="AF95" s="148">
        <f t="shared" si="30"/>
        <v>0</v>
      </c>
      <c r="AG95" s="148">
        <f t="shared" si="30"/>
        <v>4158</v>
      </c>
      <c r="AH95" s="148">
        <f t="shared" si="30"/>
        <v>3960</v>
      </c>
      <c r="AI95" s="148">
        <f t="shared" si="30"/>
        <v>4356</v>
      </c>
      <c r="AJ95" s="148">
        <f t="shared" si="30"/>
        <v>3564</v>
      </c>
      <c r="AK95" s="148">
        <f t="shared" si="30"/>
        <v>4158</v>
      </c>
      <c r="AL95" s="148">
        <f t="shared" si="30"/>
        <v>54797</v>
      </c>
      <c r="AM95" s="148">
        <f t="shared" si="30"/>
        <v>52060</v>
      </c>
      <c r="AN95" s="148">
        <f t="shared" si="30"/>
        <v>57540</v>
      </c>
      <c r="AO95" s="148">
        <f t="shared" si="30"/>
        <v>57540</v>
      </c>
      <c r="AP95" s="148">
        <f t="shared" si="30"/>
        <v>57540</v>
      </c>
      <c r="AQ95" s="148">
        <f>SUM(AQ96:AQ99)</f>
        <v>54799</v>
      </c>
      <c r="AR95" s="148">
        <f t="shared" si="30"/>
        <v>56528</v>
      </c>
      <c r="AS95" s="148">
        <f t="shared" si="30"/>
        <v>4158</v>
      </c>
      <c r="AT95" s="148">
        <f t="shared" si="30"/>
        <v>4158</v>
      </c>
      <c r="AU95" s="148">
        <f t="shared" si="30"/>
        <v>3564</v>
      </c>
      <c r="AV95" s="148">
        <f t="shared" si="30"/>
        <v>4356</v>
      </c>
      <c r="AW95" s="148">
        <f t="shared" si="30"/>
        <v>4158</v>
      </c>
      <c r="AX95" s="148">
        <f t="shared" si="30"/>
        <v>3564</v>
      </c>
      <c r="AY95" s="148">
        <f t="shared" si="30"/>
        <v>4356</v>
      </c>
      <c r="AZ95" s="148">
        <f t="shared" si="30"/>
        <v>31441</v>
      </c>
      <c r="BA95" s="148">
        <f t="shared" si="30"/>
        <v>37746</v>
      </c>
      <c r="BB95" s="148">
        <f t="shared" si="30"/>
        <v>36417</v>
      </c>
      <c r="BC95" s="148">
        <f t="shared" si="30"/>
        <v>31243</v>
      </c>
      <c r="BD95" s="148">
        <f t="shared" si="30"/>
        <v>31839</v>
      </c>
      <c r="BE95" s="148">
        <f t="shared" si="19"/>
        <v>788000</v>
      </c>
    </row>
    <row r="96" spans="1:68" outlineLevel="1">
      <c r="A96" s="10">
        <v>92</v>
      </c>
      <c r="B96" s="10" t="s">
        <v>278</v>
      </c>
      <c r="C96" s="184" t="s">
        <v>279</v>
      </c>
      <c r="D96" s="8" t="s">
        <v>280</v>
      </c>
      <c r="E96" s="173">
        <f t="shared" si="20"/>
        <v>115000</v>
      </c>
      <c r="F96" s="15">
        <v>11</v>
      </c>
      <c r="G96" s="15" t="s">
        <v>281</v>
      </c>
      <c r="H96" s="8" t="s">
        <v>81</v>
      </c>
      <c r="I96" s="8" t="s">
        <v>282</v>
      </c>
      <c r="J96" s="149">
        <v>0</v>
      </c>
      <c r="K96" s="149">
        <v>0</v>
      </c>
      <c r="L96" s="149">
        <v>0</v>
      </c>
      <c r="M96" s="149">
        <v>0</v>
      </c>
      <c r="N96" s="149">
        <v>693</v>
      </c>
      <c r="O96" s="149">
        <v>13826</v>
      </c>
      <c r="P96" s="149">
        <v>14518</v>
      </c>
      <c r="Q96" s="149">
        <v>15209</v>
      </c>
      <c r="R96" s="149">
        <v>5754</v>
      </c>
      <c r="S96" s="149">
        <v>0</v>
      </c>
      <c r="T96" s="150">
        <v>0</v>
      </c>
      <c r="U96" s="150"/>
      <c r="V96" s="149"/>
      <c r="W96" s="149"/>
      <c r="X96" s="149"/>
      <c r="Y96" s="149"/>
      <c r="Z96" s="149"/>
      <c r="AA96" s="149"/>
      <c r="AB96" s="149">
        <v>12684</v>
      </c>
      <c r="AC96" s="149">
        <v>15209</v>
      </c>
      <c r="AD96" s="149">
        <v>37107</v>
      </c>
      <c r="AE96" s="149">
        <v>0</v>
      </c>
      <c r="AF96" s="150">
        <v>0</v>
      </c>
      <c r="AG96" s="149">
        <v>0</v>
      </c>
      <c r="AH96" s="149">
        <v>0</v>
      </c>
      <c r="AI96" s="149">
        <v>0</v>
      </c>
      <c r="AJ96" s="149">
        <v>0</v>
      </c>
      <c r="AK96" s="149">
        <v>0</v>
      </c>
      <c r="AL96" s="149">
        <v>0</v>
      </c>
      <c r="AM96" s="149">
        <v>0</v>
      </c>
      <c r="AN96" s="149">
        <v>0</v>
      </c>
      <c r="AO96" s="149">
        <v>0</v>
      </c>
      <c r="AP96" s="149">
        <v>0</v>
      </c>
      <c r="AQ96" s="149">
        <v>0</v>
      </c>
      <c r="AR96" s="149">
        <v>0</v>
      </c>
      <c r="AS96" s="149">
        <v>0</v>
      </c>
      <c r="AT96" s="149">
        <v>0</v>
      </c>
      <c r="AU96" s="149">
        <v>0</v>
      </c>
      <c r="AV96" s="149">
        <v>0</v>
      </c>
      <c r="AW96" s="149">
        <v>0</v>
      </c>
      <c r="AX96" s="149">
        <v>0</v>
      </c>
      <c r="AY96" s="149">
        <v>0</v>
      </c>
      <c r="AZ96" s="149">
        <v>0</v>
      </c>
      <c r="BA96" s="149">
        <v>0</v>
      </c>
      <c r="BB96" s="149">
        <v>0</v>
      </c>
      <c r="BC96" s="149">
        <v>0</v>
      </c>
      <c r="BD96" s="149">
        <v>0</v>
      </c>
      <c r="BE96" s="150">
        <f t="shared" si="19"/>
        <v>115000</v>
      </c>
    </row>
    <row r="97" spans="1:68" outlineLevel="1">
      <c r="A97" s="10">
        <v>93</v>
      </c>
      <c r="B97" s="10" t="s">
        <v>283</v>
      </c>
      <c r="C97" s="184" t="s">
        <v>284</v>
      </c>
      <c r="D97" s="8" t="s">
        <v>285</v>
      </c>
      <c r="E97" s="173">
        <f t="shared" si="20"/>
        <v>350000</v>
      </c>
      <c r="F97" s="15" t="s">
        <v>286</v>
      </c>
      <c r="G97" s="15" t="s">
        <v>287</v>
      </c>
      <c r="H97" s="8" t="s">
        <v>259</v>
      </c>
      <c r="I97" s="8" t="s">
        <v>288</v>
      </c>
      <c r="J97" s="149">
        <v>0</v>
      </c>
      <c r="K97" s="149">
        <v>0</v>
      </c>
      <c r="L97" s="149">
        <v>0</v>
      </c>
      <c r="M97" s="149">
        <v>0</v>
      </c>
      <c r="N97" s="149">
        <v>0</v>
      </c>
      <c r="O97" s="149">
        <v>0</v>
      </c>
      <c r="P97" s="149">
        <v>0</v>
      </c>
      <c r="Q97" s="149">
        <v>0</v>
      </c>
      <c r="R97" s="149">
        <v>0</v>
      </c>
      <c r="S97" s="149">
        <v>0</v>
      </c>
      <c r="T97" s="150">
        <v>0</v>
      </c>
      <c r="U97" s="150">
        <v>0</v>
      </c>
      <c r="V97" s="149">
        <v>0</v>
      </c>
      <c r="W97" s="149">
        <v>0</v>
      </c>
      <c r="X97" s="149">
        <v>0</v>
      </c>
      <c r="Y97" s="149">
        <v>0</v>
      </c>
      <c r="Z97" s="149">
        <v>0</v>
      </c>
      <c r="AA97" s="149">
        <v>0</v>
      </c>
      <c r="AB97" s="149">
        <v>0</v>
      </c>
      <c r="AC97" s="149">
        <v>0</v>
      </c>
      <c r="AD97" s="149">
        <v>0</v>
      </c>
      <c r="AE97" s="149">
        <v>0</v>
      </c>
      <c r="AF97" s="150">
        <v>0</v>
      </c>
      <c r="AG97" s="149">
        <v>0</v>
      </c>
      <c r="AH97" s="149">
        <v>0</v>
      </c>
      <c r="AI97" s="149">
        <v>0</v>
      </c>
      <c r="AJ97" s="149">
        <v>0</v>
      </c>
      <c r="AK97" s="149">
        <v>0</v>
      </c>
      <c r="AL97" s="149">
        <v>30534</v>
      </c>
      <c r="AM97" s="149">
        <v>29008</v>
      </c>
      <c r="AN97" s="149">
        <v>32061</v>
      </c>
      <c r="AO97" s="149">
        <v>32061</v>
      </c>
      <c r="AP97" s="149">
        <v>32061</v>
      </c>
      <c r="AQ97" s="149">
        <v>30534</v>
      </c>
      <c r="AR97" s="149">
        <v>13741</v>
      </c>
      <c r="AS97" s="149"/>
      <c r="AT97" s="149"/>
      <c r="AU97" s="149"/>
      <c r="AV97" s="149"/>
      <c r="AW97" s="149"/>
      <c r="AX97" s="149"/>
      <c r="AY97" s="149"/>
      <c r="AZ97" s="149">
        <v>27481</v>
      </c>
      <c r="BA97" s="149">
        <v>33588</v>
      </c>
      <c r="BB97" s="149">
        <v>32061</v>
      </c>
      <c r="BC97" s="149">
        <v>27481</v>
      </c>
      <c r="BD97" s="149">
        <v>29389</v>
      </c>
      <c r="BE97" s="150">
        <f t="shared" si="19"/>
        <v>350000</v>
      </c>
    </row>
    <row r="98" spans="1:68" outlineLevel="1">
      <c r="A98" s="10">
        <v>94</v>
      </c>
      <c r="B98" s="10" t="s">
        <v>289</v>
      </c>
      <c r="C98" s="184" t="s">
        <v>290</v>
      </c>
      <c r="D98" s="8" t="s">
        <v>291</v>
      </c>
      <c r="E98" s="173">
        <f t="shared" si="20"/>
        <v>166000</v>
      </c>
      <c r="F98" s="15" t="s">
        <v>292</v>
      </c>
      <c r="G98" s="15" t="s">
        <v>293</v>
      </c>
      <c r="H98" s="8" t="s">
        <v>259</v>
      </c>
      <c r="I98" s="8" t="s">
        <v>190</v>
      </c>
      <c r="J98" s="149">
        <v>0</v>
      </c>
      <c r="K98" s="149">
        <v>0</v>
      </c>
      <c r="L98" s="149">
        <v>0</v>
      </c>
      <c r="M98" s="149">
        <v>0</v>
      </c>
      <c r="N98" s="149">
        <v>0</v>
      </c>
      <c r="O98" s="149">
        <v>0</v>
      </c>
      <c r="P98" s="149">
        <v>0</v>
      </c>
      <c r="Q98" s="149">
        <v>0</v>
      </c>
      <c r="R98" s="149">
        <v>0</v>
      </c>
      <c r="S98" s="149">
        <v>0</v>
      </c>
      <c r="T98" s="150">
        <v>0</v>
      </c>
      <c r="U98" s="150">
        <v>0</v>
      </c>
      <c r="V98" s="149">
        <v>0</v>
      </c>
      <c r="W98" s="149">
        <v>0</v>
      </c>
      <c r="X98" s="149">
        <v>0</v>
      </c>
      <c r="Y98" s="149">
        <v>0</v>
      </c>
      <c r="Z98" s="149">
        <v>0</v>
      </c>
      <c r="AA98" s="149">
        <v>0</v>
      </c>
      <c r="AB98" s="149">
        <v>0</v>
      </c>
      <c r="AC98" s="149">
        <v>0</v>
      </c>
      <c r="AD98" s="149">
        <v>0</v>
      </c>
      <c r="AE98" s="149">
        <v>0</v>
      </c>
      <c r="AF98" s="150">
        <v>0</v>
      </c>
      <c r="AG98" s="149">
        <v>0</v>
      </c>
      <c r="AH98" s="149">
        <v>0</v>
      </c>
      <c r="AI98" s="149">
        <v>0</v>
      </c>
      <c r="AJ98" s="149">
        <v>0</v>
      </c>
      <c r="AK98" s="149">
        <v>0</v>
      </c>
      <c r="AL98" s="149">
        <v>20303</v>
      </c>
      <c r="AM98" s="149">
        <v>19290</v>
      </c>
      <c r="AN98" s="149">
        <v>21321</v>
      </c>
      <c r="AO98" s="149">
        <v>21321</v>
      </c>
      <c r="AP98" s="149">
        <v>21321</v>
      </c>
      <c r="AQ98" s="149">
        <v>20305</v>
      </c>
      <c r="AR98" s="149">
        <v>42139</v>
      </c>
      <c r="AS98" s="149"/>
      <c r="AT98" s="149"/>
      <c r="AU98" s="149"/>
      <c r="AV98" s="149"/>
      <c r="AW98" s="149"/>
      <c r="AX98" s="149"/>
      <c r="AY98" s="149"/>
      <c r="AZ98" s="149">
        <v>0</v>
      </c>
      <c r="BA98" s="149">
        <v>0</v>
      </c>
      <c r="BB98" s="149">
        <v>0</v>
      </c>
      <c r="BC98" s="149">
        <v>0</v>
      </c>
      <c r="BD98" s="149">
        <v>0</v>
      </c>
      <c r="BE98" s="150">
        <f t="shared" si="19"/>
        <v>166000</v>
      </c>
    </row>
    <row r="99" spans="1:68" outlineLevel="1">
      <c r="A99" s="10">
        <v>96</v>
      </c>
      <c r="B99" s="10" t="s">
        <v>294</v>
      </c>
      <c r="C99" s="184" t="s">
        <v>295</v>
      </c>
      <c r="D99" s="8" t="s">
        <v>197</v>
      </c>
      <c r="E99" s="173">
        <f t="shared" si="20"/>
        <v>157000</v>
      </c>
      <c r="F99" s="15" t="s">
        <v>296</v>
      </c>
      <c r="G99" s="15">
        <v>97</v>
      </c>
      <c r="H99" s="8" t="s">
        <v>173</v>
      </c>
      <c r="I99" s="8" t="s">
        <v>82</v>
      </c>
      <c r="J99" s="149">
        <v>0</v>
      </c>
      <c r="K99" s="149">
        <v>0</v>
      </c>
      <c r="L99" s="149"/>
      <c r="M99" s="149">
        <v>3960</v>
      </c>
      <c r="N99" s="149">
        <v>3960</v>
      </c>
      <c r="O99" s="149">
        <v>3960</v>
      </c>
      <c r="P99" s="149">
        <v>4158</v>
      </c>
      <c r="Q99" s="149">
        <v>4962</v>
      </c>
      <c r="R99" s="149"/>
      <c r="S99" s="149"/>
      <c r="T99" s="150"/>
      <c r="U99" s="150">
        <v>3960</v>
      </c>
      <c r="V99" s="149">
        <v>3960</v>
      </c>
      <c r="W99" s="149">
        <v>4356</v>
      </c>
      <c r="X99" s="149">
        <v>3762</v>
      </c>
      <c r="Y99" s="149">
        <v>4158</v>
      </c>
      <c r="Z99" s="149">
        <v>3960</v>
      </c>
      <c r="AA99" s="149">
        <v>3762</v>
      </c>
      <c r="AB99" s="149">
        <v>4356</v>
      </c>
      <c r="AC99" s="149">
        <v>4356</v>
      </c>
      <c r="AD99" s="149">
        <v>3960</v>
      </c>
      <c r="AE99" s="149">
        <v>3410</v>
      </c>
      <c r="AF99" s="150"/>
      <c r="AG99" s="149">
        <v>4158</v>
      </c>
      <c r="AH99" s="149">
        <v>3960</v>
      </c>
      <c r="AI99" s="149">
        <v>4356</v>
      </c>
      <c r="AJ99" s="149">
        <v>3564</v>
      </c>
      <c r="AK99" s="149">
        <v>4158</v>
      </c>
      <c r="AL99" s="149">
        <v>3960</v>
      </c>
      <c r="AM99" s="149">
        <v>3762</v>
      </c>
      <c r="AN99" s="149">
        <v>4158</v>
      </c>
      <c r="AO99" s="149">
        <v>4158</v>
      </c>
      <c r="AP99" s="149">
        <v>4158</v>
      </c>
      <c r="AQ99" s="149">
        <v>3960</v>
      </c>
      <c r="AR99" s="149">
        <v>648</v>
      </c>
      <c r="AS99" s="149">
        <v>4158</v>
      </c>
      <c r="AT99" s="149">
        <v>4158</v>
      </c>
      <c r="AU99" s="149">
        <v>3564</v>
      </c>
      <c r="AV99" s="149">
        <v>4356</v>
      </c>
      <c r="AW99" s="149">
        <v>4158</v>
      </c>
      <c r="AX99" s="149">
        <v>3564</v>
      </c>
      <c r="AY99" s="149">
        <v>4356</v>
      </c>
      <c r="AZ99" s="149">
        <v>3960</v>
      </c>
      <c r="BA99" s="149">
        <v>4158</v>
      </c>
      <c r="BB99" s="149">
        <v>4356</v>
      </c>
      <c r="BC99" s="149">
        <v>3762</v>
      </c>
      <c r="BD99" s="149">
        <v>2450</v>
      </c>
      <c r="BE99" s="150">
        <f t="shared" si="19"/>
        <v>157000</v>
      </c>
    </row>
    <row r="100" spans="1:68">
      <c r="A100" s="29">
        <v>97</v>
      </c>
      <c r="B100" s="29" t="s">
        <v>297</v>
      </c>
      <c r="C100" s="17" t="s">
        <v>298</v>
      </c>
      <c r="D100" s="30" t="s">
        <v>36</v>
      </c>
      <c r="E100" s="178">
        <f t="shared" si="20"/>
        <v>0</v>
      </c>
      <c r="F100" s="31" t="s">
        <v>299</v>
      </c>
      <c r="G100" s="31">
        <v>105</v>
      </c>
      <c r="H100" s="30" t="s">
        <v>82</v>
      </c>
      <c r="I100" s="30" t="s">
        <v>82</v>
      </c>
      <c r="J100" s="154">
        <v>0</v>
      </c>
      <c r="K100" s="154">
        <v>0</v>
      </c>
      <c r="L100" s="154">
        <v>0</v>
      </c>
      <c r="M100" s="154">
        <v>0</v>
      </c>
      <c r="N100" s="154">
        <v>0</v>
      </c>
      <c r="O100" s="154">
        <v>0</v>
      </c>
      <c r="P100" s="154">
        <v>0</v>
      </c>
      <c r="Q100" s="154">
        <v>0</v>
      </c>
      <c r="R100" s="154">
        <v>0</v>
      </c>
      <c r="S100" s="154">
        <v>0</v>
      </c>
      <c r="T100" s="146">
        <v>0</v>
      </c>
      <c r="U100" s="146">
        <v>0</v>
      </c>
      <c r="V100" s="154">
        <v>0</v>
      </c>
      <c r="W100" s="154">
        <v>0</v>
      </c>
      <c r="X100" s="154">
        <v>0</v>
      </c>
      <c r="Y100" s="154">
        <v>0</v>
      </c>
      <c r="Z100" s="154">
        <v>0</v>
      </c>
      <c r="AA100" s="154">
        <v>0</v>
      </c>
      <c r="AB100" s="154">
        <v>0</v>
      </c>
      <c r="AC100" s="154">
        <v>0</v>
      </c>
      <c r="AD100" s="154">
        <v>0</v>
      </c>
      <c r="AE100" s="154">
        <v>0</v>
      </c>
      <c r="AF100" s="146">
        <v>0</v>
      </c>
      <c r="AG100" s="154">
        <v>0</v>
      </c>
      <c r="AH100" s="154">
        <v>0</v>
      </c>
      <c r="AI100" s="154">
        <v>0</v>
      </c>
      <c r="AJ100" s="154">
        <v>0</v>
      </c>
      <c r="AK100" s="154">
        <v>0</v>
      </c>
      <c r="AL100" s="154">
        <v>0</v>
      </c>
      <c r="AM100" s="154">
        <v>0</v>
      </c>
      <c r="AN100" s="154">
        <v>0</v>
      </c>
      <c r="AO100" s="154">
        <v>0</v>
      </c>
      <c r="AP100" s="154">
        <v>0</v>
      </c>
      <c r="AQ100" s="154">
        <v>0</v>
      </c>
      <c r="AR100" s="154">
        <v>0</v>
      </c>
      <c r="AS100" s="154">
        <v>0</v>
      </c>
      <c r="AT100" s="154">
        <v>0</v>
      </c>
      <c r="AU100" s="154">
        <v>0</v>
      </c>
      <c r="AV100" s="154">
        <v>0</v>
      </c>
      <c r="AW100" s="154">
        <v>0</v>
      </c>
      <c r="AX100" s="154">
        <v>0</v>
      </c>
      <c r="AY100" s="154">
        <v>0</v>
      </c>
      <c r="AZ100" s="154">
        <v>0</v>
      </c>
      <c r="BA100" s="154">
        <v>0</v>
      </c>
      <c r="BB100" s="154">
        <v>0</v>
      </c>
      <c r="BC100" s="154">
        <v>0</v>
      </c>
      <c r="BD100" s="154">
        <v>0</v>
      </c>
      <c r="BE100" s="147">
        <f t="shared" si="19"/>
        <v>0</v>
      </c>
    </row>
    <row r="101" spans="1:68" s="34" customFormat="1">
      <c r="A101" s="53">
        <v>98</v>
      </c>
      <c r="B101" s="53">
        <v>4.5999999999999996</v>
      </c>
      <c r="C101" s="54" t="s">
        <v>300</v>
      </c>
      <c r="D101" s="55" t="s">
        <v>301</v>
      </c>
      <c r="E101" s="177">
        <f t="shared" si="20"/>
        <v>1000000</v>
      </c>
      <c r="F101" s="54"/>
      <c r="G101" s="54"/>
      <c r="H101" s="55" t="s">
        <v>86</v>
      </c>
      <c r="I101" s="55" t="s">
        <v>82</v>
      </c>
      <c r="J101" s="147">
        <f>J102</f>
        <v>0</v>
      </c>
      <c r="K101" s="147">
        <f t="shared" ref="K101:BD101" si="31">K102</f>
        <v>0</v>
      </c>
      <c r="L101" s="147">
        <f t="shared" si="31"/>
        <v>0</v>
      </c>
      <c r="M101" s="147">
        <f t="shared" si="31"/>
        <v>0</v>
      </c>
      <c r="N101" s="147">
        <f t="shared" si="31"/>
        <v>0</v>
      </c>
      <c r="O101" s="147">
        <f t="shared" si="31"/>
        <v>0</v>
      </c>
      <c r="P101" s="147">
        <f t="shared" si="31"/>
        <v>0</v>
      </c>
      <c r="Q101" s="147">
        <f t="shared" si="31"/>
        <v>0</v>
      </c>
      <c r="R101" s="147">
        <f t="shared" si="31"/>
        <v>0</v>
      </c>
      <c r="S101" s="147">
        <f t="shared" si="31"/>
        <v>0</v>
      </c>
      <c r="T101" s="147">
        <f t="shared" si="31"/>
        <v>0</v>
      </c>
      <c r="U101" s="147">
        <f t="shared" si="31"/>
        <v>0</v>
      </c>
      <c r="V101" s="147">
        <f t="shared" si="31"/>
        <v>0</v>
      </c>
      <c r="W101" s="147">
        <f t="shared" si="31"/>
        <v>0</v>
      </c>
      <c r="X101" s="147">
        <f t="shared" si="31"/>
        <v>0</v>
      </c>
      <c r="Y101" s="147">
        <f t="shared" si="31"/>
        <v>0</v>
      </c>
      <c r="Z101" s="147">
        <f t="shared" si="31"/>
        <v>0</v>
      </c>
      <c r="AA101" s="147">
        <f t="shared" si="31"/>
        <v>11677</v>
      </c>
      <c r="AB101" s="147">
        <f t="shared" si="31"/>
        <v>13525</v>
      </c>
      <c r="AC101" s="147">
        <f t="shared" si="31"/>
        <v>13525</v>
      </c>
      <c r="AD101" s="147">
        <f t="shared" si="31"/>
        <v>12295</v>
      </c>
      <c r="AE101" s="147">
        <f t="shared" si="31"/>
        <v>12295</v>
      </c>
      <c r="AF101" s="147">
        <f t="shared" si="31"/>
        <v>36683</v>
      </c>
      <c r="AG101" s="147">
        <f t="shared" si="31"/>
        <v>12910</v>
      </c>
      <c r="AH101" s="147">
        <f t="shared" si="31"/>
        <v>12295</v>
      </c>
      <c r="AI101" s="147">
        <f t="shared" si="31"/>
        <v>13525</v>
      </c>
      <c r="AJ101" s="147">
        <f t="shared" si="31"/>
        <v>11066</v>
      </c>
      <c r="AK101" s="147">
        <f t="shared" si="31"/>
        <v>17386</v>
      </c>
      <c r="AL101" s="147">
        <f t="shared" si="31"/>
        <v>32881</v>
      </c>
      <c r="AM101" s="147">
        <f t="shared" si="31"/>
        <v>133432</v>
      </c>
      <c r="AN101" s="147">
        <f t="shared" si="31"/>
        <v>147888</v>
      </c>
      <c r="AO101" s="147">
        <f t="shared" si="31"/>
        <v>134569</v>
      </c>
      <c r="AP101" s="147">
        <f t="shared" si="31"/>
        <v>32956</v>
      </c>
      <c r="AQ101" s="147">
        <f t="shared" si="31"/>
        <v>31386</v>
      </c>
      <c r="AR101" s="147">
        <f t="shared" si="31"/>
        <v>69706</v>
      </c>
      <c r="AS101" s="147">
        <f t="shared" si="31"/>
        <v>30194</v>
      </c>
      <c r="AT101" s="147">
        <f t="shared" si="31"/>
        <v>30194</v>
      </c>
      <c r="AU101" s="147">
        <f t="shared" si="31"/>
        <v>25881</v>
      </c>
      <c r="AV101" s="147">
        <f t="shared" si="31"/>
        <v>31632</v>
      </c>
      <c r="AW101" s="147">
        <f t="shared" si="31"/>
        <v>30194</v>
      </c>
      <c r="AX101" s="147">
        <f t="shared" si="31"/>
        <v>26292</v>
      </c>
      <c r="AY101" s="147">
        <f t="shared" si="31"/>
        <v>25613</v>
      </c>
      <c r="AZ101" s="147">
        <f t="shared" si="31"/>
        <v>25000</v>
      </c>
      <c r="BA101" s="147">
        <f t="shared" si="31"/>
        <v>0</v>
      </c>
      <c r="BB101" s="147">
        <f t="shared" si="31"/>
        <v>0</v>
      </c>
      <c r="BC101" s="147">
        <f t="shared" si="31"/>
        <v>0</v>
      </c>
      <c r="BD101" s="147">
        <f t="shared" si="31"/>
        <v>25000</v>
      </c>
      <c r="BE101" s="147">
        <f t="shared" ref="BE101:BE132" si="32">SUM(J101:BD101)</f>
        <v>1000000</v>
      </c>
      <c r="BF101" s="56"/>
      <c r="BG101" s="56"/>
      <c r="BH101" s="56"/>
      <c r="BI101" s="56"/>
      <c r="BJ101" s="56"/>
      <c r="BK101" s="56"/>
      <c r="BL101" s="56"/>
      <c r="BM101" s="56"/>
      <c r="BN101" s="56"/>
      <c r="BO101" s="56"/>
      <c r="BP101" s="56"/>
    </row>
    <row r="102" spans="1:68" s="22" customFormat="1">
      <c r="A102" s="60">
        <v>99</v>
      </c>
      <c r="B102" s="60">
        <v>4.7</v>
      </c>
      <c r="C102" s="61" t="s">
        <v>302</v>
      </c>
      <c r="D102" s="62" t="s">
        <v>301</v>
      </c>
      <c r="E102" s="172">
        <f t="shared" si="20"/>
        <v>1000000</v>
      </c>
      <c r="F102" s="61"/>
      <c r="G102" s="61"/>
      <c r="H102" s="62" t="s">
        <v>86</v>
      </c>
      <c r="I102" s="62" t="s">
        <v>82</v>
      </c>
      <c r="J102" s="148">
        <f>SUM(J103:J106)</f>
        <v>0</v>
      </c>
      <c r="K102" s="148">
        <f t="shared" ref="K102:BD102" si="33">SUM(K103:K106)</f>
        <v>0</v>
      </c>
      <c r="L102" s="148">
        <f t="shared" si="33"/>
        <v>0</v>
      </c>
      <c r="M102" s="148">
        <f t="shared" si="33"/>
        <v>0</v>
      </c>
      <c r="N102" s="148">
        <f t="shared" si="33"/>
        <v>0</v>
      </c>
      <c r="O102" s="148">
        <f t="shared" si="33"/>
        <v>0</v>
      </c>
      <c r="P102" s="148">
        <f t="shared" si="33"/>
        <v>0</v>
      </c>
      <c r="Q102" s="148">
        <f t="shared" si="33"/>
        <v>0</v>
      </c>
      <c r="R102" s="148">
        <f t="shared" si="33"/>
        <v>0</v>
      </c>
      <c r="S102" s="148">
        <f t="shared" si="33"/>
        <v>0</v>
      </c>
      <c r="T102" s="148">
        <f t="shared" si="33"/>
        <v>0</v>
      </c>
      <c r="U102" s="148">
        <f t="shared" si="33"/>
        <v>0</v>
      </c>
      <c r="V102" s="148">
        <f t="shared" si="33"/>
        <v>0</v>
      </c>
      <c r="W102" s="148">
        <f t="shared" si="33"/>
        <v>0</v>
      </c>
      <c r="X102" s="148">
        <f t="shared" si="33"/>
        <v>0</v>
      </c>
      <c r="Y102" s="148">
        <f t="shared" si="33"/>
        <v>0</v>
      </c>
      <c r="Z102" s="148">
        <f t="shared" si="33"/>
        <v>0</v>
      </c>
      <c r="AA102" s="148">
        <f t="shared" si="33"/>
        <v>11677</v>
      </c>
      <c r="AB102" s="148">
        <f t="shared" si="33"/>
        <v>13525</v>
      </c>
      <c r="AC102" s="148">
        <f t="shared" si="33"/>
        <v>13525</v>
      </c>
      <c r="AD102" s="148">
        <f t="shared" si="33"/>
        <v>12295</v>
      </c>
      <c r="AE102" s="148">
        <f t="shared" si="33"/>
        <v>12295</v>
      </c>
      <c r="AF102" s="148">
        <f t="shared" si="33"/>
        <v>36683</v>
      </c>
      <c r="AG102" s="148">
        <f t="shared" si="33"/>
        <v>12910</v>
      </c>
      <c r="AH102" s="148">
        <f t="shared" si="33"/>
        <v>12295</v>
      </c>
      <c r="AI102" s="148">
        <f t="shared" si="33"/>
        <v>13525</v>
      </c>
      <c r="AJ102" s="148">
        <f t="shared" si="33"/>
        <v>11066</v>
      </c>
      <c r="AK102" s="148">
        <f t="shared" si="33"/>
        <v>17386</v>
      </c>
      <c r="AL102" s="148">
        <f t="shared" si="33"/>
        <v>32881</v>
      </c>
      <c r="AM102" s="148">
        <f t="shared" si="33"/>
        <v>133432</v>
      </c>
      <c r="AN102" s="148">
        <f t="shared" si="33"/>
        <v>147888</v>
      </c>
      <c r="AO102" s="148">
        <f t="shared" si="33"/>
        <v>134569</v>
      </c>
      <c r="AP102" s="148">
        <f t="shared" si="33"/>
        <v>32956</v>
      </c>
      <c r="AQ102" s="148">
        <f>SUM(AQ103:AQ106)</f>
        <v>31386</v>
      </c>
      <c r="AR102" s="148">
        <f t="shared" si="33"/>
        <v>69706</v>
      </c>
      <c r="AS102" s="148">
        <f t="shared" si="33"/>
        <v>30194</v>
      </c>
      <c r="AT102" s="148">
        <f t="shared" si="33"/>
        <v>30194</v>
      </c>
      <c r="AU102" s="148">
        <f t="shared" si="33"/>
        <v>25881</v>
      </c>
      <c r="AV102" s="148">
        <f t="shared" si="33"/>
        <v>31632</v>
      </c>
      <c r="AW102" s="148">
        <f t="shared" si="33"/>
        <v>30194</v>
      </c>
      <c r="AX102" s="148">
        <f t="shared" si="33"/>
        <v>26292</v>
      </c>
      <c r="AY102" s="148">
        <f t="shared" si="33"/>
        <v>25613</v>
      </c>
      <c r="AZ102" s="148">
        <f t="shared" si="33"/>
        <v>25000</v>
      </c>
      <c r="BA102" s="148">
        <f t="shared" si="33"/>
        <v>0</v>
      </c>
      <c r="BB102" s="148">
        <f t="shared" si="33"/>
        <v>0</v>
      </c>
      <c r="BC102" s="148">
        <f t="shared" si="33"/>
        <v>0</v>
      </c>
      <c r="BD102" s="148">
        <f t="shared" si="33"/>
        <v>25000</v>
      </c>
      <c r="BE102" s="148">
        <f t="shared" si="32"/>
        <v>1000000</v>
      </c>
    </row>
    <row r="103" spans="1:68" outlineLevel="1">
      <c r="A103" s="10">
        <v>100</v>
      </c>
      <c r="B103" s="10" t="s">
        <v>303</v>
      </c>
      <c r="C103" s="15" t="s">
        <v>304</v>
      </c>
      <c r="D103" s="8" t="s">
        <v>305</v>
      </c>
      <c r="E103" s="173">
        <f t="shared" si="20"/>
        <v>200000</v>
      </c>
      <c r="F103" s="15">
        <v>11</v>
      </c>
      <c r="G103" s="15" t="s">
        <v>306</v>
      </c>
      <c r="H103" s="8" t="s">
        <v>107</v>
      </c>
      <c r="I103" s="8" t="s">
        <v>288</v>
      </c>
      <c r="J103" s="149">
        <v>0</v>
      </c>
      <c r="K103" s="149">
        <v>0</v>
      </c>
      <c r="L103" s="149">
        <v>0</v>
      </c>
      <c r="M103" s="149">
        <v>0</v>
      </c>
      <c r="N103" s="149">
        <v>0</v>
      </c>
      <c r="O103" s="149">
        <v>0</v>
      </c>
      <c r="P103" s="149">
        <v>0</v>
      </c>
      <c r="Q103" s="149">
        <v>0</v>
      </c>
      <c r="R103" s="149">
        <v>0</v>
      </c>
      <c r="S103" s="149">
        <v>0</v>
      </c>
      <c r="T103" s="150">
        <v>0</v>
      </c>
      <c r="U103" s="149">
        <v>0</v>
      </c>
      <c r="V103" s="149">
        <v>0</v>
      </c>
      <c r="W103" s="149">
        <v>0</v>
      </c>
      <c r="X103" s="149">
        <v>0</v>
      </c>
      <c r="Y103" s="149">
        <v>0</v>
      </c>
      <c r="Z103" s="149">
        <v>0</v>
      </c>
      <c r="AA103" s="149">
        <v>0</v>
      </c>
      <c r="AB103" s="149">
        <v>0</v>
      </c>
      <c r="AC103" s="149">
        <v>0</v>
      </c>
      <c r="AD103" s="149">
        <v>0</v>
      </c>
      <c r="AE103" s="149">
        <v>0</v>
      </c>
      <c r="AF103" s="150">
        <v>0</v>
      </c>
      <c r="AG103" s="149">
        <v>0</v>
      </c>
      <c r="AH103" s="149">
        <v>0</v>
      </c>
      <c r="AI103" s="149">
        <v>0</v>
      </c>
      <c r="AJ103" s="149">
        <v>0</v>
      </c>
      <c r="AK103" s="149">
        <v>0</v>
      </c>
      <c r="AL103" s="149">
        <v>822</v>
      </c>
      <c r="AM103" s="149">
        <v>15638</v>
      </c>
      <c r="AN103" s="149">
        <v>17284</v>
      </c>
      <c r="AO103" s="149">
        <v>17284</v>
      </c>
      <c r="AP103" s="149">
        <v>17284</v>
      </c>
      <c r="AQ103" s="149">
        <v>16461</v>
      </c>
      <c r="AR103" s="149">
        <v>15227</v>
      </c>
      <c r="AS103" s="149">
        <v>17284</v>
      </c>
      <c r="AT103" s="149">
        <v>17284</v>
      </c>
      <c r="AU103" s="149">
        <v>14815</v>
      </c>
      <c r="AV103" s="149">
        <v>18107</v>
      </c>
      <c r="AW103" s="149">
        <v>17284</v>
      </c>
      <c r="AX103" s="149">
        <v>15226</v>
      </c>
      <c r="AY103" s="149">
        <v>0</v>
      </c>
      <c r="AZ103" s="149">
        <v>0</v>
      </c>
      <c r="BA103" s="149">
        <v>0</v>
      </c>
      <c r="BB103" s="149">
        <v>0</v>
      </c>
      <c r="BC103" s="149">
        <v>0</v>
      </c>
      <c r="BD103" s="149">
        <v>0</v>
      </c>
      <c r="BE103" s="150">
        <f t="shared" si="32"/>
        <v>200000</v>
      </c>
    </row>
    <row r="104" spans="1:68" outlineLevel="1">
      <c r="A104" s="10">
        <v>101</v>
      </c>
      <c r="B104" s="10" t="s">
        <v>307</v>
      </c>
      <c r="C104" s="15" t="s">
        <v>308</v>
      </c>
      <c r="D104" s="8" t="s">
        <v>301</v>
      </c>
      <c r="E104" s="173">
        <f t="shared" si="20"/>
        <v>300000</v>
      </c>
      <c r="F104" s="15" t="s">
        <v>309</v>
      </c>
      <c r="G104" s="15" t="s">
        <v>310</v>
      </c>
      <c r="H104" s="8" t="s">
        <v>86</v>
      </c>
      <c r="I104" s="8" t="s">
        <v>82</v>
      </c>
      <c r="J104" s="149">
        <v>0</v>
      </c>
      <c r="K104" s="149">
        <v>0</v>
      </c>
      <c r="L104" s="149">
        <v>0</v>
      </c>
      <c r="M104" s="149">
        <v>0</v>
      </c>
      <c r="N104" s="149">
        <v>0</v>
      </c>
      <c r="O104" s="149">
        <v>0</v>
      </c>
      <c r="P104" s="149">
        <v>0</v>
      </c>
      <c r="Q104" s="149">
        <v>0</v>
      </c>
      <c r="R104" s="149">
        <v>0</v>
      </c>
      <c r="S104" s="149">
        <v>0</v>
      </c>
      <c r="T104" s="150">
        <v>0</v>
      </c>
      <c r="U104" s="149">
        <v>0</v>
      </c>
      <c r="V104" s="149">
        <v>0</v>
      </c>
      <c r="W104" s="149">
        <v>0</v>
      </c>
      <c r="X104" s="149">
        <v>0</v>
      </c>
      <c r="Y104" s="149">
        <v>0</v>
      </c>
      <c r="Z104" s="149">
        <v>0</v>
      </c>
      <c r="AA104" s="149">
        <v>11677</v>
      </c>
      <c r="AB104" s="149">
        <v>13525</v>
      </c>
      <c r="AC104" s="149">
        <v>13525</v>
      </c>
      <c r="AD104" s="149">
        <v>12295</v>
      </c>
      <c r="AE104" s="149">
        <v>12295</v>
      </c>
      <c r="AF104" s="150">
        <v>36683</v>
      </c>
      <c r="AG104" s="149">
        <v>12910</v>
      </c>
      <c r="AH104" s="149">
        <v>12295</v>
      </c>
      <c r="AI104" s="149">
        <v>13525</v>
      </c>
      <c r="AJ104" s="149">
        <v>11066</v>
      </c>
      <c r="AK104" s="149">
        <v>12910</v>
      </c>
      <c r="AL104" s="149">
        <v>12295</v>
      </c>
      <c r="AM104" s="149">
        <v>11680</v>
      </c>
      <c r="AN104" s="149">
        <v>13319</v>
      </c>
      <c r="AO104" s="149"/>
      <c r="AP104" s="149"/>
      <c r="AQ104" s="149"/>
      <c r="AR104" s="149"/>
      <c r="AS104" s="149">
        <v>12910</v>
      </c>
      <c r="AT104" s="149">
        <v>12910</v>
      </c>
      <c r="AU104" s="149">
        <v>11066</v>
      </c>
      <c r="AV104" s="149">
        <v>13525</v>
      </c>
      <c r="AW104" s="149">
        <v>12910</v>
      </c>
      <c r="AX104" s="149">
        <v>11066</v>
      </c>
      <c r="AY104" s="149">
        <v>25613</v>
      </c>
      <c r="AZ104" s="149">
        <v>0</v>
      </c>
      <c r="BA104" s="149">
        <v>0</v>
      </c>
      <c r="BB104" s="149">
        <v>0</v>
      </c>
      <c r="BC104" s="149">
        <v>0</v>
      </c>
      <c r="BD104" s="149">
        <v>0</v>
      </c>
      <c r="BE104" s="150">
        <f t="shared" si="32"/>
        <v>300000</v>
      </c>
    </row>
    <row r="105" spans="1:68" outlineLevel="1">
      <c r="A105" s="10">
        <v>102</v>
      </c>
      <c r="B105" s="10" t="s">
        <v>311</v>
      </c>
      <c r="C105" s="15" t="s">
        <v>312</v>
      </c>
      <c r="D105" s="8" t="s">
        <v>313</v>
      </c>
      <c r="E105" s="173">
        <f t="shared" si="20"/>
        <v>300000</v>
      </c>
      <c r="F105" s="15" t="s">
        <v>314</v>
      </c>
      <c r="G105" s="14"/>
      <c r="H105" s="8" t="s">
        <v>315</v>
      </c>
      <c r="I105" s="8" t="s">
        <v>82</v>
      </c>
      <c r="J105" s="149">
        <v>0</v>
      </c>
      <c r="K105" s="149">
        <v>0</v>
      </c>
      <c r="L105" s="149">
        <v>0</v>
      </c>
      <c r="M105" s="149">
        <v>0</v>
      </c>
      <c r="N105" s="149">
        <v>0</v>
      </c>
      <c r="O105" s="149">
        <v>0</v>
      </c>
      <c r="P105" s="149">
        <v>0</v>
      </c>
      <c r="Q105" s="149">
        <v>0</v>
      </c>
      <c r="R105" s="149">
        <v>0</v>
      </c>
      <c r="S105" s="149">
        <v>0</v>
      </c>
      <c r="T105" s="150">
        <v>0</v>
      </c>
      <c r="U105" s="149">
        <v>0</v>
      </c>
      <c r="V105" s="149">
        <v>0</v>
      </c>
      <c r="W105" s="149">
        <v>0</v>
      </c>
      <c r="X105" s="149">
        <v>0</v>
      </c>
      <c r="Y105" s="149">
        <v>0</v>
      </c>
      <c r="Z105" s="149">
        <v>0</v>
      </c>
      <c r="AA105" s="149">
        <v>0</v>
      </c>
      <c r="AB105" s="149">
        <v>0</v>
      </c>
      <c r="AC105" s="149">
        <v>0</v>
      </c>
      <c r="AD105" s="149">
        <v>0</v>
      </c>
      <c r="AE105" s="149">
        <v>0</v>
      </c>
      <c r="AF105" s="150">
        <v>0</v>
      </c>
      <c r="AG105" s="149">
        <v>0</v>
      </c>
      <c r="AH105" s="149">
        <v>0</v>
      </c>
      <c r="AI105" s="149">
        <v>0</v>
      </c>
      <c r="AJ105" s="149">
        <v>0</v>
      </c>
      <c r="AK105" s="149">
        <v>0</v>
      </c>
      <c r="AL105" s="149">
        <v>4839</v>
      </c>
      <c r="AM105" s="149">
        <v>91935</v>
      </c>
      <c r="AN105" s="149">
        <v>101613</v>
      </c>
      <c r="AO105" s="149">
        <v>101613</v>
      </c>
      <c r="AP105" s="149">
        <v>0</v>
      </c>
      <c r="AQ105" s="149">
        <v>0</v>
      </c>
      <c r="AR105" s="149">
        <v>0</v>
      </c>
      <c r="AS105" s="149">
        <v>0</v>
      </c>
      <c r="AT105" s="149">
        <v>0</v>
      </c>
      <c r="AU105" s="149">
        <v>0</v>
      </c>
      <c r="AV105" s="149">
        <v>0</v>
      </c>
      <c r="AW105" s="149">
        <v>0</v>
      </c>
      <c r="AX105" s="149">
        <v>0</v>
      </c>
      <c r="AY105" s="149">
        <v>0</v>
      </c>
      <c r="AZ105" s="149">
        <v>0</v>
      </c>
      <c r="BA105" s="149">
        <v>0</v>
      </c>
      <c r="BB105" s="149">
        <v>0</v>
      </c>
      <c r="BC105" s="149">
        <v>0</v>
      </c>
      <c r="BD105" s="149">
        <v>0</v>
      </c>
      <c r="BE105" s="150">
        <f t="shared" si="32"/>
        <v>300000</v>
      </c>
    </row>
    <row r="106" spans="1:68" outlineLevel="1">
      <c r="A106" s="10">
        <v>103</v>
      </c>
      <c r="B106" s="10" t="s">
        <v>316</v>
      </c>
      <c r="C106" s="15" t="s">
        <v>317</v>
      </c>
      <c r="D106" s="8" t="s">
        <v>188</v>
      </c>
      <c r="E106" s="173">
        <f t="shared" si="20"/>
        <v>200000</v>
      </c>
      <c r="F106" s="15" t="s">
        <v>309</v>
      </c>
      <c r="G106" s="15">
        <v>104</v>
      </c>
      <c r="H106" s="8" t="s">
        <v>107</v>
      </c>
      <c r="I106" s="8" t="s">
        <v>92</v>
      </c>
      <c r="J106" s="149">
        <v>0</v>
      </c>
      <c r="K106" s="149">
        <v>0</v>
      </c>
      <c r="L106" s="149">
        <v>0</v>
      </c>
      <c r="M106" s="149">
        <v>0</v>
      </c>
      <c r="N106" s="149">
        <v>0</v>
      </c>
      <c r="O106" s="149">
        <v>0</v>
      </c>
      <c r="P106" s="149">
        <v>0</v>
      </c>
      <c r="Q106" s="149">
        <v>0</v>
      </c>
      <c r="R106" s="149">
        <v>0</v>
      </c>
      <c r="S106" s="149">
        <v>0</v>
      </c>
      <c r="T106" s="150">
        <v>0</v>
      </c>
      <c r="U106" s="149">
        <v>0</v>
      </c>
      <c r="V106" s="149">
        <v>0</v>
      </c>
      <c r="W106" s="149">
        <v>0</v>
      </c>
      <c r="X106" s="149">
        <v>0</v>
      </c>
      <c r="Y106" s="149">
        <v>0</v>
      </c>
      <c r="Z106" s="149">
        <v>0</v>
      </c>
      <c r="AA106" s="149">
        <v>0</v>
      </c>
      <c r="AB106" s="149">
        <v>0</v>
      </c>
      <c r="AC106" s="149">
        <v>0</v>
      </c>
      <c r="AD106" s="149">
        <v>0</v>
      </c>
      <c r="AE106" s="149">
        <v>0</v>
      </c>
      <c r="AF106" s="150">
        <v>0</v>
      </c>
      <c r="AG106" s="149">
        <v>0</v>
      </c>
      <c r="AH106" s="149">
        <v>0</v>
      </c>
      <c r="AI106" s="149">
        <v>0</v>
      </c>
      <c r="AJ106" s="149">
        <v>0</v>
      </c>
      <c r="AK106" s="149">
        <v>4476</v>
      </c>
      <c r="AL106" s="149">
        <v>14925</v>
      </c>
      <c r="AM106" s="149">
        <v>14179</v>
      </c>
      <c r="AN106" s="149">
        <v>15672</v>
      </c>
      <c r="AO106" s="149">
        <v>15672</v>
      </c>
      <c r="AP106" s="149">
        <v>15672</v>
      </c>
      <c r="AQ106" s="149">
        <v>14925</v>
      </c>
      <c r="AR106" s="149">
        <v>54479</v>
      </c>
      <c r="AS106" s="149"/>
      <c r="AT106" s="149"/>
      <c r="AU106" s="149"/>
      <c r="AV106" s="149"/>
      <c r="AW106" s="149"/>
      <c r="AX106" s="149"/>
      <c r="AY106" s="149">
        <v>0</v>
      </c>
      <c r="AZ106" s="149">
        <v>25000</v>
      </c>
      <c r="BA106" s="149">
        <v>0</v>
      </c>
      <c r="BB106" s="149">
        <v>0</v>
      </c>
      <c r="BC106" s="149"/>
      <c r="BD106" s="149">
        <v>25000</v>
      </c>
      <c r="BE106" s="150">
        <f t="shared" si="32"/>
        <v>200000</v>
      </c>
    </row>
    <row r="107" spans="1:68">
      <c r="A107" s="29">
        <v>104</v>
      </c>
      <c r="B107" s="29" t="s">
        <v>318</v>
      </c>
      <c r="C107" s="17" t="s">
        <v>319</v>
      </c>
      <c r="D107" s="30" t="s">
        <v>36</v>
      </c>
      <c r="E107" s="178">
        <f t="shared" si="20"/>
        <v>0</v>
      </c>
      <c r="F107" s="31">
        <v>103</v>
      </c>
      <c r="G107" s="31">
        <v>105</v>
      </c>
      <c r="H107" s="30" t="s">
        <v>92</v>
      </c>
      <c r="I107" s="30" t="s">
        <v>92</v>
      </c>
      <c r="J107" s="154">
        <v>0</v>
      </c>
      <c r="K107" s="154">
        <v>0</v>
      </c>
      <c r="L107" s="154">
        <v>0</v>
      </c>
      <c r="M107" s="154">
        <v>0</v>
      </c>
      <c r="N107" s="154">
        <v>0</v>
      </c>
      <c r="O107" s="154">
        <v>0</v>
      </c>
      <c r="P107" s="154">
        <v>0</v>
      </c>
      <c r="Q107" s="154">
        <v>0</v>
      </c>
      <c r="R107" s="154">
        <v>0</v>
      </c>
      <c r="S107" s="154">
        <v>0</v>
      </c>
      <c r="T107" s="146">
        <v>0</v>
      </c>
      <c r="U107" s="146">
        <v>0</v>
      </c>
      <c r="V107" s="154">
        <v>0</v>
      </c>
      <c r="W107" s="154">
        <v>0</v>
      </c>
      <c r="X107" s="154">
        <v>0</v>
      </c>
      <c r="Y107" s="154">
        <v>0</v>
      </c>
      <c r="Z107" s="154">
        <v>0</v>
      </c>
      <c r="AA107" s="154">
        <v>0</v>
      </c>
      <c r="AB107" s="154">
        <v>0</v>
      </c>
      <c r="AC107" s="154">
        <v>0</v>
      </c>
      <c r="AD107" s="154">
        <v>0</v>
      </c>
      <c r="AE107" s="154">
        <v>0</v>
      </c>
      <c r="AF107" s="146">
        <v>0</v>
      </c>
      <c r="AG107" s="154">
        <v>0</v>
      </c>
      <c r="AH107" s="154">
        <v>0</v>
      </c>
      <c r="AI107" s="154">
        <v>0</v>
      </c>
      <c r="AJ107" s="154">
        <v>0</v>
      </c>
      <c r="AK107" s="154">
        <v>0</v>
      </c>
      <c r="AL107" s="154">
        <v>0</v>
      </c>
      <c r="AM107" s="154">
        <v>0</v>
      </c>
      <c r="AN107" s="154">
        <v>0</v>
      </c>
      <c r="AO107" s="154">
        <v>0</v>
      </c>
      <c r="AP107" s="154">
        <v>0</v>
      </c>
      <c r="AQ107" s="154">
        <v>0</v>
      </c>
      <c r="AR107" s="154">
        <v>0</v>
      </c>
      <c r="AS107" s="154">
        <v>0</v>
      </c>
      <c r="AT107" s="154">
        <v>0</v>
      </c>
      <c r="AU107" s="154">
        <v>0</v>
      </c>
      <c r="AV107" s="154">
        <v>0</v>
      </c>
      <c r="AW107" s="154">
        <v>0</v>
      </c>
      <c r="AX107" s="154">
        <v>0</v>
      </c>
      <c r="AY107" s="154">
        <v>0</v>
      </c>
      <c r="AZ107" s="154">
        <v>0</v>
      </c>
      <c r="BA107" s="154">
        <v>0</v>
      </c>
      <c r="BB107" s="154">
        <v>0</v>
      </c>
      <c r="BC107" s="154">
        <v>0</v>
      </c>
      <c r="BD107" s="154">
        <v>0</v>
      </c>
      <c r="BE107" s="147">
        <f t="shared" si="32"/>
        <v>0</v>
      </c>
    </row>
    <row r="108" spans="1:68">
      <c r="A108" s="29">
        <v>105</v>
      </c>
      <c r="B108" s="29">
        <v>4.8</v>
      </c>
      <c r="C108" s="17" t="s">
        <v>320</v>
      </c>
      <c r="D108" s="30" t="s">
        <v>36</v>
      </c>
      <c r="E108" s="178">
        <f t="shared" si="20"/>
        <v>0</v>
      </c>
      <c r="F108" s="31" t="s">
        <v>321</v>
      </c>
      <c r="G108" s="31">
        <v>150</v>
      </c>
      <c r="H108" s="30" t="s">
        <v>82</v>
      </c>
      <c r="I108" s="30" t="s">
        <v>82</v>
      </c>
      <c r="J108" s="154">
        <v>0</v>
      </c>
      <c r="K108" s="154">
        <v>0</v>
      </c>
      <c r="L108" s="154">
        <v>0</v>
      </c>
      <c r="M108" s="154">
        <v>0</v>
      </c>
      <c r="N108" s="154">
        <v>0</v>
      </c>
      <c r="O108" s="154">
        <v>0</v>
      </c>
      <c r="P108" s="154">
        <v>0</v>
      </c>
      <c r="Q108" s="154">
        <v>0</v>
      </c>
      <c r="R108" s="154">
        <v>0</v>
      </c>
      <c r="S108" s="154">
        <v>0</v>
      </c>
      <c r="T108" s="146">
        <v>0</v>
      </c>
      <c r="U108" s="146">
        <v>0</v>
      </c>
      <c r="V108" s="154">
        <v>0</v>
      </c>
      <c r="W108" s="154">
        <v>0</v>
      </c>
      <c r="X108" s="154">
        <v>0</v>
      </c>
      <c r="Y108" s="154">
        <v>0</v>
      </c>
      <c r="Z108" s="154">
        <v>0</v>
      </c>
      <c r="AA108" s="154">
        <v>0</v>
      </c>
      <c r="AB108" s="154">
        <v>0</v>
      </c>
      <c r="AC108" s="154">
        <v>0</v>
      </c>
      <c r="AD108" s="154">
        <v>0</v>
      </c>
      <c r="AE108" s="154">
        <v>0</v>
      </c>
      <c r="AF108" s="146">
        <v>0</v>
      </c>
      <c r="AG108" s="154">
        <v>0</v>
      </c>
      <c r="AH108" s="154">
        <v>0</v>
      </c>
      <c r="AI108" s="154">
        <v>0</v>
      </c>
      <c r="AJ108" s="154">
        <v>0</v>
      </c>
      <c r="AK108" s="154">
        <v>0</v>
      </c>
      <c r="AL108" s="154">
        <v>0</v>
      </c>
      <c r="AM108" s="154">
        <v>0</v>
      </c>
      <c r="AN108" s="154">
        <v>0</v>
      </c>
      <c r="AO108" s="154">
        <v>0</v>
      </c>
      <c r="AP108" s="154">
        <v>0</v>
      </c>
      <c r="AQ108" s="154">
        <v>0</v>
      </c>
      <c r="AR108" s="154">
        <v>0</v>
      </c>
      <c r="AS108" s="154">
        <v>0</v>
      </c>
      <c r="AT108" s="154">
        <v>0</v>
      </c>
      <c r="AU108" s="154">
        <v>0</v>
      </c>
      <c r="AV108" s="154">
        <v>0</v>
      </c>
      <c r="AW108" s="154">
        <v>0</v>
      </c>
      <c r="AX108" s="154">
        <v>0</v>
      </c>
      <c r="AY108" s="154">
        <v>0</v>
      </c>
      <c r="AZ108" s="154">
        <v>0</v>
      </c>
      <c r="BA108" s="154">
        <v>0</v>
      </c>
      <c r="BB108" s="154">
        <v>0</v>
      </c>
      <c r="BC108" s="154">
        <v>0</v>
      </c>
      <c r="BD108" s="154">
        <v>0</v>
      </c>
      <c r="BE108" s="147">
        <f t="shared" si="32"/>
        <v>0</v>
      </c>
    </row>
    <row r="109" spans="1:68" s="22" customFormat="1">
      <c r="A109" s="51">
        <v>106</v>
      </c>
      <c r="B109" s="51">
        <v>4.9000000000000004</v>
      </c>
      <c r="C109" s="33" t="s">
        <v>322</v>
      </c>
      <c r="D109" s="52" t="s">
        <v>197</v>
      </c>
      <c r="E109" s="176">
        <f t="shared" si="20"/>
        <v>1872000</v>
      </c>
      <c r="F109" s="33"/>
      <c r="G109" s="33"/>
      <c r="H109" s="52" t="s">
        <v>173</v>
      </c>
      <c r="I109" s="52" t="s">
        <v>82</v>
      </c>
      <c r="J109" s="152">
        <f>J110+J112+J116+J119</f>
        <v>0</v>
      </c>
      <c r="K109" s="152">
        <f t="shared" ref="K109:BD109" si="34">K110+K112+K116+K119</f>
        <v>0</v>
      </c>
      <c r="L109" s="152">
        <f t="shared" si="34"/>
        <v>1364</v>
      </c>
      <c r="M109" s="152">
        <f t="shared" si="34"/>
        <v>27609</v>
      </c>
      <c r="N109" s="152">
        <f t="shared" si="34"/>
        <v>27609</v>
      </c>
      <c r="O109" s="152">
        <f t="shared" si="34"/>
        <v>27609</v>
      </c>
      <c r="P109" s="152">
        <f t="shared" si="34"/>
        <v>28989</v>
      </c>
      <c r="Q109" s="152">
        <f t="shared" si="34"/>
        <v>33420</v>
      </c>
      <c r="R109" s="152">
        <f t="shared" si="34"/>
        <v>7809</v>
      </c>
      <c r="S109" s="152">
        <f t="shared" si="34"/>
        <v>7809</v>
      </c>
      <c r="T109" s="197">
        <f t="shared" si="34"/>
        <v>24782</v>
      </c>
      <c r="U109" s="152">
        <f t="shared" si="34"/>
        <v>27609</v>
      </c>
      <c r="V109" s="152">
        <f t="shared" si="34"/>
        <v>27609</v>
      </c>
      <c r="W109" s="152">
        <f t="shared" si="34"/>
        <v>30370</v>
      </c>
      <c r="X109" s="152">
        <f t="shared" si="34"/>
        <v>26228</v>
      </c>
      <c r="Y109" s="152">
        <f t="shared" si="34"/>
        <v>28989</v>
      </c>
      <c r="Z109" s="152">
        <f t="shared" si="34"/>
        <v>27609</v>
      </c>
      <c r="AA109" s="152">
        <f t="shared" si="34"/>
        <v>35276</v>
      </c>
      <c r="AB109" s="152">
        <f t="shared" si="34"/>
        <v>40846</v>
      </c>
      <c r="AC109" s="152">
        <f t="shared" si="34"/>
        <v>40846</v>
      </c>
      <c r="AD109" s="152">
        <f t="shared" si="34"/>
        <v>27609</v>
      </c>
      <c r="AE109" s="152">
        <f t="shared" si="34"/>
        <v>46009</v>
      </c>
      <c r="AF109" s="197">
        <f t="shared" si="34"/>
        <v>0</v>
      </c>
      <c r="AG109" s="152">
        <f t="shared" si="34"/>
        <v>28989</v>
      </c>
      <c r="AH109" s="152">
        <f t="shared" si="34"/>
        <v>27609</v>
      </c>
      <c r="AI109" s="152">
        <f t="shared" si="34"/>
        <v>58590</v>
      </c>
      <c r="AJ109" s="152">
        <f t="shared" si="34"/>
        <v>24848</v>
      </c>
      <c r="AK109" s="152">
        <f t="shared" si="34"/>
        <v>28989</v>
      </c>
      <c r="AL109" s="152">
        <f t="shared" si="34"/>
        <v>30078</v>
      </c>
      <c r="AM109" s="152">
        <f t="shared" si="34"/>
        <v>115630</v>
      </c>
      <c r="AN109" s="152">
        <f t="shared" si="34"/>
        <v>93330</v>
      </c>
      <c r="AO109" s="152">
        <f t="shared" si="34"/>
        <v>93330</v>
      </c>
      <c r="AP109" s="152">
        <f t="shared" si="34"/>
        <v>50991</v>
      </c>
      <c r="AQ109" s="152">
        <f t="shared" si="34"/>
        <v>78763</v>
      </c>
      <c r="AR109" s="152">
        <f t="shared" si="34"/>
        <v>76853</v>
      </c>
      <c r="AS109" s="152">
        <f t="shared" si="34"/>
        <v>50991</v>
      </c>
      <c r="AT109" s="152">
        <f t="shared" si="34"/>
        <v>60201</v>
      </c>
      <c r="AU109" s="152">
        <f t="shared" si="34"/>
        <v>55887</v>
      </c>
      <c r="AV109" s="152">
        <f t="shared" si="34"/>
        <v>61640</v>
      </c>
      <c r="AW109" s="152">
        <f t="shared" si="34"/>
        <v>50991</v>
      </c>
      <c r="AX109" s="152">
        <f t="shared" si="34"/>
        <v>56113</v>
      </c>
      <c r="AY109" s="152">
        <f t="shared" si="34"/>
        <v>38590</v>
      </c>
      <c r="AZ109" s="152">
        <f t="shared" si="34"/>
        <v>37809</v>
      </c>
      <c r="BA109" s="152">
        <f t="shared" si="34"/>
        <v>68261</v>
      </c>
      <c r="BB109" s="152">
        <f t="shared" si="34"/>
        <v>58528</v>
      </c>
      <c r="BC109" s="152">
        <f t="shared" si="34"/>
        <v>37418</v>
      </c>
      <c r="BD109" s="152">
        <f t="shared" si="34"/>
        <v>41571</v>
      </c>
      <c r="BE109" s="153">
        <f t="shared" si="32"/>
        <v>1872000</v>
      </c>
      <c r="BF109"/>
      <c r="BG109"/>
      <c r="BH109"/>
      <c r="BI109"/>
      <c r="BJ109"/>
      <c r="BK109"/>
      <c r="BL109"/>
      <c r="BM109"/>
      <c r="BN109"/>
      <c r="BO109"/>
      <c r="BP109"/>
    </row>
    <row r="110" spans="1:68" s="22" customFormat="1">
      <c r="A110" s="57">
        <v>107</v>
      </c>
      <c r="B110" s="57">
        <v>5.0999999999999996</v>
      </c>
      <c r="C110" s="58" t="s">
        <v>323</v>
      </c>
      <c r="D110" s="59" t="s">
        <v>324</v>
      </c>
      <c r="E110" s="175">
        <f t="shared" si="20"/>
        <v>30000</v>
      </c>
      <c r="F110" s="58"/>
      <c r="G110" s="58"/>
      <c r="H110" s="59" t="s">
        <v>259</v>
      </c>
      <c r="I110" s="59" t="s">
        <v>325</v>
      </c>
      <c r="J110" s="151">
        <f>J111</f>
        <v>0</v>
      </c>
      <c r="K110" s="151">
        <f t="shared" ref="K110:BD110" si="35">K111</f>
        <v>0</v>
      </c>
      <c r="L110" s="151">
        <f t="shared" si="35"/>
        <v>0</v>
      </c>
      <c r="M110" s="151">
        <f t="shared" si="35"/>
        <v>0</v>
      </c>
      <c r="N110" s="151">
        <f t="shared" si="35"/>
        <v>0</v>
      </c>
      <c r="O110" s="151">
        <f t="shared" si="35"/>
        <v>0</v>
      </c>
      <c r="P110" s="151">
        <f t="shared" si="35"/>
        <v>0</v>
      </c>
      <c r="Q110" s="151">
        <f t="shared" si="35"/>
        <v>0</v>
      </c>
      <c r="R110" s="151">
        <f t="shared" si="35"/>
        <v>0</v>
      </c>
      <c r="S110" s="151">
        <f t="shared" si="35"/>
        <v>0</v>
      </c>
      <c r="T110" s="151">
        <f t="shared" si="35"/>
        <v>0</v>
      </c>
      <c r="U110" s="151">
        <f t="shared" si="35"/>
        <v>0</v>
      </c>
      <c r="V110" s="151">
        <f t="shared" si="35"/>
        <v>0</v>
      </c>
      <c r="W110" s="151">
        <f t="shared" si="35"/>
        <v>0</v>
      </c>
      <c r="X110" s="151">
        <f t="shared" si="35"/>
        <v>0</v>
      </c>
      <c r="Y110" s="151">
        <f t="shared" si="35"/>
        <v>0</v>
      </c>
      <c r="Z110" s="151">
        <f t="shared" si="35"/>
        <v>0</v>
      </c>
      <c r="AA110" s="151">
        <f t="shared" si="35"/>
        <v>9048</v>
      </c>
      <c r="AB110" s="151">
        <f t="shared" si="35"/>
        <v>10476</v>
      </c>
      <c r="AC110" s="151">
        <f t="shared" si="35"/>
        <v>10476</v>
      </c>
      <c r="AD110" s="151">
        <f t="shared" si="35"/>
        <v>0</v>
      </c>
      <c r="AE110" s="151">
        <f t="shared" si="35"/>
        <v>0</v>
      </c>
      <c r="AF110" s="151">
        <f t="shared" si="35"/>
        <v>0</v>
      </c>
      <c r="AG110" s="151">
        <f t="shared" si="35"/>
        <v>0</v>
      </c>
      <c r="AH110" s="151">
        <f t="shared" si="35"/>
        <v>0</v>
      </c>
      <c r="AI110" s="151">
        <f t="shared" si="35"/>
        <v>0</v>
      </c>
      <c r="AJ110" s="151">
        <f t="shared" si="35"/>
        <v>0</v>
      </c>
      <c r="AK110" s="151">
        <f t="shared" si="35"/>
        <v>0</v>
      </c>
      <c r="AL110" s="151">
        <f t="shared" si="35"/>
        <v>0</v>
      </c>
      <c r="AM110" s="151">
        <f t="shared" si="35"/>
        <v>0</v>
      </c>
      <c r="AN110" s="151">
        <f t="shared" si="35"/>
        <v>0</v>
      </c>
      <c r="AO110" s="151">
        <f t="shared" si="35"/>
        <v>0</v>
      </c>
      <c r="AP110" s="151">
        <f t="shared" si="35"/>
        <v>0</v>
      </c>
      <c r="AQ110" s="151">
        <f t="shared" si="35"/>
        <v>0</v>
      </c>
      <c r="AR110" s="151">
        <f t="shared" si="35"/>
        <v>0</v>
      </c>
      <c r="AS110" s="151">
        <f t="shared" si="35"/>
        <v>0</v>
      </c>
      <c r="AT110" s="151">
        <f t="shared" si="35"/>
        <v>0</v>
      </c>
      <c r="AU110" s="151">
        <f t="shared" si="35"/>
        <v>0</v>
      </c>
      <c r="AV110" s="151">
        <f t="shared" si="35"/>
        <v>0</v>
      </c>
      <c r="AW110" s="151">
        <f t="shared" si="35"/>
        <v>0</v>
      </c>
      <c r="AX110" s="151">
        <f t="shared" si="35"/>
        <v>0</v>
      </c>
      <c r="AY110" s="151">
        <f t="shared" si="35"/>
        <v>0</v>
      </c>
      <c r="AZ110" s="151">
        <f t="shared" si="35"/>
        <v>0</v>
      </c>
      <c r="BA110" s="151">
        <f t="shared" si="35"/>
        <v>0</v>
      </c>
      <c r="BB110" s="151">
        <f t="shared" si="35"/>
        <v>0</v>
      </c>
      <c r="BC110" s="151">
        <f t="shared" si="35"/>
        <v>0</v>
      </c>
      <c r="BD110" s="151">
        <f t="shared" si="35"/>
        <v>0</v>
      </c>
      <c r="BE110" s="151">
        <f t="shared" si="32"/>
        <v>30000</v>
      </c>
    </row>
    <row r="111" spans="1:68" outlineLevel="1">
      <c r="A111" s="10">
        <v>108</v>
      </c>
      <c r="B111" s="10" t="s">
        <v>326</v>
      </c>
      <c r="C111" s="15" t="s">
        <v>327</v>
      </c>
      <c r="D111" s="8" t="s">
        <v>324</v>
      </c>
      <c r="E111" s="173">
        <f t="shared" si="20"/>
        <v>30000</v>
      </c>
      <c r="F111" s="15">
        <v>20</v>
      </c>
      <c r="G111" s="15">
        <v>119</v>
      </c>
      <c r="H111" s="8" t="s">
        <v>259</v>
      </c>
      <c r="I111" s="8" t="s">
        <v>325</v>
      </c>
      <c r="J111" s="149">
        <v>0</v>
      </c>
      <c r="K111" s="149">
        <v>0</v>
      </c>
      <c r="L111" s="149">
        <v>0</v>
      </c>
      <c r="M111" s="149">
        <v>0</v>
      </c>
      <c r="N111" s="149">
        <v>0</v>
      </c>
      <c r="O111" s="149">
        <v>0</v>
      </c>
      <c r="P111" s="149">
        <v>0</v>
      </c>
      <c r="Q111" s="149">
        <v>0</v>
      </c>
      <c r="R111" s="149">
        <v>0</v>
      </c>
      <c r="S111" s="149">
        <v>0</v>
      </c>
      <c r="T111" s="150">
        <v>0</v>
      </c>
      <c r="U111" s="150">
        <v>0</v>
      </c>
      <c r="V111" s="149">
        <v>0</v>
      </c>
      <c r="W111" s="149">
        <v>0</v>
      </c>
      <c r="X111" s="149">
        <v>0</v>
      </c>
      <c r="Y111" s="149">
        <v>0</v>
      </c>
      <c r="Z111" s="149">
        <v>0</v>
      </c>
      <c r="AA111" s="149">
        <v>9048</v>
      </c>
      <c r="AB111" s="149">
        <v>10476</v>
      </c>
      <c r="AC111" s="149">
        <v>10476</v>
      </c>
      <c r="AD111" s="149">
        <v>0</v>
      </c>
      <c r="AE111" s="149">
        <v>0</v>
      </c>
      <c r="AF111" s="150">
        <v>0</v>
      </c>
      <c r="AG111" s="149">
        <v>0</v>
      </c>
      <c r="AH111" s="149">
        <v>0</v>
      </c>
      <c r="AI111" s="149">
        <v>0</v>
      </c>
      <c r="AJ111" s="149">
        <v>0</v>
      </c>
      <c r="AK111" s="149">
        <v>0</v>
      </c>
      <c r="AL111" s="149">
        <v>0</v>
      </c>
      <c r="AM111" s="149">
        <v>0</v>
      </c>
      <c r="AN111" s="149">
        <v>0</v>
      </c>
      <c r="AO111" s="149">
        <v>0</v>
      </c>
      <c r="AP111" s="149">
        <v>0</v>
      </c>
      <c r="AQ111" s="149">
        <v>0</v>
      </c>
      <c r="AR111" s="149">
        <v>0</v>
      </c>
      <c r="AS111" s="149">
        <v>0</v>
      </c>
      <c r="AT111" s="149">
        <v>0</v>
      </c>
      <c r="AU111" s="149">
        <v>0</v>
      </c>
      <c r="AV111" s="149">
        <v>0</v>
      </c>
      <c r="AW111" s="149">
        <v>0</v>
      </c>
      <c r="AX111" s="149">
        <v>0</v>
      </c>
      <c r="AY111" s="149">
        <v>0</v>
      </c>
      <c r="AZ111" s="149">
        <v>0</v>
      </c>
      <c r="BA111" s="149">
        <v>0</v>
      </c>
      <c r="BB111" s="149">
        <v>0</v>
      </c>
      <c r="BC111" s="149">
        <v>0</v>
      </c>
      <c r="BD111" s="149">
        <v>0</v>
      </c>
      <c r="BE111" s="150">
        <f t="shared" si="32"/>
        <v>30000</v>
      </c>
    </row>
    <row r="112" spans="1:68" s="22" customFormat="1">
      <c r="A112" s="57">
        <v>109</v>
      </c>
      <c r="B112" s="57">
        <v>5.2</v>
      </c>
      <c r="C112" s="58" t="s">
        <v>328</v>
      </c>
      <c r="D112" s="59" t="s">
        <v>197</v>
      </c>
      <c r="E112" s="175">
        <f t="shared" si="20"/>
        <v>495000</v>
      </c>
      <c r="F112" s="58"/>
      <c r="G112" s="58"/>
      <c r="H112" s="59" t="s">
        <v>173</v>
      </c>
      <c r="I112" s="59" t="s">
        <v>82</v>
      </c>
      <c r="J112" s="151">
        <f>SUM(J113:J115)</f>
        <v>0</v>
      </c>
      <c r="K112" s="151">
        <f t="shared" ref="K112:BD112" si="36">SUM(K113:K115)</f>
        <v>0</v>
      </c>
      <c r="L112" s="151">
        <f t="shared" si="36"/>
        <v>384</v>
      </c>
      <c r="M112" s="151">
        <f t="shared" si="36"/>
        <v>7809</v>
      </c>
      <c r="N112" s="151">
        <f t="shared" si="36"/>
        <v>7809</v>
      </c>
      <c r="O112" s="151">
        <f t="shared" si="36"/>
        <v>7809</v>
      </c>
      <c r="P112" s="151">
        <f t="shared" si="36"/>
        <v>8199</v>
      </c>
      <c r="Q112" s="151">
        <f t="shared" si="36"/>
        <v>8590</v>
      </c>
      <c r="R112" s="151">
        <f t="shared" si="36"/>
        <v>7809</v>
      </c>
      <c r="S112" s="151">
        <f t="shared" si="36"/>
        <v>7809</v>
      </c>
      <c r="T112" s="151">
        <f t="shared" si="36"/>
        <v>24782</v>
      </c>
      <c r="U112" s="151">
        <f t="shared" si="36"/>
        <v>7809</v>
      </c>
      <c r="V112" s="151">
        <f t="shared" si="36"/>
        <v>7809</v>
      </c>
      <c r="W112" s="151">
        <f t="shared" si="36"/>
        <v>8590</v>
      </c>
      <c r="X112" s="151">
        <f t="shared" si="36"/>
        <v>7418</v>
      </c>
      <c r="Y112" s="151">
        <f t="shared" si="36"/>
        <v>8199</v>
      </c>
      <c r="Z112" s="151">
        <f t="shared" si="36"/>
        <v>7809</v>
      </c>
      <c r="AA112" s="151">
        <f t="shared" si="36"/>
        <v>7418</v>
      </c>
      <c r="AB112" s="151">
        <f t="shared" si="36"/>
        <v>8590</v>
      </c>
      <c r="AC112" s="151">
        <f t="shared" si="36"/>
        <v>8590</v>
      </c>
      <c r="AD112" s="151">
        <f t="shared" si="36"/>
        <v>7809</v>
      </c>
      <c r="AE112" s="151">
        <f t="shared" si="36"/>
        <v>5959</v>
      </c>
      <c r="AF112" s="151">
        <f t="shared" si="36"/>
        <v>0</v>
      </c>
      <c r="AG112" s="151">
        <f t="shared" si="36"/>
        <v>8199</v>
      </c>
      <c r="AH112" s="151">
        <f t="shared" si="36"/>
        <v>7809</v>
      </c>
      <c r="AI112" s="151">
        <f t="shared" si="36"/>
        <v>8590</v>
      </c>
      <c r="AJ112" s="151">
        <f t="shared" si="36"/>
        <v>7028</v>
      </c>
      <c r="AK112" s="151">
        <f t="shared" si="36"/>
        <v>8199</v>
      </c>
      <c r="AL112" s="151">
        <f t="shared" si="36"/>
        <v>7809</v>
      </c>
      <c r="AM112" s="151">
        <f t="shared" si="36"/>
        <v>18723</v>
      </c>
      <c r="AN112" s="151">
        <f t="shared" si="36"/>
        <v>20695</v>
      </c>
      <c r="AO112" s="151">
        <f t="shared" si="36"/>
        <v>20695</v>
      </c>
      <c r="AP112" s="151">
        <f t="shared" si="36"/>
        <v>20695</v>
      </c>
      <c r="AQ112" s="151">
        <f t="shared" si="36"/>
        <v>19709</v>
      </c>
      <c r="AR112" s="151">
        <f t="shared" si="36"/>
        <v>13849</v>
      </c>
      <c r="AS112" s="151">
        <f t="shared" si="36"/>
        <v>20695</v>
      </c>
      <c r="AT112" s="151">
        <f t="shared" si="36"/>
        <v>20695</v>
      </c>
      <c r="AU112" s="151">
        <f t="shared" si="36"/>
        <v>17739</v>
      </c>
      <c r="AV112" s="151">
        <f t="shared" si="36"/>
        <v>21681</v>
      </c>
      <c r="AW112" s="151">
        <f t="shared" si="36"/>
        <v>20695</v>
      </c>
      <c r="AX112" s="151">
        <f t="shared" si="36"/>
        <v>17738</v>
      </c>
      <c r="AY112" s="151">
        <f t="shared" si="36"/>
        <v>8590</v>
      </c>
      <c r="AZ112" s="151">
        <f t="shared" si="36"/>
        <v>7809</v>
      </c>
      <c r="BA112" s="151">
        <f t="shared" si="36"/>
        <v>8199</v>
      </c>
      <c r="BB112" s="151">
        <f t="shared" si="36"/>
        <v>8590</v>
      </c>
      <c r="BC112" s="151">
        <f t="shared" si="36"/>
        <v>7418</v>
      </c>
      <c r="BD112" s="151">
        <f t="shared" si="36"/>
        <v>6151</v>
      </c>
      <c r="BE112" s="151">
        <f t="shared" si="32"/>
        <v>495000</v>
      </c>
    </row>
    <row r="113" spans="1:68" outlineLevel="1">
      <c r="A113" s="10">
        <v>110</v>
      </c>
      <c r="B113" s="10" t="s">
        <v>329</v>
      </c>
      <c r="C113" s="15" t="s">
        <v>330</v>
      </c>
      <c r="D113" s="8" t="s">
        <v>331</v>
      </c>
      <c r="E113" s="173">
        <f t="shared" si="20"/>
        <v>100000</v>
      </c>
      <c r="F113" s="15">
        <v>20</v>
      </c>
      <c r="G113" s="15" t="s">
        <v>332</v>
      </c>
      <c r="H113" s="8" t="s">
        <v>333</v>
      </c>
      <c r="I113" s="8" t="s">
        <v>92</v>
      </c>
      <c r="J113" s="149">
        <v>0</v>
      </c>
      <c r="K113" s="149">
        <v>0</v>
      </c>
      <c r="L113" s="149">
        <v>0</v>
      </c>
      <c r="M113" s="149">
        <v>0</v>
      </c>
      <c r="N113" s="149">
        <v>0</v>
      </c>
      <c r="O113" s="149">
        <v>0</v>
      </c>
      <c r="P113" s="149">
        <v>0</v>
      </c>
      <c r="Q113" s="149">
        <v>0</v>
      </c>
      <c r="R113" s="149">
        <v>0</v>
      </c>
      <c r="S113" s="149">
        <v>0</v>
      </c>
      <c r="T113" s="150">
        <v>0</v>
      </c>
      <c r="U113" s="150">
        <v>0</v>
      </c>
      <c r="V113" s="149">
        <v>0</v>
      </c>
      <c r="W113" s="149">
        <v>0</v>
      </c>
      <c r="X113" s="149">
        <v>0</v>
      </c>
      <c r="Y113" s="149">
        <v>0</v>
      </c>
      <c r="Z113" s="149">
        <v>0</v>
      </c>
      <c r="AA113" s="149">
        <v>0</v>
      </c>
      <c r="AB113" s="149">
        <v>0</v>
      </c>
      <c r="AC113" s="149">
        <v>0</v>
      </c>
      <c r="AD113" s="149">
        <v>0</v>
      </c>
      <c r="AE113" s="149">
        <v>0</v>
      </c>
      <c r="AF113" s="150">
        <v>0</v>
      </c>
      <c r="AG113" s="149">
        <v>0</v>
      </c>
      <c r="AH113" s="149">
        <v>0</v>
      </c>
      <c r="AI113" s="149">
        <v>0</v>
      </c>
      <c r="AJ113" s="149">
        <v>0</v>
      </c>
      <c r="AK113" s="149">
        <v>0</v>
      </c>
      <c r="AL113" s="149">
        <v>0</v>
      </c>
      <c r="AM113" s="149">
        <v>7850</v>
      </c>
      <c r="AN113" s="149">
        <v>8678</v>
      </c>
      <c r="AO113" s="149">
        <v>8678</v>
      </c>
      <c r="AP113" s="149">
        <v>8678</v>
      </c>
      <c r="AQ113" s="149">
        <v>8264</v>
      </c>
      <c r="AR113" s="149">
        <v>7852</v>
      </c>
      <c r="AS113" s="149">
        <v>8678</v>
      </c>
      <c r="AT113" s="149">
        <v>8678</v>
      </c>
      <c r="AU113" s="149">
        <v>7438</v>
      </c>
      <c r="AV113" s="149">
        <v>9091</v>
      </c>
      <c r="AW113" s="149">
        <v>8678</v>
      </c>
      <c r="AX113" s="149">
        <v>7437</v>
      </c>
      <c r="AY113" s="149">
        <v>0</v>
      </c>
      <c r="AZ113" s="149">
        <v>0</v>
      </c>
      <c r="BA113" s="149">
        <v>0</v>
      </c>
      <c r="BB113" s="149">
        <v>0</v>
      </c>
      <c r="BC113" s="149">
        <v>0</v>
      </c>
      <c r="BD113" s="149">
        <v>0</v>
      </c>
      <c r="BE113" s="150">
        <f t="shared" si="32"/>
        <v>100000</v>
      </c>
    </row>
    <row r="114" spans="1:68" outlineLevel="1">
      <c r="A114" s="10">
        <v>111</v>
      </c>
      <c r="B114" s="10" t="s">
        <v>334</v>
      </c>
      <c r="C114" s="15" t="s">
        <v>335</v>
      </c>
      <c r="D114" s="8" t="s">
        <v>331</v>
      </c>
      <c r="E114" s="173">
        <f t="shared" si="20"/>
        <v>44000</v>
      </c>
      <c r="F114" s="15" t="s">
        <v>336</v>
      </c>
      <c r="G114" s="15" t="s">
        <v>337</v>
      </c>
      <c r="H114" s="8" t="s">
        <v>333</v>
      </c>
      <c r="I114" s="8" t="s">
        <v>92</v>
      </c>
      <c r="J114" s="149">
        <v>0</v>
      </c>
      <c r="K114" s="149">
        <v>0</v>
      </c>
      <c r="L114" s="149">
        <v>0</v>
      </c>
      <c r="M114" s="149">
        <v>0</v>
      </c>
      <c r="N114" s="149">
        <v>0</v>
      </c>
      <c r="O114" s="149">
        <v>0</v>
      </c>
      <c r="P114" s="149">
        <v>0</v>
      </c>
      <c r="Q114" s="149">
        <v>0</v>
      </c>
      <c r="R114" s="149">
        <v>0</v>
      </c>
      <c r="S114" s="149">
        <v>0</v>
      </c>
      <c r="T114" s="150">
        <v>0</v>
      </c>
      <c r="U114" s="150">
        <v>0</v>
      </c>
      <c r="V114" s="149">
        <v>0</v>
      </c>
      <c r="W114" s="149">
        <v>0</v>
      </c>
      <c r="X114" s="149">
        <v>0</v>
      </c>
      <c r="Y114" s="149">
        <v>0</v>
      </c>
      <c r="Z114" s="149">
        <v>0</v>
      </c>
      <c r="AA114" s="149">
        <v>0</v>
      </c>
      <c r="AB114" s="149">
        <v>0</v>
      </c>
      <c r="AC114" s="149">
        <v>0</v>
      </c>
      <c r="AD114" s="149">
        <v>0</v>
      </c>
      <c r="AE114" s="149">
        <v>0</v>
      </c>
      <c r="AF114" s="150">
        <v>0</v>
      </c>
      <c r="AG114" s="149">
        <v>0</v>
      </c>
      <c r="AH114" s="149">
        <v>0</v>
      </c>
      <c r="AI114" s="149">
        <v>0</v>
      </c>
      <c r="AJ114" s="149">
        <v>0</v>
      </c>
      <c r="AK114" s="149">
        <v>0</v>
      </c>
      <c r="AL114" s="149">
        <v>0</v>
      </c>
      <c r="AM114" s="149">
        <v>3455</v>
      </c>
      <c r="AN114" s="149">
        <v>3818</v>
      </c>
      <c r="AO114" s="149">
        <v>3818</v>
      </c>
      <c r="AP114" s="149">
        <v>3818</v>
      </c>
      <c r="AQ114" s="149">
        <v>3636</v>
      </c>
      <c r="AR114" s="149">
        <v>3455</v>
      </c>
      <c r="AS114" s="149">
        <v>3818</v>
      </c>
      <c r="AT114" s="149">
        <v>3818</v>
      </c>
      <c r="AU114" s="149">
        <v>3273</v>
      </c>
      <c r="AV114" s="149">
        <v>4000</v>
      </c>
      <c r="AW114" s="149">
        <v>3818</v>
      </c>
      <c r="AX114" s="149">
        <v>3273</v>
      </c>
      <c r="AY114" s="149">
        <v>0</v>
      </c>
      <c r="AZ114" s="149">
        <v>0</v>
      </c>
      <c r="BA114" s="149">
        <v>0</v>
      </c>
      <c r="BB114" s="149">
        <v>0</v>
      </c>
      <c r="BC114" s="149">
        <v>0</v>
      </c>
      <c r="BD114" s="149">
        <v>0</v>
      </c>
      <c r="BE114" s="150">
        <f t="shared" si="32"/>
        <v>44000</v>
      </c>
    </row>
    <row r="115" spans="1:68" outlineLevel="1">
      <c r="A115" s="10">
        <v>112</v>
      </c>
      <c r="B115" s="10" t="s">
        <v>338</v>
      </c>
      <c r="C115" s="15" t="s">
        <v>339</v>
      </c>
      <c r="D115" s="8" t="s">
        <v>197</v>
      </c>
      <c r="E115" s="173">
        <f t="shared" si="20"/>
        <v>351000</v>
      </c>
      <c r="F115" s="15" t="s">
        <v>340</v>
      </c>
      <c r="G115" s="15">
        <v>119</v>
      </c>
      <c r="H115" s="8" t="s">
        <v>173</v>
      </c>
      <c r="I115" s="8" t="s">
        <v>82</v>
      </c>
      <c r="J115" s="149">
        <v>0</v>
      </c>
      <c r="K115" s="149">
        <v>0</v>
      </c>
      <c r="L115" s="149">
        <v>384</v>
      </c>
      <c r="M115" s="149">
        <v>7809</v>
      </c>
      <c r="N115" s="149">
        <v>7809</v>
      </c>
      <c r="O115" s="149">
        <v>7809</v>
      </c>
      <c r="P115" s="149">
        <v>8199</v>
      </c>
      <c r="Q115" s="149">
        <v>8590</v>
      </c>
      <c r="R115" s="149">
        <v>7809</v>
      </c>
      <c r="S115" s="149">
        <v>7809</v>
      </c>
      <c r="T115" s="150">
        <v>24782</v>
      </c>
      <c r="U115" s="150">
        <v>7809</v>
      </c>
      <c r="V115" s="149">
        <v>7809</v>
      </c>
      <c r="W115" s="149">
        <v>8590</v>
      </c>
      <c r="X115" s="149">
        <v>7418</v>
      </c>
      <c r="Y115" s="149">
        <v>8199</v>
      </c>
      <c r="Z115" s="149">
        <v>7809</v>
      </c>
      <c r="AA115" s="149">
        <v>7418</v>
      </c>
      <c r="AB115" s="149">
        <v>8590</v>
      </c>
      <c r="AC115" s="149">
        <v>8590</v>
      </c>
      <c r="AD115" s="149">
        <v>7809</v>
      </c>
      <c r="AE115" s="149">
        <v>5959</v>
      </c>
      <c r="AF115" s="150"/>
      <c r="AG115" s="149">
        <v>8199</v>
      </c>
      <c r="AH115" s="149">
        <v>7809</v>
      </c>
      <c r="AI115" s="149">
        <v>8590</v>
      </c>
      <c r="AJ115" s="149">
        <v>7028</v>
      </c>
      <c r="AK115" s="149">
        <v>8199</v>
      </c>
      <c r="AL115" s="149">
        <v>7809</v>
      </c>
      <c r="AM115" s="149">
        <v>7418</v>
      </c>
      <c r="AN115" s="149">
        <v>8199</v>
      </c>
      <c r="AO115" s="149">
        <v>8199</v>
      </c>
      <c r="AP115" s="149">
        <v>8199</v>
      </c>
      <c r="AQ115" s="149">
        <v>7809</v>
      </c>
      <c r="AR115" s="149">
        <v>2542</v>
      </c>
      <c r="AS115" s="149">
        <v>8199</v>
      </c>
      <c r="AT115" s="149">
        <v>8199</v>
      </c>
      <c r="AU115" s="149">
        <v>7028</v>
      </c>
      <c r="AV115" s="149">
        <v>8590</v>
      </c>
      <c r="AW115" s="149">
        <v>8199</v>
      </c>
      <c r="AX115" s="149">
        <v>7028</v>
      </c>
      <c r="AY115" s="149">
        <v>8590</v>
      </c>
      <c r="AZ115" s="149">
        <v>7809</v>
      </c>
      <c r="BA115" s="149">
        <v>8199</v>
      </c>
      <c r="BB115" s="149">
        <v>8590</v>
      </c>
      <c r="BC115" s="149">
        <v>7418</v>
      </c>
      <c r="BD115" s="149">
        <v>6151</v>
      </c>
      <c r="BE115" s="150">
        <f t="shared" si="32"/>
        <v>351000</v>
      </c>
    </row>
    <row r="116" spans="1:68" s="22" customFormat="1">
      <c r="A116" s="60">
        <v>113</v>
      </c>
      <c r="B116" s="60">
        <v>5.3</v>
      </c>
      <c r="C116" s="61" t="s">
        <v>341</v>
      </c>
      <c r="D116" s="62" t="s">
        <v>342</v>
      </c>
      <c r="E116" s="172">
        <f t="shared" si="20"/>
        <v>175000</v>
      </c>
      <c r="F116" s="61"/>
      <c r="G116" s="61"/>
      <c r="H116" s="62" t="s">
        <v>86</v>
      </c>
      <c r="I116" s="62" t="s">
        <v>288</v>
      </c>
      <c r="J116" s="148">
        <f>SUM(J117:J118)</f>
        <v>0</v>
      </c>
      <c r="K116" s="148">
        <f t="shared" ref="K116:BD116" si="37">SUM(K117:K118)</f>
        <v>0</v>
      </c>
      <c r="L116" s="148">
        <f t="shared" si="37"/>
        <v>0</v>
      </c>
      <c r="M116" s="148">
        <f t="shared" si="37"/>
        <v>0</v>
      </c>
      <c r="N116" s="148">
        <f t="shared" si="37"/>
        <v>0</v>
      </c>
      <c r="O116" s="148">
        <f t="shared" si="37"/>
        <v>0</v>
      </c>
      <c r="P116" s="148">
        <f t="shared" si="37"/>
        <v>0</v>
      </c>
      <c r="Q116" s="148">
        <f t="shared" si="37"/>
        <v>0</v>
      </c>
      <c r="R116" s="148">
        <f t="shared" si="37"/>
        <v>0</v>
      </c>
      <c r="S116" s="148">
        <f t="shared" si="37"/>
        <v>0</v>
      </c>
      <c r="T116" s="148">
        <f t="shared" si="37"/>
        <v>0</v>
      </c>
      <c r="U116" s="148">
        <f t="shared" si="37"/>
        <v>0</v>
      </c>
      <c r="V116" s="148">
        <f t="shared" si="37"/>
        <v>0</v>
      </c>
      <c r="W116" s="148">
        <f t="shared" si="37"/>
        <v>0</v>
      </c>
      <c r="X116" s="148">
        <f t="shared" si="37"/>
        <v>0</v>
      </c>
      <c r="Y116" s="148">
        <f t="shared" si="37"/>
        <v>0</v>
      </c>
      <c r="Z116" s="148">
        <f t="shared" si="37"/>
        <v>0</v>
      </c>
      <c r="AA116" s="148">
        <f t="shared" si="37"/>
        <v>0</v>
      </c>
      <c r="AB116" s="148">
        <f t="shared" si="37"/>
        <v>0</v>
      </c>
      <c r="AC116" s="148">
        <f t="shared" si="37"/>
        <v>0</v>
      </c>
      <c r="AD116" s="148">
        <f t="shared" si="37"/>
        <v>0</v>
      </c>
      <c r="AE116" s="148">
        <f t="shared" si="37"/>
        <v>0</v>
      </c>
      <c r="AF116" s="148">
        <f t="shared" si="37"/>
        <v>0</v>
      </c>
      <c r="AG116" s="148">
        <f t="shared" si="37"/>
        <v>0</v>
      </c>
      <c r="AH116" s="148">
        <f t="shared" si="37"/>
        <v>0</v>
      </c>
      <c r="AI116" s="148">
        <f t="shared" si="37"/>
        <v>0</v>
      </c>
      <c r="AJ116" s="148">
        <f t="shared" si="37"/>
        <v>0</v>
      </c>
      <c r="AK116" s="148">
        <f t="shared" si="37"/>
        <v>0</v>
      </c>
      <c r="AL116" s="148">
        <f t="shared" si="37"/>
        <v>2016</v>
      </c>
      <c r="AM116" s="148">
        <f t="shared" si="37"/>
        <v>38306</v>
      </c>
      <c r="AN116" s="148">
        <f t="shared" si="37"/>
        <v>42339</v>
      </c>
      <c r="AO116" s="148">
        <f t="shared" si="37"/>
        <v>42339</v>
      </c>
      <c r="AP116" s="148">
        <f t="shared" si="37"/>
        <v>0</v>
      </c>
      <c r="AQ116" s="148">
        <f t="shared" si="37"/>
        <v>0</v>
      </c>
      <c r="AR116" s="148">
        <f t="shared" si="37"/>
        <v>0</v>
      </c>
      <c r="AS116" s="148">
        <f t="shared" si="37"/>
        <v>0</v>
      </c>
      <c r="AT116" s="148">
        <f t="shared" si="37"/>
        <v>0</v>
      </c>
      <c r="AU116" s="148">
        <f t="shared" si="37"/>
        <v>0</v>
      </c>
      <c r="AV116" s="148">
        <f t="shared" si="37"/>
        <v>0</v>
      </c>
      <c r="AW116" s="148">
        <f t="shared" si="37"/>
        <v>0</v>
      </c>
      <c r="AX116" s="148">
        <f t="shared" si="37"/>
        <v>0</v>
      </c>
      <c r="AY116" s="148">
        <f t="shared" si="37"/>
        <v>0</v>
      </c>
      <c r="AZ116" s="148">
        <f t="shared" si="37"/>
        <v>0</v>
      </c>
      <c r="BA116" s="148">
        <f t="shared" si="37"/>
        <v>30062</v>
      </c>
      <c r="BB116" s="148">
        <f t="shared" si="37"/>
        <v>19938</v>
      </c>
      <c r="BC116" s="148">
        <f t="shared" si="37"/>
        <v>0</v>
      </c>
      <c r="BD116" s="148">
        <f t="shared" si="37"/>
        <v>0</v>
      </c>
      <c r="BE116" s="148">
        <f t="shared" si="32"/>
        <v>175000</v>
      </c>
    </row>
    <row r="117" spans="1:68" outlineLevel="1">
      <c r="A117" s="10">
        <v>114</v>
      </c>
      <c r="B117" s="10" t="s">
        <v>343</v>
      </c>
      <c r="C117" s="15" t="s">
        <v>344</v>
      </c>
      <c r="D117" s="8" t="s">
        <v>342</v>
      </c>
      <c r="E117" s="173">
        <f t="shared" si="20"/>
        <v>125000</v>
      </c>
      <c r="F117" s="15">
        <v>11</v>
      </c>
      <c r="G117" s="15" t="s">
        <v>345</v>
      </c>
      <c r="H117" s="8" t="s">
        <v>86</v>
      </c>
      <c r="I117" s="8" t="s">
        <v>288</v>
      </c>
      <c r="J117" s="149">
        <v>0</v>
      </c>
      <c r="K117" s="149">
        <v>0</v>
      </c>
      <c r="L117" s="149">
        <v>0</v>
      </c>
      <c r="M117" s="149">
        <v>0</v>
      </c>
      <c r="N117" s="149">
        <v>0</v>
      </c>
      <c r="O117" s="149">
        <v>0</v>
      </c>
      <c r="P117" s="149">
        <v>0</v>
      </c>
      <c r="Q117" s="149">
        <v>0</v>
      </c>
      <c r="R117" s="149">
        <v>0</v>
      </c>
      <c r="S117" s="149">
        <v>0</v>
      </c>
      <c r="T117" s="150">
        <v>0</v>
      </c>
      <c r="U117" s="150">
        <v>0</v>
      </c>
      <c r="V117" s="149">
        <v>0</v>
      </c>
      <c r="W117" s="149">
        <v>0</v>
      </c>
      <c r="X117" s="149">
        <v>0</v>
      </c>
      <c r="Y117" s="149">
        <v>0</v>
      </c>
      <c r="Z117" s="149">
        <v>0</v>
      </c>
      <c r="AA117" s="149">
        <v>0</v>
      </c>
      <c r="AB117" s="149">
        <v>0</v>
      </c>
      <c r="AC117" s="149">
        <v>0</v>
      </c>
      <c r="AD117" s="149">
        <v>0</v>
      </c>
      <c r="AE117" s="149">
        <v>0</v>
      </c>
      <c r="AF117" s="150">
        <v>0</v>
      </c>
      <c r="AG117" s="149">
        <v>0</v>
      </c>
      <c r="AH117" s="149">
        <v>0</v>
      </c>
      <c r="AI117" s="149">
        <v>0</v>
      </c>
      <c r="AJ117" s="149">
        <v>0</v>
      </c>
      <c r="AK117" s="149">
        <v>0</v>
      </c>
      <c r="AL117" s="149">
        <v>2016</v>
      </c>
      <c r="AM117" s="149">
        <v>38306</v>
      </c>
      <c r="AN117" s="149">
        <v>42339</v>
      </c>
      <c r="AO117" s="149">
        <v>42339</v>
      </c>
      <c r="AP117" s="149">
        <v>0</v>
      </c>
      <c r="AQ117" s="149">
        <v>0</v>
      </c>
      <c r="AR117" s="149">
        <v>0</v>
      </c>
      <c r="AS117" s="149">
        <v>0</v>
      </c>
      <c r="AT117" s="149">
        <v>0</v>
      </c>
      <c r="AU117" s="149">
        <v>0</v>
      </c>
      <c r="AV117" s="149">
        <v>0</v>
      </c>
      <c r="AW117" s="149">
        <v>0</v>
      </c>
      <c r="AX117" s="149">
        <v>0</v>
      </c>
      <c r="AY117" s="149">
        <v>0</v>
      </c>
      <c r="AZ117" s="149">
        <v>0</v>
      </c>
      <c r="BA117" s="149">
        <v>0</v>
      </c>
      <c r="BB117" s="149">
        <v>0</v>
      </c>
      <c r="BC117" s="149">
        <v>0</v>
      </c>
      <c r="BD117" s="149">
        <v>0</v>
      </c>
      <c r="BE117" s="150">
        <f t="shared" si="32"/>
        <v>125000</v>
      </c>
    </row>
    <row r="118" spans="1:68" outlineLevel="1">
      <c r="A118" s="10">
        <v>115</v>
      </c>
      <c r="B118" s="10" t="s">
        <v>346</v>
      </c>
      <c r="C118" s="15" t="s">
        <v>347</v>
      </c>
      <c r="D118" s="8" t="s">
        <v>246</v>
      </c>
      <c r="E118" s="173">
        <f t="shared" si="20"/>
        <v>50000</v>
      </c>
      <c r="F118" s="15" t="s">
        <v>348</v>
      </c>
      <c r="G118" s="15">
        <v>119</v>
      </c>
      <c r="H118" s="8" t="s">
        <v>86</v>
      </c>
      <c r="I118" s="8" t="s">
        <v>349</v>
      </c>
      <c r="J118" s="149">
        <v>0</v>
      </c>
      <c r="K118" s="149">
        <v>0</v>
      </c>
      <c r="L118" s="149">
        <v>0</v>
      </c>
      <c r="M118" s="149">
        <v>0</v>
      </c>
      <c r="N118" s="149">
        <v>0</v>
      </c>
      <c r="O118" s="149">
        <v>0</v>
      </c>
      <c r="P118" s="149">
        <v>0</v>
      </c>
      <c r="Q118" s="149">
        <v>0</v>
      </c>
      <c r="R118" s="149">
        <v>0</v>
      </c>
      <c r="S118" s="149">
        <v>0</v>
      </c>
      <c r="T118" s="150">
        <v>0</v>
      </c>
      <c r="U118" s="150">
        <v>0</v>
      </c>
      <c r="V118" s="149">
        <v>0</v>
      </c>
      <c r="W118" s="149">
        <v>0</v>
      </c>
      <c r="X118" s="149">
        <v>0</v>
      </c>
      <c r="Y118" s="149">
        <v>0</v>
      </c>
      <c r="Z118" s="149">
        <v>0</v>
      </c>
      <c r="AA118" s="149">
        <v>0</v>
      </c>
      <c r="AB118" s="149">
        <v>0</v>
      </c>
      <c r="AC118" s="149">
        <v>0</v>
      </c>
      <c r="AD118" s="149">
        <v>0</v>
      </c>
      <c r="AE118" s="149">
        <v>0</v>
      </c>
      <c r="AF118" s="150">
        <v>0</v>
      </c>
      <c r="AG118" s="149">
        <v>0</v>
      </c>
      <c r="AH118" s="149">
        <v>0</v>
      </c>
      <c r="AI118" s="149">
        <v>0</v>
      </c>
      <c r="AJ118" s="149">
        <v>0</v>
      </c>
      <c r="AK118" s="149">
        <v>0</v>
      </c>
      <c r="AL118" s="149">
        <v>0</v>
      </c>
      <c r="AM118" s="149">
        <v>0</v>
      </c>
      <c r="AN118" s="149">
        <v>0</v>
      </c>
      <c r="AO118" s="149">
        <v>0</v>
      </c>
      <c r="AP118" s="149">
        <v>0</v>
      </c>
      <c r="AQ118" s="149">
        <v>0</v>
      </c>
      <c r="AR118" s="149">
        <v>0</v>
      </c>
      <c r="AS118" s="149">
        <v>0</v>
      </c>
      <c r="AT118" s="149">
        <v>0</v>
      </c>
      <c r="AU118" s="149">
        <v>0</v>
      </c>
      <c r="AV118" s="149">
        <v>0</v>
      </c>
      <c r="AW118" s="149">
        <v>0</v>
      </c>
      <c r="AX118" s="149"/>
      <c r="AY118" s="149"/>
      <c r="AZ118" s="149"/>
      <c r="BA118" s="149">
        <v>30062</v>
      </c>
      <c r="BB118" s="149">
        <v>19938</v>
      </c>
      <c r="BC118" s="149">
        <v>0</v>
      </c>
      <c r="BD118" s="149">
        <v>0</v>
      </c>
      <c r="BE118" s="150">
        <f t="shared" si="32"/>
        <v>50000</v>
      </c>
    </row>
    <row r="119" spans="1:68" s="22" customFormat="1">
      <c r="A119" s="60">
        <v>116</v>
      </c>
      <c r="B119" s="60">
        <v>5.4</v>
      </c>
      <c r="C119" s="61" t="s">
        <v>350</v>
      </c>
      <c r="D119" s="62" t="s">
        <v>197</v>
      </c>
      <c r="E119" s="172">
        <f t="shared" si="20"/>
        <v>1172000</v>
      </c>
      <c r="F119" s="61"/>
      <c r="G119" s="61"/>
      <c r="H119" s="62" t="s">
        <v>173</v>
      </c>
      <c r="I119" s="62" t="s">
        <v>82</v>
      </c>
      <c r="J119" s="148">
        <f>SUM(J120:J121)</f>
        <v>0</v>
      </c>
      <c r="K119" s="148">
        <f t="shared" ref="K119:BD119" si="38">SUM(K120:K121)</f>
        <v>0</v>
      </c>
      <c r="L119" s="148">
        <f t="shared" si="38"/>
        <v>980</v>
      </c>
      <c r="M119" s="148">
        <f t="shared" si="38"/>
        <v>19800</v>
      </c>
      <c r="N119" s="148">
        <f t="shared" si="38"/>
        <v>19800</v>
      </c>
      <c r="O119" s="148">
        <f t="shared" si="38"/>
        <v>19800</v>
      </c>
      <c r="P119" s="148">
        <f t="shared" si="38"/>
        <v>20790</v>
      </c>
      <c r="Q119" s="148">
        <f t="shared" si="38"/>
        <v>24830</v>
      </c>
      <c r="R119" s="148">
        <f t="shared" si="38"/>
        <v>0</v>
      </c>
      <c r="S119" s="148">
        <f t="shared" si="38"/>
        <v>0</v>
      </c>
      <c r="T119" s="148">
        <f t="shared" si="38"/>
        <v>0</v>
      </c>
      <c r="U119" s="148">
        <f t="shared" si="38"/>
        <v>19800</v>
      </c>
      <c r="V119" s="148">
        <f t="shared" si="38"/>
        <v>19800</v>
      </c>
      <c r="W119" s="148">
        <f t="shared" si="38"/>
        <v>21780</v>
      </c>
      <c r="X119" s="148">
        <f t="shared" si="38"/>
        <v>18810</v>
      </c>
      <c r="Y119" s="148">
        <f t="shared" si="38"/>
        <v>20790</v>
      </c>
      <c r="Z119" s="148">
        <f t="shared" si="38"/>
        <v>19800</v>
      </c>
      <c r="AA119" s="148">
        <f t="shared" si="38"/>
        <v>18810</v>
      </c>
      <c r="AB119" s="148">
        <f t="shared" si="38"/>
        <v>21780</v>
      </c>
      <c r="AC119" s="148">
        <f t="shared" si="38"/>
        <v>21780</v>
      </c>
      <c r="AD119" s="148">
        <f t="shared" si="38"/>
        <v>19800</v>
      </c>
      <c r="AE119" s="148">
        <f t="shared" si="38"/>
        <v>40050</v>
      </c>
      <c r="AF119" s="148">
        <f t="shared" si="38"/>
        <v>0</v>
      </c>
      <c r="AG119" s="148">
        <f t="shared" si="38"/>
        <v>20790</v>
      </c>
      <c r="AH119" s="148">
        <f t="shared" si="38"/>
        <v>19800</v>
      </c>
      <c r="AI119" s="148">
        <f t="shared" si="38"/>
        <v>50000</v>
      </c>
      <c r="AJ119" s="148">
        <f t="shared" si="38"/>
        <v>17820</v>
      </c>
      <c r="AK119" s="148">
        <f t="shared" si="38"/>
        <v>20790</v>
      </c>
      <c r="AL119" s="148">
        <f t="shared" si="38"/>
        <v>20253</v>
      </c>
      <c r="AM119" s="148">
        <f t="shared" si="38"/>
        <v>58601</v>
      </c>
      <c r="AN119" s="148">
        <f t="shared" si="38"/>
        <v>30296</v>
      </c>
      <c r="AO119" s="148">
        <f t="shared" si="38"/>
        <v>30296</v>
      </c>
      <c r="AP119" s="148">
        <f t="shared" si="38"/>
        <v>30296</v>
      </c>
      <c r="AQ119" s="148">
        <f t="shared" si="38"/>
        <v>59054</v>
      </c>
      <c r="AR119" s="148">
        <f t="shared" si="38"/>
        <v>63004</v>
      </c>
      <c r="AS119" s="155">
        <f t="shared" si="38"/>
        <v>30296</v>
      </c>
      <c r="AT119" s="155">
        <f t="shared" si="38"/>
        <v>39506</v>
      </c>
      <c r="AU119" s="155">
        <f t="shared" si="38"/>
        <v>38148</v>
      </c>
      <c r="AV119" s="155">
        <f t="shared" si="38"/>
        <v>39959</v>
      </c>
      <c r="AW119" s="155">
        <f t="shared" si="38"/>
        <v>30296</v>
      </c>
      <c r="AX119" s="155">
        <f t="shared" si="38"/>
        <v>38375</v>
      </c>
      <c r="AY119" s="155">
        <f t="shared" si="38"/>
        <v>30000</v>
      </c>
      <c r="AZ119" s="155">
        <f t="shared" si="38"/>
        <v>30000</v>
      </c>
      <c r="BA119" s="155">
        <f t="shared" si="38"/>
        <v>30000</v>
      </c>
      <c r="BB119" s="155">
        <f t="shared" si="38"/>
        <v>30000</v>
      </c>
      <c r="BC119" s="155">
        <f t="shared" si="38"/>
        <v>30000</v>
      </c>
      <c r="BD119" s="155">
        <f t="shared" si="38"/>
        <v>35420</v>
      </c>
      <c r="BE119" s="148">
        <f t="shared" si="32"/>
        <v>1172000</v>
      </c>
    </row>
    <row r="120" spans="1:68" outlineLevel="1">
      <c r="A120" s="10">
        <v>117</v>
      </c>
      <c r="B120" s="10" t="s">
        <v>351</v>
      </c>
      <c r="C120" s="15" t="s">
        <v>352</v>
      </c>
      <c r="D120" s="8" t="s">
        <v>353</v>
      </c>
      <c r="E120" s="173">
        <f t="shared" si="20"/>
        <v>110000</v>
      </c>
      <c r="F120" s="15">
        <v>11</v>
      </c>
      <c r="G120" s="15" t="s">
        <v>354</v>
      </c>
      <c r="H120" s="8" t="s">
        <v>288</v>
      </c>
      <c r="I120" s="8" t="s">
        <v>92</v>
      </c>
      <c r="J120" s="149">
        <v>0</v>
      </c>
      <c r="K120" s="149">
        <v>0</v>
      </c>
      <c r="L120" s="149">
        <v>0</v>
      </c>
      <c r="M120" s="149">
        <v>0</v>
      </c>
      <c r="N120" s="149">
        <v>0</v>
      </c>
      <c r="O120" s="149">
        <v>0</v>
      </c>
      <c r="P120" s="149">
        <v>0</v>
      </c>
      <c r="Q120" s="149">
        <v>0</v>
      </c>
      <c r="R120" s="149">
        <v>0</v>
      </c>
      <c r="S120" s="149">
        <v>0</v>
      </c>
      <c r="T120" s="150">
        <v>0</v>
      </c>
      <c r="U120" s="150">
        <v>0</v>
      </c>
      <c r="V120" s="149">
        <v>0</v>
      </c>
      <c r="W120" s="149">
        <v>0</v>
      </c>
      <c r="X120" s="149">
        <v>0</v>
      </c>
      <c r="Y120" s="149">
        <v>0</v>
      </c>
      <c r="Z120" s="149">
        <v>0</v>
      </c>
      <c r="AA120" s="149">
        <v>0</v>
      </c>
      <c r="AB120" s="149">
        <v>0</v>
      </c>
      <c r="AC120" s="149">
        <v>0</v>
      </c>
      <c r="AD120" s="149">
        <v>0</v>
      </c>
      <c r="AE120" s="149">
        <v>0</v>
      </c>
      <c r="AF120" s="150">
        <v>0</v>
      </c>
      <c r="AG120" s="149">
        <v>0</v>
      </c>
      <c r="AH120" s="149">
        <v>0</v>
      </c>
      <c r="AI120" s="149">
        <v>0</v>
      </c>
      <c r="AJ120" s="149">
        <v>0</v>
      </c>
      <c r="AK120" s="149">
        <v>0</v>
      </c>
      <c r="AL120" s="149">
        <v>453</v>
      </c>
      <c r="AM120" s="149">
        <v>8601</v>
      </c>
      <c r="AN120" s="149">
        <v>9506</v>
      </c>
      <c r="AO120" s="149">
        <v>9506</v>
      </c>
      <c r="AP120" s="149">
        <v>9506</v>
      </c>
      <c r="AQ120" s="149">
        <v>9054</v>
      </c>
      <c r="AR120" s="149">
        <v>8374</v>
      </c>
      <c r="AS120" s="149">
        <v>9506</v>
      </c>
      <c r="AT120" s="149">
        <v>9506</v>
      </c>
      <c r="AU120" s="149">
        <v>8148</v>
      </c>
      <c r="AV120" s="149">
        <v>9959</v>
      </c>
      <c r="AW120" s="149">
        <v>9506</v>
      </c>
      <c r="AX120" s="149">
        <v>8375</v>
      </c>
      <c r="AY120" s="149">
        <v>0</v>
      </c>
      <c r="AZ120" s="149">
        <v>0</v>
      </c>
      <c r="BA120" s="149">
        <v>0</v>
      </c>
      <c r="BB120" s="149">
        <v>0</v>
      </c>
      <c r="BC120" s="149">
        <v>0</v>
      </c>
      <c r="BD120" s="149">
        <v>0</v>
      </c>
      <c r="BE120" s="150">
        <f t="shared" si="32"/>
        <v>110000</v>
      </c>
    </row>
    <row r="121" spans="1:68" outlineLevel="1">
      <c r="A121" s="10">
        <v>118</v>
      </c>
      <c r="B121" s="10" t="s">
        <v>355</v>
      </c>
      <c r="C121" s="15" t="s">
        <v>356</v>
      </c>
      <c r="D121" s="8" t="s">
        <v>197</v>
      </c>
      <c r="E121" s="173">
        <f t="shared" si="20"/>
        <v>1062000</v>
      </c>
      <c r="F121" s="15" t="s">
        <v>357</v>
      </c>
      <c r="G121" s="15">
        <v>119</v>
      </c>
      <c r="H121" s="8" t="s">
        <v>173</v>
      </c>
      <c r="I121" s="8" t="s">
        <v>82</v>
      </c>
      <c r="J121" s="149">
        <v>0</v>
      </c>
      <c r="K121" s="149">
        <v>0</v>
      </c>
      <c r="L121" s="149">
        <v>980</v>
      </c>
      <c r="M121" s="149">
        <v>19800</v>
      </c>
      <c r="N121" s="149">
        <v>19800</v>
      </c>
      <c r="O121" s="149">
        <v>19800</v>
      </c>
      <c r="P121" s="149">
        <v>20790</v>
      </c>
      <c r="Q121" s="149">
        <v>24830</v>
      </c>
      <c r="R121" s="149"/>
      <c r="S121" s="149"/>
      <c r="T121" s="150"/>
      <c r="U121" s="150">
        <v>19800</v>
      </c>
      <c r="V121" s="149">
        <v>19800</v>
      </c>
      <c r="W121" s="149">
        <v>21780</v>
      </c>
      <c r="X121" s="149">
        <v>18810</v>
      </c>
      <c r="Y121" s="149">
        <v>20790</v>
      </c>
      <c r="Z121" s="149">
        <v>19800</v>
      </c>
      <c r="AA121" s="149">
        <v>18810</v>
      </c>
      <c r="AB121" s="149">
        <v>21780</v>
      </c>
      <c r="AC121" s="149">
        <v>21780</v>
      </c>
      <c r="AD121" s="149">
        <v>19800</v>
      </c>
      <c r="AE121" s="149">
        <v>40050</v>
      </c>
      <c r="AF121" s="150"/>
      <c r="AG121" s="149">
        <v>20790</v>
      </c>
      <c r="AH121" s="149">
        <v>19800</v>
      </c>
      <c r="AI121" s="149">
        <v>50000</v>
      </c>
      <c r="AJ121" s="149">
        <v>17820</v>
      </c>
      <c r="AK121" s="149">
        <v>20790</v>
      </c>
      <c r="AL121" s="149">
        <v>19800</v>
      </c>
      <c r="AM121" s="149">
        <v>50000</v>
      </c>
      <c r="AN121" s="149">
        <v>20790</v>
      </c>
      <c r="AO121" s="149">
        <v>20790</v>
      </c>
      <c r="AP121" s="149">
        <v>20790</v>
      </c>
      <c r="AQ121" s="149">
        <v>50000</v>
      </c>
      <c r="AR121" s="149">
        <v>54630</v>
      </c>
      <c r="AS121" s="149">
        <v>20790</v>
      </c>
      <c r="AT121" s="149">
        <v>30000</v>
      </c>
      <c r="AU121" s="149">
        <v>30000</v>
      </c>
      <c r="AV121" s="149">
        <v>30000</v>
      </c>
      <c r="AW121" s="149">
        <v>20790</v>
      </c>
      <c r="AX121" s="149">
        <v>30000</v>
      </c>
      <c r="AY121" s="149">
        <v>30000</v>
      </c>
      <c r="AZ121" s="149">
        <v>30000</v>
      </c>
      <c r="BA121" s="149">
        <v>30000</v>
      </c>
      <c r="BB121" s="149">
        <v>30000</v>
      </c>
      <c r="BC121" s="149">
        <v>30000</v>
      </c>
      <c r="BD121" s="149">
        <v>35420</v>
      </c>
      <c r="BE121" s="150">
        <f t="shared" si="32"/>
        <v>1062000</v>
      </c>
    </row>
    <row r="122" spans="1:68">
      <c r="A122" s="29">
        <v>119</v>
      </c>
      <c r="B122" s="29">
        <v>5.5</v>
      </c>
      <c r="C122" s="17" t="s">
        <v>358</v>
      </c>
      <c r="D122" s="30" t="s">
        <v>36</v>
      </c>
      <c r="E122" s="178">
        <f t="shared" si="20"/>
        <v>0</v>
      </c>
      <c r="F122" s="165" t="s">
        <v>359</v>
      </c>
      <c r="G122" s="31">
        <v>150</v>
      </c>
      <c r="H122" s="30" t="s">
        <v>82</v>
      </c>
      <c r="I122" s="30" t="s">
        <v>82</v>
      </c>
      <c r="J122" s="154">
        <v>0</v>
      </c>
      <c r="K122" s="154">
        <v>0</v>
      </c>
      <c r="L122" s="154">
        <v>0</v>
      </c>
      <c r="M122" s="154">
        <v>0</v>
      </c>
      <c r="N122" s="154">
        <v>0</v>
      </c>
      <c r="O122" s="154">
        <v>0</v>
      </c>
      <c r="P122" s="154">
        <v>0</v>
      </c>
      <c r="Q122" s="154">
        <v>0</v>
      </c>
      <c r="R122" s="154">
        <v>0</v>
      </c>
      <c r="S122" s="154">
        <v>0</v>
      </c>
      <c r="T122" s="146">
        <v>0</v>
      </c>
      <c r="U122" s="146">
        <v>0</v>
      </c>
      <c r="V122" s="154">
        <v>0</v>
      </c>
      <c r="W122" s="154">
        <v>0</v>
      </c>
      <c r="X122" s="154">
        <v>0</v>
      </c>
      <c r="Y122" s="154">
        <v>0</v>
      </c>
      <c r="Z122" s="154">
        <v>0</v>
      </c>
      <c r="AA122" s="154">
        <v>0</v>
      </c>
      <c r="AB122" s="154">
        <v>0</v>
      </c>
      <c r="AC122" s="154">
        <v>0</v>
      </c>
      <c r="AD122" s="154">
        <v>0</v>
      </c>
      <c r="AE122" s="154">
        <v>0</v>
      </c>
      <c r="AF122" s="146">
        <v>0</v>
      </c>
      <c r="AG122" s="154">
        <v>0</v>
      </c>
      <c r="AH122" s="154">
        <v>0</v>
      </c>
      <c r="AI122" s="154">
        <v>0</v>
      </c>
      <c r="AJ122" s="154">
        <v>0</v>
      </c>
      <c r="AK122" s="154">
        <v>0</v>
      </c>
      <c r="AL122" s="154">
        <v>0</v>
      </c>
      <c r="AM122" s="154">
        <v>0</v>
      </c>
      <c r="AN122" s="154">
        <v>0</v>
      </c>
      <c r="AO122" s="154">
        <v>0</v>
      </c>
      <c r="AP122" s="154">
        <v>0</v>
      </c>
      <c r="AQ122" s="154">
        <v>0</v>
      </c>
      <c r="AR122" s="154">
        <v>0</v>
      </c>
      <c r="AS122" s="154">
        <v>0</v>
      </c>
      <c r="AT122" s="154">
        <v>0</v>
      </c>
      <c r="AU122" s="154">
        <v>0</v>
      </c>
      <c r="AV122" s="154">
        <v>0</v>
      </c>
      <c r="AW122" s="154">
        <v>0</v>
      </c>
      <c r="AX122" s="154">
        <v>0</v>
      </c>
      <c r="AY122" s="154">
        <v>0</v>
      </c>
      <c r="AZ122" s="154">
        <v>0</v>
      </c>
      <c r="BA122" s="154">
        <v>0</v>
      </c>
      <c r="BB122" s="154">
        <v>0</v>
      </c>
      <c r="BC122" s="154">
        <v>0</v>
      </c>
      <c r="BD122" s="154">
        <v>0</v>
      </c>
      <c r="BE122" s="147">
        <f t="shared" si="32"/>
        <v>0</v>
      </c>
    </row>
    <row r="123" spans="1:68" s="22" customFormat="1">
      <c r="A123" s="51">
        <v>120</v>
      </c>
      <c r="B123" s="51">
        <v>6</v>
      </c>
      <c r="C123" s="33" t="s">
        <v>360</v>
      </c>
      <c r="D123" s="52" t="s">
        <v>361</v>
      </c>
      <c r="E123" s="176">
        <f t="shared" si="20"/>
        <v>1519000</v>
      </c>
      <c r="F123" s="33"/>
      <c r="G123" s="33"/>
      <c r="H123" s="52" t="s">
        <v>42</v>
      </c>
      <c r="I123" s="52" t="s">
        <v>31</v>
      </c>
      <c r="J123" s="152">
        <f>J124+J130+J134</f>
        <v>0</v>
      </c>
      <c r="K123" s="152">
        <f t="shared" ref="K123:BD123" si="39">K124+K130+K134</f>
        <v>9082</v>
      </c>
      <c r="L123" s="152">
        <f t="shared" si="39"/>
        <v>8255</v>
      </c>
      <c r="M123" s="152">
        <f t="shared" si="39"/>
        <v>8255</v>
      </c>
      <c r="N123" s="152">
        <f t="shared" si="39"/>
        <v>8255</v>
      </c>
      <c r="O123" s="152">
        <f t="shared" si="39"/>
        <v>8255</v>
      </c>
      <c r="P123" s="152">
        <f t="shared" si="39"/>
        <v>24172</v>
      </c>
      <c r="Q123" s="152">
        <f t="shared" si="39"/>
        <v>25324</v>
      </c>
      <c r="R123" s="152">
        <f t="shared" si="39"/>
        <v>23021</v>
      </c>
      <c r="S123" s="152">
        <f t="shared" si="39"/>
        <v>23021</v>
      </c>
      <c r="T123" s="197">
        <f t="shared" si="39"/>
        <v>107360</v>
      </c>
      <c r="U123" s="152">
        <f t="shared" si="39"/>
        <v>23021</v>
      </c>
      <c r="V123" s="152">
        <f t="shared" si="39"/>
        <v>23021</v>
      </c>
      <c r="W123" s="152">
        <f t="shared" si="39"/>
        <v>25324</v>
      </c>
      <c r="X123" s="152">
        <f t="shared" si="39"/>
        <v>21872</v>
      </c>
      <c r="Y123" s="152">
        <f t="shared" si="39"/>
        <v>24172</v>
      </c>
      <c r="Z123" s="152">
        <f t="shared" si="39"/>
        <v>23021</v>
      </c>
      <c r="AA123" s="152">
        <f t="shared" si="39"/>
        <v>21872</v>
      </c>
      <c r="AB123" s="152">
        <f t="shared" si="39"/>
        <v>25324</v>
      </c>
      <c r="AC123" s="152">
        <f t="shared" si="39"/>
        <v>25324</v>
      </c>
      <c r="AD123" s="152">
        <f t="shared" si="39"/>
        <v>23021</v>
      </c>
      <c r="AE123" s="152">
        <f t="shared" si="39"/>
        <v>23021</v>
      </c>
      <c r="AF123" s="197">
        <f t="shared" si="39"/>
        <v>190007</v>
      </c>
      <c r="AG123" s="152">
        <f t="shared" si="39"/>
        <v>24172</v>
      </c>
      <c r="AH123" s="152">
        <f t="shared" si="39"/>
        <v>23021</v>
      </c>
      <c r="AI123" s="152">
        <f t="shared" si="39"/>
        <v>25324</v>
      </c>
      <c r="AJ123" s="152">
        <f t="shared" si="39"/>
        <v>20719</v>
      </c>
      <c r="AK123" s="152">
        <f t="shared" si="39"/>
        <v>24172</v>
      </c>
      <c r="AL123" s="152">
        <f t="shared" si="39"/>
        <v>23021</v>
      </c>
      <c r="AM123" s="152">
        <f t="shared" si="39"/>
        <v>21872</v>
      </c>
      <c r="AN123" s="152">
        <f t="shared" si="39"/>
        <v>24172</v>
      </c>
      <c r="AO123" s="152">
        <f t="shared" si="39"/>
        <v>24172</v>
      </c>
      <c r="AP123" s="152">
        <f t="shared" si="39"/>
        <v>24172</v>
      </c>
      <c r="AQ123" s="152">
        <f t="shared" si="39"/>
        <v>23021</v>
      </c>
      <c r="AR123" s="152">
        <f t="shared" si="39"/>
        <v>95162</v>
      </c>
      <c r="AS123" s="152">
        <f t="shared" si="39"/>
        <v>24172</v>
      </c>
      <c r="AT123" s="152">
        <f t="shared" si="39"/>
        <v>24172</v>
      </c>
      <c r="AU123" s="152">
        <f t="shared" si="39"/>
        <v>20719</v>
      </c>
      <c r="AV123" s="152">
        <f t="shared" si="39"/>
        <v>25324</v>
      </c>
      <c r="AW123" s="152">
        <f t="shared" si="39"/>
        <v>24172</v>
      </c>
      <c r="AX123" s="152">
        <f t="shared" si="39"/>
        <v>20719</v>
      </c>
      <c r="AY123" s="152">
        <f t="shared" si="39"/>
        <v>25324</v>
      </c>
      <c r="AZ123" s="152">
        <f t="shared" si="39"/>
        <v>23021</v>
      </c>
      <c r="BA123" s="152">
        <f t="shared" si="39"/>
        <v>24172</v>
      </c>
      <c r="BB123" s="152">
        <f t="shared" si="39"/>
        <v>25324</v>
      </c>
      <c r="BC123" s="152">
        <f t="shared" si="39"/>
        <v>21872</v>
      </c>
      <c r="BD123" s="152">
        <f t="shared" si="39"/>
        <v>213009</v>
      </c>
      <c r="BE123" s="153">
        <f t="shared" si="32"/>
        <v>1519000</v>
      </c>
      <c r="BF123"/>
      <c r="BG123"/>
      <c r="BH123"/>
      <c r="BI123"/>
      <c r="BJ123"/>
      <c r="BK123"/>
      <c r="BL123"/>
      <c r="BM123"/>
      <c r="BN123"/>
      <c r="BO123"/>
      <c r="BP123"/>
    </row>
    <row r="124" spans="1:68" s="22" customFormat="1">
      <c r="A124" s="60">
        <v>121</v>
      </c>
      <c r="B124" s="60">
        <v>6.1</v>
      </c>
      <c r="C124" s="61" t="s">
        <v>362</v>
      </c>
      <c r="D124" s="62" t="s">
        <v>363</v>
      </c>
      <c r="E124" s="172">
        <f t="shared" si="20"/>
        <v>613000</v>
      </c>
      <c r="F124" s="61"/>
      <c r="G124" s="61"/>
      <c r="H124" s="62" t="s">
        <v>42</v>
      </c>
      <c r="I124" s="62" t="s">
        <v>82</v>
      </c>
      <c r="J124" s="148">
        <f>SUM(J125:J129)</f>
        <v>0</v>
      </c>
      <c r="K124" s="148">
        <f t="shared" ref="K124:BD124" si="40">SUM(K125:K129)</f>
        <v>0</v>
      </c>
      <c r="L124" s="148">
        <f t="shared" si="40"/>
        <v>0</v>
      </c>
      <c r="M124" s="148">
        <f t="shared" si="40"/>
        <v>0</v>
      </c>
      <c r="N124" s="148">
        <f t="shared" si="40"/>
        <v>0</v>
      </c>
      <c r="O124" s="148">
        <f t="shared" si="40"/>
        <v>0</v>
      </c>
      <c r="P124" s="148">
        <f t="shared" si="40"/>
        <v>15504</v>
      </c>
      <c r="Q124" s="148">
        <f t="shared" si="40"/>
        <v>16243</v>
      </c>
      <c r="R124" s="148">
        <f t="shared" si="40"/>
        <v>14766</v>
      </c>
      <c r="S124" s="148">
        <f t="shared" si="40"/>
        <v>14766</v>
      </c>
      <c r="T124" s="148">
        <f t="shared" si="40"/>
        <v>19721</v>
      </c>
      <c r="U124" s="148">
        <f t="shared" si="40"/>
        <v>14766</v>
      </c>
      <c r="V124" s="148">
        <f t="shared" si="40"/>
        <v>14766</v>
      </c>
      <c r="W124" s="148">
        <f t="shared" si="40"/>
        <v>16243</v>
      </c>
      <c r="X124" s="148">
        <f t="shared" si="40"/>
        <v>14029</v>
      </c>
      <c r="Y124" s="148">
        <f t="shared" si="40"/>
        <v>15504</v>
      </c>
      <c r="Z124" s="148">
        <f t="shared" si="40"/>
        <v>14766</v>
      </c>
      <c r="AA124" s="148">
        <f t="shared" si="40"/>
        <v>14029</v>
      </c>
      <c r="AB124" s="148">
        <f t="shared" si="40"/>
        <v>16243</v>
      </c>
      <c r="AC124" s="148">
        <f t="shared" si="40"/>
        <v>16243</v>
      </c>
      <c r="AD124" s="148">
        <f t="shared" si="40"/>
        <v>14766</v>
      </c>
      <c r="AE124" s="148">
        <f t="shared" si="40"/>
        <v>14766</v>
      </c>
      <c r="AF124" s="148">
        <f t="shared" si="40"/>
        <v>3879</v>
      </c>
      <c r="AG124" s="148">
        <f t="shared" si="40"/>
        <v>15504</v>
      </c>
      <c r="AH124" s="148">
        <f t="shared" si="40"/>
        <v>14766</v>
      </c>
      <c r="AI124" s="148">
        <f t="shared" si="40"/>
        <v>16243</v>
      </c>
      <c r="AJ124" s="148">
        <f t="shared" si="40"/>
        <v>13289</v>
      </c>
      <c r="AK124" s="148">
        <f t="shared" si="40"/>
        <v>15504</v>
      </c>
      <c r="AL124" s="148">
        <f t="shared" si="40"/>
        <v>14766</v>
      </c>
      <c r="AM124" s="148">
        <f t="shared" si="40"/>
        <v>14029</v>
      </c>
      <c r="AN124" s="148">
        <f t="shared" si="40"/>
        <v>15504</v>
      </c>
      <c r="AO124" s="148">
        <f t="shared" si="40"/>
        <v>15504</v>
      </c>
      <c r="AP124" s="148">
        <f t="shared" si="40"/>
        <v>15504</v>
      </c>
      <c r="AQ124" s="148">
        <f t="shared" si="40"/>
        <v>14766</v>
      </c>
      <c r="AR124" s="148">
        <f t="shared" si="40"/>
        <v>12621</v>
      </c>
      <c r="AS124" s="148">
        <f t="shared" si="40"/>
        <v>15504</v>
      </c>
      <c r="AT124" s="148">
        <f t="shared" si="40"/>
        <v>15504</v>
      </c>
      <c r="AU124" s="148">
        <f t="shared" si="40"/>
        <v>13289</v>
      </c>
      <c r="AV124" s="148">
        <f t="shared" si="40"/>
        <v>16243</v>
      </c>
      <c r="AW124" s="148">
        <f t="shared" si="40"/>
        <v>15504</v>
      </c>
      <c r="AX124" s="148">
        <f t="shared" si="40"/>
        <v>13289</v>
      </c>
      <c r="AY124" s="148">
        <f t="shared" si="40"/>
        <v>16243</v>
      </c>
      <c r="AZ124" s="148">
        <f t="shared" si="40"/>
        <v>14766</v>
      </c>
      <c r="BA124" s="148">
        <f t="shared" si="40"/>
        <v>15504</v>
      </c>
      <c r="BB124" s="148">
        <f t="shared" si="40"/>
        <v>16243</v>
      </c>
      <c r="BC124" s="148">
        <f t="shared" si="40"/>
        <v>14029</v>
      </c>
      <c r="BD124" s="148">
        <f t="shared" si="40"/>
        <v>17882</v>
      </c>
      <c r="BE124" s="148">
        <f t="shared" si="32"/>
        <v>613000</v>
      </c>
    </row>
    <row r="125" spans="1:68" outlineLevel="1">
      <c r="A125" s="10">
        <v>122</v>
      </c>
      <c r="B125" s="10" t="s">
        <v>364</v>
      </c>
      <c r="C125" s="142" t="s">
        <v>365</v>
      </c>
      <c r="D125" s="8" t="s">
        <v>363</v>
      </c>
      <c r="E125" s="173">
        <f t="shared" si="20"/>
        <v>176500</v>
      </c>
      <c r="F125" s="15">
        <v>5</v>
      </c>
      <c r="G125" s="15">
        <v>149</v>
      </c>
      <c r="H125" s="8" t="s">
        <v>42</v>
      </c>
      <c r="I125" s="8" t="s">
        <v>82</v>
      </c>
      <c r="J125" s="149">
        <v>0</v>
      </c>
      <c r="K125" s="149"/>
      <c r="L125" s="149"/>
      <c r="M125" s="149"/>
      <c r="N125" s="149"/>
      <c r="O125" s="149"/>
      <c r="P125" s="149">
        <v>4468</v>
      </c>
      <c r="Q125" s="149">
        <v>4681</v>
      </c>
      <c r="R125" s="149">
        <v>4255</v>
      </c>
      <c r="S125" s="149">
        <v>4255</v>
      </c>
      <c r="T125" s="150">
        <v>5841</v>
      </c>
      <c r="U125" s="150">
        <v>4255</v>
      </c>
      <c r="V125" s="149">
        <v>4255</v>
      </c>
      <c r="W125" s="149">
        <v>4681</v>
      </c>
      <c r="X125" s="149">
        <v>4043</v>
      </c>
      <c r="Y125" s="149">
        <v>4468</v>
      </c>
      <c r="Z125" s="149">
        <v>4255</v>
      </c>
      <c r="AA125" s="149">
        <v>4043</v>
      </c>
      <c r="AB125" s="149">
        <v>4681</v>
      </c>
      <c r="AC125" s="149">
        <v>4681</v>
      </c>
      <c r="AD125" s="149">
        <v>4255</v>
      </c>
      <c r="AE125" s="149">
        <v>4255</v>
      </c>
      <c r="AF125" s="150">
        <v>1128</v>
      </c>
      <c r="AG125" s="149">
        <v>4468</v>
      </c>
      <c r="AH125" s="149">
        <v>4255</v>
      </c>
      <c r="AI125" s="149">
        <v>4681</v>
      </c>
      <c r="AJ125" s="149">
        <v>3830</v>
      </c>
      <c r="AK125" s="149">
        <v>4468</v>
      </c>
      <c r="AL125" s="149">
        <v>4255</v>
      </c>
      <c r="AM125" s="149">
        <v>4043</v>
      </c>
      <c r="AN125" s="149">
        <v>4468</v>
      </c>
      <c r="AO125" s="149">
        <v>4468</v>
      </c>
      <c r="AP125" s="149">
        <v>4468</v>
      </c>
      <c r="AQ125" s="149">
        <v>4255</v>
      </c>
      <c r="AR125" s="149">
        <v>3341</v>
      </c>
      <c r="AS125" s="149">
        <v>4468</v>
      </c>
      <c r="AT125" s="149">
        <v>4468</v>
      </c>
      <c r="AU125" s="149">
        <v>3830</v>
      </c>
      <c r="AV125" s="149">
        <v>4681</v>
      </c>
      <c r="AW125" s="149">
        <v>4468</v>
      </c>
      <c r="AX125" s="149">
        <v>3830</v>
      </c>
      <c r="AY125" s="149">
        <v>4681</v>
      </c>
      <c r="AZ125" s="149">
        <v>4255</v>
      </c>
      <c r="BA125" s="149">
        <v>4468</v>
      </c>
      <c r="BB125" s="149">
        <v>4681</v>
      </c>
      <c r="BC125" s="149">
        <v>4043</v>
      </c>
      <c r="BD125" s="149">
        <v>5127</v>
      </c>
      <c r="BE125" s="150">
        <f t="shared" si="32"/>
        <v>176500</v>
      </c>
    </row>
    <row r="126" spans="1:68" outlineLevel="1">
      <c r="A126" s="10">
        <v>123</v>
      </c>
      <c r="B126" s="10" t="s">
        <v>366</v>
      </c>
      <c r="C126" s="142" t="s">
        <v>367</v>
      </c>
      <c r="D126" s="8" t="s">
        <v>363</v>
      </c>
      <c r="E126" s="173">
        <f t="shared" si="20"/>
        <v>144000</v>
      </c>
      <c r="F126" s="15">
        <v>5</v>
      </c>
      <c r="G126" s="15">
        <v>149</v>
      </c>
      <c r="H126" s="8" t="s">
        <v>42</v>
      </c>
      <c r="I126" s="8" t="s">
        <v>82</v>
      </c>
      <c r="J126" s="149">
        <v>0</v>
      </c>
      <c r="K126" s="149"/>
      <c r="L126" s="149"/>
      <c r="M126" s="149"/>
      <c r="N126" s="149"/>
      <c r="O126" s="149"/>
      <c r="P126" s="149">
        <v>3641</v>
      </c>
      <c r="Q126" s="149">
        <v>3815</v>
      </c>
      <c r="R126" s="149">
        <v>3468</v>
      </c>
      <c r="S126" s="149">
        <v>3468</v>
      </c>
      <c r="T126" s="150">
        <v>4608</v>
      </c>
      <c r="U126" s="150">
        <v>3468</v>
      </c>
      <c r="V126" s="149">
        <v>3468</v>
      </c>
      <c r="W126" s="149">
        <v>3815</v>
      </c>
      <c r="X126" s="149">
        <v>3295</v>
      </c>
      <c r="Y126" s="149">
        <v>3641</v>
      </c>
      <c r="Z126" s="149">
        <v>3468</v>
      </c>
      <c r="AA126" s="149">
        <v>3295</v>
      </c>
      <c r="AB126" s="149">
        <v>3815</v>
      </c>
      <c r="AC126" s="149">
        <v>3815</v>
      </c>
      <c r="AD126" s="149">
        <v>3468</v>
      </c>
      <c r="AE126" s="149">
        <v>3468</v>
      </c>
      <c r="AF126" s="150">
        <v>984</v>
      </c>
      <c r="AG126" s="149">
        <v>3641</v>
      </c>
      <c r="AH126" s="149">
        <v>3468</v>
      </c>
      <c r="AI126" s="149">
        <v>3815</v>
      </c>
      <c r="AJ126" s="149">
        <v>3121</v>
      </c>
      <c r="AK126" s="149">
        <v>3641</v>
      </c>
      <c r="AL126" s="149">
        <v>3468</v>
      </c>
      <c r="AM126" s="149">
        <v>3295</v>
      </c>
      <c r="AN126" s="149">
        <v>3641</v>
      </c>
      <c r="AO126" s="149">
        <v>3641</v>
      </c>
      <c r="AP126" s="149">
        <v>3641</v>
      </c>
      <c r="AQ126" s="149">
        <v>3468</v>
      </c>
      <c r="AR126" s="149">
        <v>3160</v>
      </c>
      <c r="AS126" s="149">
        <v>3641</v>
      </c>
      <c r="AT126" s="149">
        <v>3641</v>
      </c>
      <c r="AU126" s="149">
        <v>3121</v>
      </c>
      <c r="AV126" s="149">
        <v>3815</v>
      </c>
      <c r="AW126" s="149">
        <v>3641</v>
      </c>
      <c r="AX126" s="149">
        <v>3121</v>
      </c>
      <c r="AY126" s="149">
        <v>3815</v>
      </c>
      <c r="AZ126" s="149">
        <v>3468</v>
      </c>
      <c r="BA126" s="149">
        <v>3641</v>
      </c>
      <c r="BB126" s="149">
        <v>3815</v>
      </c>
      <c r="BC126" s="149">
        <v>3295</v>
      </c>
      <c r="BD126" s="149">
        <v>3986</v>
      </c>
      <c r="BE126" s="150">
        <f t="shared" si="32"/>
        <v>144000</v>
      </c>
    </row>
    <row r="127" spans="1:68" outlineLevel="1">
      <c r="A127" s="10">
        <v>124</v>
      </c>
      <c r="B127" s="10" t="s">
        <v>368</v>
      </c>
      <c r="C127" s="142" t="s">
        <v>369</v>
      </c>
      <c r="D127" s="8" t="s">
        <v>363</v>
      </c>
      <c r="E127" s="173">
        <f t="shared" si="20"/>
        <v>144000</v>
      </c>
      <c r="F127" s="15">
        <v>5</v>
      </c>
      <c r="G127" s="15">
        <v>149</v>
      </c>
      <c r="H127" s="8" t="s">
        <v>42</v>
      </c>
      <c r="I127" s="8" t="s">
        <v>82</v>
      </c>
      <c r="J127" s="149">
        <v>0</v>
      </c>
      <c r="K127" s="149"/>
      <c r="L127" s="149"/>
      <c r="M127" s="149"/>
      <c r="N127" s="149"/>
      <c r="O127" s="149"/>
      <c r="P127" s="149">
        <v>3641</v>
      </c>
      <c r="Q127" s="149">
        <v>3815</v>
      </c>
      <c r="R127" s="149">
        <v>3468</v>
      </c>
      <c r="S127" s="149">
        <v>3468</v>
      </c>
      <c r="T127" s="150">
        <v>4608</v>
      </c>
      <c r="U127" s="150">
        <v>3468</v>
      </c>
      <c r="V127" s="149">
        <v>3468</v>
      </c>
      <c r="W127" s="149">
        <v>3815</v>
      </c>
      <c r="X127" s="149">
        <v>3295</v>
      </c>
      <c r="Y127" s="149">
        <v>3641</v>
      </c>
      <c r="Z127" s="149">
        <v>3468</v>
      </c>
      <c r="AA127" s="149">
        <v>3295</v>
      </c>
      <c r="AB127" s="149">
        <v>3815</v>
      </c>
      <c r="AC127" s="149">
        <v>3815</v>
      </c>
      <c r="AD127" s="149">
        <v>3468</v>
      </c>
      <c r="AE127" s="149">
        <v>3468</v>
      </c>
      <c r="AF127" s="150">
        <v>984</v>
      </c>
      <c r="AG127" s="149">
        <v>3641</v>
      </c>
      <c r="AH127" s="149">
        <v>3468</v>
      </c>
      <c r="AI127" s="149">
        <v>3815</v>
      </c>
      <c r="AJ127" s="149">
        <v>3121</v>
      </c>
      <c r="AK127" s="149">
        <v>3641</v>
      </c>
      <c r="AL127" s="149">
        <v>3468</v>
      </c>
      <c r="AM127" s="149">
        <v>3295</v>
      </c>
      <c r="AN127" s="149">
        <v>3641</v>
      </c>
      <c r="AO127" s="149">
        <v>3641</v>
      </c>
      <c r="AP127" s="149">
        <v>3641</v>
      </c>
      <c r="AQ127" s="149">
        <v>3468</v>
      </c>
      <c r="AR127" s="149">
        <v>3160</v>
      </c>
      <c r="AS127" s="149">
        <v>3641</v>
      </c>
      <c r="AT127" s="149">
        <v>3641</v>
      </c>
      <c r="AU127" s="149">
        <v>3121</v>
      </c>
      <c r="AV127" s="149">
        <v>3815</v>
      </c>
      <c r="AW127" s="149">
        <v>3641</v>
      </c>
      <c r="AX127" s="149">
        <v>3121</v>
      </c>
      <c r="AY127" s="149">
        <v>3815</v>
      </c>
      <c r="AZ127" s="149">
        <v>3468</v>
      </c>
      <c r="BA127" s="149">
        <v>3641</v>
      </c>
      <c r="BB127" s="149">
        <v>3815</v>
      </c>
      <c r="BC127" s="149">
        <v>3295</v>
      </c>
      <c r="BD127" s="149">
        <v>3986</v>
      </c>
      <c r="BE127" s="150">
        <f t="shared" si="32"/>
        <v>144000</v>
      </c>
    </row>
    <row r="128" spans="1:68" outlineLevel="1">
      <c r="A128" s="10">
        <v>125</v>
      </c>
      <c r="B128" s="10" t="s">
        <v>370</v>
      </c>
      <c r="C128" s="142" t="s">
        <v>371</v>
      </c>
      <c r="D128" s="8" t="s">
        <v>363</v>
      </c>
      <c r="E128" s="173">
        <f t="shared" si="20"/>
        <v>79500</v>
      </c>
      <c r="F128" s="15">
        <v>5</v>
      </c>
      <c r="G128" s="15">
        <v>149</v>
      </c>
      <c r="H128" s="8" t="s">
        <v>42</v>
      </c>
      <c r="I128" s="8" t="s">
        <v>82</v>
      </c>
      <c r="J128" s="149">
        <v>0</v>
      </c>
      <c r="K128" s="149"/>
      <c r="L128" s="149"/>
      <c r="M128" s="149"/>
      <c r="N128" s="149"/>
      <c r="O128" s="149"/>
      <c r="P128" s="149">
        <v>2011</v>
      </c>
      <c r="Q128" s="149">
        <v>2106</v>
      </c>
      <c r="R128" s="149">
        <v>1915</v>
      </c>
      <c r="S128" s="149">
        <v>1915</v>
      </c>
      <c r="T128" s="150">
        <v>2553</v>
      </c>
      <c r="U128" s="150">
        <v>1915</v>
      </c>
      <c r="V128" s="149">
        <v>1915</v>
      </c>
      <c r="W128" s="149">
        <v>2106</v>
      </c>
      <c r="X128" s="149">
        <v>1819</v>
      </c>
      <c r="Y128" s="149">
        <v>2011</v>
      </c>
      <c r="Z128" s="149">
        <v>1915</v>
      </c>
      <c r="AA128" s="149">
        <v>1819</v>
      </c>
      <c r="AB128" s="149">
        <v>2106</v>
      </c>
      <c r="AC128" s="149">
        <v>2106</v>
      </c>
      <c r="AD128" s="149">
        <v>1915</v>
      </c>
      <c r="AE128" s="149">
        <v>1915</v>
      </c>
      <c r="AF128" s="150">
        <v>458</v>
      </c>
      <c r="AG128" s="149">
        <v>2011</v>
      </c>
      <c r="AH128" s="149">
        <v>1915</v>
      </c>
      <c r="AI128" s="149">
        <v>2106</v>
      </c>
      <c r="AJ128" s="149">
        <v>1723</v>
      </c>
      <c r="AK128" s="149">
        <v>2011</v>
      </c>
      <c r="AL128" s="149">
        <v>1915</v>
      </c>
      <c r="AM128" s="149">
        <v>1819</v>
      </c>
      <c r="AN128" s="149">
        <v>2011</v>
      </c>
      <c r="AO128" s="149">
        <v>2011</v>
      </c>
      <c r="AP128" s="149">
        <v>2011</v>
      </c>
      <c r="AQ128" s="149">
        <v>1915</v>
      </c>
      <c r="AR128" s="149">
        <v>1552</v>
      </c>
      <c r="AS128" s="149">
        <v>2011</v>
      </c>
      <c r="AT128" s="149">
        <v>2011</v>
      </c>
      <c r="AU128" s="149">
        <v>1723</v>
      </c>
      <c r="AV128" s="149">
        <v>2106</v>
      </c>
      <c r="AW128" s="149">
        <v>2011</v>
      </c>
      <c r="AX128" s="149">
        <v>1723</v>
      </c>
      <c r="AY128" s="149">
        <v>2106</v>
      </c>
      <c r="AZ128" s="149">
        <v>1915</v>
      </c>
      <c r="BA128" s="149">
        <v>2011</v>
      </c>
      <c r="BB128" s="149">
        <v>2106</v>
      </c>
      <c r="BC128" s="149">
        <v>1819</v>
      </c>
      <c r="BD128" s="149">
        <v>2458</v>
      </c>
      <c r="BE128" s="150">
        <f t="shared" si="32"/>
        <v>79500</v>
      </c>
    </row>
    <row r="129" spans="1:57" outlineLevel="1">
      <c r="A129" s="10">
        <v>126</v>
      </c>
      <c r="B129" s="10" t="s">
        <v>372</v>
      </c>
      <c r="C129" s="142" t="s">
        <v>373</v>
      </c>
      <c r="D129" s="8" t="s">
        <v>363</v>
      </c>
      <c r="E129" s="173">
        <f t="shared" si="20"/>
        <v>69000</v>
      </c>
      <c r="F129" s="15">
        <v>5</v>
      </c>
      <c r="G129" s="15">
        <v>149</v>
      </c>
      <c r="H129" s="8" t="s">
        <v>42</v>
      </c>
      <c r="I129" s="8" t="s">
        <v>82</v>
      </c>
      <c r="J129" s="149">
        <v>0</v>
      </c>
      <c r="K129" s="149"/>
      <c r="L129" s="149"/>
      <c r="M129" s="149"/>
      <c r="N129" s="149"/>
      <c r="O129" s="149"/>
      <c r="P129" s="149">
        <v>1743</v>
      </c>
      <c r="Q129" s="149">
        <v>1826</v>
      </c>
      <c r="R129" s="149">
        <v>1660</v>
      </c>
      <c r="S129" s="149">
        <v>1660</v>
      </c>
      <c r="T129" s="150">
        <v>2111</v>
      </c>
      <c r="U129" s="150">
        <v>1660</v>
      </c>
      <c r="V129" s="149">
        <v>1660</v>
      </c>
      <c r="W129" s="149">
        <v>1826</v>
      </c>
      <c r="X129" s="149">
        <v>1577</v>
      </c>
      <c r="Y129" s="149">
        <v>1743</v>
      </c>
      <c r="Z129" s="149">
        <v>1660</v>
      </c>
      <c r="AA129" s="149">
        <v>1577</v>
      </c>
      <c r="AB129" s="149">
        <v>1826</v>
      </c>
      <c r="AC129" s="149">
        <v>1826</v>
      </c>
      <c r="AD129" s="149">
        <v>1660</v>
      </c>
      <c r="AE129" s="149">
        <v>1660</v>
      </c>
      <c r="AF129" s="150">
        <v>325</v>
      </c>
      <c r="AG129" s="149">
        <v>1743</v>
      </c>
      <c r="AH129" s="149">
        <v>1660</v>
      </c>
      <c r="AI129" s="149">
        <v>1826</v>
      </c>
      <c r="AJ129" s="149">
        <v>1494</v>
      </c>
      <c r="AK129" s="149">
        <v>1743</v>
      </c>
      <c r="AL129" s="149">
        <v>1660</v>
      </c>
      <c r="AM129" s="149">
        <v>1577</v>
      </c>
      <c r="AN129" s="149">
        <v>1743</v>
      </c>
      <c r="AO129" s="149">
        <v>1743</v>
      </c>
      <c r="AP129" s="149">
        <v>1743</v>
      </c>
      <c r="AQ129" s="149">
        <v>1660</v>
      </c>
      <c r="AR129" s="149">
        <v>1408</v>
      </c>
      <c r="AS129" s="149">
        <v>1743</v>
      </c>
      <c r="AT129" s="149">
        <v>1743</v>
      </c>
      <c r="AU129" s="149">
        <v>1494</v>
      </c>
      <c r="AV129" s="149">
        <v>1826</v>
      </c>
      <c r="AW129" s="149">
        <v>1743</v>
      </c>
      <c r="AX129" s="149">
        <v>1494</v>
      </c>
      <c r="AY129" s="149">
        <v>1826</v>
      </c>
      <c r="AZ129" s="149">
        <v>1660</v>
      </c>
      <c r="BA129" s="149">
        <v>1743</v>
      </c>
      <c r="BB129" s="149">
        <v>1826</v>
      </c>
      <c r="BC129" s="149">
        <v>1577</v>
      </c>
      <c r="BD129" s="149">
        <v>2325</v>
      </c>
      <c r="BE129" s="150">
        <f t="shared" si="32"/>
        <v>69000</v>
      </c>
    </row>
    <row r="130" spans="1:57" s="22" customFormat="1">
      <c r="A130" s="57">
        <v>127</v>
      </c>
      <c r="B130" s="57">
        <v>6.2</v>
      </c>
      <c r="C130" s="58" t="s">
        <v>374</v>
      </c>
      <c r="D130" s="59" t="s">
        <v>363</v>
      </c>
      <c r="E130" s="175">
        <f t="shared" si="20"/>
        <v>388000</v>
      </c>
      <c r="F130" s="58"/>
      <c r="G130" s="58"/>
      <c r="H130" s="59" t="s">
        <v>42</v>
      </c>
      <c r="I130" s="59" t="s">
        <v>82</v>
      </c>
      <c r="J130" s="151">
        <f>SUM(J131:J133)</f>
        <v>0</v>
      </c>
      <c r="K130" s="151">
        <f t="shared" ref="K130:BD130" si="41">SUM(K131:K133)</f>
        <v>9082</v>
      </c>
      <c r="L130" s="151">
        <f t="shared" si="41"/>
        <v>8255</v>
      </c>
      <c r="M130" s="151">
        <f t="shared" si="41"/>
        <v>8255</v>
      </c>
      <c r="N130" s="151">
        <f t="shared" si="41"/>
        <v>8255</v>
      </c>
      <c r="O130" s="151">
        <f t="shared" si="41"/>
        <v>8255</v>
      </c>
      <c r="P130" s="151">
        <f t="shared" si="41"/>
        <v>8668</v>
      </c>
      <c r="Q130" s="151">
        <f t="shared" si="41"/>
        <v>9081</v>
      </c>
      <c r="R130" s="151">
        <f t="shared" si="41"/>
        <v>8255</v>
      </c>
      <c r="S130" s="151">
        <f t="shared" si="41"/>
        <v>8255</v>
      </c>
      <c r="T130" s="151">
        <f t="shared" si="41"/>
        <v>12639</v>
      </c>
      <c r="U130" s="151">
        <f t="shared" si="41"/>
        <v>8255</v>
      </c>
      <c r="V130" s="151">
        <f t="shared" si="41"/>
        <v>8255</v>
      </c>
      <c r="W130" s="151">
        <f t="shared" si="41"/>
        <v>9081</v>
      </c>
      <c r="X130" s="151">
        <f t="shared" si="41"/>
        <v>7843</v>
      </c>
      <c r="Y130" s="151">
        <f t="shared" si="41"/>
        <v>8668</v>
      </c>
      <c r="Z130" s="151">
        <f t="shared" si="41"/>
        <v>8255</v>
      </c>
      <c r="AA130" s="151">
        <f t="shared" si="41"/>
        <v>7843</v>
      </c>
      <c r="AB130" s="151">
        <f t="shared" si="41"/>
        <v>9081</v>
      </c>
      <c r="AC130" s="151">
        <f t="shared" si="41"/>
        <v>9081</v>
      </c>
      <c r="AD130" s="151">
        <f t="shared" si="41"/>
        <v>8255</v>
      </c>
      <c r="AE130" s="151">
        <f t="shared" si="41"/>
        <v>8255</v>
      </c>
      <c r="AF130" s="151">
        <f t="shared" si="41"/>
        <v>2128</v>
      </c>
      <c r="AG130" s="151">
        <f t="shared" si="41"/>
        <v>8668</v>
      </c>
      <c r="AH130" s="151">
        <f t="shared" si="41"/>
        <v>8255</v>
      </c>
      <c r="AI130" s="151">
        <f t="shared" si="41"/>
        <v>9081</v>
      </c>
      <c r="AJ130" s="151">
        <f t="shared" si="41"/>
        <v>7430</v>
      </c>
      <c r="AK130" s="151">
        <f t="shared" si="41"/>
        <v>8668</v>
      </c>
      <c r="AL130" s="151">
        <f t="shared" si="41"/>
        <v>8255</v>
      </c>
      <c r="AM130" s="151">
        <f t="shared" si="41"/>
        <v>7843</v>
      </c>
      <c r="AN130" s="151">
        <f t="shared" si="41"/>
        <v>8668</v>
      </c>
      <c r="AO130" s="151">
        <f t="shared" si="41"/>
        <v>8668</v>
      </c>
      <c r="AP130" s="151">
        <f t="shared" si="41"/>
        <v>8668</v>
      </c>
      <c r="AQ130" s="151">
        <f t="shared" si="41"/>
        <v>8255</v>
      </c>
      <c r="AR130" s="151">
        <f t="shared" si="41"/>
        <v>7541</v>
      </c>
      <c r="AS130" s="151">
        <f t="shared" si="41"/>
        <v>8668</v>
      </c>
      <c r="AT130" s="151">
        <f t="shared" si="41"/>
        <v>8668</v>
      </c>
      <c r="AU130" s="151">
        <f t="shared" si="41"/>
        <v>7430</v>
      </c>
      <c r="AV130" s="151">
        <f t="shared" si="41"/>
        <v>9081</v>
      </c>
      <c r="AW130" s="151">
        <f t="shared" si="41"/>
        <v>8668</v>
      </c>
      <c r="AX130" s="151">
        <f t="shared" si="41"/>
        <v>7430</v>
      </c>
      <c r="AY130" s="151">
        <f t="shared" si="41"/>
        <v>9081</v>
      </c>
      <c r="AZ130" s="151">
        <f t="shared" si="41"/>
        <v>8255</v>
      </c>
      <c r="BA130" s="151">
        <f t="shared" si="41"/>
        <v>8668</v>
      </c>
      <c r="BB130" s="151">
        <f t="shared" si="41"/>
        <v>9081</v>
      </c>
      <c r="BC130" s="151">
        <f t="shared" si="41"/>
        <v>7843</v>
      </c>
      <c r="BD130" s="151">
        <f t="shared" si="41"/>
        <v>11127</v>
      </c>
      <c r="BE130" s="151">
        <f t="shared" si="32"/>
        <v>388000</v>
      </c>
    </row>
    <row r="131" spans="1:57" outlineLevel="1">
      <c r="A131" s="10">
        <v>128</v>
      </c>
      <c r="B131" s="10" t="s">
        <v>375</v>
      </c>
      <c r="C131" s="142" t="s">
        <v>365</v>
      </c>
      <c r="D131" s="8" t="s">
        <v>363</v>
      </c>
      <c r="E131" s="173">
        <f t="shared" si="20"/>
        <v>178000</v>
      </c>
      <c r="F131" s="15">
        <v>14</v>
      </c>
      <c r="G131" s="15">
        <v>149</v>
      </c>
      <c r="H131" s="8" t="s">
        <v>42</v>
      </c>
      <c r="I131" s="8" t="s">
        <v>82</v>
      </c>
      <c r="J131" s="149">
        <v>0</v>
      </c>
      <c r="K131" s="149">
        <v>4162</v>
      </c>
      <c r="L131" s="149">
        <v>3787</v>
      </c>
      <c r="M131" s="149">
        <v>3787</v>
      </c>
      <c r="N131" s="149">
        <v>3787</v>
      </c>
      <c r="O131" s="149">
        <v>3787</v>
      </c>
      <c r="P131" s="149">
        <v>3977</v>
      </c>
      <c r="Q131" s="149">
        <v>4166</v>
      </c>
      <c r="R131" s="149">
        <v>3787</v>
      </c>
      <c r="S131" s="149">
        <v>3787</v>
      </c>
      <c r="T131" s="150">
        <v>5973</v>
      </c>
      <c r="U131" s="150">
        <v>3787</v>
      </c>
      <c r="V131" s="149">
        <v>3787</v>
      </c>
      <c r="W131" s="149">
        <v>4166</v>
      </c>
      <c r="X131" s="149">
        <v>3598</v>
      </c>
      <c r="Y131" s="149">
        <v>3977</v>
      </c>
      <c r="Z131" s="149">
        <v>3787</v>
      </c>
      <c r="AA131" s="149">
        <v>3598</v>
      </c>
      <c r="AB131" s="149">
        <v>4166</v>
      </c>
      <c r="AC131" s="149">
        <v>4166</v>
      </c>
      <c r="AD131" s="149">
        <v>3787</v>
      </c>
      <c r="AE131" s="149">
        <v>3787</v>
      </c>
      <c r="AF131" s="150">
        <v>394</v>
      </c>
      <c r="AG131" s="149">
        <v>3977</v>
      </c>
      <c r="AH131" s="149">
        <v>3787</v>
      </c>
      <c r="AI131" s="149">
        <v>4166</v>
      </c>
      <c r="AJ131" s="149">
        <v>3409</v>
      </c>
      <c r="AK131" s="149">
        <v>3977</v>
      </c>
      <c r="AL131" s="149">
        <v>3787</v>
      </c>
      <c r="AM131" s="149">
        <v>3598</v>
      </c>
      <c r="AN131" s="149">
        <v>3977</v>
      </c>
      <c r="AO131" s="149">
        <v>3977</v>
      </c>
      <c r="AP131" s="149">
        <v>3977</v>
      </c>
      <c r="AQ131" s="149">
        <v>3787</v>
      </c>
      <c r="AR131" s="149">
        <v>3581</v>
      </c>
      <c r="AS131" s="149">
        <v>3977</v>
      </c>
      <c r="AT131" s="149">
        <v>3977</v>
      </c>
      <c r="AU131" s="149">
        <v>3409</v>
      </c>
      <c r="AV131" s="149">
        <v>4166</v>
      </c>
      <c r="AW131" s="149">
        <v>3977</v>
      </c>
      <c r="AX131" s="149">
        <v>3409</v>
      </c>
      <c r="AY131" s="149">
        <v>4166</v>
      </c>
      <c r="AZ131" s="149">
        <v>3787</v>
      </c>
      <c r="BA131" s="149">
        <v>3977</v>
      </c>
      <c r="BB131" s="149">
        <v>4166</v>
      </c>
      <c r="BC131" s="149">
        <v>3598</v>
      </c>
      <c r="BD131" s="149">
        <v>5391</v>
      </c>
      <c r="BE131" s="150">
        <f t="shared" si="32"/>
        <v>178000</v>
      </c>
    </row>
    <row r="132" spans="1:57" outlineLevel="1">
      <c r="A132" s="10">
        <v>129</v>
      </c>
      <c r="B132" s="10" t="s">
        <v>376</v>
      </c>
      <c r="C132" s="142" t="s">
        <v>377</v>
      </c>
      <c r="D132" s="8" t="s">
        <v>363</v>
      </c>
      <c r="E132" s="173">
        <f t="shared" si="20"/>
        <v>89000</v>
      </c>
      <c r="F132" s="15">
        <v>14</v>
      </c>
      <c r="G132" s="15">
        <v>149</v>
      </c>
      <c r="H132" s="8" t="s">
        <v>42</v>
      </c>
      <c r="I132" s="8" t="s">
        <v>82</v>
      </c>
      <c r="J132" s="149">
        <v>0</v>
      </c>
      <c r="K132" s="149">
        <v>2081</v>
      </c>
      <c r="L132" s="149">
        <v>1894</v>
      </c>
      <c r="M132" s="149">
        <v>1894</v>
      </c>
      <c r="N132" s="149">
        <v>1894</v>
      </c>
      <c r="O132" s="149">
        <v>1894</v>
      </c>
      <c r="P132" s="149">
        <v>1988</v>
      </c>
      <c r="Q132" s="149">
        <v>2083</v>
      </c>
      <c r="R132" s="149">
        <v>1894</v>
      </c>
      <c r="S132" s="149">
        <v>1894</v>
      </c>
      <c r="T132" s="150">
        <v>2484</v>
      </c>
      <c r="U132" s="150">
        <v>1894</v>
      </c>
      <c r="V132" s="149">
        <v>1894</v>
      </c>
      <c r="W132" s="149">
        <v>2083</v>
      </c>
      <c r="X132" s="149">
        <v>1799</v>
      </c>
      <c r="Y132" s="149">
        <v>1988</v>
      </c>
      <c r="Z132" s="149">
        <v>1894</v>
      </c>
      <c r="AA132" s="149">
        <v>1799</v>
      </c>
      <c r="AB132" s="149">
        <v>2083</v>
      </c>
      <c r="AC132" s="149">
        <v>2083</v>
      </c>
      <c r="AD132" s="149">
        <v>1894</v>
      </c>
      <c r="AE132" s="149">
        <v>1894</v>
      </c>
      <c r="AF132" s="150">
        <v>695</v>
      </c>
      <c r="AG132" s="149">
        <v>1988</v>
      </c>
      <c r="AH132" s="149">
        <v>1894</v>
      </c>
      <c r="AI132" s="149">
        <v>2083</v>
      </c>
      <c r="AJ132" s="149">
        <v>1704</v>
      </c>
      <c r="AK132" s="149">
        <v>1988</v>
      </c>
      <c r="AL132" s="149">
        <v>1894</v>
      </c>
      <c r="AM132" s="149">
        <v>1799</v>
      </c>
      <c r="AN132" s="149">
        <v>1988</v>
      </c>
      <c r="AO132" s="149">
        <v>1988</v>
      </c>
      <c r="AP132" s="149">
        <v>1988</v>
      </c>
      <c r="AQ132" s="149">
        <v>1894</v>
      </c>
      <c r="AR132" s="149">
        <v>1792</v>
      </c>
      <c r="AS132" s="149">
        <v>1988</v>
      </c>
      <c r="AT132" s="149">
        <v>1988</v>
      </c>
      <c r="AU132" s="149">
        <v>1704</v>
      </c>
      <c r="AV132" s="149">
        <v>2083</v>
      </c>
      <c r="AW132" s="149">
        <v>1988</v>
      </c>
      <c r="AX132" s="149">
        <v>1704</v>
      </c>
      <c r="AY132" s="149">
        <v>2083</v>
      </c>
      <c r="AZ132" s="149">
        <v>1894</v>
      </c>
      <c r="BA132" s="149">
        <v>1988</v>
      </c>
      <c r="BB132" s="149">
        <v>2083</v>
      </c>
      <c r="BC132" s="149">
        <v>1799</v>
      </c>
      <c r="BD132" s="149">
        <v>2698</v>
      </c>
      <c r="BE132" s="150">
        <f t="shared" si="32"/>
        <v>89000</v>
      </c>
    </row>
    <row r="133" spans="1:57" outlineLevel="1">
      <c r="A133" s="10">
        <v>130</v>
      </c>
      <c r="B133" s="10" t="s">
        <v>378</v>
      </c>
      <c r="C133" s="142" t="s">
        <v>379</v>
      </c>
      <c r="D133" s="8" t="s">
        <v>363</v>
      </c>
      <c r="E133" s="173">
        <f t="shared" si="20"/>
        <v>121000</v>
      </c>
      <c r="F133" s="15">
        <v>14</v>
      </c>
      <c r="G133" s="15">
        <v>149</v>
      </c>
      <c r="H133" s="8" t="s">
        <v>42</v>
      </c>
      <c r="I133" s="8" t="s">
        <v>82</v>
      </c>
      <c r="J133" s="149">
        <v>0</v>
      </c>
      <c r="K133" s="149">
        <v>2839</v>
      </c>
      <c r="L133" s="149">
        <v>2574</v>
      </c>
      <c r="M133" s="149">
        <v>2574</v>
      </c>
      <c r="N133" s="149">
        <v>2574</v>
      </c>
      <c r="O133" s="149">
        <v>2574</v>
      </c>
      <c r="P133" s="149">
        <v>2703</v>
      </c>
      <c r="Q133" s="149">
        <v>2832</v>
      </c>
      <c r="R133" s="149">
        <v>2574</v>
      </c>
      <c r="S133" s="149">
        <v>2574</v>
      </c>
      <c r="T133" s="150">
        <v>4182</v>
      </c>
      <c r="U133" s="150">
        <v>2574</v>
      </c>
      <c r="V133" s="149">
        <v>2574</v>
      </c>
      <c r="W133" s="149">
        <v>2832</v>
      </c>
      <c r="X133" s="149">
        <v>2446</v>
      </c>
      <c r="Y133" s="149">
        <v>2703</v>
      </c>
      <c r="Z133" s="149">
        <v>2574</v>
      </c>
      <c r="AA133" s="149">
        <v>2446</v>
      </c>
      <c r="AB133" s="149">
        <v>2832</v>
      </c>
      <c r="AC133" s="149">
        <v>2832</v>
      </c>
      <c r="AD133" s="149">
        <v>2574</v>
      </c>
      <c r="AE133" s="149">
        <v>2574</v>
      </c>
      <c r="AF133" s="150">
        <v>1039</v>
      </c>
      <c r="AG133" s="149">
        <v>2703</v>
      </c>
      <c r="AH133" s="149">
        <v>2574</v>
      </c>
      <c r="AI133" s="149">
        <v>2832</v>
      </c>
      <c r="AJ133" s="149">
        <v>2317</v>
      </c>
      <c r="AK133" s="149">
        <v>2703</v>
      </c>
      <c r="AL133" s="149">
        <v>2574</v>
      </c>
      <c r="AM133" s="149">
        <v>2446</v>
      </c>
      <c r="AN133" s="149">
        <v>2703</v>
      </c>
      <c r="AO133" s="149">
        <v>2703</v>
      </c>
      <c r="AP133" s="149">
        <v>2703</v>
      </c>
      <c r="AQ133" s="149">
        <v>2574</v>
      </c>
      <c r="AR133" s="149">
        <v>2168</v>
      </c>
      <c r="AS133" s="149">
        <v>2703</v>
      </c>
      <c r="AT133" s="149">
        <v>2703</v>
      </c>
      <c r="AU133" s="149">
        <v>2317</v>
      </c>
      <c r="AV133" s="149">
        <v>2832</v>
      </c>
      <c r="AW133" s="149">
        <v>2703</v>
      </c>
      <c r="AX133" s="149">
        <v>2317</v>
      </c>
      <c r="AY133" s="149">
        <v>2832</v>
      </c>
      <c r="AZ133" s="149">
        <v>2574</v>
      </c>
      <c r="BA133" s="149">
        <v>2703</v>
      </c>
      <c r="BB133" s="149">
        <v>2832</v>
      </c>
      <c r="BC133" s="149">
        <v>2446</v>
      </c>
      <c r="BD133" s="149">
        <v>3038</v>
      </c>
      <c r="BE133" s="150">
        <f t="shared" ref="BE133:BE153" si="42">SUM(J133:BD133)</f>
        <v>121000</v>
      </c>
    </row>
    <row r="134" spans="1:57" s="21" customFormat="1">
      <c r="A134" s="35">
        <v>131</v>
      </c>
      <c r="B134" s="35">
        <v>6.3</v>
      </c>
      <c r="C134" s="36" t="s">
        <v>380</v>
      </c>
      <c r="D134" s="37" t="s">
        <v>381</v>
      </c>
      <c r="E134" s="172">
        <f t="shared" ref="E134:E153" si="43">BE134</f>
        <v>518000</v>
      </c>
      <c r="F134" s="36"/>
      <c r="G134" s="36"/>
      <c r="H134" s="37" t="s">
        <v>81</v>
      </c>
      <c r="I134" s="37" t="s">
        <v>31</v>
      </c>
      <c r="J134" s="148">
        <f>J135+J144+J147</f>
        <v>0</v>
      </c>
      <c r="K134" s="148">
        <f t="shared" ref="K134:BD134" si="44">K135+K144+K147</f>
        <v>0</v>
      </c>
      <c r="L134" s="148">
        <f t="shared" si="44"/>
        <v>0</v>
      </c>
      <c r="M134" s="148">
        <f t="shared" si="44"/>
        <v>0</v>
      </c>
      <c r="N134" s="148">
        <f t="shared" si="44"/>
        <v>0</v>
      </c>
      <c r="O134" s="148">
        <f t="shared" si="44"/>
        <v>0</v>
      </c>
      <c r="P134" s="148">
        <f t="shared" si="44"/>
        <v>0</v>
      </c>
      <c r="Q134" s="148">
        <f t="shared" si="44"/>
        <v>0</v>
      </c>
      <c r="R134" s="148">
        <f t="shared" si="44"/>
        <v>0</v>
      </c>
      <c r="S134" s="148">
        <f t="shared" si="44"/>
        <v>0</v>
      </c>
      <c r="T134" s="148">
        <f t="shared" si="44"/>
        <v>75000</v>
      </c>
      <c r="U134" s="148">
        <f t="shared" si="44"/>
        <v>0</v>
      </c>
      <c r="V134" s="148">
        <f t="shared" si="44"/>
        <v>0</v>
      </c>
      <c r="W134" s="148">
        <f t="shared" si="44"/>
        <v>0</v>
      </c>
      <c r="X134" s="148">
        <f t="shared" si="44"/>
        <v>0</v>
      </c>
      <c r="Y134" s="148">
        <f t="shared" si="44"/>
        <v>0</v>
      </c>
      <c r="Z134" s="148">
        <f t="shared" si="44"/>
        <v>0</v>
      </c>
      <c r="AA134" s="148">
        <f t="shared" si="44"/>
        <v>0</v>
      </c>
      <c r="AB134" s="148">
        <f t="shared" si="44"/>
        <v>0</v>
      </c>
      <c r="AC134" s="148">
        <f t="shared" si="44"/>
        <v>0</v>
      </c>
      <c r="AD134" s="148">
        <f t="shared" si="44"/>
        <v>0</v>
      </c>
      <c r="AE134" s="148">
        <f t="shared" si="44"/>
        <v>0</v>
      </c>
      <c r="AF134" s="148">
        <f t="shared" si="44"/>
        <v>184000</v>
      </c>
      <c r="AG134" s="148">
        <f t="shared" si="44"/>
        <v>0</v>
      </c>
      <c r="AH134" s="148">
        <f t="shared" si="44"/>
        <v>0</v>
      </c>
      <c r="AI134" s="148">
        <f t="shared" si="44"/>
        <v>0</v>
      </c>
      <c r="AJ134" s="148">
        <f t="shared" si="44"/>
        <v>0</v>
      </c>
      <c r="AK134" s="148">
        <f t="shared" si="44"/>
        <v>0</v>
      </c>
      <c r="AL134" s="148">
        <f t="shared" si="44"/>
        <v>0</v>
      </c>
      <c r="AM134" s="148">
        <f t="shared" si="44"/>
        <v>0</v>
      </c>
      <c r="AN134" s="148">
        <f t="shared" si="44"/>
        <v>0</v>
      </c>
      <c r="AO134" s="148">
        <f t="shared" si="44"/>
        <v>0</v>
      </c>
      <c r="AP134" s="148">
        <f t="shared" si="44"/>
        <v>0</v>
      </c>
      <c r="AQ134" s="148">
        <f t="shared" si="44"/>
        <v>0</v>
      </c>
      <c r="AR134" s="148">
        <f t="shared" si="44"/>
        <v>75000</v>
      </c>
      <c r="AS134" s="148">
        <f t="shared" si="44"/>
        <v>0</v>
      </c>
      <c r="AT134" s="148">
        <f t="shared" si="44"/>
        <v>0</v>
      </c>
      <c r="AU134" s="148">
        <f t="shared" si="44"/>
        <v>0</v>
      </c>
      <c r="AV134" s="148">
        <f t="shared" si="44"/>
        <v>0</v>
      </c>
      <c r="AW134" s="148">
        <f t="shared" si="44"/>
        <v>0</v>
      </c>
      <c r="AX134" s="148">
        <f t="shared" si="44"/>
        <v>0</v>
      </c>
      <c r="AY134" s="148">
        <f t="shared" si="44"/>
        <v>0</v>
      </c>
      <c r="AZ134" s="148">
        <f t="shared" si="44"/>
        <v>0</v>
      </c>
      <c r="BA134" s="148">
        <f t="shared" si="44"/>
        <v>0</v>
      </c>
      <c r="BB134" s="148">
        <f t="shared" si="44"/>
        <v>0</v>
      </c>
      <c r="BC134" s="148">
        <f t="shared" si="44"/>
        <v>0</v>
      </c>
      <c r="BD134" s="148">
        <f t="shared" si="44"/>
        <v>184000</v>
      </c>
      <c r="BE134" s="148">
        <f t="shared" si="42"/>
        <v>518000</v>
      </c>
    </row>
    <row r="135" spans="1:57" s="22" customFormat="1">
      <c r="A135" s="60">
        <v>132</v>
      </c>
      <c r="B135" s="60" t="s">
        <v>382</v>
      </c>
      <c r="C135" s="61" t="s">
        <v>383</v>
      </c>
      <c r="D135" s="62" t="s">
        <v>381</v>
      </c>
      <c r="E135" s="172">
        <f t="shared" si="43"/>
        <v>0</v>
      </c>
      <c r="F135" s="61"/>
      <c r="G135" s="61"/>
      <c r="H135" s="62" t="s">
        <v>81</v>
      </c>
      <c r="I135" s="62" t="s">
        <v>31</v>
      </c>
      <c r="J135" s="148">
        <v>0</v>
      </c>
      <c r="K135" s="148">
        <v>0</v>
      </c>
      <c r="L135" s="148">
        <v>0</v>
      </c>
      <c r="M135" s="148">
        <v>0</v>
      </c>
      <c r="N135" s="148">
        <v>0</v>
      </c>
      <c r="O135" s="148">
        <v>0</v>
      </c>
      <c r="P135" s="148">
        <v>0</v>
      </c>
      <c r="Q135" s="148">
        <v>0</v>
      </c>
      <c r="R135" s="148">
        <v>0</v>
      </c>
      <c r="S135" s="148">
        <v>0</v>
      </c>
      <c r="T135" s="148">
        <v>0</v>
      </c>
      <c r="U135" s="148">
        <v>0</v>
      </c>
      <c r="V135" s="148">
        <v>0</v>
      </c>
      <c r="W135" s="148">
        <v>0</v>
      </c>
      <c r="X135" s="148">
        <v>0</v>
      </c>
      <c r="Y135" s="148">
        <v>0</v>
      </c>
      <c r="Z135" s="148">
        <v>0</v>
      </c>
      <c r="AA135" s="148">
        <v>0</v>
      </c>
      <c r="AB135" s="148">
        <v>0</v>
      </c>
      <c r="AC135" s="148">
        <v>0</v>
      </c>
      <c r="AD135" s="148">
        <v>0</v>
      </c>
      <c r="AE135" s="148">
        <v>0</v>
      </c>
      <c r="AF135" s="148">
        <v>0</v>
      </c>
      <c r="AG135" s="148">
        <v>0</v>
      </c>
      <c r="AH135" s="148">
        <v>0</v>
      </c>
      <c r="AI135" s="148">
        <v>0</v>
      </c>
      <c r="AJ135" s="148">
        <v>0</v>
      </c>
      <c r="AK135" s="148">
        <v>0</v>
      </c>
      <c r="AL135" s="148">
        <v>0</v>
      </c>
      <c r="AM135" s="148">
        <v>0</v>
      </c>
      <c r="AN135" s="148">
        <v>0</v>
      </c>
      <c r="AO135" s="148">
        <v>0</v>
      </c>
      <c r="AP135" s="148">
        <v>0</v>
      </c>
      <c r="AQ135" s="148">
        <v>0</v>
      </c>
      <c r="AR135" s="148">
        <v>0</v>
      </c>
      <c r="AS135" s="148">
        <v>0</v>
      </c>
      <c r="AT135" s="148">
        <v>0</v>
      </c>
      <c r="AU135" s="148">
        <v>0</v>
      </c>
      <c r="AV135" s="148">
        <v>0</v>
      </c>
      <c r="AW135" s="148">
        <v>0</v>
      </c>
      <c r="AX135" s="148">
        <v>0</v>
      </c>
      <c r="AY135" s="148">
        <v>0</v>
      </c>
      <c r="AZ135" s="148">
        <v>0</v>
      </c>
      <c r="BA135" s="148">
        <v>0</v>
      </c>
      <c r="BB135" s="148">
        <v>0</v>
      </c>
      <c r="BC135" s="148">
        <v>0</v>
      </c>
      <c r="BD135" s="148">
        <v>0</v>
      </c>
      <c r="BE135" s="148">
        <f t="shared" si="42"/>
        <v>0</v>
      </c>
    </row>
    <row r="136" spans="1:57" outlineLevel="1">
      <c r="A136" s="10">
        <v>133</v>
      </c>
      <c r="B136" s="10" t="s">
        <v>384</v>
      </c>
      <c r="C136" s="15" t="s">
        <v>385</v>
      </c>
      <c r="D136" s="8" t="s">
        <v>36</v>
      </c>
      <c r="E136" s="173">
        <f t="shared" si="43"/>
        <v>0</v>
      </c>
      <c r="F136" s="15" t="s">
        <v>386</v>
      </c>
      <c r="G136" s="15">
        <v>134</v>
      </c>
      <c r="H136" s="8" t="s">
        <v>81</v>
      </c>
      <c r="I136" s="8" t="s">
        <v>81</v>
      </c>
      <c r="J136" s="149">
        <v>0</v>
      </c>
      <c r="K136" s="149">
        <v>0</v>
      </c>
      <c r="L136" s="149">
        <v>0</v>
      </c>
      <c r="M136" s="149">
        <v>0</v>
      </c>
      <c r="N136" s="149">
        <v>0</v>
      </c>
      <c r="O136" s="149">
        <v>0</v>
      </c>
      <c r="P136" s="149">
        <v>0</v>
      </c>
      <c r="Q136" s="149">
        <v>0</v>
      </c>
      <c r="R136" s="149">
        <v>0</v>
      </c>
      <c r="S136" s="149">
        <v>0</v>
      </c>
      <c r="T136" s="150">
        <v>0</v>
      </c>
      <c r="U136" s="150">
        <v>0</v>
      </c>
      <c r="V136" s="149">
        <v>0</v>
      </c>
      <c r="W136" s="149">
        <v>0</v>
      </c>
      <c r="X136" s="149">
        <v>0</v>
      </c>
      <c r="Y136" s="149">
        <v>0</v>
      </c>
      <c r="Z136" s="149">
        <v>0</v>
      </c>
      <c r="AA136" s="149">
        <v>0</v>
      </c>
      <c r="AB136" s="149">
        <v>0</v>
      </c>
      <c r="AC136" s="149">
        <v>0</v>
      </c>
      <c r="AD136" s="149">
        <v>0</v>
      </c>
      <c r="AE136" s="149">
        <v>0</v>
      </c>
      <c r="AF136" s="150">
        <v>0</v>
      </c>
      <c r="AG136" s="149">
        <v>0</v>
      </c>
      <c r="AH136" s="149">
        <v>0</v>
      </c>
      <c r="AI136" s="149">
        <v>0</v>
      </c>
      <c r="AJ136" s="149">
        <v>0</v>
      </c>
      <c r="AK136" s="149">
        <v>0</v>
      </c>
      <c r="AL136" s="149">
        <v>0</v>
      </c>
      <c r="AM136" s="149">
        <v>0</v>
      </c>
      <c r="AN136" s="149">
        <v>0</v>
      </c>
      <c r="AO136" s="149">
        <v>0</v>
      </c>
      <c r="AP136" s="149">
        <v>0</v>
      </c>
      <c r="AQ136" s="149">
        <v>0</v>
      </c>
      <c r="AR136" s="149">
        <v>0</v>
      </c>
      <c r="AS136" s="149">
        <v>0</v>
      </c>
      <c r="AT136" s="149">
        <v>0</v>
      </c>
      <c r="AU136" s="149">
        <v>0</v>
      </c>
      <c r="AV136" s="149">
        <v>0</v>
      </c>
      <c r="AW136" s="149">
        <v>0</v>
      </c>
      <c r="AX136" s="149">
        <v>0</v>
      </c>
      <c r="AY136" s="149">
        <v>0</v>
      </c>
      <c r="AZ136" s="149">
        <v>0</v>
      </c>
      <c r="BA136" s="149">
        <v>0</v>
      </c>
      <c r="BB136" s="149">
        <v>0</v>
      </c>
      <c r="BC136" s="149">
        <v>0</v>
      </c>
      <c r="BD136" s="149">
        <v>0</v>
      </c>
      <c r="BE136" s="150">
        <f t="shared" si="42"/>
        <v>0</v>
      </c>
    </row>
    <row r="137" spans="1:57" outlineLevel="1">
      <c r="A137" s="10">
        <v>134</v>
      </c>
      <c r="B137" s="10" t="s">
        <v>387</v>
      </c>
      <c r="C137" s="15" t="s">
        <v>388</v>
      </c>
      <c r="D137" s="8" t="s">
        <v>36</v>
      </c>
      <c r="E137" s="173">
        <f t="shared" si="43"/>
        <v>0</v>
      </c>
      <c r="F137" s="15">
        <v>133</v>
      </c>
      <c r="G137" s="15">
        <v>135</v>
      </c>
      <c r="H137" s="8" t="s">
        <v>389</v>
      </c>
      <c r="I137" s="8" t="s">
        <v>389</v>
      </c>
      <c r="J137" s="149">
        <v>0</v>
      </c>
      <c r="K137" s="149">
        <v>0</v>
      </c>
      <c r="L137" s="149">
        <v>0</v>
      </c>
      <c r="M137" s="149">
        <v>0</v>
      </c>
      <c r="N137" s="149">
        <v>0</v>
      </c>
      <c r="O137" s="149">
        <v>0</v>
      </c>
      <c r="P137" s="149">
        <v>0</v>
      </c>
      <c r="Q137" s="149">
        <v>0</v>
      </c>
      <c r="R137" s="149">
        <v>0</v>
      </c>
      <c r="S137" s="149">
        <v>0</v>
      </c>
      <c r="T137" s="150">
        <v>0</v>
      </c>
      <c r="U137" s="150">
        <v>0</v>
      </c>
      <c r="V137" s="149">
        <v>0</v>
      </c>
      <c r="W137" s="149">
        <v>0</v>
      </c>
      <c r="X137" s="149">
        <v>0</v>
      </c>
      <c r="Y137" s="149">
        <v>0</v>
      </c>
      <c r="Z137" s="149">
        <v>0</v>
      </c>
      <c r="AA137" s="149">
        <v>0</v>
      </c>
      <c r="AB137" s="149">
        <v>0</v>
      </c>
      <c r="AC137" s="149">
        <v>0</v>
      </c>
      <c r="AD137" s="149">
        <v>0</v>
      </c>
      <c r="AE137" s="149">
        <v>0</v>
      </c>
      <c r="AF137" s="150">
        <v>0</v>
      </c>
      <c r="AG137" s="149">
        <v>0</v>
      </c>
      <c r="AH137" s="149">
        <v>0</v>
      </c>
      <c r="AI137" s="149">
        <v>0</v>
      </c>
      <c r="AJ137" s="149">
        <v>0</v>
      </c>
      <c r="AK137" s="149">
        <v>0</v>
      </c>
      <c r="AL137" s="149">
        <v>0</v>
      </c>
      <c r="AM137" s="149">
        <v>0</v>
      </c>
      <c r="AN137" s="149">
        <v>0</v>
      </c>
      <c r="AO137" s="149">
        <v>0</v>
      </c>
      <c r="AP137" s="149">
        <v>0</v>
      </c>
      <c r="AQ137" s="149">
        <v>0</v>
      </c>
      <c r="AR137" s="149">
        <v>0</v>
      </c>
      <c r="AS137" s="149">
        <v>0</v>
      </c>
      <c r="AT137" s="149">
        <v>0</v>
      </c>
      <c r="AU137" s="149">
        <v>0</v>
      </c>
      <c r="AV137" s="149">
        <v>0</v>
      </c>
      <c r="AW137" s="149">
        <v>0</v>
      </c>
      <c r="AX137" s="149">
        <v>0</v>
      </c>
      <c r="AY137" s="149">
        <v>0</v>
      </c>
      <c r="AZ137" s="149">
        <v>0</v>
      </c>
      <c r="BA137" s="149">
        <v>0</v>
      </c>
      <c r="BB137" s="149">
        <v>0</v>
      </c>
      <c r="BC137" s="149">
        <v>0</v>
      </c>
      <c r="BD137" s="149">
        <v>0</v>
      </c>
      <c r="BE137" s="150">
        <f t="shared" si="42"/>
        <v>0</v>
      </c>
    </row>
    <row r="138" spans="1:57" outlineLevel="1">
      <c r="A138" s="10">
        <v>135</v>
      </c>
      <c r="B138" s="10" t="s">
        <v>390</v>
      </c>
      <c r="C138" s="15" t="s">
        <v>391</v>
      </c>
      <c r="D138" s="8" t="s">
        <v>36</v>
      </c>
      <c r="E138" s="173">
        <f t="shared" si="43"/>
        <v>0</v>
      </c>
      <c r="F138" s="15">
        <v>134</v>
      </c>
      <c r="G138" s="15">
        <v>136</v>
      </c>
      <c r="H138" s="8" t="s">
        <v>107</v>
      </c>
      <c r="I138" s="8" t="s">
        <v>107</v>
      </c>
      <c r="J138" s="149">
        <v>0</v>
      </c>
      <c r="K138" s="149">
        <v>0</v>
      </c>
      <c r="L138" s="149">
        <v>0</v>
      </c>
      <c r="M138" s="149">
        <v>0</v>
      </c>
      <c r="N138" s="149">
        <v>0</v>
      </c>
      <c r="O138" s="149">
        <v>0</v>
      </c>
      <c r="P138" s="149">
        <v>0</v>
      </c>
      <c r="Q138" s="149">
        <v>0</v>
      </c>
      <c r="R138" s="149">
        <v>0</v>
      </c>
      <c r="S138" s="149">
        <v>0</v>
      </c>
      <c r="T138" s="150">
        <v>0</v>
      </c>
      <c r="U138" s="150">
        <v>0</v>
      </c>
      <c r="V138" s="149">
        <v>0</v>
      </c>
      <c r="W138" s="149">
        <v>0</v>
      </c>
      <c r="X138" s="149">
        <v>0</v>
      </c>
      <c r="Y138" s="149">
        <v>0</v>
      </c>
      <c r="Z138" s="149">
        <v>0</v>
      </c>
      <c r="AA138" s="149">
        <v>0</v>
      </c>
      <c r="AB138" s="149">
        <v>0</v>
      </c>
      <c r="AC138" s="149">
        <v>0</v>
      </c>
      <c r="AD138" s="149">
        <v>0</v>
      </c>
      <c r="AE138" s="149">
        <v>0</v>
      </c>
      <c r="AF138" s="150">
        <v>0</v>
      </c>
      <c r="AG138" s="149">
        <v>0</v>
      </c>
      <c r="AH138" s="149">
        <v>0</v>
      </c>
      <c r="AI138" s="149">
        <v>0</v>
      </c>
      <c r="AJ138" s="149">
        <v>0</v>
      </c>
      <c r="AK138" s="149">
        <v>0</v>
      </c>
      <c r="AL138" s="149">
        <v>0</v>
      </c>
      <c r="AM138" s="149">
        <v>0</v>
      </c>
      <c r="AN138" s="149">
        <v>0</v>
      </c>
      <c r="AO138" s="149">
        <v>0</v>
      </c>
      <c r="AP138" s="149">
        <v>0</v>
      </c>
      <c r="AQ138" s="149">
        <v>0</v>
      </c>
      <c r="AR138" s="149">
        <v>0</v>
      </c>
      <c r="AS138" s="149">
        <v>0</v>
      </c>
      <c r="AT138" s="149">
        <v>0</v>
      </c>
      <c r="AU138" s="149">
        <v>0</v>
      </c>
      <c r="AV138" s="149">
        <v>0</v>
      </c>
      <c r="AW138" s="149">
        <v>0</v>
      </c>
      <c r="AX138" s="149">
        <v>0</v>
      </c>
      <c r="AY138" s="149">
        <v>0</v>
      </c>
      <c r="AZ138" s="149">
        <v>0</v>
      </c>
      <c r="BA138" s="149">
        <v>0</v>
      </c>
      <c r="BB138" s="149">
        <v>0</v>
      </c>
      <c r="BC138" s="149">
        <v>0</v>
      </c>
      <c r="BD138" s="149">
        <v>0</v>
      </c>
      <c r="BE138" s="150">
        <f t="shared" si="42"/>
        <v>0</v>
      </c>
    </row>
    <row r="139" spans="1:57" outlineLevel="1">
      <c r="A139" s="10">
        <v>136</v>
      </c>
      <c r="B139" s="10" t="s">
        <v>392</v>
      </c>
      <c r="C139" s="15" t="s">
        <v>393</v>
      </c>
      <c r="D139" s="8" t="s">
        <v>36</v>
      </c>
      <c r="E139" s="173">
        <f t="shared" si="43"/>
        <v>0</v>
      </c>
      <c r="F139" s="15">
        <v>135</v>
      </c>
      <c r="G139" s="15">
        <v>137</v>
      </c>
      <c r="H139" s="8" t="s">
        <v>394</v>
      </c>
      <c r="I139" s="8" t="s">
        <v>394</v>
      </c>
      <c r="J139" s="149">
        <v>0</v>
      </c>
      <c r="K139" s="149">
        <v>0</v>
      </c>
      <c r="L139" s="149">
        <v>0</v>
      </c>
      <c r="M139" s="149">
        <v>0</v>
      </c>
      <c r="N139" s="149">
        <v>0</v>
      </c>
      <c r="O139" s="149">
        <v>0</v>
      </c>
      <c r="P139" s="149">
        <v>0</v>
      </c>
      <c r="Q139" s="149">
        <v>0</v>
      </c>
      <c r="R139" s="149">
        <v>0</v>
      </c>
      <c r="S139" s="149">
        <v>0</v>
      </c>
      <c r="T139" s="150">
        <v>0</v>
      </c>
      <c r="U139" s="150">
        <v>0</v>
      </c>
      <c r="V139" s="149">
        <v>0</v>
      </c>
      <c r="W139" s="149">
        <v>0</v>
      </c>
      <c r="X139" s="149">
        <v>0</v>
      </c>
      <c r="Y139" s="149">
        <v>0</v>
      </c>
      <c r="Z139" s="149">
        <v>0</v>
      </c>
      <c r="AA139" s="149">
        <v>0</v>
      </c>
      <c r="AB139" s="149">
        <v>0</v>
      </c>
      <c r="AC139" s="149">
        <v>0</v>
      </c>
      <c r="AD139" s="149">
        <v>0</v>
      </c>
      <c r="AE139" s="149">
        <v>0</v>
      </c>
      <c r="AF139" s="150">
        <v>0</v>
      </c>
      <c r="AG139" s="149">
        <v>0</v>
      </c>
      <c r="AH139" s="149">
        <v>0</v>
      </c>
      <c r="AI139" s="149">
        <v>0</v>
      </c>
      <c r="AJ139" s="149">
        <v>0</v>
      </c>
      <c r="AK139" s="149">
        <v>0</v>
      </c>
      <c r="AL139" s="149">
        <v>0</v>
      </c>
      <c r="AM139" s="149">
        <v>0</v>
      </c>
      <c r="AN139" s="149">
        <v>0</v>
      </c>
      <c r="AO139" s="149">
        <v>0</v>
      </c>
      <c r="AP139" s="149">
        <v>0</v>
      </c>
      <c r="AQ139" s="149">
        <v>0</v>
      </c>
      <c r="AR139" s="149">
        <v>0</v>
      </c>
      <c r="AS139" s="149">
        <v>0</v>
      </c>
      <c r="AT139" s="149">
        <v>0</v>
      </c>
      <c r="AU139" s="149">
        <v>0</v>
      </c>
      <c r="AV139" s="149">
        <v>0</v>
      </c>
      <c r="AW139" s="149">
        <v>0</v>
      </c>
      <c r="AX139" s="149">
        <v>0</v>
      </c>
      <c r="AY139" s="149">
        <v>0</v>
      </c>
      <c r="AZ139" s="149">
        <v>0</v>
      </c>
      <c r="BA139" s="149">
        <v>0</v>
      </c>
      <c r="BB139" s="149">
        <v>0</v>
      </c>
      <c r="BC139" s="149">
        <v>0</v>
      </c>
      <c r="BD139" s="149">
        <v>0</v>
      </c>
      <c r="BE139" s="150">
        <f t="shared" si="42"/>
        <v>0</v>
      </c>
    </row>
    <row r="140" spans="1:57" outlineLevel="1">
      <c r="A140" s="10">
        <v>137</v>
      </c>
      <c r="B140" s="10" t="s">
        <v>395</v>
      </c>
      <c r="C140" s="15" t="s">
        <v>396</v>
      </c>
      <c r="D140" s="8" t="s">
        <v>36</v>
      </c>
      <c r="E140" s="173">
        <f t="shared" si="43"/>
        <v>0</v>
      </c>
      <c r="F140" s="15">
        <v>136</v>
      </c>
      <c r="G140" s="15">
        <v>138</v>
      </c>
      <c r="H140" s="8" t="s">
        <v>288</v>
      </c>
      <c r="I140" s="8" t="s">
        <v>288</v>
      </c>
      <c r="J140" s="149">
        <v>0</v>
      </c>
      <c r="K140" s="149">
        <v>0</v>
      </c>
      <c r="L140" s="149">
        <v>0</v>
      </c>
      <c r="M140" s="149">
        <v>0</v>
      </c>
      <c r="N140" s="149">
        <v>0</v>
      </c>
      <c r="O140" s="149">
        <v>0</v>
      </c>
      <c r="P140" s="149">
        <v>0</v>
      </c>
      <c r="Q140" s="149">
        <v>0</v>
      </c>
      <c r="R140" s="149">
        <v>0</v>
      </c>
      <c r="S140" s="149">
        <v>0</v>
      </c>
      <c r="T140" s="150">
        <v>0</v>
      </c>
      <c r="U140" s="150">
        <v>0</v>
      </c>
      <c r="V140" s="149">
        <v>0</v>
      </c>
      <c r="W140" s="149">
        <v>0</v>
      </c>
      <c r="X140" s="149">
        <v>0</v>
      </c>
      <c r="Y140" s="149">
        <v>0</v>
      </c>
      <c r="Z140" s="149">
        <v>0</v>
      </c>
      <c r="AA140" s="149">
        <v>0</v>
      </c>
      <c r="AB140" s="149">
        <v>0</v>
      </c>
      <c r="AC140" s="149">
        <v>0</v>
      </c>
      <c r="AD140" s="149">
        <v>0</v>
      </c>
      <c r="AE140" s="149">
        <v>0</v>
      </c>
      <c r="AF140" s="150">
        <v>0</v>
      </c>
      <c r="AG140" s="149">
        <v>0</v>
      </c>
      <c r="AH140" s="149">
        <v>0</v>
      </c>
      <c r="AI140" s="149">
        <v>0</v>
      </c>
      <c r="AJ140" s="149">
        <v>0</v>
      </c>
      <c r="AK140" s="149">
        <v>0</v>
      </c>
      <c r="AL140" s="149">
        <v>0</v>
      </c>
      <c r="AM140" s="149">
        <v>0</v>
      </c>
      <c r="AN140" s="149">
        <v>0</v>
      </c>
      <c r="AO140" s="149">
        <v>0</v>
      </c>
      <c r="AP140" s="149">
        <v>0</v>
      </c>
      <c r="AQ140" s="149">
        <v>0</v>
      </c>
      <c r="AR140" s="149">
        <v>0</v>
      </c>
      <c r="AS140" s="149">
        <v>0</v>
      </c>
      <c r="AT140" s="149">
        <v>0</v>
      </c>
      <c r="AU140" s="149">
        <v>0</v>
      </c>
      <c r="AV140" s="149">
        <v>0</v>
      </c>
      <c r="AW140" s="149">
        <v>0</v>
      </c>
      <c r="AX140" s="149">
        <v>0</v>
      </c>
      <c r="AY140" s="149">
        <v>0</v>
      </c>
      <c r="AZ140" s="149">
        <v>0</v>
      </c>
      <c r="BA140" s="149">
        <v>0</v>
      </c>
      <c r="BB140" s="149">
        <v>0</v>
      </c>
      <c r="BC140" s="149">
        <v>0</v>
      </c>
      <c r="BD140" s="149">
        <v>0</v>
      </c>
      <c r="BE140" s="150">
        <f t="shared" si="42"/>
        <v>0</v>
      </c>
    </row>
    <row r="141" spans="1:57" outlineLevel="1">
      <c r="A141" s="10">
        <v>138</v>
      </c>
      <c r="B141" s="10" t="s">
        <v>397</v>
      </c>
      <c r="C141" s="15" t="s">
        <v>398</v>
      </c>
      <c r="D141" s="8" t="s">
        <v>36</v>
      </c>
      <c r="E141" s="173">
        <f t="shared" si="43"/>
        <v>0</v>
      </c>
      <c r="F141" s="15">
        <v>137</v>
      </c>
      <c r="G141" s="15">
        <v>139</v>
      </c>
      <c r="H141" s="8" t="s">
        <v>190</v>
      </c>
      <c r="I141" s="8" t="s">
        <v>190</v>
      </c>
      <c r="J141" s="149">
        <v>0</v>
      </c>
      <c r="K141" s="149">
        <v>0</v>
      </c>
      <c r="L141" s="149">
        <v>0</v>
      </c>
      <c r="M141" s="149">
        <v>0</v>
      </c>
      <c r="N141" s="149">
        <v>0</v>
      </c>
      <c r="O141" s="149">
        <v>0</v>
      </c>
      <c r="P141" s="149">
        <v>0</v>
      </c>
      <c r="Q141" s="149">
        <v>0</v>
      </c>
      <c r="R141" s="149">
        <v>0</v>
      </c>
      <c r="S141" s="149">
        <v>0</v>
      </c>
      <c r="T141" s="150">
        <v>0</v>
      </c>
      <c r="U141" s="150">
        <v>0</v>
      </c>
      <c r="V141" s="149">
        <v>0</v>
      </c>
      <c r="W141" s="149">
        <v>0</v>
      </c>
      <c r="X141" s="149">
        <v>0</v>
      </c>
      <c r="Y141" s="149">
        <v>0</v>
      </c>
      <c r="Z141" s="149">
        <v>0</v>
      </c>
      <c r="AA141" s="149">
        <v>0</v>
      </c>
      <c r="AB141" s="149">
        <v>0</v>
      </c>
      <c r="AC141" s="149">
        <v>0</v>
      </c>
      <c r="AD141" s="149">
        <v>0</v>
      </c>
      <c r="AE141" s="149">
        <v>0</v>
      </c>
      <c r="AF141" s="150">
        <v>0</v>
      </c>
      <c r="AG141" s="149">
        <v>0</v>
      </c>
      <c r="AH141" s="149">
        <v>0</v>
      </c>
      <c r="AI141" s="149">
        <v>0</v>
      </c>
      <c r="AJ141" s="149">
        <v>0</v>
      </c>
      <c r="AK141" s="149">
        <v>0</v>
      </c>
      <c r="AL141" s="149">
        <v>0</v>
      </c>
      <c r="AM141" s="149">
        <v>0</v>
      </c>
      <c r="AN141" s="149">
        <v>0</v>
      </c>
      <c r="AO141" s="149">
        <v>0</v>
      </c>
      <c r="AP141" s="149">
        <v>0</v>
      </c>
      <c r="AQ141" s="149">
        <v>0</v>
      </c>
      <c r="AR141" s="149">
        <v>0</v>
      </c>
      <c r="AS141" s="149">
        <v>0</v>
      </c>
      <c r="AT141" s="149">
        <v>0</v>
      </c>
      <c r="AU141" s="149">
        <v>0</v>
      </c>
      <c r="AV141" s="149">
        <v>0</v>
      </c>
      <c r="AW141" s="149">
        <v>0</v>
      </c>
      <c r="AX141" s="149">
        <v>0</v>
      </c>
      <c r="AY141" s="149">
        <v>0</v>
      </c>
      <c r="AZ141" s="149">
        <v>0</v>
      </c>
      <c r="BA141" s="149">
        <v>0</v>
      </c>
      <c r="BB141" s="149">
        <v>0</v>
      </c>
      <c r="BC141" s="149">
        <v>0</v>
      </c>
      <c r="BD141" s="149">
        <v>0</v>
      </c>
      <c r="BE141" s="150">
        <f t="shared" si="42"/>
        <v>0</v>
      </c>
    </row>
    <row r="142" spans="1:57" outlineLevel="1">
      <c r="A142" s="10">
        <v>139</v>
      </c>
      <c r="B142" s="10" t="s">
        <v>399</v>
      </c>
      <c r="C142" s="15" t="s">
        <v>400</v>
      </c>
      <c r="D142" s="8" t="s">
        <v>36</v>
      </c>
      <c r="E142" s="173">
        <f t="shared" si="43"/>
        <v>0</v>
      </c>
      <c r="F142" s="15">
        <v>138</v>
      </c>
      <c r="G142" s="15">
        <v>140</v>
      </c>
      <c r="H142" s="8" t="s">
        <v>92</v>
      </c>
      <c r="I142" s="8" t="s">
        <v>92</v>
      </c>
      <c r="J142" s="149">
        <v>0</v>
      </c>
      <c r="K142" s="149">
        <v>0</v>
      </c>
      <c r="L142" s="149">
        <v>0</v>
      </c>
      <c r="M142" s="149">
        <v>0</v>
      </c>
      <c r="N142" s="149">
        <v>0</v>
      </c>
      <c r="O142" s="149">
        <v>0</v>
      </c>
      <c r="P142" s="149">
        <v>0</v>
      </c>
      <c r="Q142" s="149">
        <v>0</v>
      </c>
      <c r="R142" s="149">
        <v>0</v>
      </c>
      <c r="S142" s="149">
        <v>0</v>
      </c>
      <c r="T142" s="150">
        <v>0</v>
      </c>
      <c r="U142" s="150">
        <v>0</v>
      </c>
      <c r="V142" s="149">
        <v>0</v>
      </c>
      <c r="W142" s="149">
        <v>0</v>
      </c>
      <c r="X142" s="149">
        <v>0</v>
      </c>
      <c r="Y142" s="149">
        <v>0</v>
      </c>
      <c r="Z142" s="149">
        <v>0</v>
      </c>
      <c r="AA142" s="149">
        <v>0</v>
      </c>
      <c r="AB142" s="149">
        <v>0</v>
      </c>
      <c r="AC142" s="149">
        <v>0</v>
      </c>
      <c r="AD142" s="149">
        <v>0</v>
      </c>
      <c r="AE142" s="149">
        <v>0</v>
      </c>
      <c r="AF142" s="150">
        <v>0</v>
      </c>
      <c r="AG142" s="149">
        <v>0</v>
      </c>
      <c r="AH142" s="149">
        <v>0</v>
      </c>
      <c r="AI142" s="149">
        <v>0</v>
      </c>
      <c r="AJ142" s="149">
        <v>0</v>
      </c>
      <c r="AK142" s="149">
        <v>0</v>
      </c>
      <c r="AL142" s="149">
        <v>0</v>
      </c>
      <c r="AM142" s="149">
        <v>0</v>
      </c>
      <c r="AN142" s="149">
        <v>0</v>
      </c>
      <c r="AO142" s="149">
        <v>0</v>
      </c>
      <c r="AP142" s="149">
        <v>0</v>
      </c>
      <c r="AQ142" s="149">
        <v>0</v>
      </c>
      <c r="AR142" s="149">
        <v>0</v>
      </c>
      <c r="AS142" s="149">
        <v>0</v>
      </c>
      <c r="AT142" s="149">
        <v>0</v>
      </c>
      <c r="AU142" s="149">
        <v>0</v>
      </c>
      <c r="AV142" s="149">
        <v>0</v>
      </c>
      <c r="AW142" s="149">
        <v>0</v>
      </c>
      <c r="AX142" s="149">
        <v>0</v>
      </c>
      <c r="AY142" s="149">
        <v>0</v>
      </c>
      <c r="AZ142" s="149">
        <v>0</v>
      </c>
      <c r="BA142" s="149">
        <v>0</v>
      </c>
      <c r="BB142" s="149">
        <v>0</v>
      </c>
      <c r="BC142" s="149">
        <v>0</v>
      </c>
      <c r="BD142" s="149">
        <v>0</v>
      </c>
      <c r="BE142" s="150">
        <f t="shared" si="42"/>
        <v>0</v>
      </c>
    </row>
    <row r="143" spans="1:57" outlineLevel="1">
      <c r="A143" s="10">
        <v>140</v>
      </c>
      <c r="B143" s="10" t="s">
        <v>401</v>
      </c>
      <c r="C143" s="15" t="s">
        <v>402</v>
      </c>
      <c r="D143" s="8" t="s">
        <v>36</v>
      </c>
      <c r="E143" s="173">
        <f t="shared" si="43"/>
        <v>0</v>
      </c>
      <c r="F143" s="15">
        <v>139</v>
      </c>
      <c r="G143" s="15">
        <v>149</v>
      </c>
      <c r="H143" s="8" t="s">
        <v>31</v>
      </c>
      <c r="I143" s="8" t="s">
        <v>31</v>
      </c>
      <c r="J143" s="149">
        <v>0</v>
      </c>
      <c r="K143" s="149">
        <v>0</v>
      </c>
      <c r="L143" s="149">
        <v>0</v>
      </c>
      <c r="M143" s="149">
        <v>0</v>
      </c>
      <c r="N143" s="149">
        <v>0</v>
      </c>
      <c r="O143" s="149">
        <v>0</v>
      </c>
      <c r="P143" s="149">
        <v>0</v>
      </c>
      <c r="Q143" s="149">
        <v>0</v>
      </c>
      <c r="R143" s="149">
        <v>0</v>
      </c>
      <c r="S143" s="149">
        <v>0</v>
      </c>
      <c r="T143" s="150">
        <v>0</v>
      </c>
      <c r="U143" s="150">
        <v>0</v>
      </c>
      <c r="V143" s="149">
        <v>0</v>
      </c>
      <c r="W143" s="149">
        <v>0</v>
      </c>
      <c r="X143" s="149">
        <v>0</v>
      </c>
      <c r="Y143" s="149">
        <v>0</v>
      </c>
      <c r="Z143" s="149">
        <v>0</v>
      </c>
      <c r="AA143" s="149">
        <v>0</v>
      </c>
      <c r="AB143" s="149">
        <v>0</v>
      </c>
      <c r="AC143" s="149">
        <v>0</v>
      </c>
      <c r="AD143" s="149">
        <v>0</v>
      </c>
      <c r="AE143" s="149">
        <v>0</v>
      </c>
      <c r="AF143" s="150">
        <v>0</v>
      </c>
      <c r="AG143" s="149">
        <v>0</v>
      </c>
      <c r="AH143" s="149">
        <v>0</v>
      </c>
      <c r="AI143" s="149">
        <v>0</v>
      </c>
      <c r="AJ143" s="149">
        <v>0</v>
      </c>
      <c r="AK143" s="149">
        <v>0</v>
      </c>
      <c r="AL143" s="149">
        <v>0</v>
      </c>
      <c r="AM143" s="149">
        <v>0</v>
      </c>
      <c r="AN143" s="149">
        <v>0</v>
      </c>
      <c r="AO143" s="149">
        <v>0</v>
      </c>
      <c r="AP143" s="149">
        <v>0</v>
      </c>
      <c r="AQ143" s="149">
        <v>0</v>
      </c>
      <c r="AR143" s="149">
        <v>0</v>
      </c>
      <c r="AS143" s="149">
        <v>0</v>
      </c>
      <c r="AT143" s="149">
        <v>0</v>
      </c>
      <c r="AU143" s="149">
        <v>0</v>
      </c>
      <c r="AV143" s="149">
        <v>0</v>
      </c>
      <c r="AW143" s="149">
        <v>0</v>
      </c>
      <c r="AX143" s="149">
        <v>0</v>
      </c>
      <c r="AY143" s="149">
        <v>0</v>
      </c>
      <c r="AZ143" s="149">
        <v>0</v>
      </c>
      <c r="BA143" s="149">
        <v>0</v>
      </c>
      <c r="BB143" s="149">
        <v>0</v>
      </c>
      <c r="BC143" s="149">
        <v>0</v>
      </c>
      <c r="BD143" s="149">
        <v>0</v>
      </c>
      <c r="BE143" s="150">
        <f t="shared" si="42"/>
        <v>0</v>
      </c>
    </row>
    <row r="144" spans="1:57" s="22" customFormat="1">
      <c r="A144" s="60">
        <v>141</v>
      </c>
      <c r="B144" s="60" t="s">
        <v>403</v>
      </c>
      <c r="C144" s="61" t="s">
        <v>404</v>
      </c>
      <c r="D144" s="62" t="s">
        <v>405</v>
      </c>
      <c r="E144" s="172">
        <f t="shared" si="43"/>
        <v>218000</v>
      </c>
      <c r="F144" s="61"/>
      <c r="G144" s="61"/>
      <c r="H144" s="62" t="s">
        <v>394</v>
      </c>
      <c r="I144" s="62" t="s">
        <v>82</v>
      </c>
      <c r="J144" s="148">
        <f>SUM(J145:J146)</f>
        <v>0</v>
      </c>
      <c r="K144" s="148">
        <f t="shared" ref="K144:BD144" si="45">SUM(K145:K146)</f>
        <v>0</v>
      </c>
      <c r="L144" s="148">
        <f t="shared" si="45"/>
        <v>0</v>
      </c>
      <c r="M144" s="148">
        <f t="shared" si="45"/>
        <v>0</v>
      </c>
      <c r="N144" s="148">
        <f t="shared" si="45"/>
        <v>0</v>
      </c>
      <c r="O144" s="148">
        <f t="shared" si="45"/>
        <v>0</v>
      </c>
      <c r="P144" s="148">
        <f t="shared" si="45"/>
        <v>0</v>
      </c>
      <c r="Q144" s="148">
        <f t="shared" si="45"/>
        <v>0</v>
      </c>
      <c r="R144" s="148">
        <f t="shared" si="45"/>
        <v>0</v>
      </c>
      <c r="S144" s="148">
        <f t="shared" si="45"/>
        <v>0</v>
      </c>
      <c r="T144" s="148">
        <f t="shared" si="45"/>
        <v>0</v>
      </c>
      <c r="U144" s="148">
        <f t="shared" si="45"/>
        <v>0</v>
      </c>
      <c r="V144" s="148">
        <f t="shared" si="45"/>
        <v>0</v>
      </c>
      <c r="W144" s="148">
        <f t="shared" si="45"/>
        <v>0</v>
      </c>
      <c r="X144" s="148">
        <f t="shared" si="45"/>
        <v>0</v>
      </c>
      <c r="Y144" s="148">
        <f t="shared" si="45"/>
        <v>0</v>
      </c>
      <c r="Z144" s="148">
        <f t="shared" si="45"/>
        <v>0</v>
      </c>
      <c r="AA144" s="148">
        <f t="shared" si="45"/>
        <v>0</v>
      </c>
      <c r="AB144" s="148">
        <f t="shared" si="45"/>
        <v>0</v>
      </c>
      <c r="AC144" s="148">
        <f t="shared" si="45"/>
        <v>0</v>
      </c>
      <c r="AD144" s="148">
        <f t="shared" si="45"/>
        <v>0</v>
      </c>
      <c r="AE144" s="148">
        <f t="shared" si="45"/>
        <v>0</v>
      </c>
      <c r="AF144" s="148">
        <f t="shared" si="45"/>
        <v>109000</v>
      </c>
      <c r="AG144" s="148">
        <f t="shared" si="45"/>
        <v>0</v>
      </c>
      <c r="AH144" s="148">
        <f t="shared" si="45"/>
        <v>0</v>
      </c>
      <c r="AI144" s="148">
        <f t="shared" si="45"/>
        <v>0</v>
      </c>
      <c r="AJ144" s="148">
        <f t="shared" si="45"/>
        <v>0</v>
      </c>
      <c r="AK144" s="148">
        <f t="shared" si="45"/>
        <v>0</v>
      </c>
      <c r="AL144" s="148">
        <f t="shared" si="45"/>
        <v>0</v>
      </c>
      <c r="AM144" s="148">
        <f t="shared" si="45"/>
        <v>0</v>
      </c>
      <c r="AN144" s="148">
        <f t="shared" si="45"/>
        <v>0</v>
      </c>
      <c r="AO144" s="148">
        <f t="shared" si="45"/>
        <v>0</v>
      </c>
      <c r="AP144" s="148">
        <f t="shared" si="45"/>
        <v>0</v>
      </c>
      <c r="AQ144" s="148">
        <f t="shared" si="45"/>
        <v>0</v>
      </c>
      <c r="AR144" s="148">
        <f t="shared" si="45"/>
        <v>0</v>
      </c>
      <c r="AS144" s="148">
        <f t="shared" si="45"/>
        <v>0</v>
      </c>
      <c r="AT144" s="148">
        <f t="shared" si="45"/>
        <v>0</v>
      </c>
      <c r="AU144" s="148">
        <f t="shared" si="45"/>
        <v>0</v>
      </c>
      <c r="AV144" s="148">
        <f t="shared" si="45"/>
        <v>0</v>
      </c>
      <c r="AW144" s="148">
        <f t="shared" si="45"/>
        <v>0</v>
      </c>
      <c r="AX144" s="148">
        <f t="shared" si="45"/>
        <v>0</v>
      </c>
      <c r="AY144" s="148">
        <f t="shared" si="45"/>
        <v>0</v>
      </c>
      <c r="AZ144" s="148">
        <f t="shared" si="45"/>
        <v>0</v>
      </c>
      <c r="BA144" s="148">
        <f t="shared" si="45"/>
        <v>0</v>
      </c>
      <c r="BB144" s="148">
        <f t="shared" si="45"/>
        <v>0</v>
      </c>
      <c r="BC144" s="148">
        <f t="shared" si="45"/>
        <v>0</v>
      </c>
      <c r="BD144" s="148">
        <f t="shared" si="45"/>
        <v>109000</v>
      </c>
      <c r="BE144" s="148">
        <f t="shared" si="42"/>
        <v>218000</v>
      </c>
    </row>
    <row r="145" spans="1:57" outlineLevel="1">
      <c r="A145" s="10">
        <v>142</v>
      </c>
      <c r="B145" s="10" t="s">
        <v>406</v>
      </c>
      <c r="C145" s="15" t="s">
        <v>407</v>
      </c>
      <c r="D145" s="8" t="s">
        <v>36</v>
      </c>
      <c r="E145" s="173">
        <f t="shared" si="43"/>
        <v>109000</v>
      </c>
      <c r="F145" s="15" t="s">
        <v>386</v>
      </c>
      <c r="G145" s="15">
        <v>143</v>
      </c>
      <c r="H145" s="8" t="s">
        <v>394</v>
      </c>
      <c r="I145" s="8" t="s">
        <v>394</v>
      </c>
      <c r="J145" s="149">
        <v>0</v>
      </c>
      <c r="K145" s="149">
        <v>0</v>
      </c>
      <c r="L145" s="149">
        <v>0</v>
      </c>
      <c r="M145" s="149">
        <v>0</v>
      </c>
      <c r="N145" s="149">
        <v>0</v>
      </c>
      <c r="O145" s="149">
        <v>0</v>
      </c>
      <c r="P145" s="149">
        <v>0</v>
      </c>
      <c r="Q145" s="149">
        <v>0</v>
      </c>
      <c r="R145" s="149">
        <v>0</v>
      </c>
      <c r="S145" s="149">
        <v>0</v>
      </c>
      <c r="T145" s="150">
        <v>0</v>
      </c>
      <c r="U145" s="150">
        <v>0</v>
      </c>
      <c r="V145" s="149">
        <v>0</v>
      </c>
      <c r="W145" s="149">
        <v>0</v>
      </c>
      <c r="X145" s="149">
        <v>0</v>
      </c>
      <c r="Y145" s="149">
        <v>0</v>
      </c>
      <c r="Z145" s="149">
        <v>0</v>
      </c>
      <c r="AA145" s="149">
        <v>0</v>
      </c>
      <c r="AB145" s="149">
        <v>0</v>
      </c>
      <c r="AC145" s="149">
        <v>0</v>
      </c>
      <c r="AD145" s="149">
        <v>0</v>
      </c>
      <c r="AE145" s="149">
        <v>0</v>
      </c>
      <c r="AF145" s="150">
        <v>109000</v>
      </c>
      <c r="AG145" s="149">
        <v>0</v>
      </c>
      <c r="AH145" s="149">
        <v>0</v>
      </c>
      <c r="AI145" s="149">
        <v>0</v>
      </c>
      <c r="AJ145" s="149">
        <v>0</v>
      </c>
      <c r="AK145" s="149">
        <v>0</v>
      </c>
      <c r="AL145" s="149">
        <v>0</v>
      </c>
      <c r="AM145" s="149">
        <v>0</v>
      </c>
      <c r="AN145" s="149">
        <v>0</v>
      </c>
      <c r="AO145" s="149">
        <v>0</v>
      </c>
      <c r="AP145" s="149">
        <v>0</v>
      </c>
      <c r="AQ145" s="149">
        <v>0</v>
      </c>
      <c r="AR145" s="149">
        <v>0</v>
      </c>
      <c r="AS145" s="149">
        <v>0</v>
      </c>
      <c r="AT145" s="149">
        <v>0</v>
      </c>
      <c r="AU145" s="149">
        <v>0</v>
      </c>
      <c r="AV145" s="149">
        <v>0</v>
      </c>
      <c r="AW145" s="149">
        <v>0</v>
      </c>
      <c r="AX145" s="149">
        <v>0</v>
      </c>
      <c r="AY145" s="149">
        <v>0</v>
      </c>
      <c r="AZ145" s="149">
        <v>0</v>
      </c>
      <c r="BA145" s="149">
        <v>0</v>
      </c>
      <c r="BB145" s="149">
        <v>0</v>
      </c>
      <c r="BC145" s="149">
        <v>0</v>
      </c>
      <c r="BD145" s="149">
        <v>0</v>
      </c>
      <c r="BE145" s="150">
        <f t="shared" si="42"/>
        <v>109000</v>
      </c>
    </row>
    <row r="146" spans="1:57" outlineLevel="1">
      <c r="A146" s="10">
        <v>143</v>
      </c>
      <c r="B146" s="10" t="s">
        <v>408</v>
      </c>
      <c r="C146" s="15" t="s">
        <v>409</v>
      </c>
      <c r="D146" s="8" t="s">
        <v>36</v>
      </c>
      <c r="E146" s="173">
        <f t="shared" si="43"/>
        <v>109000</v>
      </c>
      <c r="F146" s="15">
        <v>142</v>
      </c>
      <c r="G146" s="15">
        <v>149</v>
      </c>
      <c r="H146" s="8" t="s">
        <v>82</v>
      </c>
      <c r="I146" s="8" t="s">
        <v>82</v>
      </c>
      <c r="J146" s="149">
        <v>0</v>
      </c>
      <c r="K146" s="149">
        <v>0</v>
      </c>
      <c r="L146" s="149">
        <v>0</v>
      </c>
      <c r="M146" s="149">
        <v>0</v>
      </c>
      <c r="N146" s="149">
        <v>0</v>
      </c>
      <c r="O146" s="149">
        <v>0</v>
      </c>
      <c r="P146" s="149">
        <v>0</v>
      </c>
      <c r="Q146" s="149">
        <v>0</v>
      </c>
      <c r="R146" s="149">
        <v>0</v>
      </c>
      <c r="S146" s="149">
        <v>0</v>
      </c>
      <c r="T146" s="150">
        <v>0</v>
      </c>
      <c r="U146" s="150">
        <v>0</v>
      </c>
      <c r="V146" s="149">
        <v>0</v>
      </c>
      <c r="W146" s="149">
        <v>0</v>
      </c>
      <c r="X146" s="149">
        <v>0</v>
      </c>
      <c r="Y146" s="149">
        <v>0</v>
      </c>
      <c r="Z146" s="149">
        <v>0</v>
      </c>
      <c r="AA146" s="149">
        <v>0</v>
      </c>
      <c r="AB146" s="149">
        <v>0</v>
      </c>
      <c r="AC146" s="149">
        <v>0</v>
      </c>
      <c r="AD146" s="149">
        <v>0</v>
      </c>
      <c r="AE146" s="149">
        <v>0</v>
      </c>
      <c r="AF146" s="150">
        <v>0</v>
      </c>
      <c r="AG146" s="149">
        <v>0</v>
      </c>
      <c r="AH146" s="149">
        <v>0</v>
      </c>
      <c r="AI146" s="149">
        <v>0</v>
      </c>
      <c r="AJ146" s="149">
        <v>0</v>
      </c>
      <c r="AK146" s="149">
        <v>0</v>
      </c>
      <c r="AL146" s="149">
        <v>0</v>
      </c>
      <c r="AM146" s="149">
        <v>0</v>
      </c>
      <c r="AN146" s="149">
        <v>0</v>
      </c>
      <c r="AO146" s="149">
        <v>0</v>
      </c>
      <c r="AP146" s="149">
        <v>0</v>
      </c>
      <c r="AQ146" s="149">
        <v>0</v>
      </c>
      <c r="AR146" s="149">
        <v>0</v>
      </c>
      <c r="AS146" s="149">
        <v>0</v>
      </c>
      <c r="AT146" s="149">
        <v>0</v>
      </c>
      <c r="AU146" s="149">
        <v>0</v>
      </c>
      <c r="AV146" s="149">
        <v>0</v>
      </c>
      <c r="AW146" s="149">
        <v>0</v>
      </c>
      <c r="AX146" s="149">
        <v>0</v>
      </c>
      <c r="AY146" s="149">
        <v>0</v>
      </c>
      <c r="AZ146" s="149">
        <v>0</v>
      </c>
      <c r="BA146" s="149">
        <v>0</v>
      </c>
      <c r="BB146" s="149">
        <v>0</v>
      </c>
      <c r="BC146" s="149">
        <v>0</v>
      </c>
      <c r="BD146" s="149">
        <v>109000</v>
      </c>
      <c r="BE146" s="150">
        <f t="shared" si="42"/>
        <v>109000</v>
      </c>
    </row>
    <row r="147" spans="1:57" s="22" customFormat="1">
      <c r="A147" s="60">
        <v>144</v>
      </c>
      <c r="B147" s="60" t="s">
        <v>410</v>
      </c>
      <c r="C147" s="61" t="s">
        <v>411</v>
      </c>
      <c r="D147" s="62" t="s">
        <v>412</v>
      </c>
      <c r="E147" s="172">
        <f t="shared" si="43"/>
        <v>300000</v>
      </c>
      <c r="F147" s="61"/>
      <c r="G147" s="61"/>
      <c r="H147" s="62" t="s">
        <v>389</v>
      </c>
      <c r="I147" s="62" t="s">
        <v>31</v>
      </c>
      <c r="J147" s="148">
        <f>SUM(J148:J151)</f>
        <v>0</v>
      </c>
      <c r="K147" s="148">
        <f t="shared" ref="K147:BD147" si="46">SUM(K148:K151)</f>
        <v>0</v>
      </c>
      <c r="L147" s="148">
        <f t="shared" si="46"/>
        <v>0</v>
      </c>
      <c r="M147" s="148">
        <f t="shared" si="46"/>
        <v>0</v>
      </c>
      <c r="N147" s="148">
        <f t="shared" si="46"/>
        <v>0</v>
      </c>
      <c r="O147" s="148">
        <f t="shared" si="46"/>
        <v>0</v>
      </c>
      <c r="P147" s="148">
        <f t="shared" si="46"/>
        <v>0</v>
      </c>
      <c r="Q147" s="148">
        <f t="shared" si="46"/>
        <v>0</v>
      </c>
      <c r="R147" s="148">
        <f t="shared" si="46"/>
        <v>0</v>
      </c>
      <c r="S147" s="148">
        <f t="shared" si="46"/>
        <v>0</v>
      </c>
      <c r="T147" s="148">
        <f t="shared" si="46"/>
        <v>75000</v>
      </c>
      <c r="U147" s="148">
        <f t="shared" si="46"/>
        <v>0</v>
      </c>
      <c r="V147" s="148">
        <f t="shared" si="46"/>
        <v>0</v>
      </c>
      <c r="W147" s="148">
        <f t="shared" si="46"/>
        <v>0</v>
      </c>
      <c r="X147" s="148">
        <f t="shared" si="46"/>
        <v>0</v>
      </c>
      <c r="Y147" s="148">
        <f t="shared" si="46"/>
        <v>0</v>
      </c>
      <c r="Z147" s="148">
        <f t="shared" si="46"/>
        <v>0</v>
      </c>
      <c r="AA147" s="148">
        <f t="shared" si="46"/>
        <v>0</v>
      </c>
      <c r="AB147" s="148">
        <f t="shared" si="46"/>
        <v>0</v>
      </c>
      <c r="AC147" s="148">
        <f t="shared" si="46"/>
        <v>0</v>
      </c>
      <c r="AD147" s="148">
        <f t="shared" si="46"/>
        <v>0</v>
      </c>
      <c r="AE147" s="148">
        <f t="shared" si="46"/>
        <v>0</v>
      </c>
      <c r="AF147" s="148">
        <f t="shared" si="46"/>
        <v>75000</v>
      </c>
      <c r="AG147" s="148">
        <f t="shared" si="46"/>
        <v>0</v>
      </c>
      <c r="AH147" s="148">
        <f t="shared" si="46"/>
        <v>0</v>
      </c>
      <c r="AI147" s="148">
        <f t="shared" si="46"/>
        <v>0</v>
      </c>
      <c r="AJ147" s="148">
        <f t="shared" si="46"/>
        <v>0</v>
      </c>
      <c r="AK147" s="148">
        <f t="shared" si="46"/>
        <v>0</v>
      </c>
      <c r="AL147" s="148">
        <f t="shared" si="46"/>
        <v>0</v>
      </c>
      <c r="AM147" s="148">
        <f t="shared" si="46"/>
        <v>0</v>
      </c>
      <c r="AN147" s="148">
        <f t="shared" si="46"/>
        <v>0</v>
      </c>
      <c r="AO147" s="148">
        <f t="shared" si="46"/>
        <v>0</v>
      </c>
      <c r="AP147" s="148">
        <f t="shared" si="46"/>
        <v>0</v>
      </c>
      <c r="AQ147" s="148">
        <f t="shared" si="46"/>
        <v>0</v>
      </c>
      <c r="AR147" s="148">
        <f t="shared" si="46"/>
        <v>75000</v>
      </c>
      <c r="AS147" s="148">
        <f t="shared" si="46"/>
        <v>0</v>
      </c>
      <c r="AT147" s="148">
        <f t="shared" si="46"/>
        <v>0</v>
      </c>
      <c r="AU147" s="148">
        <f t="shared" si="46"/>
        <v>0</v>
      </c>
      <c r="AV147" s="148">
        <f t="shared" si="46"/>
        <v>0</v>
      </c>
      <c r="AW147" s="148">
        <f t="shared" si="46"/>
        <v>0</v>
      </c>
      <c r="AX147" s="148">
        <f t="shared" si="46"/>
        <v>0</v>
      </c>
      <c r="AY147" s="148">
        <f t="shared" si="46"/>
        <v>0</v>
      </c>
      <c r="AZ147" s="148">
        <f t="shared" si="46"/>
        <v>0</v>
      </c>
      <c r="BA147" s="148">
        <f t="shared" si="46"/>
        <v>0</v>
      </c>
      <c r="BB147" s="148">
        <f t="shared" si="46"/>
        <v>0</v>
      </c>
      <c r="BC147" s="148">
        <f t="shared" si="46"/>
        <v>0</v>
      </c>
      <c r="BD147" s="148">
        <f t="shared" si="46"/>
        <v>75000</v>
      </c>
      <c r="BE147" s="148">
        <f t="shared" si="42"/>
        <v>300000</v>
      </c>
    </row>
    <row r="148" spans="1:57" outlineLevel="1">
      <c r="A148" s="10">
        <v>145</v>
      </c>
      <c r="B148" s="10" t="s">
        <v>413</v>
      </c>
      <c r="C148" s="15" t="s">
        <v>414</v>
      </c>
      <c r="D148" s="8" t="s">
        <v>36</v>
      </c>
      <c r="E148" s="173">
        <f t="shared" si="43"/>
        <v>75000</v>
      </c>
      <c r="F148" s="15" t="s">
        <v>386</v>
      </c>
      <c r="G148" s="15">
        <v>146</v>
      </c>
      <c r="H148" s="8" t="s">
        <v>389</v>
      </c>
      <c r="I148" s="8" t="s">
        <v>389</v>
      </c>
      <c r="J148" s="149">
        <v>0</v>
      </c>
      <c r="K148" s="149">
        <v>0</v>
      </c>
      <c r="L148" s="149">
        <v>0</v>
      </c>
      <c r="M148" s="149">
        <v>0</v>
      </c>
      <c r="N148" s="149">
        <v>0</v>
      </c>
      <c r="O148" s="149">
        <v>0</v>
      </c>
      <c r="P148" s="149">
        <v>0</v>
      </c>
      <c r="Q148" s="149">
        <v>0</v>
      </c>
      <c r="R148" s="149">
        <v>0</v>
      </c>
      <c r="S148" s="149">
        <v>0</v>
      </c>
      <c r="T148" s="150">
        <v>75000</v>
      </c>
      <c r="U148" s="150">
        <v>0</v>
      </c>
      <c r="V148" s="149">
        <v>0</v>
      </c>
      <c r="W148" s="149">
        <v>0</v>
      </c>
      <c r="X148" s="149">
        <v>0</v>
      </c>
      <c r="Y148" s="149">
        <v>0</v>
      </c>
      <c r="Z148" s="149">
        <v>0</v>
      </c>
      <c r="AA148" s="149">
        <v>0</v>
      </c>
      <c r="AB148" s="149">
        <v>0</v>
      </c>
      <c r="AC148" s="149">
        <v>0</v>
      </c>
      <c r="AD148" s="149">
        <v>0</v>
      </c>
      <c r="AE148" s="149">
        <v>0</v>
      </c>
      <c r="AF148" s="150">
        <v>0</v>
      </c>
      <c r="AG148" s="149">
        <v>0</v>
      </c>
      <c r="AH148" s="149">
        <v>0</v>
      </c>
      <c r="AI148" s="149">
        <v>0</v>
      </c>
      <c r="AJ148" s="149">
        <v>0</v>
      </c>
      <c r="AK148" s="149">
        <v>0</v>
      </c>
      <c r="AL148" s="149">
        <v>0</v>
      </c>
      <c r="AM148" s="149">
        <v>0</v>
      </c>
      <c r="AN148" s="149">
        <v>0</v>
      </c>
      <c r="AO148" s="149">
        <v>0</v>
      </c>
      <c r="AP148" s="149">
        <v>0</v>
      </c>
      <c r="AQ148" s="149">
        <v>0</v>
      </c>
      <c r="AR148" s="149">
        <v>0</v>
      </c>
      <c r="AS148" s="149">
        <v>0</v>
      </c>
      <c r="AT148" s="149">
        <v>0</v>
      </c>
      <c r="AU148" s="149">
        <v>0</v>
      </c>
      <c r="AV148" s="149">
        <v>0</v>
      </c>
      <c r="AW148" s="149">
        <v>0</v>
      </c>
      <c r="AX148" s="149">
        <v>0</v>
      </c>
      <c r="AY148" s="149">
        <v>0</v>
      </c>
      <c r="AZ148" s="149">
        <v>0</v>
      </c>
      <c r="BA148" s="149">
        <v>0</v>
      </c>
      <c r="BB148" s="149">
        <v>0</v>
      </c>
      <c r="BC148" s="149">
        <v>0</v>
      </c>
      <c r="BD148" s="149">
        <v>0</v>
      </c>
      <c r="BE148" s="150">
        <f t="shared" si="42"/>
        <v>75000</v>
      </c>
    </row>
    <row r="149" spans="1:57" outlineLevel="1">
      <c r="A149" s="10">
        <v>146</v>
      </c>
      <c r="B149" s="10" t="s">
        <v>415</v>
      </c>
      <c r="C149" s="15" t="s">
        <v>416</v>
      </c>
      <c r="D149" s="8" t="s">
        <v>36</v>
      </c>
      <c r="E149" s="173">
        <f t="shared" si="43"/>
        <v>75000</v>
      </c>
      <c r="F149" s="15">
        <v>145</v>
      </c>
      <c r="G149" s="15">
        <v>147</v>
      </c>
      <c r="H149" s="8" t="s">
        <v>394</v>
      </c>
      <c r="I149" s="8" t="s">
        <v>394</v>
      </c>
      <c r="J149" s="149">
        <v>0</v>
      </c>
      <c r="K149" s="149">
        <v>0</v>
      </c>
      <c r="L149" s="149">
        <v>0</v>
      </c>
      <c r="M149" s="149">
        <v>0</v>
      </c>
      <c r="N149" s="149">
        <v>0</v>
      </c>
      <c r="O149" s="149">
        <v>0</v>
      </c>
      <c r="P149" s="149">
        <v>0</v>
      </c>
      <c r="Q149" s="149">
        <v>0</v>
      </c>
      <c r="R149" s="149">
        <v>0</v>
      </c>
      <c r="S149" s="149">
        <v>0</v>
      </c>
      <c r="T149" s="150">
        <v>0</v>
      </c>
      <c r="U149" s="150">
        <v>0</v>
      </c>
      <c r="V149" s="149">
        <v>0</v>
      </c>
      <c r="W149" s="149">
        <v>0</v>
      </c>
      <c r="X149" s="149">
        <v>0</v>
      </c>
      <c r="Y149" s="149">
        <v>0</v>
      </c>
      <c r="Z149" s="149">
        <v>0</v>
      </c>
      <c r="AA149" s="149">
        <v>0</v>
      </c>
      <c r="AB149" s="149">
        <v>0</v>
      </c>
      <c r="AC149" s="149">
        <v>0</v>
      </c>
      <c r="AD149" s="149">
        <v>0</v>
      </c>
      <c r="AE149" s="149">
        <v>0</v>
      </c>
      <c r="AF149" s="150">
        <v>75000</v>
      </c>
      <c r="AG149" s="149">
        <v>0</v>
      </c>
      <c r="AH149" s="149">
        <v>0</v>
      </c>
      <c r="AI149" s="149">
        <v>0</v>
      </c>
      <c r="AJ149" s="149">
        <v>0</v>
      </c>
      <c r="AK149" s="149">
        <v>0</v>
      </c>
      <c r="AL149" s="149">
        <v>0</v>
      </c>
      <c r="AM149" s="149">
        <v>0</v>
      </c>
      <c r="AN149" s="149">
        <v>0</v>
      </c>
      <c r="AO149" s="149">
        <v>0</v>
      </c>
      <c r="AP149" s="149">
        <v>0</v>
      </c>
      <c r="AQ149" s="149">
        <v>0</v>
      </c>
      <c r="AR149" s="149">
        <v>0</v>
      </c>
      <c r="AS149" s="149">
        <v>0</v>
      </c>
      <c r="AT149" s="149">
        <v>0</v>
      </c>
      <c r="AU149" s="149">
        <v>0</v>
      </c>
      <c r="AV149" s="149">
        <v>0</v>
      </c>
      <c r="AW149" s="149">
        <v>0</v>
      </c>
      <c r="AX149" s="149">
        <v>0</v>
      </c>
      <c r="AY149" s="149">
        <v>0</v>
      </c>
      <c r="AZ149" s="149">
        <v>0</v>
      </c>
      <c r="BA149" s="149">
        <v>0</v>
      </c>
      <c r="BB149" s="149">
        <v>0</v>
      </c>
      <c r="BC149" s="149">
        <v>0</v>
      </c>
      <c r="BD149" s="149">
        <v>0</v>
      </c>
      <c r="BE149" s="150">
        <f t="shared" si="42"/>
        <v>75000</v>
      </c>
    </row>
    <row r="150" spans="1:57" outlineLevel="1">
      <c r="A150" s="10">
        <v>147</v>
      </c>
      <c r="B150" s="10" t="s">
        <v>417</v>
      </c>
      <c r="C150" s="15" t="s">
        <v>418</v>
      </c>
      <c r="D150" s="8" t="s">
        <v>36</v>
      </c>
      <c r="E150" s="173">
        <f t="shared" si="43"/>
        <v>75000</v>
      </c>
      <c r="F150" s="15">
        <v>146</v>
      </c>
      <c r="G150" s="15">
        <v>148</v>
      </c>
      <c r="H150" s="8" t="s">
        <v>190</v>
      </c>
      <c r="I150" s="8" t="s">
        <v>190</v>
      </c>
      <c r="J150" s="149">
        <v>0</v>
      </c>
      <c r="K150" s="149">
        <v>0</v>
      </c>
      <c r="L150" s="149">
        <v>0</v>
      </c>
      <c r="M150" s="149">
        <v>0</v>
      </c>
      <c r="N150" s="149">
        <v>0</v>
      </c>
      <c r="O150" s="149">
        <v>0</v>
      </c>
      <c r="P150" s="149">
        <v>0</v>
      </c>
      <c r="Q150" s="149">
        <v>0</v>
      </c>
      <c r="R150" s="149">
        <v>0</v>
      </c>
      <c r="S150" s="149">
        <v>0</v>
      </c>
      <c r="T150" s="150">
        <v>0</v>
      </c>
      <c r="U150" s="150">
        <v>0</v>
      </c>
      <c r="V150" s="149">
        <v>0</v>
      </c>
      <c r="W150" s="149">
        <v>0</v>
      </c>
      <c r="X150" s="149">
        <v>0</v>
      </c>
      <c r="Y150" s="149">
        <v>0</v>
      </c>
      <c r="Z150" s="149">
        <v>0</v>
      </c>
      <c r="AA150" s="149">
        <v>0</v>
      </c>
      <c r="AB150" s="149">
        <v>0</v>
      </c>
      <c r="AC150" s="149">
        <v>0</v>
      </c>
      <c r="AD150" s="149">
        <v>0</v>
      </c>
      <c r="AE150" s="149">
        <v>0</v>
      </c>
      <c r="AF150" s="150">
        <v>0</v>
      </c>
      <c r="AG150" s="149">
        <v>0</v>
      </c>
      <c r="AH150" s="149">
        <v>0</v>
      </c>
      <c r="AI150" s="149">
        <v>0</v>
      </c>
      <c r="AJ150" s="149">
        <v>0</v>
      </c>
      <c r="AK150" s="149">
        <v>0</v>
      </c>
      <c r="AL150" s="149">
        <v>0</v>
      </c>
      <c r="AM150" s="149">
        <v>0</v>
      </c>
      <c r="AN150" s="149">
        <v>0</v>
      </c>
      <c r="AO150" s="149">
        <v>0</v>
      </c>
      <c r="AP150" s="149">
        <v>0</v>
      </c>
      <c r="AQ150" s="149">
        <v>0</v>
      </c>
      <c r="AR150" s="149">
        <v>75000</v>
      </c>
      <c r="AS150" s="149">
        <v>0</v>
      </c>
      <c r="AT150" s="149">
        <v>0</v>
      </c>
      <c r="AU150" s="149">
        <v>0</v>
      </c>
      <c r="AV150" s="149">
        <v>0</v>
      </c>
      <c r="AW150" s="149">
        <v>0</v>
      </c>
      <c r="AX150" s="149">
        <v>0</v>
      </c>
      <c r="AY150" s="149">
        <v>0</v>
      </c>
      <c r="AZ150" s="149">
        <v>0</v>
      </c>
      <c r="BA150" s="149">
        <v>0</v>
      </c>
      <c r="BB150" s="149">
        <v>0</v>
      </c>
      <c r="BC150" s="149">
        <v>0</v>
      </c>
      <c r="BD150" s="149">
        <v>0</v>
      </c>
      <c r="BE150" s="150">
        <f t="shared" si="42"/>
        <v>75000</v>
      </c>
    </row>
    <row r="151" spans="1:57" outlineLevel="1">
      <c r="A151" s="10">
        <v>148</v>
      </c>
      <c r="B151" s="10" t="s">
        <v>419</v>
      </c>
      <c r="C151" s="15" t="s">
        <v>420</v>
      </c>
      <c r="D151" s="8" t="s">
        <v>36</v>
      </c>
      <c r="E151" s="173">
        <f t="shared" si="43"/>
        <v>75000</v>
      </c>
      <c r="F151" s="15">
        <v>147</v>
      </c>
      <c r="G151" s="15">
        <v>149</v>
      </c>
      <c r="H151" s="8" t="s">
        <v>31</v>
      </c>
      <c r="I151" s="8" t="s">
        <v>31</v>
      </c>
      <c r="J151" s="149">
        <v>0</v>
      </c>
      <c r="K151" s="149">
        <v>0</v>
      </c>
      <c r="L151" s="149">
        <v>0</v>
      </c>
      <c r="M151" s="149">
        <v>0</v>
      </c>
      <c r="N151" s="149">
        <v>0</v>
      </c>
      <c r="O151" s="149">
        <v>0</v>
      </c>
      <c r="P151" s="149">
        <v>0</v>
      </c>
      <c r="Q151" s="149">
        <v>0</v>
      </c>
      <c r="R151" s="149">
        <v>0</v>
      </c>
      <c r="S151" s="149">
        <v>0</v>
      </c>
      <c r="T151" s="150">
        <v>0</v>
      </c>
      <c r="U151" s="150">
        <v>0</v>
      </c>
      <c r="V151" s="149">
        <v>0</v>
      </c>
      <c r="W151" s="149">
        <v>0</v>
      </c>
      <c r="X151" s="149">
        <v>0</v>
      </c>
      <c r="Y151" s="149">
        <v>0</v>
      </c>
      <c r="Z151" s="149">
        <v>0</v>
      </c>
      <c r="AA151" s="149">
        <v>0</v>
      </c>
      <c r="AB151" s="149">
        <v>0</v>
      </c>
      <c r="AC151" s="149">
        <v>0</v>
      </c>
      <c r="AD151" s="149">
        <v>0</v>
      </c>
      <c r="AE151" s="149">
        <v>0</v>
      </c>
      <c r="AF151" s="150">
        <v>0</v>
      </c>
      <c r="AG151" s="149">
        <v>0</v>
      </c>
      <c r="AH151" s="149">
        <v>0</v>
      </c>
      <c r="AI151" s="149">
        <v>0</v>
      </c>
      <c r="AJ151" s="149">
        <v>0</v>
      </c>
      <c r="AK151" s="149">
        <v>0</v>
      </c>
      <c r="AL151" s="149">
        <v>0</v>
      </c>
      <c r="AM151" s="149">
        <v>0</v>
      </c>
      <c r="AN151" s="149">
        <v>0</v>
      </c>
      <c r="AO151" s="149">
        <v>0</v>
      </c>
      <c r="AP151" s="149">
        <v>0</v>
      </c>
      <c r="AQ151" s="149">
        <v>0</v>
      </c>
      <c r="AR151" s="149">
        <v>0</v>
      </c>
      <c r="AS151" s="149">
        <v>0</v>
      </c>
      <c r="AT151" s="149">
        <v>0</v>
      </c>
      <c r="AU151" s="149">
        <v>0</v>
      </c>
      <c r="AV151" s="149">
        <v>0</v>
      </c>
      <c r="AW151" s="149">
        <v>0</v>
      </c>
      <c r="AX151" s="149">
        <v>0</v>
      </c>
      <c r="AY151" s="149">
        <v>0</v>
      </c>
      <c r="AZ151" s="149">
        <v>0</v>
      </c>
      <c r="BA151" s="149">
        <v>0</v>
      </c>
      <c r="BB151" s="149">
        <v>0</v>
      </c>
      <c r="BC151" s="149">
        <v>0</v>
      </c>
      <c r="BD151" s="149">
        <v>75000</v>
      </c>
      <c r="BE151" s="150">
        <f t="shared" si="42"/>
        <v>75000</v>
      </c>
    </row>
    <row r="152" spans="1:57">
      <c r="A152" s="29">
        <v>149</v>
      </c>
      <c r="B152" s="29">
        <v>6.4</v>
      </c>
      <c r="C152" s="17" t="s">
        <v>421</v>
      </c>
      <c r="D152" s="30" t="s">
        <v>36</v>
      </c>
      <c r="E152" s="178">
        <f t="shared" si="43"/>
        <v>0</v>
      </c>
      <c r="F152" s="165" t="s">
        <v>422</v>
      </c>
      <c r="G152" s="31">
        <v>150</v>
      </c>
      <c r="H152" s="30" t="s">
        <v>31</v>
      </c>
      <c r="I152" s="30" t="s">
        <v>31</v>
      </c>
      <c r="J152" s="154">
        <v>0</v>
      </c>
      <c r="K152" s="154">
        <v>0</v>
      </c>
      <c r="L152" s="154">
        <v>0</v>
      </c>
      <c r="M152" s="154">
        <v>0</v>
      </c>
      <c r="N152" s="154">
        <v>0</v>
      </c>
      <c r="O152" s="154">
        <v>0</v>
      </c>
      <c r="P152" s="154">
        <v>0</v>
      </c>
      <c r="Q152" s="154">
        <v>0</v>
      </c>
      <c r="R152" s="154">
        <v>0</v>
      </c>
      <c r="S152" s="154">
        <v>0</v>
      </c>
      <c r="T152" s="146">
        <v>0</v>
      </c>
      <c r="U152" s="146">
        <v>0</v>
      </c>
      <c r="V152" s="154">
        <v>0</v>
      </c>
      <c r="W152" s="154">
        <v>0</v>
      </c>
      <c r="X152" s="154">
        <v>0</v>
      </c>
      <c r="Y152" s="154">
        <v>0</v>
      </c>
      <c r="Z152" s="154">
        <v>0</v>
      </c>
      <c r="AA152" s="154">
        <v>0</v>
      </c>
      <c r="AB152" s="154">
        <v>0</v>
      </c>
      <c r="AC152" s="154">
        <v>0</v>
      </c>
      <c r="AD152" s="154">
        <v>0</v>
      </c>
      <c r="AE152" s="154">
        <v>0</v>
      </c>
      <c r="AF152" s="146">
        <v>0</v>
      </c>
      <c r="AG152" s="154">
        <v>0</v>
      </c>
      <c r="AH152" s="154">
        <v>0</v>
      </c>
      <c r="AI152" s="154">
        <v>0</v>
      </c>
      <c r="AJ152" s="154">
        <v>0</v>
      </c>
      <c r="AK152" s="154">
        <v>0</v>
      </c>
      <c r="AL152" s="154">
        <v>0</v>
      </c>
      <c r="AM152" s="154">
        <v>0</v>
      </c>
      <c r="AN152" s="154">
        <v>0</v>
      </c>
      <c r="AO152" s="154">
        <v>0</v>
      </c>
      <c r="AP152" s="154">
        <v>0</v>
      </c>
      <c r="AQ152" s="154">
        <v>0</v>
      </c>
      <c r="AR152" s="154">
        <v>0</v>
      </c>
      <c r="AS152" s="154">
        <v>0</v>
      </c>
      <c r="AT152" s="154">
        <v>0</v>
      </c>
      <c r="AU152" s="154">
        <v>0</v>
      </c>
      <c r="AV152" s="154">
        <v>0</v>
      </c>
      <c r="AW152" s="154">
        <v>0</v>
      </c>
      <c r="AX152" s="154">
        <v>0</v>
      </c>
      <c r="AY152" s="154">
        <v>0</v>
      </c>
      <c r="AZ152" s="154">
        <v>0</v>
      </c>
      <c r="BA152" s="154">
        <v>0</v>
      </c>
      <c r="BB152" s="154">
        <v>0</v>
      </c>
      <c r="BC152" s="154">
        <v>0</v>
      </c>
      <c r="BD152" s="154">
        <v>0</v>
      </c>
      <c r="BE152" s="147">
        <f t="shared" si="42"/>
        <v>0</v>
      </c>
    </row>
    <row r="153" spans="1:57">
      <c r="A153" s="29">
        <v>150</v>
      </c>
      <c r="B153" s="29">
        <v>6.5</v>
      </c>
      <c r="C153" s="17" t="s">
        <v>423</v>
      </c>
      <c r="D153" s="30" t="s">
        <v>36</v>
      </c>
      <c r="E153" s="178">
        <f t="shared" si="43"/>
        <v>0</v>
      </c>
      <c r="F153" s="31" t="s">
        <v>424</v>
      </c>
      <c r="G153" s="25"/>
      <c r="H153" s="30" t="s">
        <v>31</v>
      </c>
      <c r="I153" s="30" t="s">
        <v>31</v>
      </c>
      <c r="J153" s="154">
        <v>0</v>
      </c>
      <c r="K153" s="154">
        <v>0</v>
      </c>
      <c r="L153" s="154">
        <v>0</v>
      </c>
      <c r="M153" s="154">
        <v>0</v>
      </c>
      <c r="N153" s="154">
        <v>0</v>
      </c>
      <c r="O153" s="154">
        <v>0</v>
      </c>
      <c r="P153" s="154">
        <v>0</v>
      </c>
      <c r="Q153" s="154">
        <v>0</v>
      </c>
      <c r="R153" s="154">
        <v>0</v>
      </c>
      <c r="S153" s="154">
        <v>0</v>
      </c>
      <c r="T153" s="146">
        <v>0</v>
      </c>
      <c r="U153" s="146">
        <v>0</v>
      </c>
      <c r="V153" s="154">
        <v>0</v>
      </c>
      <c r="W153" s="154">
        <v>0</v>
      </c>
      <c r="X153" s="154">
        <v>0</v>
      </c>
      <c r="Y153" s="154">
        <v>0</v>
      </c>
      <c r="Z153" s="154">
        <v>0</v>
      </c>
      <c r="AA153" s="154">
        <v>0</v>
      </c>
      <c r="AB153" s="154">
        <v>0</v>
      </c>
      <c r="AC153" s="154">
        <v>0</v>
      </c>
      <c r="AD153" s="154">
        <v>0</v>
      </c>
      <c r="AE153" s="154">
        <v>0</v>
      </c>
      <c r="AF153" s="146">
        <v>0</v>
      </c>
      <c r="AG153" s="154">
        <v>0</v>
      </c>
      <c r="AH153" s="154">
        <v>0</v>
      </c>
      <c r="AI153" s="154">
        <v>0</v>
      </c>
      <c r="AJ153" s="154">
        <v>0</v>
      </c>
      <c r="AK153" s="154">
        <v>0</v>
      </c>
      <c r="AL153" s="154">
        <v>0</v>
      </c>
      <c r="AM153" s="154">
        <v>0</v>
      </c>
      <c r="AN153" s="154">
        <v>0</v>
      </c>
      <c r="AO153" s="154">
        <v>0</v>
      </c>
      <c r="AP153" s="154">
        <v>0</v>
      </c>
      <c r="AQ153" s="154">
        <v>0</v>
      </c>
      <c r="AR153" s="154">
        <v>0</v>
      </c>
      <c r="AS153" s="154">
        <v>0</v>
      </c>
      <c r="AT153" s="154">
        <v>0</v>
      </c>
      <c r="AU153" s="154">
        <v>0</v>
      </c>
      <c r="AV153" s="154">
        <v>0</v>
      </c>
      <c r="AW153" s="154">
        <v>0</v>
      </c>
      <c r="AX153" s="154">
        <v>0</v>
      </c>
      <c r="AY153" s="154">
        <v>0</v>
      </c>
      <c r="AZ153" s="154">
        <v>0</v>
      </c>
      <c r="BA153" s="154">
        <v>0</v>
      </c>
      <c r="BB153" s="154">
        <v>0</v>
      </c>
      <c r="BC153" s="154">
        <v>0</v>
      </c>
      <c r="BD153" s="154">
        <v>0</v>
      </c>
      <c r="BE153" s="147">
        <f t="shared" si="42"/>
        <v>0</v>
      </c>
    </row>
  </sheetData>
  <mergeCells count="3">
    <mergeCell ref="J3:T3"/>
    <mergeCell ref="U3:AF3"/>
    <mergeCell ref="AG3:AR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0214C2-775B-4E72-955D-AEF8B16C9598}">
  <dimension ref="B1:BK39"/>
  <sheetViews>
    <sheetView tabSelected="1" workbookViewId="0">
      <selection activeCell="G17" sqref="G17"/>
    </sheetView>
  </sheetViews>
  <sheetFormatPr defaultRowHeight="15"/>
  <cols>
    <col min="2" max="2" width="96" bestFit="1" customWidth="1"/>
    <col min="3" max="3" width="13" customWidth="1"/>
    <col min="4" max="4" width="13.140625" customWidth="1"/>
    <col min="5" max="5" width="11" customWidth="1"/>
    <col min="6" max="7" width="12" customWidth="1"/>
    <col min="9" max="9" width="10.5703125" customWidth="1"/>
    <col min="10" max="10" width="10.7109375" customWidth="1"/>
    <col min="11" max="13" width="11.42578125" customWidth="1"/>
  </cols>
  <sheetData>
    <row r="1" spans="2:63" ht="18.75">
      <c r="B1" s="228" t="str">
        <f>'PEP POA PF'!A1</f>
        <v>PROGRAMA DE APOYO A LA IMPLEMENTACIÓN DE LA NUEVA POLÍTICA NACIONAL LOGÍSTICA (CO-L1263)</v>
      </c>
      <c r="C1" s="228"/>
      <c r="D1" s="228"/>
      <c r="E1" s="228"/>
      <c r="F1" s="228"/>
      <c r="G1" s="228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0"/>
      <c r="U1" s="40"/>
      <c r="V1" s="40"/>
      <c r="W1" s="40"/>
      <c r="X1" s="40"/>
      <c r="Y1" s="40"/>
      <c r="Z1" s="40"/>
      <c r="AA1" s="40"/>
      <c r="AB1" s="40"/>
      <c r="AC1" s="40"/>
      <c r="AD1" s="40"/>
      <c r="AE1" s="40"/>
      <c r="AF1" s="40"/>
      <c r="AG1" s="40"/>
      <c r="AH1" s="40"/>
      <c r="AI1" s="40"/>
      <c r="AJ1" s="40"/>
      <c r="AK1" s="40"/>
      <c r="AL1" s="40"/>
      <c r="AM1" s="40"/>
      <c r="AN1" s="40"/>
      <c r="AO1" s="40"/>
      <c r="AP1" s="40"/>
      <c r="AQ1" s="40"/>
      <c r="AR1" s="40"/>
      <c r="AS1" s="40"/>
      <c r="AT1" s="40"/>
      <c r="AU1" s="40"/>
      <c r="AV1" s="40"/>
      <c r="AW1" s="40"/>
      <c r="AX1" s="40"/>
      <c r="AY1" s="40"/>
      <c r="AZ1" s="40"/>
      <c r="BA1" s="40"/>
      <c r="BB1" s="40"/>
      <c r="BC1" s="40"/>
      <c r="BD1" s="40"/>
      <c r="BE1" s="40"/>
      <c r="BF1" s="40"/>
      <c r="BG1" s="40"/>
      <c r="BH1" s="40"/>
      <c r="BI1" s="40"/>
      <c r="BJ1" s="40"/>
      <c r="BK1" s="40"/>
    </row>
    <row r="2" spans="2:63" ht="18.75">
      <c r="B2" s="40" t="s">
        <v>425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</row>
    <row r="4" spans="2:63" ht="15.75">
      <c r="B4" s="141" t="s">
        <v>426</v>
      </c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41"/>
      <c r="U4" s="141"/>
      <c r="V4" s="141"/>
      <c r="W4" s="141"/>
      <c r="X4" s="141"/>
      <c r="Y4" s="141"/>
      <c r="Z4" s="141"/>
      <c r="AA4" s="141"/>
      <c r="AB4" s="141"/>
      <c r="AC4" s="141"/>
      <c r="AD4" s="141"/>
      <c r="AE4" s="141"/>
      <c r="AF4" s="141"/>
      <c r="AG4" s="141"/>
      <c r="AH4" s="141"/>
      <c r="AI4" s="141"/>
      <c r="AJ4" s="141"/>
      <c r="AK4" s="141"/>
      <c r="AL4" s="141"/>
      <c r="AM4" s="141"/>
      <c r="AN4" s="141"/>
      <c r="AO4" s="141"/>
      <c r="AP4" s="141"/>
      <c r="AQ4" s="141"/>
      <c r="AR4" s="141"/>
      <c r="AS4" s="141"/>
      <c r="AT4" s="141"/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  <c r="BI4" s="141"/>
      <c r="BJ4" s="141"/>
      <c r="BK4" s="141"/>
    </row>
    <row r="5" spans="2:63">
      <c r="B5" s="41" t="s">
        <v>427</v>
      </c>
      <c r="C5" s="41" t="str">
        <f>'[1]PEP POA PF'!T5</f>
        <v>2021</v>
      </c>
      <c r="D5" s="41" t="str">
        <f>'[1]PEP POA PF'!AF5</f>
        <v>2022</v>
      </c>
      <c r="E5" s="41" t="str">
        <f>'[1]PEP POA PF'!AR5</f>
        <v>2023</v>
      </c>
      <c r="F5" s="41" t="str">
        <f>'[1]PEP POA PF'!BD5</f>
        <v>2024</v>
      </c>
      <c r="G5" s="41" t="s">
        <v>428</v>
      </c>
    </row>
    <row r="6" spans="2:63">
      <c r="B6" s="42" t="str">
        <f>'PEP POA PF'!C26</f>
        <v xml:space="preserve">   Componente 1: Eficiencia logística soportada en el transporte </v>
      </c>
      <c r="C6" s="43">
        <f>SUM('PEP POA PF'!J26:T26)</f>
        <v>685000</v>
      </c>
      <c r="D6" s="43">
        <f>SUM('PEP POA PF'!U26:AF26)</f>
        <v>951000</v>
      </c>
      <c r="E6" s="43">
        <f>SUM('PEP POA PF'!AG26:AR26)</f>
        <v>2268000</v>
      </c>
      <c r="F6" s="43">
        <f>SUM('PEP POA PF'!AS26:BD26)</f>
        <v>1872000</v>
      </c>
      <c r="G6" s="44">
        <f>C6+D6+E6+F6</f>
        <v>5776000</v>
      </c>
      <c r="I6" s="49"/>
      <c r="J6" s="49"/>
      <c r="K6" s="49"/>
      <c r="L6" s="49"/>
      <c r="M6" s="49"/>
    </row>
    <row r="7" spans="2:63">
      <c r="B7" s="42" t="str">
        <f>'PEP POA PF'!C57</f>
        <v xml:space="preserve">   Componente 2: Logística territorial </v>
      </c>
      <c r="C7" s="43">
        <f>SUM('PEP POA PF'!J57:T57)</f>
        <v>33500</v>
      </c>
      <c r="D7" s="43">
        <f>SUM('PEP POA PF'!U57:AF57)</f>
        <v>170000</v>
      </c>
      <c r="E7" s="43">
        <f>SUM('PEP POA PF'!AG57:AR57)</f>
        <v>798000</v>
      </c>
      <c r="F7" s="43">
        <f>SUM('PEP POA PF'!AS57:BD57)</f>
        <v>900000</v>
      </c>
      <c r="G7" s="44">
        <f>C7+D7+E7+F7</f>
        <v>1901500</v>
      </c>
      <c r="I7" s="49"/>
      <c r="J7" s="49"/>
      <c r="K7" s="49"/>
      <c r="L7" s="49"/>
      <c r="M7" s="49"/>
    </row>
    <row r="8" spans="2:63">
      <c r="B8" s="42" t="str">
        <f>'PEP POA PF'!C73</f>
        <v xml:space="preserve">   Componente 3: Competitividad logística y facilitación comercial </v>
      </c>
      <c r="C8" s="43">
        <f>SUM('PEP POA PF'!J73:T73)</f>
        <v>267500</v>
      </c>
      <c r="D8" s="43">
        <f>SUM('PEP POA PF'!U73:AF73)</f>
        <v>899000</v>
      </c>
      <c r="E8" s="43">
        <f>SUM('PEP POA PF'!AG73:AR73)</f>
        <v>1647000</v>
      </c>
      <c r="F8" s="43">
        <f>SUM('PEP POA PF'!AS73:BD73)</f>
        <v>1118000</v>
      </c>
      <c r="G8" s="44">
        <f>C8+D8+E8+F8</f>
        <v>3931500</v>
      </c>
      <c r="I8" s="49"/>
      <c r="J8" s="49"/>
      <c r="K8" s="49"/>
      <c r="L8" s="49"/>
      <c r="M8" s="49"/>
    </row>
    <row r="9" spans="2:63">
      <c r="B9" s="42" t="str">
        <f>'PEP POA PF'!C109</f>
        <v xml:space="preserve">   Componente 4: Fortalecimiento y articulación institucional</v>
      </c>
      <c r="C9" s="43">
        <f>SUM('PEP POA PF'!J109:T109)</f>
        <v>187000</v>
      </c>
      <c r="D9" s="43">
        <f>SUM('PEP POA PF'!U109:AF109)</f>
        <v>359000</v>
      </c>
      <c r="E9" s="43">
        <f>SUM('PEP POA PF'!AG109:AR109)</f>
        <v>708000</v>
      </c>
      <c r="F9" s="43">
        <f>SUM('PEP POA PF'!AS109:BD109)</f>
        <v>618000</v>
      </c>
      <c r="G9" s="44">
        <f>C9+D9+E9+F9</f>
        <v>1872000</v>
      </c>
      <c r="I9" s="49"/>
      <c r="J9" s="49"/>
      <c r="K9" s="49"/>
      <c r="L9" s="49"/>
      <c r="M9" s="49"/>
    </row>
    <row r="10" spans="2:63">
      <c r="B10" s="42" t="str">
        <f>'PEP POA PF'!C123</f>
        <v xml:space="preserve">   Gestión del Programa </v>
      </c>
      <c r="C10" s="43">
        <f>SUM('PEP POA PF'!J123:T123)</f>
        <v>245000</v>
      </c>
      <c r="D10" s="43">
        <f>SUM('PEP POA PF'!U123:AF123)</f>
        <v>449000</v>
      </c>
      <c r="E10" s="43">
        <f>SUM('PEP POA PF'!AG123:AR123)</f>
        <v>353000</v>
      </c>
      <c r="F10" s="43">
        <f>SUM('PEP POA PF'!AS123:BD123)</f>
        <v>472000</v>
      </c>
      <c r="G10" s="44">
        <f>C10+D10+E10+F10</f>
        <v>1519000</v>
      </c>
      <c r="I10" s="49"/>
      <c r="J10" s="49"/>
      <c r="K10" s="49"/>
      <c r="L10" s="49"/>
      <c r="M10" s="49"/>
    </row>
    <row r="11" spans="2:63">
      <c r="B11" s="46" t="s">
        <v>429</v>
      </c>
      <c r="C11" s="47">
        <f>SUM(C6:C10)</f>
        <v>1418000</v>
      </c>
      <c r="D11" s="47">
        <f>SUM(D6:D10)</f>
        <v>2828000</v>
      </c>
      <c r="E11" s="47">
        <f>SUM(E6:E10)</f>
        <v>5774000</v>
      </c>
      <c r="F11" s="47">
        <f>SUM(F6:F10)</f>
        <v>4980000</v>
      </c>
      <c r="G11" s="47">
        <f>SUM(G6:G10)</f>
        <v>15000000</v>
      </c>
      <c r="I11" s="49"/>
      <c r="J11" s="49"/>
      <c r="K11" s="49"/>
      <c r="L11" s="49"/>
      <c r="M11" s="49"/>
    </row>
    <row r="12" spans="2:63">
      <c r="B12" s="45"/>
      <c r="C12" s="45"/>
      <c r="D12" s="45"/>
      <c r="E12" s="45"/>
      <c r="F12" s="45"/>
      <c r="G12" s="45"/>
      <c r="I12" s="49"/>
    </row>
    <row r="13" spans="2:63">
      <c r="B13" s="46" t="s">
        <v>430</v>
      </c>
      <c r="C13" s="179">
        <f>C11/$G$11</f>
        <v>9.453333333333333E-2</v>
      </c>
      <c r="D13" s="48">
        <f t="shared" ref="D13:G13" si="0">D11/$G$11</f>
        <v>0.18853333333333333</v>
      </c>
      <c r="E13" s="48">
        <f t="shared" si="0"/>
        <v>0.38493333333333335</v>
      </c>
      <c r="F13" s="48">
        <f t="shared" si="0"/>
        <v>0.33200000000000002</v>
      </c>
      <c r="G13" s="48">
        <f t="shared" si="0"/>
        <v>1</v>
      </c>
    </row>
    <row r="15" spans="2:63" ht="15.75">
      <c r="B15" s="141" t="s">
        <v>431</v>
      </c>
    </row>
    <row r="16" spans="2:63">
      <c r="B16" s="41" t="s">
        <v>427</v>
      </c>
      <c r="C16" s="41" t="s">
        <v>2</v>
      </c>
      <c r="D16" s="41" t="s">
        <v>3</v>
      </c>
      <c r="E16" s="41" t="s">
        <v>4</v>
      </c>
      <c r="F16" s="41" t="s">
        <v>5</v>
      </c>
      <c r="G16" s="41" t="s">
        <v>428</v>
      </c>
    </row>
    <row r="17" spans="2:7">
      <c r="B17" s="135" t="s">
        <v>432</v>
      </c>
      <c r="C17" s="136">
        <f>SUM('PEP POA PF'!J34:T34)</f>
        <v>100000</v>
      </c>
      <c r="D17" s="136">
        <f>SUM('PEP POA PF'!U34:AF34)</f>
        <v>350000</v>
      </c>
      <c r="E17" s="136">
        <f>SUM('PEP POA PF'!AG34:AR34)</f>
        <v>1630000</v>
      </c>
      <c r="F17" s="136">
        <f>SUM('PEP POA PF'!AS34:BD34)</f>
        <v>1290000</v>
      </c>
      <c r="G17" s="137">
        <f>C17+D17+E17+F17</f>
        <v>3370000</v>
      </c>
    </row>
    <row r="18" spans="2:7">
      <c r="B18" s="135" t="s">
        <v>433</v>
      </c>
      <c r="C18" s="136">
        <f>SUM('PEP POA PF'!J57:T57)</f>
        <v>33500</v>
      </c>
      <c r="D18" s="136">
        <f>SUM('PEP POA PF'!U57:AF57)</f>
        <v>170000</v>
      </c>
      <c r="E18" s="136">
        <f>SUM('PEP POA PF'!AG57:AR57)</f>
        <v>798000</v>
      </c>
      <c r="F18" s="136">
        <f>SUM('PEP POA PF'!AS57:BD57)</f>
        <v>900000</v>
      </c>
      <c r="G18" s="137">
        <f>C18+D18+E18+F18</f>
        <v>1901500</v>
      </c>
    </row>
    <row r="19" spans="2:7">
      <c r="B19" s="135" t="s">
        <v>434</v>
      </c>
      <c r="C19" s="136">
        <f>SUM('PEP POA PF'!J73:T73)-SUM('PEP POA PF'!J83:T83)</f>
        <v>222500</v>
      </c>
      <c r="D19" s="136">
        <f>SUM('PEP POA PF'!U73:AF73)-SUM('PEP POA PF'!U83:AF83)</f>
        <v>899000</v>
      </c>
      <c r="E19" s="136">
        <f>SUM('PEP POA PF'!AG73:AR73)-SUM('PEP POA PF'!AG83:AR83)</f>
        <v>1611000</v>
      </c>
      <c r="F19" s="136">
        <f>SUM('PEP POA PF'!AS73:BD73)-SUM('PEP POA PF'!AS83:BD83)</f>
        <v>1118000</v>
      </c>
      <c r="G19" s="137">
        <f>C19+D19+E19+F19</f>
        <v>3850500</v>
      </c>
    </row>
    <row r="20" spans="2:7">
      <c r="B20" s="135" t="s">
        <v>322</v>
      </c>
      <c r="C20" s="136">
        <f>SUM('PEP POA PF'!J116:T116)+SUM('PEP POA PF'!J119:T119)</f>
        <v>106000</v>
      </c>
      <c r="D20" s="136">
        <f>SUM('PEP POA PF'!U116:AF116)+SUM('PEP POA PF'!U119:AF119)</f>
        <v>243000</v>
      </c>
      <c r="E20" s="136">
        <f>SUM('PEP POA PF'!AG116:AR116)+SUM('PEP POA PF'!AG119:AR119)</f>
        <v>546000</v>
      </c>
      <c r="F20" s="136">
        <f>SUM('PEP POA PF'!AS116:BD116)+SUM('PEP POA PF'!AS119:BD119)</f>
        <v>452000</v>
      </c>
      <c r="G20" s="137">
        <f>C20+D20+E20+F20</f>
        <v>1347000</v>
      </c>
    </row>
    <row r="21" spans="2:7">
      <c r="B21" s="135" t="s">
        <v>435</v>
      </c>
      <c r="C21" s="136">
        <f>SUM('PEP POA PF'!J123:T123)-SUM('PEP POA PF'!J130:T130)</f>
        <v>156000</v>
      </c>
      <c r="D21" s="136">
        <f>SUM('PEP POA PF'!U123:AF123)-SUM('PEP POA PF'!U130:AF130)</f>
        <v>354000</v>
      </c>
      <c r="E21" s="136">
        <f>SUM('PEP POA PF'!AG123:AR123)-SUM('PEP POA PF'!AG130:AR130)</f>
        <v>253000</v>
      </c>
      <c r="F21" s="136">
        <f>SUM('PEP POA PF'!AS123:BD123)-SUM('PEP POA PF'!AS130:BD130)</f>
        <v>368000</v>
      </c>
      <c r="G21" s="137">
        <f t="shared" ref="G21" si="1">C21+D21+E21+F21</f>
        <v>1131000</v>
      </c>
    </row>
    <row r="22" spans="2:7">
      <c r="B22" s="46" t="s">
        <v>429</v>
      </c>
      <c r="C22" s="47">
        <f>SUM(C17:C21)</f>
        <v>618000</v>
      </c>
      <c r="D22" s="47">
        <f>SUM(D17:D21)</f>
        <v>2016000</v>
      </c>
      <c r="E22" s="47">
        <f t="shared" ref="E22" si="2">SUM(E17:E21)</f>
        <v>4838000</v>
      </c>
      <c r="F22" s="47">
        <f>SUM(F17:F21)</f>
        <v>4128000</v>
      </c>
      <c r="G22" s="47">
        <f>SUM(G17:G21)</f>
        <v>11600000</v>
      </c>
    </row>
    <row r="23" spans="2:7">
      <c r="B23" s="45"/>
      <c r="C23" s="45"/>
      <c r="D23" s="45"/>
      <c r="E23" s="45"/>
      <c r="F23" s="45"/>
      <c r="G23" s="45"/>
    </row>
    <row r="24" spans="2:7">
      <c r="B24" s="46" t="s">
        <v>430</v>
      </c>
      <c r="C24" s="48">
        <f>C22/$G$11</f>
        <v>4.1200000000000001E-2</v>
      </c>
      <c r="D24" s="48">
        <f t="shared" ref="D24:G24" si="3">D22/$G$11</f>
        <v>0.13439999999999999</v>
      </c>
      <c r="E24" s="48">
        <f t="shared" si="3"/>
        <v>0.32253333333333334</v>
      </c>
      <c r="F24" s="48">
        <f t="shared" si="3"/>
        <v>0.2752</v>
      </c>
      <c r="G24" s="48">
        <f t="shared" si="3"/>
        <v>0.77333333333333332</v>
      </c>
    </row>
    <row r="26" spans="2:7" ht="15.75">
      <c r="B26" s="141" t="s">
        <v>436</v>
      </c>
    </row>
    <row r="27" spans="2:7">
      <c r="B27" s="41" t="s">
        <v>427</v>
      </c>
      <c r="C27" s="41" t="s">
        <v>2</v>
      </c>
      <c r="D27" s="41" t="s">
        <v>3</v>
      </c>
      <c r="E27" s="41" t="s">
        <v>4</v>
      </c>
      <c r="F27" s="41" t="s">
        <v>5</v>
      </c>
      <c r="G27" s="41" t="s">
        <v>428</v>
      </c>
    </row>
    <row r="28" spans="2:7">
      <c r="B28" s="138" t="s">
        <v>432</v>
      </c>
      <c r="C28" s="139">
        <f>SUM('PEP POA PF'!J26:T26)-SUM('PEP POA PF'!J34:T34)</f>
        <v>585000</v>
      </c>
      <c r="D28" s="139">
        <f>SUM('PEP POA PF'!U26:AF26)-SUM('PEP POA PF'!U34:AF34)</f>
        <v>601000</v>
      </c>
      <c r="E28" s="139">
        <f>SUM('PEP POA PF'!AG26:AR26)-SUM('PEP POA PF'!AG34:AR34)</f>
        <v>638000</v>
      </c>
      <c r="F28" s="139">
        <f>SUM('PEP POA PF'!AS26:BD26)-SUM('PEP POA PF'!AS34:BD34)</f>
        <v>582000</v>
      </c>
      <c r="G28" s="140">
        <f>C28+D28+E28+F28</f>
        <v>2406000</v>
      </c>
    </row>
    <row r="29" spans="2:7">
      <c r="B29" s="138" t="s">
        <v>433</v>
      </c>
      <c r="C29" s="139">
        <v>0</v>
      </c>
      <c r="D29" s="139">
        <v>0</v>
      </c>
      <c r="E29" s="139">
        <v>0</v>
      </c>
      <c r="F29" s="139">
        <v>0</v>
      </c>
      <c r="G29" s="140">
        <f>C29+D29+E29+F29</f>
        <v>0</v>
      </c>
    </row>
    <row r="30" spans="2:7">
      <c r="B30" s="138" t="s">
        <v>434</v>
      </c>
      <c r="C30" s="139">
        <f>SUM('PEP POA PF'!J83:T83)</f>
        <v>45000</v>
      </c>
      <c r="D30" s="139">
        <f>SUM('PEP POA PF'!U83:AF83)</f>
        <v>0</v>
      </c>
      <c r="E30" s="139">
        <f>SUM('PEP POA PF'!AG83:AR83)</f>
        <v>36000</v>
      </c>
      <c r="F30" s="139">
        <f>SUM('PEP POA PF'!AS83:BD83)</f>
        <v>0</v>
      </c>
      <c r="G30" s="140">
        <f>C30+D30+E30+F30</f>
        <v>81000</v>
      </c>
    </row>
    <row r="31" spans="2:7">
      <c r="B31" s="138" t="s">
        <v>322</v>
      </c>
      <c r="C31" s="139">
        <f>SUM('PEP POA PF'!J110:T110)+SUM('PEP POA PF'!J112:T112)</f>
        <v>81000</v>
      </c>
      <c r="D31" s="139">
        <f>SUM('PEP POA PF'!U110:AF110)+SUM('PEP POA PF'!U112:AF112)</f>
        <v>116000</v>
      </c>
      <c r="E31" s="139">
        <f>SUM('PEP POA PF'!AG110:AR110)+SUM('PEP POA PF'!AG112:AR112)</f>
        <v>162000</v>
      </c>
      <c r="F31" s="139">
        <f>SUM('PEP POA PF'!AS110:BD110)+SUM('PEP POA PF'!AS112:BD112)</f>
        <v>166000</v>
      </c>
      <c r="G31" s="140">
        <f>C31+D31+E31+F31</f>
        <v>525000</v>
      </c>
    </row>
    <row r="32" spans="2:7">
      <c r="B32" s="138" t="s">
        <v>435</v>
      </c>
      <c r="C32" s="139">
        <f>SUM('PEP POA PF'!J130:T130)</f>
        <v>89000</v>
      </c>
      <c r="D32" s="139">
        <f>SUM('PEP POA PF'!U130:AF130)</f>
        <v>95000</v>
      </c>
      <c r="E32" s="139">
        <f>SUM('PEP POA PF'!AG130:AR130)</f>
        <v>100000</v>
      </c>
      <c r="F32" s="139">
        <f>SUM('PEP POA PF'!AS130:BD130)</f>
        <v>104000</v>
      </c>
      <c r="G32" s="140">
        <f>C32+D32+E32+F32</f>
        <v>388000</v>
      </c>
    </row>
    <row r="33" spans="2:7">
      <c r="B33" s="46" t="s">
        <v>429</v>
      </c>
      <c r="C33" s="47">
        <f>SUM(C28:C32)</f>
        <v>800000</v>
      </c>
      <c r="D33" s="47">
        <f>SUM(D28:D32)</f>
        <v>812000</v>
      </c>
      <c r="E33" s="47">
        <f t="shared" ref="E33:F33" si="4">SUM(E28:E32)</f>
        <v>936000</v>
      </c>
      <c r="F33" s="47">
        <f t="shared" si="4"/>
        <v>852000</v>
      </c>
      <c r="G33" s="47">
        <f>SUM(G28:G32)</f>
        <v>3400000</v>
      </c>
    </row>
    <row r="34" spans="2:7">
      <c r="B34" s="45"/>
      <c r="C34" s="45"/>
      <c r="D34" s="45"/>
      <c r="E34" s="45"/>
      <c r="F34" s="45"/>
      <c r="G34" s="45"/>
    </row>
    <row r="35" spans="2:7">
      <c r="B35" s="46" t="s">
        <v>430</v>
      </c>
      <c r="C35" s="48">
        <f>C33/$G$11</f>
        <v>5.3333333333333337E-2</v>
      </c>
      <c r="D35" s="48">
        <f t="shared" ref="D35:G35" si="5">D33/$G$11</f>
        <v>5.4133333333333332E-2</v>
      </c>
      <c r="E35" s="48">
        <f t="shared" si="5"/>
        <v>6.2399999999999997E-2</v>
      </c>
      <c r="F35" s="48">
        <f t="shared" si="5"/>
        <v>5.6800000000000003E-2</v>
      </c>
      <c r="G35" s="48">
        <f t="shared" si="5"/>
        <v>0.22666666666666666</v>
      </c>
    </row>
    <row r="37" spans="2:7" hidden="1"/>
    <row r="38" spans="2:7" hidden="1">
      <c r="E38">
        <v>936000</v>
      </c>
    </row>
    <row r="39" spans="2:7" hidden="1">
      <c r="E39" s="49">
        <f>E38-E33</f>
        <v>0</v>
      </c>
    </row>
  </sheetData>
  <mergeCells count="1">
    <mergeCell ref="B1:G1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F01BF3-D7CE-4CA8-BBE8-22F0E498E264}">
  <dimension ref="B1:D15"/>
  <sheetViews>
    <sheetView workbookViewId="0">
      <selection activeCell="B28" sqref="B28"/>
    </sheetView>
  </sheetViews>
  <sheetFormatPr defaultColWidth="9.140625" defaultRowHeight="15"/>
  <cols>
    <col min="2" max="2" width="55" customWidth="1"/>
    <col min="3" max="3" width="67.7109375" customWidth="1"/>
    <col min="4" max="4" width="30.85546875" bestFit="1" customWidth="1"/>
  </cols>
  <sheetData>
    <row r="1" spans="2:4" ht="15.75" thickBot="1">
      <c r="B1" s="65"/>
      <c r="C1" s="65"/>
      <c r="D1" s="65"/>
    </row>
    <row r="2" spans="2:4">
      <c r="B2" s="66" t="s">
        <v>437</v>
      </c>
      <c r="C2" s="67" t="s">
        <v>438</v>
      </c>
      <c r="D2" s="68" t="s">
        <v>439</v>
      </c>
    </row>
    <row r="3" spans="2:4">
      <c r="B3" s="69" t="s">
        <v>440</v>
      </c>
      <c r="C3" s="70" t="s">
        <v>441</v>
      </c>
      <c r="D3" s="71" t="s">
        <v>441</v>
      </c>
    </row>
    <row r="4" spans="2:4">
      <c r="B4" s="69" t="s">
        <v>442</v>
      </c>
      <c r="C4" s="70" t="s">
        <v>441</v>
      </c>
      <c r="D4" s="71" t="s">
        <v>441</v>
      </c>
    </row>
    <row r="6" spans="2:4" ht="49.5" customHeight="1">
      <c r="B6" s="229" t="s">
        <v>443</v>
      </c>
      <c r="C6" s="229"/>
      <c r="D6" s="65"/>
    </row>
    <row r="7" spans="2:4" ht="15.75" thickBot="1">
      <c r="B7" s="65"/>
      <c r="C7" s="65"/>
      <c r="D7" s="65"/>
    </row>
    <row r="8" spans="2:4">
      <c r="B8" s="72" t="s">
        <v>444</v>
      </c>
      <c r="C8" s="73" t="s">
        <v>445</v>
      </c>
      <c r="D8" s="74"/>
    </row>
    <row r="9" spans="2:4">
      <c r="B9" s="230" t="s">
        <v>446</v>
      </c>
      <c r="C9" s="75" t="str">
        <f>PA!A24</f>
        <v xml:space="preserve">   Componente 1: Eficiencia logística soportada en el transporte </v>
      </c>
      <c r="D9" s="74"/>
    </row>
    <row r="10" spans="2:4">
      <c r="B10" s="230"/>
      <c r="C10" s="75" t="str">
        <f>PA!A25</f>
        <v xml:space="preserve">   Componente 2: Logística territorial </v>
      </c>
      <c r="D10" s="65"/>
    </row>
    <row r="11" spans="2:4">
      <c r="B11" s="230"/>
      <c r="C11" s="75" t="str">
        <f>PA!A26</f>
        <v xml:space="preserve">   Componente 3: Competitividad logística y facilitación comercial </v>
      </c>
      <c r="D11" s="65"/>
    </row>
    <row r="12" spans="2:4">
      <c r="B12" s="230"/>
      <c r="C12" s="75" t="str">
        <f>PA!A27</f>
        <v xml:space="preserve">   Componente 4: Fortalecimiento y articulación institucional</v>
      </c>
      <c r="D12" s="65"/>
    </row>
    <row r="13" spans="2:4">
      <c r="B13" s="230"/>
      <c r="C13" s="75" t="str">
        <f>PA!A28</f>
        <v xml:space="preserve">   Gestión del Programa </v>
      </c>
      <c r="D13" s="65"/>
    </row>
    <row r="15" spans="2:4" ht="54" customHeight="1">
      <c r="B15" s="231" t="s">
        <v>447</v>
      </c>
      <c r="C15" s="231"/>
    </row>
  </sheetData>
  <mergeCells count="3">
    <mergeCell ref="B6:C6"/>
    <mergeCell ref="B9:B13"/>
    <mergeCell ref="B15:C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940758-521D-4E75-A79A-3D8F70B766F7}">
  <dimension ref="A1:C29"/>
  <sheetViews>
    <sheetView workbookViewId="0">
      <selection activeCell="B26" sqref="B26"/>
    </sheetView>
  </sheetViews>
  <sheetFormatPr defaultColWidth="9.140625" defaultRowHeight="15"/>
  <cols>
    <col min="1" max="1" width="42.28515625" customWidth="1"/>
    <col min="2" max="2" width="35.140625" customWidth="1"/>
    <col min="3" max="3" width="33.42578125" customWidth="1"/>
  </cols>
  <sheetData>
    <row r="1" spans="1:3" ht="15.75" thickBot="1">
      <c r="A1" s="235" t="s">
        <v>448</v>
      </c>
      <c r="B1" s="235"/>
      <c r="C1" s="235"/>
    </row>
    <row r="2" spans="1:3" ht="15.75">
      <c r="A2" s="232" t="s">
        <v>449</v>
      </c>
      <c r="B2" s="233"/>
      <c r="C2" s="234"/>
    </row>
    <row r="3" spans="1:3" ht="15.75">
      <c r="A3" s="76" t="s">
        <v>450</v>
      </c>
      <c r="B3" s="77" t="s">
        <v>451</v>
      </c>
      <c r="C3" s="78" t="s">
        <v>452</v>
      </c>
    </row>
    <row r="4" spans="1:3" ht="15.75" thickBot="1">
      <c r="A4" s="79" t="s">
        <v>453</v>
      </c>
      <c r="B4" s="80" t="s">
        <v>454</v>
      </c>
      <c r="C4" s="81" t="s">
        <v>455</v>
      </c>
    </row>
    <row r="5" spans="1:3" ht="15.75" thickBot="1">
      <c r="A5" s="236"/>
      <c r="B5" s="236"/>
      <c r="C5" s="236"/>
    </row>
    <row r="6" spans="1:3" ht="15.75">
      <c r="A6" s="232" t="s">
        <v>456</v>
      </c>
      <c r="B6" s="233"/>
      <c r="C6" s="234"/>
    </row>
    <row r="7" spans="1:3" ht="15.75" thickBot="1">
      <c r="A7" s="79" t="s">
        <v>457</v>
      </c>
      <c r="B7" s="237"/>
      <c r="C7" s="238"/>
    </row>
    <row r="8" spans="1:3" ht="15.75" thickBot="1">
      <c r="A8" s="236"/>
      <c r="B8" s="236"/>
      <c r="C8" s="236"/>
    </row>
    <row r="9" spans="1:3" ht="15.75">
      <c r="A9" s="232" t="s">
        <v>458</v>
      </c>
      <c r="B9" s="233"/>
      <c r="C9" s="234"/>
    </row>
    <row r="10" spans="1:3" ht="31.5">
      <c r="A10" s="76" t="s">
        <v>459</v>
      </c>
      <c r="B10" s="77" t="s">
        <v>460</v>
      </c>
      <c r="C10" s="78" t="s">
        <v>461</v>
      </c>
    </row>
    <row r="11" spans="1:3">
      <c r="A11" s="82" t="s">
        <v>462</v>
      </c>
      <c r="B11" s="83">
        <v>0</v>
      </c>
      <c r="C11" s="84">
        <v>0</v>
      </c>
    </row>
    <row r="12" spans="1:3">
      <c r="A12" s="82" t="s">
        <v>463</v>
      </c>
      <c r="B12" s="83">
        <f>'Detalle PA'!G12</f>
        <v>0</v>
      </c>
      <c r="C12" s="84">
        <v>0</v>
      </c>
    </row>
    <row r="13" spans="1:3">
      <c r="A13" s="82" t="s">
        <v>464</v>
      </c>
      <c r="B13" s="83">
        <f>'Detalle PA'!G23</f>
        <v>1202500</v>
      </c>
      <c r="C13" s="84">
        <v>0</v>
      </c>
    </row>
    <row r="14" spans="1:3">
      <c r="A14" s="82" t="s">
        <v>465</v>
      </c>
      <c r="B14" s="83">
        <v>0</v>
      </c>
      <c r="C14" s="84">
        <v>0</v>
      </c>
    </row>
    <row r="15" spans="1:3">
      <c r="A15" s="82" t="s">
        <v>466</v>
      </c>
      <c r="B15" s="83">
        <f>'Detalle PA'!G115</f>
        <v>0</v>
      </c>
      <c r="C15" s="84">
        <v>0</v>
      </c>
    </row>
    <row r="16" spans="1:3">
      <c r="A16" s="82" t="s">
        <v>467</v>
      </c>
      <c r="B16" s="83">
        <f>'Detalle PA'!G60+'Detalle PA'!F97</f>
        <v>13447500</v>
      </c>
      <c r="C16" s="84">
        <v>0</v>
      </c>
    </row>
    <row r="17" spans="1:3">
      <c r="A17" s="85" t="s">
        <v>468</v>
      </c>
      <c r="B17" s="83">
        <f>'Detalle PA'!G108</f>
        <v>350000</v>
      </c>
      <c r="C17" s="84">
        <v>0</v>
      </c>
    </row>
    <row r="18" spans="1:3">
      <c r="A18" s="82" t="s">
        <v>469</v>
      </c>
      <c r="B18" s="83">
        <v>0</v>
      </c>
      <c r="C18" s="84">
        <v>0</v>
      </c>
    </row>
    <row r="19" spans="1:3">
      <c r="A19" s="85" t="s">
        <v>470</v>
      </c>
      <c r="B19" s="83">
        <v>0</v>
      </c>
      <c r="C19" s="84">
        <v>0</v>
      </c>
    </row>
    <row r="20" spans="1:3" ht="16.5" thickBot="1">
      <c r="A20" s="86" t="s">
        <v>429</v>
      </c>
      <c r="B20" s="87">
        <f>SUM(B11:B19)</f>
        <v>15000000</v>
      </c>
      <c r="C20" s="88">
        <v>0</v>
      </c>
    </row>
    <row r="21" spans="1:3" ht="15.75" thickBot="1"/>
    <row r="22" spans="1:3" ht="15.75">
      <c r="A22" s="232" t="s">
        <v>471</v>
      </c>
      <c r="B22" s="233"/>
      <c r="C22" s="234"/>
    </row>
    <row r="23" spans="1:3" ht="31.5">
      <c r="A23" s="76" t="s">
        <v>427</v>
      </c>
      <c r="B23" s="77" t="s">
        <v>460</v>
      </c>
      <c r="C23" s="78" t="s">
        <v>461</v>
      </c>
    </row>
    <row r="24" spans="1:3">
      <c r="A24" s="85" t="str">
        <f>'PEP POA PF'!C26</f>
        <v xml:space="preserve">   Componente 1: Eficiencia logística soportada en el transporte </v>
      </c>
      <c r="B24" s="219">
        <f>'Detalle PA'!P19+'Detalle PA'!P28+'Detalle PA'!P65</f>
        <v>5776000</v>
      </c>
      <c r="C24" s="84">
        <v>0</v>
      </c>
    </row>
    <row r="25" spans="1:3">
      <c r="A25" s="85" t="str">
        <f>'PEP POA PF'!C57</f>
        <v xml:space="preserve">   Componente 2: Logística territorial </v>
      </c>
      <c r="B25" s="218">
        <f>'Detalle PA'!P29+'Detalle PA'!P66</f>
        <v>1901500</v>
      </c>
      <c r="C25" s="84"/>
    </row>
    <row r="26" spans="1:3">
      <c r="A26" s="85" t="str">
        <f>'PEP POA PF'!C73</f>
        <v xml:space="preserve">   Componente 3: Competitividad logística y facilitación comercial </v>
      </c>
      <c r="B26" s="218">
        <f>'Detalle PA'!P21+'Detalle PA'!P30+'Detalle PA'!P67+'Detalle PA'!P107</f>
        <v>3931500</v>
      </c>
      <c r="C26" s="84">
        <v>0</v>
      </c>
    </row>
    <row r="27" spans="1:3">
      <c r="A27" s="85" t="str">
        <f>'PEP POA PF'!C109</f>
        <v xml:space="preserve">   Componente 4: Fortalecimiento y articulación institucional</v>
      </c>
      <c r="B27" s="218">
        <f>'Detalle PA'!P31+'Detalle PA'!P68</f>
        <v>1872000</v>
      </c>
      <c r="C27" s="84"/>
    </row>
    <row r="28" spans="1:3">
      <c r="A28" s="85" t="str">
        <f>'PEP POA PF'!C123</f>
        <v xml:space="preserve">   Gestión del Programa </v>
      </c>
      <c r="B28" s="219">
        <f>'Detalle PA'!P32+'Detalle PA'!P69</f>
        <v>1519000</v>
      </c>
      <c r="C28" s="84">
        <v>0</v>
      </c>
    </row>
    <row r="29" spans="1:3" ht="16.5" thickBot="1">
      <c r="A29" s="86" t="s">
        <v>429</v>
      </c>
      <c r="B29" s="87">
        <f>SUM(B24:B28)</f>
        <v>15000000</v>
      </c>
      <c r="C29" s="88">
        <v>0</v>
      </c>
    </row>
  </sheetData>
  <mergeCells count="8">
    <mergeCell ref="A9:C9"/>
    <mergeCell ref="A22:C22"/>
    <mergeCell ref="A1:C1"/>
    <mergeCell ref="A2:C2"/>
    <mergeCell ref="A5:C5"/>
    <mergeCell ref="A6:C6"/>
    <mergeCell ref="B7:C7"/>
    <mergeCell ref="A8:C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846847-C663-4244-9078-E0B0CE2E28E3}">
  <dimension ref="A1:T131"/>
  <sheetViews>
    <sheetView showGridLines="0" topLeftCell="B96" zoomScale="90" zoomScaleNormal="90" workbookViewId="0">
      <selection activeCell="D116" sqref="D116"/>
    </sheetView>
  </sheetViews>
  <sheetFormatPr defaultColWidth="9.140625" defaultRowHeight="15"/>
  <cols>
    <col min="1" max="1" width="9.7109375" customWidth="1"/>
    <col min="2" max="2" width="15.7109375" customWidth="1"/>
    <col min="3" max="3" width="56.5703125" customWidth="1"/>
    <col min="4" max="4" width="19.140625" customWidth="1"/>
    <col min="5" max="5" width="8.7109375" customWidth="1"/>
    <col min="6" max="6" width="11.140625" style="211" customWidth="1"/>
    <col min="7" max="7" width="13.42578125" style="104" customWidth="1"/>
    <col min="8" max="8" width="13.28515625" style="105" customWidth="1"/>
    <col min="9" max="9" width="14.140625" style="105" customWidth="1"/>
    <col min="10" max="10" width="19.28515625" customWidth="1"/>
    <col min="11" max="11" width="19.5703125" customWidth="1"/>
    <col min="12" max="12" width="15.5703125" customWidth="1"/>
    <col min="13" max="13" width="15" customWidth="1"/>
    <col min="14" max="14" width="24.7109375" style="159" customWidth="1"/>
    <col min="15" max="15" width="0" hidden="1" customWidth="1"/>
    <col min="16" max="16" width="17.42578125" style="209" hidden="1" customWidth="1"/>
    <col min="17" max="17" width="68.5703125" hidden="1" customWidth="1"/>
    <col min="18" max="18" width="57.42578125" hidden="1" customWidth="1"/>
    <col min="19" max="19" width="9.140625" customWidth="1"/>
  </cols>
  <sheetData>
    <row r="1" spans="1:20" s="91" customFormat="1" ht="21">
      <c r="A1" s="252" t="s">
        <v>472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  <c r="N1" s="254"/>
      <c r="O1" s="89"/>
      <c r="P1" s="206"/>
      <c r="Q1" s="90"/>
      <c r="R1" s="89"/>
      <c r="S1" s="89"/>
      <c r="T1" s="89"/>
    </row>
    <row r="2" spans="1:20" s="91" customFormat="1" ht="21.75" thickBot="1">
      <c r="A2" s="92"/>
      <c r="B2" s="92"/>
      <c r="C2" s="92"/>
      <c r="D2" s="92"/>
      <c r="E2" s="92"/>
      <c r="F2" s="210"/>
      <c r="G2" s="92"/>
      <c r="H2" s="92"/>
      <c r="I2" s="92"/>
      <c r="J2" s="92"/>
      <c r="K2" s="92"/>
      <c r="L2" s="92"/>
      <c r="M2" s="92"/>
      <c r="N2" s="157"/>
      <c r="O2" s="89"/>
      <c r="P2" s="206"/>
      <c r="Q2" s="90"/>
      <c r="R2" s="89"/>
      <c r="S2" s="89"/>
      <c r="T2" s="89"/>
    </row>
    <row r="3" spans="1:20" ht="15.75">
      <c r="A3" s="255" t="s">
        <v>473</v>
      </c>
      <c r="B3" s="256"/>
      <c r="C3" s="256"/>
      <c r="D3" s="256"/>
      <c r="E3" s="256"/>
      <c r="F3" s="256"/>
      <c r="G3" s="256"/>
      <c r="H3" s="256"/>
      <c r="I3" s="256"/>
      <c r="J3" s="256"/>
      <c r="K3" s="256"/>
      <c r="L3" s="256"/>
      <c r="M3" s="256"/>
      <c r="N3" s="257"/>
      <c r="O3" s="93"/>
      <c r="P3" s="207"/>
      <c r="Q3" s="94" t="s">
        <v>474</v>
      </c>
      <c r="R3" s="93"/>
      <c r="S3" s="93"/>
      <c r="T3" s="93"/>
    </row>
    <row r="4" spans="1:20">
      <c r="A4" s="244" t="s">
        <v>475</v>
      </c>
      <c r="B4" s="245" t="s">
        <v>476</v>
      </c>
      <c r="C4" s="245" t="s">
        <v>477</v>
      </c>
      <c r="D4" s="245" t="s">
        <v>478</v>
      </c>
      <c r="E4" s="245" t="s">
        <v>479</v>
      </c>
      <c r="F4" s="246" t="s">
        <v>480</v>
      </c>
      <c r="G4" s="258" t="s">
        <v>481</v>
      </c>
      <c r="H4" s="258"/>
      <c r="I4" s="258"/>
      <c r="J4" s="245" t="s">
        <v>482</v>
      </c>
      <c r="K4" s="245" t="s">
        <v>483</v>
      </c>
      <c r="L4" s="245" t="s">
        <v>484</v>
      </c>
      <c r="M4" s="245"/>
      <c r="N4" s="250" t="s">
        <v>485</v>
      </c>
      <c r="O4" s="93"/>
      <c r="P4" s="207"/>
      <c r="Q4" s="94" t="s">
        <v>486</v>
      </c>
      <c r="R4" s="93"/>
      <c r="S4" s="93"/>
      <c r="T4" s="93"/>
    </row>
    <row r="5" spans="1:20" ht="33" customHeight="1">
      <c r="A5" s="244"/>
      <c r="B5" s="245"/>
      <c r="C5" s="245"/>
      <c r="D5" s="245"/>
      <c r="E5" s="245"/>
      <c r="F5" s="246"/>
      <c r="G5" s="95" t="s">
        <v>487</v>
      </c>
      <c r="H5" s="96" t="s">
        <v>488</v>
      </c>
      <c r="I5" s="96" t="s">
        <v>489</v>
      </c>
      <c r="J5" s="245"/>
      <c r="K5" s="245"/>
      <c r="L5" s="223" t="s">
        <v>490</v>
      </c>
      <c r="M5" s="223" t="s">
        <v>491</v>
      </c>
      <c r="N5" s="250"/>
      <c r="O5" s="93"/>
      <c r="P5" s="207"/>
      <c r="Q5" s="97" t="s">
        <v>492</v>
      </c>
      <c r="R5" s="93"/>
      <c r="S5" s="93"/>
      <c r="T5" s="93"/>
    </row>
    <row r="6" spans="1:20" s="103" customFormat="1" ht="12.75">
      <c r="A6" s="98"/>
      <c r="B6" s="99"/>
      <c r="C6" s="99" t="s">
        <v>441</v>
      </c>
      <c r="D6" s="99"/>
      <c r="E6" s="99"/>
      <c r="F6" s="191"/>
      <c r="G6" s="100"/>
      <c r="H6" s="101"/>
      <c r="I6" s="101"/>
      <c r="J6" s="99"/>
      <c r="K6" s="99"/>
      <c r="L6" s="99"/>
      <c r="M6" s="99"/>
      <c r="N6" s="158"/>
      <c r="O6" s="102"/>
      <c r="P6" s="208"/>
      <c r="Q6" s="94" t="s">
        <v>493</v>
      </c>
      <c r="R6" s="102"/>
      <c r="S6" s="102"/>
      <c r="T6" s="102"/>
    </row>
    <row r="7" spans="1:20" ht="15.75" thickBot="1">
      <c r="Q7" s="94" t="s">
        <v>494</v>
      </c>
      <c r="R7" s="97"/>
    </row>
    <row r="8" spans="1:20" ht="15.75">
      <c r="A8" s="255" t="s">
        <v>495</v>
      </c>
      <c r="B8" s="256"/>
      <c r="C8" s="256"/>
      <c r="D8" s="256"/>
      <c r="E8" s="256"/>
      <c r="F8" s="256"/>
      <c r="G8" s="256"/>
      <c r="H8" s="256"/>
      <c r="I8" s="256"/>
      <c r="J8" s="256"/>
      <c r="K8" s="256"/>
      <c r="L8" s="256"/>
      <c r="M8" s="256"/>
      <c r="N8" s="257"/>
      <c r="O8" s="93"/>
      <c r="P8" s="207"/>
      <c r="Q8" s="94" t="s">
        <v>496</v>
      </c>
      <c r="R8" s="93"/>
      <c r="S8" s="93"/>
      <c r="T8" s="93"/>
    </row>
    <row r="9" spans="1:20">
      <c r="A9" s="244" t="s">
        <v>475</v>
      </c>
      <c r="B9" s="245" t="s">
        <v>476</v>
      </c>
      <c r="C9" s="245" t="s">
        <v>477</v>
      </c>
      <c r="D9" s="245" t="s">
        <v>497</v>
      </c>
      <c r="E9" s="245" t="s">
        <v>479</v>
      </c>
      <c r="F9" s="251" t="s">
        <v>480</v>
      </c>
      <c r="G9" s="258" t="s">
        <v>481</v>
      </c>
      <c r="H9" s="258"/>
      <c r="I9" s="258"/>
      <c r="J9" s="245" t="s">
        <v>482</v>
      </c>
      <c r="K9" s="245" t="s">
        <v>483</v>
      </c>
      <c r="L9" s="245" t="s">
        <v>484</v>
      </c>
      <c r="M9" s="245"/>
      <c r="N9" s="250" t="s">
        <v>485</v>
      </c>
      <c r="O9" s="93"/>
      <c r="P9" s="207"/>
      <c r="Q9" s="94" t="s">
        <v>498</v>
      </c>
      <c r="R9" s="93"/>
      <c r="S9" s="93"/>
      <c r="T9" s="93"/>
    </row>
    <row r="10" spans="1:20" ht="33" customHeight="1">
      <c r="A10" s="244"/>
      <c r="B10" s="245"/>
      <c r="C10" s="245"/>
      <c r="D10" s="245"/>
      <c r="E10" s="245"/>
      <c r="F10" s="251"/>
      <c r="G10" s="95" t="s">
        <v>487</v>
      </c>
      <c r="H10" s="96" t="s">
        <v>488</v>
      </c>
      <c r="I10" s="96" t="s">
        <v>489</v>
      </c>
      <c r="J10" s="245"/>
      <c r="K10" s="245"/>
      <c r="L10" s="223" t="s">
        <v>490</v>
      </c>
      <c r="M10" s="223" t="s">
        <v>491</v>
      </c>
      <c r="N10" s="250"/>
      <c r="O10" s="93"/>
      <c r="P10" s="207"/>
      <c r="Q10" s="97"/>
      <c r="R10" s="93"/>
      <c r="S10" s="93"/>
      <c r="T10" s="93"/>
    </row>
    <row r="11" spans="1:20" ht="15.75" thickBot="1">
      <c r="A11" s="98"/>
      <c r="B11" s="106"/>
      <c r="C11" s="99"/>
      <c r="D11" s="99"/>
      <c r="E11" s="99"/>
      <c r="F11" s="191"/>
      <c r="G11" s="107"/>
      <c r="H11" s="101"/>
      <c r="I11" s="101"/>
      <c r="J11" s="99"/>
      <c r="K11" s="99"/>
      <c r="L11" s="99"/>
      <c r="M11" s="99"/>
      <c r="N11" s="158"/>
      <c r="O11" s="93"/>
      <c r="P11" s="207"/>
      <c r="Q11" s="94"/>
      <c r="R11" s="93"/>
      <c r="S11" s="93"/>
      <c r="T11" s="93"/>
    </row>
    <row r="12" spans="1:20" ht="15.75" thickBot="1">
      <c r="A12" s="112"/>
      <c r="B12" s="113"/>
      <c r="C12" s="113"/>
      <c r="D12" s="113"/>
      <c r="E12" s="114" t="s">
        <v>499</v>
      </c>
      <c r="F12" s="212"/>
      <c r="G12" s="115">
        <f>SUM(G11:G11)</f>
        <v>0</v>
      </c>
      <c r="H12" s="116"/>
      <c r="I12" s="116"/>
      <c r="J12" s="113"/>
      <c r="K12" s="113"/>
      <c r="L12" s="113"/>
      <c r="M12" s="113"/>
      <c r="N12" s="160"/>
      <c r="O12" s="93"/>
      <c r="P12" s="207"/>
      <c r="Q12" s="94" t="s">
        <v>500</v>
      </c>
      <c r="R12" s="93"/>
      <c r="S12" s="93"/>
      <c r="T12" s="93"/>
    </row>
    <row r="13" spans="1:20" ht="15.75" thickBot="1">
      <c r="Q13" s="94" t="s">
        <v>501</v>
      </c>
      <c r="R13" s="97"/>
    </row>
    <row r="14" spans="1:20" ht="15.75">
      <c r="A14" s="255" t="s">
        <v>502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56"/>
      <c r="N14" s="257"/>
      <c r="O14" s="93"/>
      <c r="P14" s="207"/>
      <c r="Q14" s="94" t="s">
        <v>503</v>
      </c>
      <c r="R14" s="93"/>
      <c r="S14" s="93"/>
      <c r="T14" s="93"/>
    </row>
    <row r="15" spans="1:20">
      <c r="A15" s="244" t="s">
        <v>475</v>
      </c>
      <c r="B15" s="245" t="s">
        <v>476</v>
      </c>
      <c r="C15" s="245" t="s">
        <v>477</v>
      </c>
      <c r="D15" s="245" t="s">
        <v>497</v>
      </c>
      <c r="E15" s="245" t="s">
        <v>479</v>
      </c>
      <c r="F15" s="251" t="s">
        <v>480</v>
      </c>
      <c r="G15" s="258" t="s">
        <v>481</v>
      </c>
      <c r="H15" s="258"/>
      <c r="I15" s="258"/>
      <c r="J15" s="245" t="s">
        <v>482</v>
      </c>
      <c r="K15" s="245" t="s">
        <v>483</v>
      </c>
      <c r="L15" s="245" t="s">
        <v>484</v>
      </c>
      <c r="M15" s="245"/>
      <c r="N15" s="250" t="s">
        <v>485</v>
      </c>
      <c r="O15" s="93"/>
      <c r="P15" s="207"/>
      <c r="Q15" s="94" t="s">
        <v>504</v>
      </c>
      <c r="R15" s="93"/>
      <c r="S15" s="93"/>
      <c r="T15" s="93"/>
    </row>
    <row r="16" spans="1:20" ht="33" customHeight="1">
      <c r="A16" s="244"/>
      <c r="B16" s="245"/>
      <c r="C16" s="245"/>
      <c r="D16" s="245"/>
      <c r="E16" s="245"/>
      <c r="F16" s="251"/>
      <c r="G16" s="95" t="s">
        <v>487</v>
      </c>
      <c r="H16" s="96" t="s">
        <v>488</v>
      </c>
      <c r="I16" s="96" t="s">
        <v>489</v>
      </c>
      <c r="J16" s="245"/>
      <c r="K16" s="245"/>
      <c r="L16" s="223" t="s">
        <v>505</v>
      </c>
      <c r="M16" s="223" t="s">
        <v>491</v>
      </c>
      <c r="N16" s="250"/>
      <c r="O16" s="93"/>
      <c r="P16" s="207"/>
      <c r="Q16" s="97" t="s">
        <v>506</v>
      </c>
      <c r="R16" s="93"/>
      <c r="S16" s="93"/>
      <c r="T16" s="93"/>
    </row>
    <row r="17" spans="1:20" ht="38.25">
      <c r="A17" s="98" t="s">
        <v>507</v>
      </c>
      <c r="B17" s="99" t="str">
        <f>'PEP POA PF'!B87</f>
        <v>4.3.2.1</v>
      </c>
      <c r="C17" s="191" t="s">
        <v>508</v>
      </c>
      <c r="D17" s="99" t="s">
        <v>500</v>
      </c>
      <c r="E17" s="99"/>
      <c r="F17" s="191">
        <v>1</v>
      </c>
      <c r="G17" s="220">
        <v>110000</v>
      </c>
      <c r="H17" s="101">
        <v>1</v>
      </c>
      <c r="I17" s="101">
        <v>0</v>
      </c>
      <c r="J17" s="99">
        <v>3</v>
      </c>
      <c r="K17" s="99" t="s">
        <v>486</v>
      </c>
      <c r="L17" s="99" t="s">
        <v>509</v>
      </c>
      <c r="M17" s="99" t="str">
        <f>L17</f>
        <v>Q3-2022</v>
      </c>
      <c r="N17" s="158"/>
      <c r="Q17" s="65"/>
      <c r="R17" s="97"/>
    </row>
    <row r="18" spans="1:20" ht="42" customHeight="1">
      <c r="A18" s="199" t="s">
        <v>507</v>
      </c>
      <c r="B18" s="191" t="s">
        <v>238</v>
      </c>
      <c r="C18" s="191" t="s">
        <v>510</v>
      </c>
      <c r="D18" s="191" t="s">
        <v>500</v>
      </c>
      <c r="E18" s="191"/>
      <c r="F18" s="191">
        <v>68</v>
      </c>
      <c r="G18" s="220">
        <v>200000</v>
      </c>
      <c r="H18" s="200">
        <v>1</v>
      </c>
      <c r="I18" s="200">
        <v>0</v>
      </c>
      <c r="J18" s="191">
        <v>3</v>
      </c>
      <c r="K18" s="191" t="s">
        <v>486</v>
      </c>
      <c r="L18" s="191" t="s">
        <v>509</v>
      </c>
      <c r="M18" s="191" t="str">
        <f>L18</f>
        <v>Q3-2022</v>
      </c>
      <c r="N18" s="201"/>
      <c r="Q18" s="65"/>
      <c r="R18" s="97"/>
    </row>
    <row r="19" spans="1:20" ht="42" customHeight="1">
      <c r="A19" s="199" t="s">
        <v>511</v>
      </c>
      <c r="B19" s="191" t="s">
        <v>103</v>
      </c>
      <c r="C19" s="202" t="s">
        <v>512</v>
      </c>
      <c r="D19" s="191" t="s">
        <v>500</v>
      </c>
      <c r="E19" s="191"/>
      <c r="F19" s="191">
        <v>69</v>
      </c>
      <c r="G19" s="220">
        <v>500000</v>
      </c>
      <c r="H19" s="200">
        <v>1</v>
      </c>
      <c r="I19" s="200">
        <v>0</v>
      </c>
      <c r="J19" s="191">
        <v>1</v>
      </c>
      <c r="K19" s="191" t="s">
        <v>486</v>
      </c>
      <c r="L19" s="191" t="s">
        <v>509</v>
      </c>
      <c r="M19" s="191" t="str">
        <f>L19</f>
        <v>Q3-2022</v>
      </c>
      <c r="N19" s="201" t="s">
        <v>513</v>
      </c>
      <c r="O19">
        <v>1</v>
      </c>
      <c r="P19" s="209">
        <f>SUMIF(J17:J21,1,G17:G21)</f>
        <v>500000</v>
      </c>
      <c r="Q19" s="65"/>
      <c r="R19" s="97"/>
    </row>
    <row r="20" spans="1:20" ht="42" customHeight="1">
      <c r="A20" s="199" t="s">
        <v>507</v>
      </c>
      <c r="B20" s="191" t="str">
        <f>B36</f>
        <v>4.3.3.1</v>
      </c>
      <c r="C20" s="202" t="s">
        <v>514</v>
      </c>
      <c r="D20" s="191" t="s">
        <v>500</v>
      </c>
      <c r="E20" s="191"/>
      <c r="F20" s="191">
        <v>70</v>
      </c>
      <c r="G20" s="220">
        <v>250000</v>
      </c>
      <c r="H20" s="200">
        <v>1</v>
      </c>
      <c r="I20" s="200">
        <v>0</v>
      </c>
      <c r="J20" s="191">
        <v>3</v>
      </c>
      <c r="K20" s="191" t="s">
        <v>486</v>
      </c>
      <c r="L20" s="191" t="s">
        <v>509</v>
      </c>
      <c r="M20" s="191" t="str">
        <f>L20</f>
        <v>Q3-2022</v>
      </c>
      <c r="N20" s="201"/>
      <c r="Q20" s="65"/>
      <c r="R20" s="97"/>
    </row>
    <row r="21" spans="1:20" ht="42" customHeight="1">
      <c r="A21" s="199" t="s">
        <v>507</v>
      </c>
      <c r="B21" s="191" t="str">
        <f>'PEP POA PF'!B90</f>
        <v>4.3.2.4</v>
      </c>
      <c r="C21" s="191" t="s">
        <v>515</v>
      </c>
      <c r="D21" s="191"/>
      <c r="E21" s="191"/>
      <c r="F21" s="191">
        <v>47</v>
      </c>
      <c r="G21" s="220">
        <v>142500</v>
      </c>
      <c r="H21" s="203">
        <v>1</v>
      </c>
      <c r="I21" s="204">
        <v>0</v>
      </c>
      <c r="J21" s="191">
        <v>3</v>
      </c>
      <c r="K21" s="191" t="s">
        <v>486</v>
      </c>
      <c r="L21" s="191" t="s">
        <v>516</v>
      </c>
      <c r="M21" s="191" t="str">
        <f t="shared" ref="M21" si="0">L21</f>
        <v>Q2-2021</v>
      </c>
      <c r="N21" s="201"/>
      <c r="O21">
        <v>3</v>
      </c>
      <c r="P21" s="209">
        <f>SUMIF(J17:J21,3,G17:G21)</f>
        <v>702500</v>
      </c>
      <c r="Q21" s="65"/>
      <c r="R21" s="97"/>
    </row>
    <row r="22" spans="1:20" ht="42" customHeight="1" thickBot="1">
      <c r="A22" s="186"/>
      <c r="B22" s="185"/>
      <c r="C22" s="189"/>
      <c r="D22" s="185"/>
      <c r="E22" s="185"/>
      <c r="F22" s="191"/>
      <c r="G22" s="187"/>
      <c r="H22" s="188"/>
      <c r="I22" s="188"/>
      <c r="J22" s="185"/>
      <c r="K22" s="185"/>
      <c r="L22" s="185"/>
      <c r="M22" s="185"/>
      <c r="N22" s="190"/>
      <c r="Q22" s="65"/>
      <c r="R22" s="97"/>
    </row>
    <row r="23" spans="1:20" ht="15.75" thickBot="1">
      <c r="A23" s="112"/>
      <c r="B23" s="113"/>
      <c r="C23" s="113"/>
      <c r="D23" s="113"/>
      <c r="E23" s="114" t="s">
        <v>499</v>
      </c>
      <c r="F23" s="212"/>
      <c r="G23" s="115">
        <f>SUM(G17:G21)</f>
        <v>1202500</v>
      </c>
      <c r="H23" s="116"/>
      <c r="I23" s="116"/>
      <c r="J23" s="113"/>
      <c r="K23" s="113"/>
      <c r="L23" s="113"/>
      <c r="M23" s="113"/>
      <c r="N23" s="160"/>
      <c r="Q23" s="94" t="s">
        <v>517</v>
      </c>
      <c r="R23" s="97"/>
    </row>
    <row r="24" spans="1:20" ht="15.75" thickBot="1">
      <c r="Q24" s="94" t="s">
        <v>518</v>
      </c>
      <c r="R24" s="97"/>
    </row>
    <row r="25" spans="1:20" ht="15.6" customHeight="1">
      <c r="A25" s="239" t="s">
        <v>519</v>
      </c>
      <c r="B25" s="240"/>
      <c r="C25" s="240"/>
      <c r="D25" s="240"/>
      <c r="E25" s="240"/>
      <c r="F25" s="240"/>
      <c r="G25" s="240"/>
      <c r="H25" s="240"/>
      <c r="I25" s="240"/>
      <c r="J25" s="240"/>
      <c r="K25" s="240"/>
      <c r="L25" s="240"/>
      <c r="M25" s="240"/>
      <c r="N25" s="241"/>
      <c r="O25" s="93"/>
      <c r="P25" s="207"/>
      <c r="Q25" s="94" t="s">
        <v>520</v>
      </c>
      <c r="R25" s="93"/>
      <c r="S25" s="93"/>
      <c r="T25" s="93"/>
    </row>
    <row r="26" spans="1:20">
      <c r="A26" s="244" t="s">
        <v>475</v>
      </c>
      <c r="B26" s="245" t="s">
        <v>476</v>
      </c>
      <c r="C26" s="245" t="s">
        <v>477</v>
      </c>
      <c r="D26" s="245" t="s">
        <v>497</v>
      </c>
      <c r="E26" s="245"/>
      <c r="F26" s="251" t="str">
        <f>F15</f>
        <v>Número de Proceso:</v>
      </c>
      <c r="G26" s="247" t="s">
        <v>481</v>
      </c>
      <c r="H26" s="248"/>
      <c r="I26" s="249"/>
      <c r="J26" s="245" t="s">
        <v>482</v>
      </c>
      <c r="K26" s="245" t="s">
        <v>483</v>
      </c>
      <c r="L26" s="245" t="s">
        <v>484</v>
      </c>
      <c r="M26" s="245"/>
      <c r="N26" s="250" t="s">
        <v>485</v>
      </c>
      <c r="O26" s="93"/>
      <c r="P26" s="207"/>
      <c r="Q26" s="94" t="s">
        <v>474</v>
      </c>
      <c r="R26" s="93"/>
      <c r="S26" s="93"/>
      <c r="T26" s="93"/>
    </row>
    <row r="27" spans="1:20" ht="33" customHeight="1">
      <c r="A27" s="244"/>
      <c r="B27" s="245"/>
      <c r="C27" s="245"/>
      <c r="D27" s="245"/>
      <c r="E27" s="245" t="s">
        <v>480</v>
      </c>
      <c r="F27" s="251"/>
      <c r="G27" s="95" t="s">
        <v>487</v>
      </c>
      <c r="H27" s="96" t="s">
        <v>488</v>
      </c>
      <c r="I27" s="96" t="s">
        <v>489</v>
      </c>
      <c r="J27" s="245"/>
      <c r="K27" s="245"/>
      <c r="L27" s="223" t="s">
        <v>521</v>
      </c>
      <c r="M27" s="223" t="s">
        <v>491</v>
      </c>
      <c r="N27" s="250"/>
      <c r="O27" s="93"/>
      <c r="P27" s="207"/>
      <c r="Q27" s="97" t="s">
        <v>522</v>
      </c>
      <c r="R27" s="93"/>
      <c r="S27" s="93"/>
      <c r="T27" s="93"/>
    </row>
    <row r="28" spans="1:20" ht="72.599999999999994" customHeight="1">
      <c r="A28" s="98" t="s">
        <v>511</v>
      </c>
      <c r="B28" s="99" t="str">
        <f>'PEP POA PF'!B29</f>
        <v>2.1.1.1</v>
      </c>
      <c r="C28" s="99" t="s">
        <v>523</v>
      </c>
      <c r="D28" s="99" t="s">
        <v>517</v>
      </c>
      <c r="E28" s="99"/>
      <c r="F28" s="191">
        <v>2</v>
      </c>
      <c r="G28" s="221">
        <v>100000</v>
      </c>
      <c r="H28" s="118">
        <v>1</v>
      </c>
      <c r="I28" s="118">
        <v>0</v>
      </c>
      <c r="J28" s="119">
        <v>1</v>
      </c>
      <c r="K28" s="99" t="s">
        <v>486</v>
      </c>
      <c r="L28" s="99" t="s">
        <v>524</v>
      </c>
      <c r="M28" s="99" t="str">
        <f>L28</f>
        <v>Q1-2022</v>
      </c>
      <c r="N28" s="158"/>
      <c r="O28">
        <v>1</v>
      </c>
      <c r="P28" s="209">
        <f>SUMIF(J28:J57,1,G28:G57)</f>
        <v>4236000</v>
      </c>
      <c r="Q28" s="94" t="s">
        <v>525</v>
      </c>
      <c r="R28" s="97"/>
    </row>
    <row r="29" spans="1:20" ht="38.25">
      <c r="A29" s="98" t="s">
        <v>511</v>
      </c>
      <c r="B29" s="99" t="str">
        <f>'PEP POA PF'!B30</f>
        <v>2.1.1.2</v>
      </c>
      <c r="C29" s="99" t="s">
        <v>526</v>
      </c>
      <c r="D29" s="99" t="s">
        <v>518</v>
      </c>
      <c r="E29" s="99"/>
      <c r="F29" s="191">
        <v>3</v>
      </c>
      <c r="G29" s="221">
        <v>100000</v>
      </c>
      <c r="H29" s="118">
        <v>1</v>
      </c>
      <c r="I29" s="118">
        <v>0</v>
      </c>
      <c r="J29" s="119">
        <v>1</v>
      </c>
      <c r="K29" s="99" t="s">
        <v>486</v>
      </c>
      <c r="L29" s="99" t="s">
        <v>524</v>
      </c>
      <c r="M29" s="99" t="str">
        <f t="shared" ref="M29:M57" si="1">L29</f>
        <v>Q1-2022</v>
      </c>
      <c r="N29" s="158"/>
      <c r="O29">
        <v>2</v>
      </c>
      <c r="P29" s="209">
        <f>SUMIF(J28:J57,2,G28:G57)</f>
        <v>1650000</v>
      </c>
      <c r="R29" s="97"/>
    </row>
    <row r="30" spans="1:20" ht="63.75">
      <c r="A30" s="98" t="s">
        <v>511</v>
      </c>
      <c r="B30" s="99" t="str">
        <f>'PEP POA PF'!B32</f>
        <v>2.1.2.1</v>
      </c>
      <c r="C30" s="99" t="s">
        <v>527</v>
      </c>
      <c r="D30" s="99" t="s">
        <v>518</v>
      </c>
      <c r="E30" s="99"/>
      <c r="F30" s="191">
        <v>4</v>
      </c>
      <c r="G30" s="221">
        <v>153000</v>
      </c>
      <c r="H30" s="118">
        <v>1</v>
      </c>
      <c r="I30" s="118">
        <v>0</v>
      </c>
      <c r="J30" s="119">
        <v>1</v>
      </c>
      <c r="K30" s="99" t="s">
        <v>486</v>
      </c>
      <c r="L30" s="99" t="s">
        <v>528</v>
      </c>
      <c r="M30" s="99" t="str">
        <f t="shared" si="1"/>
        <v>Q2-2022</v>
      </c>
      <c r="N30" s="158"/>
      <c r="O30">
        <v>3</v>
      </c>
      <c r="P30" s="209">
        <f>SUMIF(J28:J57,3,G28:G57)</f>
        <v>2411000</v>
      </c>
      <c r="Q30" s="94"/>
      <c r="R30" s="97"/>
    </row>
    <row r="31" spans="1:20" ht="25.5">
      <c r="A31" s="98" t="s">
        <v>511</v>
      </c>
      <c r="B31" s="99" t="str">
        <f>'PEP POA PF'!B33</f>
        <v>2.1.2.2</v>
      </c>
      <c r="C31" s="202" t="s">
        <v>512</v>
      </c>
      <c r="D31" s="191" t="s">
        <v>517</v>
      </c>
      <c r="E31" s="191"/>
      <c r="F31" s="191">
        <v>5</v>
      </c>
      <c r="G31" s="221">
        <f>1013000-500000</f>
        <v>513000</v>
      </c>
      <c r="H31" s="118">
        <v>1</v>
      </c>
      <c r="I31" s="118">
        <v>0</v>
      </c>
      <c r="J31" s="119">
        <v>1</v>
      </c>
      <c r="K31" s="99" t="s">
        <v>486</v>
      </c>
      <c r="L31" s="99" t="s">
        <v>516</v>
      </c>
      <c r="M31" s="99" t="str">
        <f t="shared" si="1"/>
        <v>Q2-2021</v>
      </c>
      <c r="N31" s="158" t="s">
        <v>529</v>
      </c>
      <c r="O31">
        <v>4</v>
      </c>
      <c r="P31" s="209">
        <f>SUMIF(J28:J57,4,G28:G57)</f>
        <v>285000</v>
      </c>
      <c r="Q31" s="94"/>
      <c r="R31" s="97"/>
    </row>
    <row r="32" spans="1:20" ht="58.15" customHeight="1">
      <c r="A32" s="98" t="s">
        <v>511</v>
      </c>
      <c r="B32" s="99" t="str">
        <f>'PEP POA PF'!B35</f>
        <v>2.1.3.1</v>
      </c>
      <c r="C32" s="191" t="s">
        <v>530</v>
      </c>
      <c r="D32" s="191" t="s">
        <v>517</v>
      </c>
      <c r="E32" s="191"/>
      <c r="F32" s="191">
        <v>6</v>
      </c>
      <c r="G32" s="221">
        <v>2630000</v>
      </c>
      <c r="H32" s="118">
        <v>1</v>
      </c>
      <c r="I32" s="118">
        <v>0</v>
      </c>
      <c r="J32" s="119">
        <v>1</v>
      </c>
      <c r="K32" s="99" t="s">
        <v>486</v>
      </c>
      <c r="L32" s="99" t="s">
        <v>516</v>
      </c>
      <c r="M32" s="99" t="str">
        <f t="shared" si="1"/>
        <v>Q2-2021</v>
      </c>
      <c r="N32" s="158" t="s">
        <v>529</v>
      </c>
      <c r="O32">
        <v>5</v>
      </c>
      <c r="P32" s="209">
        <f>SUMIF(J28:J57,5,G28:G57)</f>
        <v>518000</v>
      </c>
      <c r="Q32" s="94"/>
      <c r="R32" s="97"/>
    </row>
    <row r="33" spans="1:18" ht="63.6" customHeight="1">
      <c r="A33" s="98" t="s">
        <v>511</v>
      </c>
      <c r="B33" s="99" t="str">
        <f>'PEP POA PF'!B36</f>
        <v>2.1.3.2</v>
      </c>
      <c r="C33" s="191" t="s">
        <v>531</v>
      </c>
      <c r="D33" s="191" t="s">
        <v>517</v>
      </c>
      <c r="E33" s="191"/>
      <c r="F33" s="191">
        <v>7</v>
      </c>
      <c r="G33" s="221">
        <v>370000</v>
      </c>
      <c r="H33" s="118">
        <v>1</v>
      </c>
      <c r="I33" s="118">
        <v>0</v>
      </c>
      <c r="J33" s="119">
        <v>1</v>
      </c>
      <c r="K33" s="99" t="s">
        <v>486</v>
      </c>
      <c r="L33" s="99" t="s">
        <v>524</v>
      </c>
      <c r="M33" s="99" t="str">
        <f t="shared" si="1"/>
        <v>Q1-2022</v>
      </c>
      <c r="N33" s="158"/>
      <c r="Q33" s="94"/>
      <c r="R33" s="97"/>
    </row>
    <row r="34" spans="1:18" ht="55.5" customHeight="1">
      <c r="A34" s="98" t="s">
        <v>511</v>
      </c>
      <c r="B34" s="99" t="str">
        <f>'PEP POA PF'!B37</f>
        <v>2.1.3.3</v>
      </c>
      <c r="C34" s="191" t="s">
        <v>532</v>
      </c>
      <c r="D34" s="191" t="s">
        <v>517</v>
      </c>
      <c r="E34" s="191"/>
      <c r="F34" s="191">
        <v>8</v>
      </c>
      <c r="G34" s="221">
        <v>370000</v>
      </c>
      <c r="H34" s="118">
        <v>1</v>
      </c>
      <c r="I34" s="118">
        <v>0</v>
      </c>
      <c r="J34" s="119">
        <v>1</v>
      </c>
      <c r="K34" s="99" t="s">
        <v>486</v>
      </c>
      <c r="L34" s="99" t="s">
        <v>524</v>
      </c>
      <c r="M34" s="99" t="str">
        <f t="shared" si="1"/>
        <v>Q1-2022</v>
      </c>
      <c r="N34" s="158"/>
      <c r="Q34" s="94"/>
      <c r="R34" s="97"/>
    </row>
    <row r="35" spans="1:18" ht="47.45" customHeight="1">
      <c r="A35" s="98" t="s">
        <v>507</v>
      </c>
      <c r="B35" s="99" t="str">
        <f>'PEP POA PF'!B88</f>
        <v>4.3.2.2</v>
      </c>
      <c r="C35" s="191" t="s">
        <v>533</v>
      </c>
      <c r="D35" s="191" t="s">
        <v>518</v>
      </c>
      <c r="E35" s="191"/>
      <c r="F35" s="191">
        <v>9</v>
      </c>
      <c r="G35" s="221">
        <v>110000</v>
      </c>
      <c r="H35" s="118">
        <v>1</v>
      </c>
      <c r="I35" s="118">
        <v>0</v>
      </c>
      <c r="J35" s="119">
        <v>3</v>
      </c>
      <c r="K35" s="99" t="s">
        <v>486</v>
      </c>
      <c r="L35" s="99" t="s">
        <v>509</v>
      </c>
      <c r="M35" s="99" t="str">
        <f t="shared" si="1"/>
        <v>Q3-2022</v>
      </c>
      <c r="N35" s="158"/>
      <c r="Q35" s="94"/>
      <c r="R35" s="97"/>
    </row>
    <row r="36" spans="1:18" ht="25.5">
      <c r="A36" s="98" t="s">
        <v>507</v>
      </c>
      <c r="B36" s="99" t="str">
        <f>'PEP POA PF'!B92</f>
        <v>4.3.3.1</v>
      </c>
      <c r="C36" s="191" t="s">
        <v>534</v>
      </c>
      <c r="D36" s="191" t="s">
        <v>517</v>
      </c>
      <c r="E36" s="191"/>
      <c r="F36" s="191">
        <v>10</v>
      </c>
      <c r="G36" s="221">
        <v>250000</v>
      </c>
      <c r="H36" s="118">
        <v>1</v>
      </c>
      <c r="I36" s="118">
        <v>0</v>
      </c>
      <c r="J36" s="119">
        <v>3</v>
      </c>
      <c r="K36" s="99" t="s">
        <v>486</v>
      </c>
      <c r="L36" s="99" t="s">
        <v>509</v>
      </c>
      <c r="M36" s="99" t="str">
        <f t="shared" si="1"/>
        <v>Q3-2022</v>
      </c>
      <c r="N36" s="158"/>
      <c r="Q36" s="94"/>
      <c r="R36" s="97"/>
    </row>
    <row r="37" spans="1:18" ht="46.9" customHeight="1">
      <c r="A37" s="98" t="s">
        <v>507</v>
      </c>
      <c r="B37" s="99" t="str">
        <f>'PEP POA PF'!B60</f>
        <v>3.1.1.1</v>
      </c>
      <c r="C37" s="191" t="s">
        <v>535</v>
      </c>
      <c r="D37" s="191" t="s">
        <v>517</v>
      </c>
      <c r="E37" s="191"/>
      <c r="F37" s="191">
        <v>11</v>
      </c>
      <c r="G37" s="221">
        <v>400000</v>
      </c>
      <c r="H37" s="118">
        <v>1</v>
      </c>
      <c r="I37" s="118">
        <v>0</v>
      </c>
      <c r="J37" s="119">
        <v>2</v>
      </c>
      <c r="K37" s="99" t="s">
        <v>486</v>
      </c>
      <c r="L37" s="99" t="s">
        <v>524</v>
      </c>
      <c r="M37" s="99" t="str">
        <f t="shared" si="1"/>
        <v>Q1-2022</v>
      </c>
      <c r="N37" s="158"/>
      <c r="Q37" s="94"/>
      <c r="R37" s="97"/>
    </row>
    <row r="38" spans="1:18" ht="60" customHeight="1">
      <c r="A38" s="98" t="s">
        <v>507</v>
      </c>
      <c r="B38" s="99" t="str">
        <f>'PEP POA PF'!B61</f>
        <v>3.1.1.2</v>
      </c>
      <c r="C38" s="99" t="s">
        <v>536</v>
      </c>
      <c r="D38" s="99" t="s">
        <v>517</v>
      </c>
      <c r="E38" s="99"/>
      <c r="F38" s="191">
        <v>12</v>
      </c>
      <c r="G38" s="221">
        <v>300000</v>
      </c>
      <c r="H38" s="118">
        <v>1</v>
      </c>
      <c r="I38" s="118">
        <v>0</v>
      </c>
      <c r="J38" s="119">
        <v>2</v>
      </c>
      <c r="K38" s="99" t="s">
        <v>486</v>
      </c>
      <c r="L38" s="99" t="s">
        <v>524</v>
      </c>
      <c r="M38" s="99" t="str">
        <f t="shared" si="1"/>
        <v>Q1-2022</v>
      </c>
      <c r="N38" s="158"/>
      <c r="Q38" s="94"/>
      <c r="R38" s="97"/>
    </row>
    <row r="39" spans="1:18" ht="48.75" customHeight="1">
      <c r="A39" s="98" t="s">
        <v>507</v>
      </c>
      <c r="B39" s="99" t="str">
        <f>'PEP POA PF'!B62</f>
        <v>3.1.1.3</v>
      </c>
      <c r="C39" s="99" t="s">
        <v>537</v>
      </c>
      <c r="D39" s="99" t="s">
        <v>517</v>
      </c>
      <c r="E39" s="99"/>
      <c r="F39" s="191">
        <v>13</v>
      </c>
      <c r="G39" s="221">
        <v>200000</v>
      </c>
      <c r="H39" s="118">
        <v>1</v>
      </c>
      <c r="I39" s="118">
        <v>0</v>
      </c>
      <c r="J39" s="119">
        <v>2</v>
      </c>
      <c r="K39" s="99" t="s">
        <v>486</v>
      </c>
      <c r="L39" s="99" t="s">
        <v>524</v>
      </c>
      <c r="M39" s="99" t="str">
        <f t="shared" si="1"/>
        <v>Q1-2022</v>
      </c>
      <c r="N39" s="158"/>
      <c r="Q39" s="94"/>
      <c r="R39" s="97"/>
    </row>
    <row r="40" spans="1:18" ht="82.5" customHeight="1">
      <c r="A40" s="98" t="s">
        <v>507</v>
      </c>
      <c r="B40" s="99" t="str">
        <f>'PEP POA PF'!B67</f>
        <v>3.3.1.1</v>
      </c>
      <c r="C40" s="99" t="s">
        <v>538</v>
      </c>
      <c r="D40" s="99" t="s">
        <v>517</v>
      </c>
      <c r="E40" s="99"/>
      <c r="F40" s="191">
        <v>14</v>
      </c>
      <c r="G40" s="221">
        <v>250000</v>
      </c>
      <c r="H40" s="118">
        <v>1</v>
      </c>
      <c r="I40" s="118">
        <v>0</v>
      </c>
      <c r="J40" s="119">
        <v>2</v>
      </c>
      <c r="K40" s="99" t="s">
        <v>486</v>
      </c>
      <c r="L40" s="99" t="s">
        <v>524</v>
      </c>
      <c r="M40" s="99" t="str">
        <f t="shared" si="1"/>
        <v>Q1-2022</v>
      </c>
      <c r="N40" s="158"/>
      <c r="Q40" s="94"/>
      <c r="R40" s="97"/>
    </row>
    <row r="41" spans="1:18" ht="51">
      <c r="A41" s="98" t="s">
        <v>507</v>
      </c>
      <c r="B41" s="99" t="str">
        <f>'PEP POA PF'!B68</f>
        <v>3.3.1.2</v>
      </c>
      <c r="C41" s="99" t="s">
        <v>539</v>
      </c>
      <c r="D41" s="99" t="s">
        <v>517</v>
      </c>
      <c r="E41" s="99"/>
      <c r="F41" s="191">
        <v>15</v>
      </c>
      <c r="G41" s="221">
        <v>250000</v>
      </c>
      <c r="H41" s="118">
        <v>1</v>
      </c>
      <c r="I41" s="118">
        <v>0</v>
      </c>
      <c r="J41" s="119">
        <v>2</v>
      </c>
      <c r="K41" s="99" t="s">
        <v>486</v>
      </c>
      <c r="L41" s="99" t="s">
        <v>524</v>
      </c>
      <c r="M41" s="99" t="str">
        <f t="shared" si="1"/>
        <v>Q1-2022</v>
      </c>
      <c r="N41" s="158"/>
      <c r="Q41" s="94"/>
      <c r="R41" s="97"/>
    </row>
    <row r="42" spans="1:18" ht="38.25">
      <c r="A42" s="98" t="s">
        <v>507</v>
      </c>
      <c r="B42" s="99" t="str">
        <f>'PEP POA PF'!B69</f>
        <v>3.3.1.3</v>
      </c>
      <c r="C42" s="99" t="s">
        <v>540</v>
      </c>
      <c r="D42" s="99" t="s">
        <v>517</v>
      </c>
      <c r="E42" s="99"/>
      <c r="F42" s="191">
        <v>16</v>
      </c>
      <c r="G42" s="221">
        <v>250000</v>
      </c>
      <c r="H42" s="118">
        <v>1</v>
      </c>
      <c r="I42" s="118">
        <v>0</v>
      </c>
      <c r="J42" s="119">
        <v>2</v>
      </c>
      <c r="K42" s="99" t="s">
        <v>486</v>
      </c>
      <c r="L42" s="99" t="s">
        <v>524</v>
      </c>
      <c r="M42" s="99" t="str">
        <f t="shared" si="1"/>
        <v>Q1-2022</v>
      </c>
      <c r="N42" s="158"/>
      <c r="Q42" s="94"/>
      <c r="R42" s="97"/>
    </row>
    <row r="43" spans="1:18" ht="49.9" customHeight="1">
      <c r="A43" s="98" t="s">
        <v>507</v>
      </c>
      <c r="B43" s="99" t="str">
        <f>'PEP POA PF'!B76</f>
        <v>4.1.1.1</v>
      </c>
      <c r="C43" s="99" t="s">
        <v>541</v>
      </c>
      <c r="D43" s="99" t="s">
        <v>517</v>
      </c>
      <c r="E43" s="99"/>
      <c r="F43" s="191">
        <v>17</v>
      </c>
      <c r="G43" s="221">
        <v>300000</v>
      </c>
      <c r="H43" s="118">
        <v>1</v>
      </c>
      <c r="I43" s="118">
        <v>0</v>
      </c>
      <c r="J43" s="119">
        <v>3</v>
      </c>
      <c r="K43" s="99" t="s">
        <v>486</v>
      </c>
      <c r="L43" s="99" t="s">
        <v>542</v>
      </c>
      <c r="M43" s="99" t="str">
        <f t="shared" si="1"/>
        <v>Q1-2021</v>
      </c>
      <c r="N43" s="158"/>
      <c r="Q43" s="94"/>
      <c r="R43" s="97"/>
    </row>
    <row r="44" spans="1:18" ht="38.25">
      <c r="A44" s="98" t="s">
        <v>507</v>
      </c>
      <c r="B44" s="99" t="str">
        <f>'PEP POA PF'!B77</f>
        <v>4.1.1.2</v>
      </c>
      <c r="C44" s="99" t="s">
        <v>543</v>
      </c>
      <c r="D44" s="99" t="s">
        <v>517</v>
      </c>
      <c r="E44" s="99"/>
      <c r="F44" s="191">
        <v>18</v>
      </c>
      <c r="G44" s="221">
        <v>160000</v>
      </c>
      <c r="H44" s="118">
        <v>1</v>
      </c>
      <c r="I44" s="118">
        <v>0</v>
      </c>
      <c r="J44" s="119">
        <v>3</v>
      </c>
      <c r="K44" s="99" t="s">
        <v>486</v>
      </c>
      <c r="L44" s="99" t="s">
        <v>524</v>
      </c>
      <c r="M44" s="99" t="str">
        <f t="shared" si="1"/>
        <v>Q1-2022</v>
      </c>
      <c r="N44" s="158"/>
      <c r="Q44" s="94"/>
      <c r="R44" s="97"/>
    </row>
    <row r="45" spans="1:18" ht="49.15" customHeight="1">
      <c r="A45" s="98" t="s">
        <v>507</v>
      </c>
      <c r="B45" s="99" t="str">
        <f>'PEP POA PF'!B78</f>
        <v>4.1.1.3</v>
      </c>
      <c r="C45" s="99" t="s">
        <v>544</v>
      </c>
      <c r="D45" s="99" t="s">
        <v>517</v>
      </c>
      <c r="E45" s="99"/>
      <c r="F45" s="191">
        <v>19</v>
      </c>
      <c r="G45" s="221">
        <v>160000</v>
      </c>
      <c r="H45" s="118">
        <v>1</v>
      </c>
      <c r="I45" s="118">
        <v>0</v>
      </c>
      <c r="J45" s="119">
        <v>3</v>
      </c>
      <c r="K45" s="99" t="s">
        <v>486</v>
      </c>
      <c r="L45" s="99" t="s">
        <v>524</v>
      </c>
      <c r="M45" s="99" t="str">
        <f t="shared" si="1"/>
        <v>Q1-2022</v>
      </c>
      <c r="N45" s="158"/>
      <c r="Q45" s="94"/>
      <c r="R45" s="97"/>
    </row>
    <row r="46" spans="1:18" ht="40.9" customHeight="1">
      <c r="A46" s="98" t="s">
        <v>507</v>
      </c>
      <c r="B46" s="99" t="str">
        <f>'PEP POA PF'!B79</f>
        <v>4.1.1.5</v>
      </c>
      <c r="C46" s="99" t="s">
        <v>545</v>
      </c>
      <c r="D46" s="99" t="s">
        <v>518</v>
      </c>
      <c r="E46" s="99"/>
      <c r="F46" s="191">
        <v>21</v>
      </c>
      <c r="G46" s="221">
        <v>150000</v>
      </c>
      <c r="H46" s="118">
        <v>1</v>
      </c>
      <c r="I46" s="118">
        <v>0</v>
      </c>
      <c r="J46" s="119">
        <v>3</v>
      </c>
      <c r="K46" s="99" t="s">
        <v>486</v>
      </c>
      <c r="L46" s="99" t="s">
        <v>524</v>
      </c>
      <c r="M46" s="99" t="str">
        <f t="shared" si="1"/>
        <v>Q1-2022</v>
      </c>
      <c r="N46" s="158"/>
      <c r="Q46" s="94"/>
      <c r="R46" s="97"/>
    </row>
    <row r="47" spans="1:18" ht="38.25">
      <c r="A47" s="98" t="s">
        <v>507</v>
      </c>
      <c r="B47" s="99" t="str">
        <f>'PEP POA PF'!B96</f>
        <v>4.5.1.1</v>
      </c>
      <c r="C47" s="99" t="s">
        <v>546</v>
      </c>
      <c r="D47" s="99" t="s">
        <v>517</v>
      </c>
      <c r="E47" s="99"/>
      <c r="F47" s="191">
        <v>22</v>
      </c>
      <c r="G47" s="221">
        <v>115000</v>
      </c>
      <c r="H47" s="118">
        <v>1</v>
      </c>
      <c r="I47" s="118">
        <v>0</v>
      </c>
      <c r="J47" s="119">
        <v>3</v>
      </c>
      <c r="K47" s="99" t="s">
        <v>486</v>
      </c>
      <c r="L47" s="99" t="s">
        <v>516</v>
      </c>
      <c r="M47" s="99" t="str">
        <f t="shared" si="1"/>
        <v>Q2-2021</v>
      </c>
      <c r="N47" s="158"/>
      <c r="Q47" s="94"/>
      <c r="R47" s="97"/>
    </row>
    <row r="48" spans="1:18" ht="51.75" customHeight="1">
      <c r="A48" s="98" t="s">
        <v>507</v>
      </c>
      <c r="B48" s="99" t="str">
        <f>'PEP POA PF'!B98</f>
        <v>4.5.1.3</v>
      </c>
      <c r="C48" s="99" t="s">
        <v>547</v>
      </c>
      <c r="D48" s="99" t="s">
        <v>517</v>
      </c>
      <c r="E48" s="99"/>
      <c r="F48" s="191">
        <v>24</v>
      </c>
      <c r="G48" s="221">
        <v>166000</v>
      </c>
      <c r="H48" s="118">
        <v>1</v>
      </c>
      <c r="I48" s="118">
        <v>0</v>
      </c>
      <c r="J48" s="119">
        <v>3</v>
      </c>
      <c r="K48" s="99" t="s">
        <v>486</v>
      </c>
      <c r="L48" s="99" t="s">
        <v>509</v>
      </c>
      <c r="M48" s="99" t="str">
        <f t="shared" si="1"/>
        <v>Q3-2022</v>
      </c>
      <c r="N48" s="158"/>
      <c r="Q48" s="94"/>
      <c r="R48" s="97"/>
    </row>
    <row r="49" spans="1:20" ht="154.15" customHeight="1">
      <c r="A49" s="98" t="s">
        <v>507</v>
      </c>
      <c r="B49" s="99" t="str">
        <f>'PEP POA PF'!B96</f>
        <v>4.5.1.1</v>
      </c>
      <c r="C49" s="99" t="s">
        <v>548</v>
      </c>
      <c r="D49" s="99" t="s">
        <v>518</v>
      </c>
      <c r="E49" s="99"/>
      <c r="F49" s="191">
        <v>25</v>
      </c>
      <c r="G49" s="221">
        <v>200000</v>
      </c>
      <c r="H49" s="118">
        <v>1</v>
      </c>
      <c r="I49" s="118">
        <v>0</v>
      </c>
      <c r="J49" s="119">
        <v>3</v>
      </c>
      <c r="K49" s="99" t="s">
        <v>486</v>
      </c>
      <c r="L49" s="99" t="s">
        <v>516</v>
      </c>
      <c r="M49" s="99" t="str">
        <f t="shared" si="1"/>
        <v>Q2-2021</v>
      </c>
      <c r="N49" s="158"/>
      <c r="Q49" s="94"/>
      <c r="R49" s="97"/>
    </row>
    <row r="50" spans="1:20" ht="94.9" customHeight="1">
      <c r="A50" s="98" t="s">
        <v>507</v>
      </c>
      <c r="B50" s="99" t="str">
        <f>'PEP POA PF'!B97</f>
        <v>4.5.1.2</v>
      </c>
      <c r="C50" s="99" t="s">
        <v>549</v>
      </c>
      <c r="D50" s="99" t="s">
        <v>517</v>
      </c>
      <c r="E50" s="99"/>
      <c r="F50" s="191">
        <v>26</v>
      </c>
      <c r="G50" s="221">
        <v>300000</v>
      </c>
      <c r="H50" s="118">
        <v>1</v>
      </c>
      <c r="I50" s="118">
        <v>0</v>
      </c>
      <c r="J50" s="119">
        <v>3</v>
      </c>
      <c r="K50" s="99" t="s">
        <v>486</v>
      </c>
      <c r="L50" s="99" t="s">
        <v>509</v>
      </c>
      <c r="M50" s="99" t="str">
        <f t="shared" si="1"/>
        <v>Q3-2022</v>
      </c>
      <c r="N50" s="158"/>
      <c r="Q50" s="94" t="s">
        <v>550</v>
      </c>
      <c r="R50" s="97"/>
    </row>
    <row r="51" spans="1:20" ht="94.9" customHeight="1">
      <c r="A51" s="98" t="s">
        <v>507</v>
      </c>
      <c r="B51" s="99" t="str">
        <f>'PEP POA PF'!B98</f>
        <v>4.5.1.3</v>
      </c>
      <c r="C51" s="99" t="s">
        <v>551</v>
      </c>
      <c r="D51" s="99" t="s">
        <v>517</v>
      </c>
      <c r="E51" s="99"/>
      <c r="F51" s="191">
        <v>27</v>
      </c>
      <c r="G51" s="221">
        <v>300000</v>
      </c>
      <c r="H51" s="118">
        <v>1</v>
      </c>
      <c r="I51" s="118">
        <v>0</v>
      </c>
      <c r="J51" s="119">
        <v>3</v>
      </c>
      <c r="K51" s="99" t="s">
        <v>486</v>
      </c>
      <c r="L51" s="99" t="s">
        <v>509</v>
      </c>
      <c r="M51" s="99" t="str">
        <f t="shared" si="1"/>
        <v>Q3-2022</v>
      </c>
      <c r="N51" s="158"/>
      <c r="Q51" s="94"/>
      <c r="R51" s="97"/>
    </row>
    <row r="52" spans="1:20" ht="39" thickBot="1">
      <c r="A52" s="98" t="s">
        <v>507</v>
      </c>
      <c r="B52" s="99" t="str">
        <f>'PEP POA PF'!B106</f>
        <v>4.7.1.3</v>
      </c>
      <c r="C52" s="99" t="s">
        <v>552</v>
      </c>
      <c r="D52" s="99" t="s">
        <v>518</v>
      </c>
      <c r="E52" s="99"/>
      <c r="F52" s="191">
        <v>28</v>
      </c>
      <c r="G52" s="221">
        <v>200000</v>
      </c>
      <c r="H52" s="118">
        <v>1</v>
      </c>
      <c r="I52" s="118">
        <v>0</v>
      </c>
      <c r="J52" s="119">
        <v>3</v>
      </c>
      <c r="K52" s="99" t="s">
        <v>486</v>
      </c>
      <c r="L52" s="99" t="s">
        <v>509</v>
      </c>
      <c r="M52" s="99" t="str">
        <f t="shared" si="1"/>
        <v>Q3-2022</v>
      </c>
      <c r="N52" s="161"/>
      <c r="Q52" s="94"/>
      <c r="R52" s="97"/>
    </row>
    <row r="53" spans="1:20" ht="63.75">
      <c r="A53" s="98" t="s">
        <v>507</v>
      </c>
      <c r="B53" s="99" t="str">
        <f>'PEP POA PF'!B117</f>
        <v>5.3.1</v>
      </c>
      <c r="C53" s="99" t="s">
        <v>553</v>
      </c>
      <c r="D53" s="99" t="s">
        <v>518</v>
      </c>
      <c r="E53" s="99"/>
      <c r="F53" s="191">
        <v>29</v>
      </c>
      <c r="G53" s="221">
        <v>125000</v>
      </c>
      <c r="H53" s="118">
        <v>1</v>
      </c>
      <c r="I53" s="118">
        <v>0</v>
      </c>
      <c r="J53" s="119">
        <v>4</v>
      </c>
      <c r="K53" s="99" t="s">
        <v>486</v>
      </c>
      <c r="L53" s="99" t="s">
        <v>524</v>
      </c>
      <c r="M53" s="99" t="str">
        <f t="shared" si="1"/>
        <v>Q1-2022</v>
      </c>
      <c r="N53" s="158"/>
      <c r="Q53" s="94"/>
      <c r="R53" s="97"/>
    </row>
    <row r="54" spans="1:20" ht="51" customHeight="1">
      <c r="A54" s="98" t="s">
        <v>507</v>
      </c>
      <c r="B54" s="99" t="str">
        <f>'PEP POA PF'!B118</f>
        <v>5.3.2</v>
      </c>
      <c r="C54" s="99" t="s">
        <v>554</v>
      </c>
      <c r="D54" s="99" t="s">
        <v>518</v>
      </c>
      <c r="E54" s="99"/>
      <c r="F54" s="191">
        <v>30</v>
      </c>
      <c r="G54" s="221">
        <v>50000</v>
      </c>
      <c r="H54" s="118">
        <v>1</v>
      </c>
      <c r="I54" s="118">
        <v>0</v>
      </c>
      <c r="J54" s="119">
        <v>4</v>
      </c>
      <c r="K54" s="99" t="s">
        <v>486</v>
      </c>
      <c r="L54" s="99" t="s">
        <v>524</v>
      </c>
      <c r="M54" s="99" t="str">
        <f t="shared" si="1"/>
        <v>Q1-2022</v>
      </c>
      <c r="N54" s="158"/>
      <c r="Q54" s="94"/>
      <c r="R54" s="97"/>
    </row>
    <row r="55" spans="1:20" ht="51">
      <c r="A55" s="98" t="s">
        <v>507</v>
      </c>
      <c r="B55" s="99" t="str">
        <f>'PEP POA PF'!B120</f>
        <v>5.4.1</v>
      </c>
      <c r="C55" s="99" t="s">
        <v>555</v>
      </c>
      <c r="D55" s="99" t="s">
        <v>518</v>
      </c>
      <c r="E55" s="99"/>
      <c r="F55" s="191">
        <v>31</v>
      </c>
      <c r="G55" s="221">
        <v>110000</v>
      </c>
      <c r="H55" s="118">
        <v>1</v>
      </c>
      <c r="I55" s="118">
        <v>0</v>
      </c>
      <c r="J55" s="119">
        <v>4</v>
      </c>
      <c r="K55" s="99" t="s">
        <v>486</v>
      </c>
      <c r="L55" s="99" t="s">
        <v>556</v>
      </c>
      <c r="M55" s="99" t="str">
        <f t="shared" si="1"/>
        <v>Q2-2023</v>
      </c>
      <c r="N55" s="158"/>
      <c r="Q55" s="94"/>
      <c r="R55" s="97"/>
    </row>
    <row r="56" spans="1:20">
      <c r="A56" s="98" t="s">
        <v>507</v>
      </c>
      <c r="B56" s="99" t="str">
        <f>'PEP POA PF'!B144</f>
        <v>6.3.2</v>
      </c>
      <c r="C56" s="99" t="s">
        <v>557</v>
      </c>
      <c r="D56" s="99" t="s">
        <v>474</v>
      </c>
      <c r="E56" s="99"/>
      <c r="F56" s="191">
        <v>32</v>
      </c>
      <c r="G56" s="221">
        <v>218000</v>
      </c>
      <c r="H56" s="118">
        <v>1</v>
      </c>
      <c r="I56" s="118">
        <v>0</v>
      </c>
      <c r="J56" s="119">
        <v>5</v>
      </c>
      <c r="K56" s="99" t="s">
        <v>486</v>
      </c>
      <c r="L56" s="99" t="s">
        <v>558</v>
      </c>
      <c r="M56" s="99" t="str">
        <f t="shared" si="1"/>
        <v>Q4-2022</v>
      </c>
      <c r="N56" s="158"/>
      <c r="Q56" s="94"/>
      <c r="R56" s="97"/>
    </row>
    <row r="57" spans="1:20" ht="25.5">
      <c r="A57" s="98" t="s">
        <v>507</v>
      </c>
      <c r="B57" s="99" t="str">
        <f>'PEP POA PF'!B147</f>
        <v>6.3.3</v>
      </c>
      <c r="C57" s="99" t="s">
        <v>559</v>
      </c>
      <c r="D57" s="99" t="s">
        <v>517</v>
      </c>
      <c r="E57" s="99"/>
      <c r="F57" s="191">
        <v>33</v>
      </c>
      <c r="G57" s="221">
        <v>300000</v>
      </c>
      <c r="H57" s="118">
        <v>1</v>
      </c>
      <c r="I57" s="118">
        <v>0</v>
      </c>
      <c r="J57" s="119">
        <v>5</v>
      </c>
      <c r="K57" s="99" t="s">
        <v>492</v>
      </c>
      <c r="L57" s="99" t="s">
        <v>560</v>
      </c>
      <c r="M57" s="99" t="str">
        <f t="shared" si="1"/>
        <v>Q4-2021</v>
      </c>
      <c r="N57" s="158"/>
      <c r="Q57" s="94"/>
      <c r="R57" s="97"/>
    </row>
    <row r="58" spans="1:20">
      <c r="A58" s="98"/>
      <c r="B58" s="99"/>
      <c r="C58" s="99"/>
      <c r="D58" s="99"/>
      <c r="E58" s="99"/>
      <c r="F58" s="191"/>
      <c r="G58" s="117"/>
      <c r="H58" s="118"/>
      <c r="I58" s="118"/>
      <c r="J58" s="119"/>
      <c r="K58" s="99"/>
      <c r="L58" s="99"/>
      <c r="M58" s="99"/>
      <c r="N58" s="158"/>
      <c r="Q58" s="94"/>
      <c r="R58" s="97"/>
    </row>
    <row r="59" spans="1:20" ht="15.75" thickBot="1">
      <c r="A59" s="120"/>
      <c r="B59" s="120"/>
      <c r="C59" s="120"/>
      <c r="D59" s="120"/>
      <c r="E59" s="120"/>
      <c r="F59" s="213"/>
      <c r="G59" s="121"/>
      <c r="H59" s="122"/>
      <c r="I59" s="122"/>
      <c r="J59" s="123"/>
      <c r="K59" s="120"/>
      <c r="L59" s="120"/>
      <c r="M59" s="120"/>
      <c r="N59" s="162"/>
      <c r="Q59" s="94"/>
      <c r="R59" s="97"/>
    </row>
    <row r="60" spans="1:20" ht="15.75" thickBot="1">
      <c r="A60" s="112"/>
      <c r="B60" s="113"/>
      <c r="C60" s="113"/>
      <c r="D60" s="113"/>
      <c r="E60" s="114" t="s">
        <v>499</v>
      </c>
      <c r="F60" s="212"/>
      <c r="G60" s="124">
        <f>SUM(G28:G58)</f>
        <v>9100000</v>
      </c>
      <c r="H60" s="125"/>
      <c r="I60" s="125"/>
      <c r="J60" s="116"/>
      <c r="K60" s="113"/>
      <c r="L60" s="113"/>
      <c r="M60" s="113"/>
      <c r="N60" s="160"/>
      <c r="Q60" s="94"/>
      <c r="R60" s="97"/>
    </row>
    <row r="61" spans="1:20" ht="15.75" thickBot="1">
      <c r="Q61" s="222" t="s">
        <v>561</v>
      </c>
      <c r="R61" s="222" t="s">
        <v>562</v>
      </c>
    </row>
    <row r="62" spans="1:20" ht="15.6" customHeight="1">
      <c r="A62" s="239" t="s">
        <v>563</v>
      </c>
      <c r="B62" s="240"/>
      <c r="C62" s="240"/>
      <c r="D62" s="240"/>
      <c r="E62" s="240"/>
      <c r="F62" s="240"/>
      <c r="G62" s="240"/>
      <c r="H62" s="240"/>
      <c r="I62" s="240"/>
      <c r="J62" s="240"/>
      <c r="K62" s="240"/>
      <c r="L62" s="240"/>
      <c r="M62" s="240"/>
      <c r="N62" s="241"/>
      <c r="O62" s="93"/>
      <c r="P62" s="207"/>
      <c r="Q62" s="94" t="s">
        <v>564</v>
      </c>
      <c r="R62" s="93" t="s">
        <v>562</v>
      </c>
      <c r="S62" s="93"/>
      <c r="T62" s="93"/>
    </row>
    <row r="63" spans="1:20">
      <c r="A63" s="244" t="s">
        <v>475</v>
      </c>
      <c r="B63" s="245" t="s">
        <v>476</v>
      </c>
      <c r="C63" s="245" t="s">
        <v>477</v>
      </c>
      <c r="D63" s="245" t="s">
        <v>497</v>
      </c>
      <c r="E63" s="245" t="s">
        <v>480</v>
      </c>
      <c r="F63" s="246" t="s">
        <v>481</v>
      </c>
      <c r="G63" s="224"/>
      <c r="H63" s="224"/>
      <c r="I63" s="224" t="s">
        <v>565</v>
      </c>
      <c r="J63" s="245" t="s">
        <v>482</v>
      </c>
      <c r="K63" s="245" t="s">
        <v>483</v>
      </c>
      <c r="L63" s="245" t="s">
        <v>484</v>
      </c>
      <c r="M63" s="245"/>
      <c r="N63" s="250" t="s">
        <v>485</v>
      </c>
      <c r="O63" s="93"/>
      <c r="P63" s="207"/>
      <c r="Q63" s="94" t="s">
        <v>566</v>
      </c>
      <c r="R63" s="93" t="s">
        <v>567</v>
      </c>
      <c r="S63" s="93"/>
      <c r="T63" s="93"/>
    </row>
    <row r="64" spans="1:20" ht="33" customHeight="1">
      <c r="A64" s="244"/>
      <c r="B64" s="245"/>
      <c r="C64" s="245"/>
      <c r="D64" s="245"/>
      <c r="E64" s="245"/>
      <c r="F64" s="246" t="s">
        <v>487</v>
      </c>
      <c r="G64" s="95" t="s">
        <v>488</v>
      </c>
      <c r="H64" s="96" t="s">
        <v>489</v>
      </c>
      <c r="I64" s="96"/>
      <c r="J64" s="245"/>
      <c r="K64" s="245"/>
      <c r="L64" s="223" t="s">
        <v>568</v>
      </c>
      <c r="M64" s="223" t="s">
        <v>569</v>
      </c>
      <c r="N64" s="250"/>
      <c r="O64" s="93"/>
      <c r="P64" s="207"/>
      <c r="Q64" s="97" t="s">
        <v>561</v>
      </c>
      <c r="R64" s="93" t="s">
        <v>567</v>
      </c>
      <c r="S64" s="93"/>
      <c r="T64" s="93"/>
    </row>
    <row r="65" spans="1:18" ht="38.25">
      <c r="A65" s="98" t="s">
        <v>511</v>
      </c>
      <c r="B65" s="99" t="str">
        <f>'PEP POA PF'!B41</f>
        <v>2.3.1.1</v>
      </c>
      <c r="C65" s="99" t="s">
        <v>570</v>
      </c>
      <c r="D65" s="99" t="s">
        <v>571</v>
      </c>
      <c r="E65" s="99">
        <v>34</v>
      </c>
      <c r="F65" s="221">
        <v>97000</v>
      </c>
      <c r="G65" s="118">
        <v>1</v>
      </c>
      <c r="H65" s="126">
        <v>0</v>
      </c>
      <c r="I65" s="101"/>
      <c r="J65" s="99">
        <v>1</v>
      </c>
      <c r="K65" s="99" t="s">
        <v>486</v>
      </c>
      <c r="L65" s="99" t="s">
        <v>524</v>
      </c>
      <c r="M65" s="99" t="str">
        <f>L65</f>
        <v>Q1-2022</v>
      </c>
      <c r="N65" s="158"/>
      <c r="O65">
        <v>1</v>
      </c>
      <c r="P65" s="209">
        <f>SUMIF(J65:J94,1,F65:F94)</f>
        <v>1040000</v>
      </c>
      <c r="Q65" s="222"/>
      <c r="R65" s="222"/>
    </row>
    <row r="66" spans="1:18" ht="51">
      <c r="A66" s="98" t="s">
        <v>511</v>
      </c>
      <c r="B66" s="99" t="str">
        <f>'PEP POA PF'!B42</f>
        <v>2.3.1.2</v>
      </c>
      <c r="C66" s="99" t="s">
        <v>572</v>
      </c>
      <c r="D66" s="99" t="s">
        <v>571</v>
      </c>
      <c r="E66" s="99">
        <v>35</v>
      </c>
      <c r="F66" s="221">
        <v>85000</v>
      </c>
      <c r="G66" s="118">
        <v>1</v>
      </c>
      <c r="H66" s="126">
        <v>0</v>
      </c>
      <c r="I66" s="101"/>
      <c r="J66" s="99">
        <v>1</v>
      </c>
      <c r="K66" s="99" t="s">
        <v>486</v>
      </c>
      <c r="L66" s="99" t="s">
        <v>524</v>
      </c>
      <c r="M66" s="99" t="str">
        <f t="shared" ref="M66:M94" si="2">L66</f>
        <v>Q1-2022</v>
      </c>
      <c r="N66" s="158"/>
      <c r="O66">
        <v>2</v>
      </c>
      <c r="P66" s="209">
        <f>SUMIF(J65:J94,2,F65:F94)</f>
        <v>251500</v>
      </c>
      <c r="Q66" s="222"/>
      <c r="R66" s="222"/>
    </row>
    <row r="67" spans="1:18" ht="51">
      <c r="A67" s="98" t="s">
        <v>511</v>
      </c>
      <c r="B67" s="99" t="str">
        <f>'PEP POA PF'!B43</f>
        <v>2.3.1.3</v>
      </c>
      <c r="C67" s="99" t="s">
        <v>573</v>
      </c>
      <c r="D67" s="99" t="s">
        <v>571</v>
      </c>
      <c r="E67" s="99">
        <v>36</v>
      </c>
      <c r="F67" s="221">
        <v>50000</v>
      </c>
      <c r="G67" s="118">
        <v>1</v>
      </c>
      <c r="H67" s="126">
        <v>0</v>
      </c>
      <c r="I67" s="101"/>
      <c r="J67" s="99">
        <v>1</v>
      </c>
      <c r="K67" s="99" t="s">
        <v>486</v>
      </c>
      <c r="L67" s="99" t="s">
        <v>524</v>
      </c>
      <c r="M67" s="99" t="str">
        <f t="shared" si="2"/>
        <v>Q1-2022</v>
      </c>
      <c r="N67" s="158"/>
      <c r="O67">
        <v>3</v>
      </c>
      <c r="P67" s="209">
        <f>SUMIF(J65:J94,3,F65:F94)</f>
        <v>468000</v>
      </c>
      <c r="Q67" s="222"/>
      <c r="R67" s="222"/>
    </row>
    <row r="68" spans="1:18" ht="51" customHeight="1">
      <c r="A68" s="98" t="s">
        <v>511</v>
      </c>
      <c r="B68" s="99" t="str">
        <f>'PEP POA PF'!B44</f>
        <v>2.3.1.4</v>
      </c>
      <c r="C68" s="99" t="s">
        <v>574</v>
      </c>
      <c r="D68" s="99" t="s">
        <v>571</v>
      </c>
      <c r="E68" s="99">
        <v>37</v>
      </c>
      <c r="F68" s="221">
        <v>60000</v>
      </c>
      <c r="G68" s="118">
        <v>1</v>
      </c>
      <c r="H68" s="126">
        <v>0</v>
      </c>
      <c r="I68" s="101"/>
      <c r="J68" s="99">
        <v>1</v>
      </c>
      <c r="K68" s="99" t="s">
        <v>486</v>
      </c>
      <c r="L68" s="99" t="s">
        <v>524</v>
      </c>
      <c r="M68" s="99" t="str">
        <f t="shared" si="2"/>
        <v>Q1-2022</v>
      </c>
      <c r="N68" s="158"/>
      <c r="O68">
        <v>4</v>
      </c>
      <c r="P68" s="209">
        <f>SUMIF(J65:J94,4,F65:F94)</f>
        <v>1587000</v>
      </c>
      <c r="Q68" s="222"/>
      <c r="R68" s="222"/>
    </row>
    <row r="69" spans="1:18" ht="40.15" customHeight="1">
      <c r="A69" s="98" t="s">
        <v>511</v>
      </c>
      <c r="B69" s="99" t="str">
        <f>'PEP POA PF'!B45</f>
        <v>2.3.1.5</v>
      </c>
      <c r="C69" s="99" t="s">
        <v>575</v>
      </c>
      <c r="D69" s="99" t="s">
        <v>571</v>
      </c>
      <c r="E69" s="99">
        <v>38</v>
      </c>
      <c r="F69" s="221">
        <v>255000</v>
      </c>
      <c r="G69" s="118">
        <v>1</v>
      </c>
      <c r="H69" s="126">
        <v>0</v>
      </c>
      <c r="I69" s="118"/>
      <c r="J69" s="119">
        <v>1</v>
      </c>
      <c r="K69" s="99" t="s">
        <v>486</v>
      </c>
      <c r="L69" s="99" t="s">
        <v>516</v>
      </c>
      <c r="M69" s="99" t="str">
        <f t="shared" si="2"/>
        <v>Q2-2021</v>
      </c>
      <c r="N69" s="158"/>
      <c r="O69">
        <v>5</v>
      </c>
      <c r="P69" s="209">
        <f>SUMIF(J65:J94,5,F65:F94)</f>
        <v>1001000</v>
      </c>
      <c r="Q69" s="94"/>
      <c r="R69" s="97"/>
    </row>
    <row r="70" spans="1:18" ht="67.150000000000006" customHeight="1">
      <c r="A70" s="98" t="s">
        <v>511</v>
      </c>
      <c r="B70" s="99" t="str">
        <f>'PEP POA PF'!B49</f>
        <v>2.5.1.1</v>
      </c>
      <c r="C70" s="99" t="s">
        <v>576</v>
      </c>
      <c r="D70" s="99" t="s">
        <v>571</v>
      </c>
      <c r="E70" s="99">
        <v>39</v>
      </c>
      <c r="F70" s="221">
        <v>140000</v>
      </c>
      <c r="G70" s="118">
        <v>1</v>
      </c>
      <c r="H70" s="126">
        <v>0</v>
      </c>
      <c r="I70" s="101"/>
      <c r="J70" s="99">
        <v>1</v>
      </c>
      <c r="K70" s="99" t="s">
        <v>486</v>
      </c>
      <c r="L70" s="99" t="s">
        <v>524</v>
      </c>
      <c r="M70" s="99" t="str">
        <f t="shared" si="2"/>
        <v>Q1-2022</v>
      </c>
      <c r="N70" s="158"/>
      <c r="Q70" s="222"/>
      <c r="R70" s="222"/>
    </row>
    <row r="71" spans="1:18" ht="53.25" customHeight="1">
      <c r="A71" s="98" t="s">
        <v>511</v>
      </c>
      <c r="B71" s="99" t="str">
        <f>'PEP POA PF'!B50</f>
        <v>2.5.1.2</v>
      </c>
      <c r="C71" s="99" t="s">
        <v>577</v>
      </c>
      <c r="D71" s="99" t="s">
        <v>571</v>
      </c>
      <c r="E71" s="99">
        <v>40</v>
      </c>
      <c r="F71" s="221">
        <v>123000</v>
      </c>
      <c r="G71" s="118">
        <v>1</v>
      </c>
      <c r="H71" s="126">
        <v>0</v>
      </c>
      <c r="I71" s="101"/>
      <c r="J71" s="99">
        <v>1</v>
      </c>
      <c r="K71" s="99" t="s">
        <v>486</v>
      </c>
      <c r="L71" s="99" t="s">
        <v>524</v>
      </c>
      <c r="M71" s="99" t="str">
        <f t="shared" si="2"/>
        <v>Q1-2022</v>
      </c>
      <c r="N71" s="158"/>
      <c r="Q71" s="222"/>
      <c r="R71" s="222"/>
    </row>
    <row r="72" spans="1:18" ht="69" customHeight="1">
      <c r="A72" s="98" t="s">
        <v>511</v>
      </c>
      <c r="B72" s="99" t="str">
        <f>'PEP POA PF'!B51</f>
        <v>2.5.1.3</v>
      </c>
      <c r="C72" s="99" t="s">
        <v>578</v>
      </c>
      <c r="D72" s="99" t="s">
        <v>571</v>
      </c>
      <c r="E72" s="99">
        <v>41</v>
      </c>
      <c r="F72" s="221">
        <v>103000</v>
      </c>
      <c r="G72" s="118">
        <v>1</v>
      </c>
      <c r="H72" s="126">
        <v>0</v>
      </c>
      <c r="I72" s="101"/>
      <c r="J72" s="99">
        <v>1</v>
      </c>
      <c r="K72" s="99" t="s">
        <v>486</v>
      </c>
      <c r="L72" s="99" t="s">
        <v>524</v>
      </c>
      <c r="M72" s="99" t="str">
        <f t="shared" si="2"/>
        <v>Q1-2022</v>
      </c>
      <c r="N72" s="158"/>
      <c r="Q72" s="222"/>
      <c r="R72" s="222"/>
    </row>
    <row r="73" spans="1:18" ht="30.75" customHeight="1">
      <c r="A73" s="98" t="s">
        <v>511</v>
      </c>
      <c r="B73" s="99" t="str">
        <f>'PEP POA PF'!B52</f>
        <v>2.5.1.4</v>
      </c>
      <c r="C73" s="99" t="s">
        <v>579</v>
      </c>
      <c r="D73" s="99" t="s">
        <v>571</v>
      </c>
      <c r="E73" s="99">
        <v>42</v>
      </c>
      <c r="F73" s="221">
        <v>24000</v>
      </c>
      <c r="G73" s="118">
        <v>1</v>
      </c>
      <c r="H73" s="126">
        <v>0</v>
      </c>
      <c r="I73" s="101"/>
      <c r="J73" s="99">
        <v>1</v>
      </c>
      <c r="K73" s="99" t="s">
        <v>486</v>
      </c>
      <c r="L73" s="99" t="s">
        <v>524</v>
      </c>
      <c r="M73" s="99" t="str">
        <f t="shared" si="2"/>
        <v>Q1-2022</v>
      </c>
      <c r="N73" s="158"/>
      <c r="Q73" s="222"/>
      <c r="R73" s="222"/>
    </row>
    <row r="74" spans="1:18" ht="63.75">
      <c r="A74" s="98" t="s">
        <v>511</v>
      </c>
      <c r="B74" s="99" t="str">
        <f>'PEP POA PF'!B54</f>
        <v>2.5.2.1</v>
      </c>
      <c r="C74" s="99" t="s">
        <v>580</v>
      </c>
      <c r="D74" s="99" t="s">
        <v>571</v>
      </c>
      <c r="E74" s="99">
        <v>43</v>
      </c>
      <c r="F74" s="221">
        <v>103000</v>
      </c>
      <c r="G74" s="118">
        <v>1</v>
      </c>
      <c r="H74" s="126">
        <v>0</v>
      </c>
      <c r="I74" s="101"/>
      <c r="J74" s="99">
        <v>1</v>
      </c>
      <c r="K74" s="99" t="s">
        <v>486</v>
      </c>
      <c r="L74" s="99" t="s">
        <v>542</v>
      </c>
      <c r="M74" s="99" t="str">
        <f t="shared" si="2"/>
        <v>Q1-2021</v>
      </c>
      <c r="N74" s="158"/>
      <c r="Q74" s="222"/>
      <c r="R74" s="222"/>
    </row>
    <row r="75" spans="1:18" ht="87" customHeight="1">
      <c r="A75" s="98" t="s">
        <v>511</v>
      </c>
      <c r="B75" s="99" t="str">
        <f>'PEP POA PF'!B84</f>
        <v>4.3.1.1</v>
      </c>
      <c r="C75" s="191" t="s">
        <v>581</v>
      </c>
      <c r="D75" s="99" t="s">
        <v>571</v>
      </c>
      <c r="E75" s="99">
        <v>44</v>
      </c>
      <c r="F75" s="221">
        <v>45000</v>
      </c>
      <c r="G75" s="118">
        <v>1</v>
      </c>
      <c r="H75" s="126">
        <v>0</v>
      </c>
      <c r="I75" s="101"/>
      <c r="J75" s="99">
        <v>3</v>
      </c>
      <c r="K75" s="99" t="s">
        <v>486</v>
      </c>
      <c r="L75" s="99" t="s">
        <v>582</v>
      </c>
      <c r="M75" s="99" t="str">
        <f t="shared" si="2"/>
        <v>Q3-2023</v>
      </c>
      <c r="N75" s="158"/>
      <c r="Q75" s="222"/>
      <c r="R75" s="222"/>
    </row>
    <row r="76" spans="1:18" ht="51">
      <c r="A76" s="98" t="s">
        <v>511</v>
      </c>
      <c r="B76" s="99" t="str">
        <f>'PEP POA PF'!B85</f>
        <v>4.3.1.2</v>
      </c>
      <c r="C76" s="191" t="s">
        <v>583</v>
      </c>
      <c r="D76" s="99" t="s">
        <v>571</v>
      </c>
      <c r="E76" s="99">
        <v>45</v>
      </c>
      <c r="F76" s="221">
        <v>36000</v>
      </c>
      <c r="G76" s="118">
        <v>1</v>
      </c>
      <c r="H76" s="126">
        <v>0</v>
      </c>
      <c r="I76" s="101"/>
      <c r="J76" s="99">
        <v>3</v>
      </c>
      <c r="K76" s="99" t="s">
        <v>486</v>
      </c>
      <c r="L76" s="99" t="s">
        <v>582</v>
      </c>
      <c r="M76" s="99" t="str">
        <f t="shared" si="2"/>
        <v>Q3-2023</v>
      </c>
      <c r="N76" s="158"/>
      <c r="Q76" s="222"/>
      <c r="R76" s="222"/>
    </row>
    <row r="77" spans="1:18" ht="25.5">
      <c r="A77" s="98" t="s">
        <v>507</v>
      </c>
      <c r="B77" s="99" t="str">
        <f>'PEP POA PF'!B89</f>
        <v>4.3.2.3</v>
      </c>
      <c r="C77" s="191" t="s">
        <v>584</v>
      </c>
      <c r="D77" s="99" t="s">
        <v>571</v>
      </c>
      <c r="E77" s="99">
        <v>46</v>
      </c>
      <c r="F77" s="221">
        <v>204000</v>
      </c>
      <c r="G77" s="118">
        <v>1</v>
      </c>
      <c r="H77" s="126">
        <v>0</v>
      </c>
      <c r="I77" s="101"/>
      <c r="J77" s="99">
        <v>3</v>
      </c>
      <c r="K77" s="99" t="s">
        <v>486</v>
      </c>
      <c r="L77" s="99" t="s">
        <v>516</v>
      </c>
      <c r="M77" s="99" t="str">
        <f t="shared" si="2"/>
        <v>Q2-2021</v>
      </c>
      <c r="N77" s="158" t="s">
        <v>585</v>
      </c>
      <c r="Q77" s="222"/>
      <c r="R77" s="222"/>
    </row>
    <row r="78" spans="1:18" ht="51.75" customHeight="1">
      <c r="A78" s="98" t="s">
        <v>507</v>
      </c>
      <c r="B78" s="99" t="str">
        <f>'PEP POA PF'!B63</f>
        <v>3.1.1.4</v>
      </c>
      <c r="C78" s="99" t="s">
        <v>586</v>
      </c>
      <c r="D78" s="99" t="s">
        <v>571</v>
      </c>
      <c r="E78" s="99">
        <v>48</v>
      </c>
      <c r="F78" s="221">
        <v>97000</v>
      </c>
      <c r="G78" s="118">
        <v>1</v>
      </c>
      <c r="H78" s="126">
        <v>0</v>
      </c>
      <c r="I78" s="101"/>
      <c r="J78" s="99">
        <v>2</v>
      </c>
      <c r="K78" s="99" t="s">
        <v>486</v>
      </c>
      <c r="L78" s="99" t="s">
        <v>516</v>
      </c>
      <c r="M78" s="99" t="str">
        <f t="shared" si="2"/>
        <v>Q2-2021</v>
      </c>
      <c r="N78" s="158" t="s">
        <v>585</v>
      </c>
      <c r="Q78" s="222"/>
      <c r="R78" s="222"/>
    </row>
    <row r="79" spans="1:18" ht="25.5">
      <c r="A79" s="98" t="s">
        <v>507</v>
      </c>
      <c r="B79" s="99" t="str">
        <f>'PEP POA PF'!B70</f>
        <v>3.3.1.4</v>
      </c>
      <c r="C79" s="99" t="s">
        <v>587</v>
      </c>
      <c r="D79" s="99" t="s">
        <v>571</v>
      </c>
      <c r="E79" s="99">
        <v>49</v>
      </c>
      <c r="F79" s="221">
        <v>154500</v>
      </c>
      <c r="G79" s="118">
        <v>1</v>
      </c>
      <c r="H79" s="126">
        <v>0</v>
      </c>
      <c r="I79" s="101"/>
      <c r="J79" s="99">
        <v>2</v>
      </c>
      <c r="K79" s="99" t="s">
        <v>486</v>
      </c>
      <c r="L79" s="99" t="s">
        <v>516</v>
      </c>
      <c r="M79" s="99" t="str">
        <f t="shared" si="2"/>
        <v>Q2-2021</v>
      </c>
      <c r="N79" s="158" t="s">
        <v>585</v>
      </c>
      <c r="Q79" s="222"/>
      <c r="R79" s="222"/>
    </row>
    <row r="80" spans="1:18">
      <c r="A80" s="98" t="s">
        <v>507</v>
      </c>
      <c r="B80" s="99" t="str">
        <f>'PEP POA PF'!B80</f>
        <v>4.1.1.6</v>
      </c>
      <c r="C80" s="99" t="s">
        <v>510</v>
      </c>
      <c r="D80" s="99" t="s">
        <v>571</v>
      </c>
      <c r="E80" s="99">
        <v>50</v>
      </c>
      <c r="F80" s="221">
        <v>26000</v>
      </c>
      <c r="G80" s="118">
        <v>1</v>
      </c>
      <c r="H80" s="126">
        <v>0</v>
      </c>
      <c r="I80" s="101"/>
      <c r="J80" s="99">
        <v>3</v>
      </c>
      <c r="K80" s="99" t="s">
        <v>486</v>
      </c>
      <c r="L80" s="99" t="s">
        <v>516</v>
      </c>
      <c r="M80" s="99" t="str">
        <f t="shared" si="2"/>
        <v>Q2-2021</v>
      </c>
      <c r="N80" s="158" t="s">
        <v>585</v>
      </c>
      <c r="Q80" s="222"/>
      <c r="R80" s="222"/>
    </row>
    <row r="81" spans="1:18" ht="25.5">
      <c r="A81" s="98" t="s">
        <v>507</v>
      </c>
      <c r="B81" s="99" t="str">
        <f>'PEP POA PF'!B99</f>
        <v>4.5.1.4</v>
      </c>
      <c r="C81" s="99" t="s">
        <v>588</v>
      </c>
      <c r="D81" s="99" t="s">
        <v>571</v>
      </c>
      <c r="E81" s="99">
        <v>51</v>
      </c>
      <c r="F81" s="221">
        <v>157000</v>
      </c>
      <c r="G81" s="118">
        <v>1</v>
      </c>
      <c r="H81" s="126">
        <v>0</v>
      </c>
      <c r="I81" s="101"/>
      <c r="J81" s="99">
        <v>3</v>
      </c>
      <c r="K81" s="99" t="s">
        <v>486</v>
      </c>
      <c r="L81" s="99" t="s">
        <v>524</v>
      </c>
      <c r="M81" s="99" t="str">
        <f t="shared" si="2"/>
        <v>Q1-2022</v>
      </c>
      <c r="N81" s="158" t="s">
        <v>585</v>
      </c>
      <c r="Q81" s="222"/>
      <c r="R81" s="222"/>
    </row>
    <row r="82" spans="1:18" ht="51">
      <c r="A82" s="98" t="s">
        <v>507</v>
      </c>
      <c r="B82" s="99" t="str">
        <f>'PEP POA PF'!B111</f>
        <v>5.1.1</v>
      </c>
      <c r="C82" s="99" t="s">
        <v>589</v>
      </c>
      <c r="D82" s="99" t="s">
        <v>571</v>
      </c>
      <c r="E82" s="99">
        <v>52</v>
      </c>
      <c r="F82" s="221">
        <v>30000</v>
      </c>
      <c r="G82" s="118">
        <v>1</v>
      </c>
      <c r="H82" s="126">
        <v>0</v>
      </c>
      <c r="I82" s="101"/>
      <c r="J82" s="99">
        <v>4</v>
      </c>
      <c r="K82" s="99" t="s">
        <v>486</v>
      </c>
      <c r="L82" s="99" t="s">
        <v>509</v>
      </c>
      <c r="M82" s="99" t="str">
        <f t="shared" si="2"/>
        <v>Q3-2022</v>
      </c>
      <c r="N82" s="158"/>
      <c r="Q82" s="222"/>
      <c r="R82" s="222"/>
    </row>
    <row r="83" spans="1:18" ht="63.75">
      <c r="A83" s="98" t="s">
        <v>507</v>
      </c>
      <c r="B83" s="99" t="str">
        <f>'PEP POA PF'!B113</f>
        <v>5.2.1</v>
      </c>
      <c r="C83" s="99" t="s">
        <v>590</v>
      </c>
      <c r="D83" s="99" t="s">
        <v>571</v>
      </c>
      <c r="E83" s="99">
        <v>53</v>
      </c>
      <c r="F83" s="221">
        <v>100000</v>
      </c>
      <c r="G83" s="118">
        <v>1</v>
      </c>
      <c r="H83" s="126">
        <v>0</v>
      </c>
      <c r="I83" s="101"/>
      <c r="J83" s="99">
        <v>4</v>
      </c>
      <c r="K83" s="99" t="s">
        <v>486</v>
      </c>
      <c r="L83" s="99" t="s">
        <v>582</v>
      </c>
      <c r="M83" s="99" t="str">
        <f t="shared" si="2"/>
        <v>Q3-2023</v>
      </c>
      <c r="N83" s="158"/>
      <c r="Q83" s="222"/>
      <c r="R83" s="222"/>
    </row>
    <row r="84" spans="1:18" ht="25.5">
      <c r="A84" s="98" t="s">
        <v>507</v>
      </c>
      <c r="B84" s="99" t="str">
        <f>'PEP POA PF'!B114</f>
        <v>5.2.2</v>
      </c>
      <c r="C84" s="99" t="s">
        <v>591</v>
      </c>
      <c r="D84" s="99" t="s">
        <v>571</v>
      </c>
      <c r="E84" s="99">
        <v>54</v>
      </c>
      <c r="F84" s="221">
        <v>44000</v>
      </c>
      <c r="G84" s="118">
        <v>1</v>
      </c>
      <c r="H84" s="126">
        <v>0</v>
      </c>
      <c r="I84" s="101"/>
      <c r="J84" s="99">
        <v>4</v>
      </c>
      <c r="K84" s="99" t="s">
        <v>486</v>
      </c>
      <c r="L84" s="99" t="s">
        <v>582</v>
      </c>
      <c r="M84" s="99" t="str">
        <f t="shared" si="2"/>
        <v>Q3-2023</v>
      </c>
      <c r="N84" s="158"/>
      <c r="Q84" s="222"/>
      <c r="R84" s="222"/>
    </row>
    <row r="85" spans="1:18" ht="38.25">
      <c r="A85" s="98" t="s">
        <v>507</v>
      </c>
      <c r="B85" s="99" t="str">
        <f>'PEP POA PF'!B115</f>
        <v>5.2.3</v>
      </c>
      <c r="C85" s="133" t="s">
        <v>592</v>
      </c>
      <c r="D85" s="99" t="s">
        <v>571</v>
      </c>
      <c r="E85" s="99">
        <v>55</v>
      </c>
      <c r="F85" s="221">
        <v>351000</v>
      </c>
      <c r="G85" s="118">
        <v>1</v>
      </c>
      <c r="H85" s="126">
        <v>0</v>
      </c>
      <c r="I85" s="101"/>
      <c r="J85" s="99">
        <v>4</v>
      </c>
      <c r="K85" s="99" t="s">
        <v>486</v>
      </c>
      <c r="L85" s="99" t="s">
        <v>516</v>
      </c>
      <c r="M85" s="99" t="str">
        <f t="shared" si="2"/>
        <v>Q2-2021</v>
      </c>
      <c r="N85" s="158" t="s">
        <v>585</v>
      </c>
      <c r="Q85" s="222"/>
      <c r="R85" s="222"/>
    </row>
    <row r="86" spans="1:18" ht="51">
      <c r="A86" s="98" t="s">
        <v>507</v>
      </c>
      <c r="B86" s="99" t="str">
        <f>'PEP POA PF'!B121</f>
        <v>5.4.2</v>
      </c>
      <c r="C86" s="99" t="s">
        <v>593</v>
      </c>
      <c r="D86" s="99" t="s">
        <v>571</v>
      </c>
      <c r="E86" s="99">
        <v>56</v>
      </c>
      <c r="F86" s="221">
        <v>1062000</v>
      </c>
      <c r="G86" s="118">
        <v>1</v>
      </c>
      <c r="H86" s="126">
        <v>0</v>
      </c>
      <c r="I86" s="101"/>
      <c r="J86" s="99">
        <v>4</v>
      </c>
      <c r="K86" s="99" t="s">
        <v>486</v>
      </c>
      <c r="L86" s="99" t="s">
        <v>516</v>
      </c>
      <c r="M86" s="99" t="str">
        <f t="shared" si="2"/>
        <v>Q2-2021</v>
      </c>
      <c r="N86" s="158" t="s">
        <v>585</v>
      </c>
      <c r="Q86" s="222"/>
      <c r="R86" s="222"/>
    </row>
    <row r="87" spans="1:18" ht="76.5">
      <c r="A87" s="98" t="s">
        <v>507</v>
      </c>
      <c r="B87" s="99" t="str">
        <f>'PEP POA PF'!B125</f>
        <v>6.1.1</v>
      </c>
      <c r="C87" s="99" t="s">
        <v>594</v>
      </c>
      <c r="D87" s="99" t="s">
        <v>520</v>
      </c>
      <c r="E87" s="99">
        <v>57</v>
      </c>
      <c r="F87" s="221">
        <v>176500</v>
      </c>
      <c r="G87" s="118">
        <v>1</v>
      </c>
      <c r="H87" s="126">
        <v>0</v>
      </c>
      <c r="I87" s="101"/>
      <c r="J87" s="99">
        <v>5</v>
      </c>
      <c r="K87" s="99" t="s">
        <v>486</v>
      </c>
      <c r="L87" s="99" t="s">
        <v>542</v>
      </c>
      <c r="M87" s="99" t="str">
        <f t="shared" si="2"/>
        <v>Q1-2021</v>
      </c>
      <c r="N87" s="158" t="s">
        <v>595</v>
      </c>
      <c r="Q87" s="222"/>
      <c r="R87" s="222"/>
    </row>
    <row r="88" spans="1:18">
      <c r="A88" s="98" t="s">
        <v>507</v>
      </c>
      <c r="B88" s="99" t="str">
        <f>'PEP POA PF'!B126</f>
        <v>6.1.2</v>
      </c>
      <c r="C88" s="99" t="s">
        <v>596</v>
      </c>
      <c r="D88" s="99" t="s">
        <v>571</v>
      </c>
      <c r="E88" s="99">
        <v>58</v>
      </c>
      <c r="F88" s="205">
        <v>144000</v>
      </c>
      <c r="G88" s="118">
        <v>1</v>
      </c>
      <c r="H88" s="126">
        <v>0</v>
      </c>
      <c r="I88" s="101"/>
      <c r="J88" s="99">
        <v>5</v>
      </c>
      <c r="K88" s="99" t="s">
        <v>486</v>
      </c>
      <c r="L88" s="99" t="s">
        <v>542</v>
      </c>
      <c r="M88" s="99" t="str">
        <f t="shared" si="2"/>
        <v>Q1-2021</v>
      </c>
      <c r="N88" s="158"/>
      <c r="Q88" s="222"/>
      <c r="R88" s="222"/>
    </row>
    <row r="89" spans="1:18">
      <c r="A89" s="98" t="s">
        <v>507</v>
      </c>
      <c r="B89" s="99" t="str">
        <f>'PEP POA PF'!B127</f>
        <v>6.1.3</v>
      </c>
      <c r="C89" s="99" t="s">
        <v>597</v>
      </c>
      <c r="D89" s="99" t="s">
        <v>571</v>
      </c>
      <c r="E89" s="99">
        <v>59</v>
      </c>
      <c r="F89" s="205">
        <v>144000</v>
      </c>
      <c r="G89" s="118">
        <v>1</v>
      </c>
      <c r="H89" s="126">
        <v>0</v>
      </c>
      <c r="I89" s="101"/>
      <c r="J89" s="99">
        <v>5</v>
      </c>
      <c r="K89" s="99" t="s">
        <v>486</v>
      </c>
      <c r="L89" s="99" t="s">
        <v>542</v>
      </c>
      <c r="M89" s="99" t="str">
        <f t="shared" si="2"/>
        <v>Q1-2021</v>
      </c>
      <c r="N89" s="158"/>
      <c r="Q89" s="222"/>
      <c r="R89" s="222"/>
    </row>
    <row r="90" spans="1:18">
      <c r="A90" s="98" t="s">
        <v>507</v>
      </c>
      <c r="B90" s="99" t="str">
        <f>'PEP POA PF'!B128</f>
        <v>6.1.4</v>
      </c>
      <c r="C90" s="99" t="s">
        <v>598</v>
      </c>
      <c r="D90" s="99" t="s">
        <v>571</v>
      </c>
      <c r="E90" s="99">
        <v>60</v>
      </c>
      <c r="F90" s="205">
        <v>79500</v>
      </c>
      <c r="G90" s="118">
        <v>1</v>
      </c>
      <c r="H90" s="126">
        <v>0</v>
      </c>
      <c r="I90" s="101"/>
      <c r="J90" s="99">
        <v>5</v>
      </c>
      <c r="K90" s="99" t="s">
        <v>486</v>
      </c>
      <c r="L90" s="99" t="s">
        <v>542</v>
      </c>
      <c r="M90" s="99" t="str">
        <f t="shared" si="2"/>
        <v>Q1-2021</v>
      </c>
      <c r="N90" s="158"/>
      <c r="Q90" s="222"/>
      <c r="R90" s="222"/>
    </row>
    <row r="91" spans="1:18">
      <c r="A91" s="98" t="s">
        <v>507</v>
      </c>
      <c r="B91" s="99" t="str">
        <f>'PEP POA PF'!B129</f>
        <v>6.1.5</v>
      </c>
      <c r="C91" s="99" t="s">
        <v>599</v>
      </c>
      <c r="D91" s="99" t="s">
        <v>571</v>
      </c>
      <c r="E91" s="99">
        <v>61</v>
      </c>
      <c r="F91" s="205">
        <v>69000</v>
      </c>
      <c r="G91" s="118">
        <v>1</v>
      </c>
      <c r="H91" s="126">
        <v>0</v>
      </c>
      <c r="I91" s="101"/>
      <c r="J91" s="99">
        <v>5</v>
      </c>
      <c r="K91" s="99" t="s">
        <v>486</v>
      </c>
      <c r="L91" s="99" t="s">
        <v>542</v>
      </c>
      <c r="M91" s="99" t="str">
        <f t="shared" si="2"/>
        <v>Q1-2021</v>
      </c>
      <c r="N91" s="158"/>
      <c r="Q91" s="222"/>
      <c r="R91" s="222"/>
    </row>
    <row r="92" spans="1:18" ht="76.5">
      <c r="A92" s="98" t="s">
        <v>511</v>
      </c>
      <c r="B92" s="99" t="str">
        <f>'PEP POA PF'!B131</f>
        <v>6.2.1</v>
      </c>
      <c r="C92" s="99" t="s">
        <v>594</v>
      </c>
      <c r="D92" s="99" t="s">
        <v>520</v>
      </c>
      <c r="E92" s="99">
        <v>62</v>
      </c>
      <c r="F92" s="205">
        <v>178000</v>
      </c>
      <c r="G92" s="118">
        <v>1</v>
      </c>
      <c r="H92" s="126">
        <v>0</v>
      </c>
      <c r="I92" s="101"/>
      <c r="J92" s="99">
        <v>5</v>
      </c>
      <c r="K92" s="99" t="s">
        <v>486</v>
      </c>
      <c r="L92" s="99" t="s">
        <v>542</v>
      </c>
      <c r="M92" s="99" t="str">
        <f t="shared" si="2"/>
        <v>Q1-2021</v>
      </c>
      <c r="N92" s="158" t="s">
        <v>600</v>
      </c>
      <c r="Q92" s="222"/>
      <c r="R92" s="222"/>
    </row>
    <row r="93" spans="1:18">
      <c r="A93" s="98" t="s">
        <v>511</v>
      </c>
      <c r="B93" s="99" t="str">
        <f>'PEP POA PF'!B132</f>
        <v>6.2.2</v>
      </c>
      <c r="C93" s="99" t="s">
        <v>601</v>
      </c>
      <c r="D93" s="99" t="s">
        <v>571</v>
      </c>
      <c r="E93" s="99">
        <v>63</v>
      </c>
      <c r="F93" s="205">
        <v>89000</v>
      </c>
      <c r="G93" s="118">
        <v>1</v>
      </c>
      <c r="H93" s="126">
        <v>0</v>
      </c>
      <c r="I93" s="101"/>
      <c r="J93" s="99">
        <v>5</v>
      </c>
      <c r="K93" s="99" t="s">
        <v>486</v>
      </c>
      <c r="L93" s="99" t="s">
        <v>542</v>
      </c>
      <c r="M93" s="99" t="str">
        <f t="shared" si="2"/>
        <v>Q1-2021</v>
      </c>
      <c r="N93" s="158"/>
      <c r="Q93" s="222"/>
      <c r="R93" s="222"/>
    </row>
    <row r="94" spans="1:18" ht="76.5">
      <c r="A94" s="98" t="s">
        <v>511</v>
      </c>
      <c r="B94" s="99" t="str">
        <f>'PEP POA PF'!B133</f>
        <v>6.2.3</v>
      </c>
      <c r="C94" s="99" t="s">
        <v>602</v>
      </c>
      <c r="D94" s="99" t="s">
        <v>520</v>
      </c>
      <c r="E94" s="99">
        <v>64</v>
      </c>
      <c r="F94" s="205">
        <v>121000</v>
      </c>
      <c r="G94" s="118">
        <v>1</v>
      </c>
      <c r="H94" s="126">
        <v>0</v>
      </c>
      <c r="I94" s="101"/>
      <c r="J94" s="99">
        <v>5</v>
      </c>
      <c r="K94" s="99" t="s">
        <v>486</v>
      </c>
      <c r="L94" s="99" t="s">
        <v>542</v>
      </c>
      <c r="M94" s="99" t="str">
        <f t="shared" si="2"/>
        <v>Q1-2021</v>
      </c>
      <c r="N94" s="158" t="s">
        <v>603</v>
      </c>
      <c r="Q94" s="222"/>
      <c r="R94" s="222"/>
    </row>
    <row r="95" spans="1:18">
      <c r="A95" s="98"/>
      <c r="B95" s="127"/>
      <c r="C95" s="127"/>
      <c r="D95" s="99"/>
      <c r="E95" s="99"/>
      <c r="F95" s="214"/>
      <c r="G95" s="118"/>
      <c r="H95" s="126"/>
      <c r="I95" s="101"/>
      <c r="J95" s="99"/>
      <c r="K95" s="99"/>
      <c r="L95" s="99"/>
      <c r="M95" s="99"/>
      <c r="N95" s="163"/>
      <c r="Q95" s="222"/>
      <c r="R95" s="222"/>
    </row>
    <row r="96" spans="1:18" ht="15.75" thickBot="1">
      <c r="A96" s="98"/>
      <c r="B96" s="109"/>
      <c r="C96" s="109"/>
      <c r="D96" s="99"/>
      <c r="E96" s="99"/>
      <c r="F96" s="215"/>
      <c r="G96" s="118"/>
      <c r="H96" s="126"/>
      <c r="I96" s="101"/>
      <c r="J96" s="99"/>
      <c r="K96" s="99"/>
      <c r="L96" s="99"/>
      <c r="M96" s="99"/>
      <c r="N96" s="161"/>
      <c r="Q96" s="222"/>
      <c r="R96" s="222"/>
    </row>
    <row r="97" spans="1:20" ht="15.75" thickBot="1">
      <c r="A97" s="112"/>
      <c r="B97" s="113"/>
      <c r="C97" s="113"/>
      <c r="D97" s="113"/>
      <c r="E97" s="114" t="s">
        <v>499</v>
      </c>
      <c r="F97" s="216">
        <f>SUM(F65:F96)</f>
        <v>4347500</v>
      </c>
      <c r="G97" s="115"/>
      <c r="H97" s="116"/>
      <c r="I97" s="116"/>
      <c r="J97" s="113"/>
      <c r="K97" s="113"/>
      <c r="L97" s="113"/>
      <c r="M97" s="113"/>
      <c r="N97" s="160"/>
      <c r="Q97" s="222"/>
      <c r="R97" s="222"/>
    </row>
    <row r="98" spans="1:20" ht="15.75" thickBot="1">
      <c r="Q98" s="222" t="s">
        <v>604</v>
      </c>
      <c r="R98" s="222" t="s">
        <v>605</v>
      </c>
    </row>
    <row r="99" spans="1:20" ht="15.6" customHeight="1">
      <c r="A99" s="239" t="s">
        <v>606</v>
      </c>
      <c r="B99" s="240"/>
      <c r="C99" s="240"/>
      <c r="D99" s="240"/>
      <c r="E99" s="240"/>
      <c r="F99" s="240"/>
      <c r="G99" s="240"/>
      <c r="H99" s="240"/>
      <c r="I99" s="240"/>
      <c r="J99" s="240"/>
      <c r="K99" s="240"/>
      <c r="L99" s="240"/>
      <c r="M99" s="240"/>
      <c r="N99" s="241"/>
      <c r="O99" s="93"/>
      <c r="P99" s="207"/>
      <c r="Q99" s="94" t="s">
        <v>607</v>
      </c>
      <c r="R99" s="93" t="s">
        <v>605</v>
      </c>
      <c r="S99" s="93"/>
      <c r="T99" s="93"/>
    </row>
    <row r="100" spans="1:20">
      <c r="A100" s="244" t="s">
        <v>475</v>
      </c>
      <c r="B100" s="245" t="s">
        <v>476</v>
      </c>
      <c r="C100" s="245" t="s">
        <v>477</v>
      </c>
      <c r="D100" s="245" t="s">
        <v>497</v>
      </c>
      <c r="E100" s="245"/>
      <c r="F100" s="246"/>
      <c r="G100" s="247" t="s">
        <v>481</v>
      </c>
      <c r="H100" s="248"/>
      <c r="I100" s="249"/>
      <c r="J100" s="245" t="s">
        <v>482</v>
      </c>
      <c r="K100" s="245" t="s">
        <v>483</v>
      </c>
      <c r="L100" s="245" t="s">
        <v>484</v>
      </c>
      <c r="M100" s="245"/>
      <c r="N100" s="250" t="s">
        <v>485</v>
      </c>
      <c r="O100" s="93"/>
      <c r="P100" s="207"/>
      <c r="Q100" s="94"/>
      <c r="R100" s="93" t="s">
        <v>608</v>
      </c>
      <c r="S100" s="93"/>
      <c r="T100" s="93"/>
    </row>
    <row r="101" spans="1:20" ht="33" customHeight="1">
      <c r="A101" s="244"/>
      <c r="B101" s="245"/>
      <c r="C101" s="245"/>
      <c r="D101" s="245"/>
      <c r="E101" s="245" t="s">
        <v>480</v>
      </c>
      <c r="F101" s="246"/>
      <c r="G101" s="95" t="s">
        <v>487</v>
      </c>
      <c r="H101" s="96" t="s">
        <v>488</v>
      </c>
      <c r="I101" s="96" t="s">
        <v>489</v>
      </c>
      <c r="J101" s="245"/>
      <c r="K101" s="245"/>
      <c r="L101" s="223" t="s">
        <v>521</v>
      </c>
      <c r="M101" s="223" t="s">
        <v>491</v>
      </c>
      <c r="N101" s="250"/>
      <c r="O101" s="93"/>
      <c r="P101" s="207"/>
      <c r="Q101" s="97"/>
      <c r="R101" s="93" t="s">
        <v>608</v>
      </c>
      <c r="S101" s="93"/>
      <c r="T101" s="93"/>
    </row>
    <row r="102" spans="1:20" ht="15.75" thickBot="1">
      <c r="A102" s="98"/>
      <c r="B102" s="99"/>
      <c r="C102" s="99"/>
      <c r="D102" s="99"/>
      <c r="E102" s="242"/>
      <c r="F102" s="259"/>
      <c r="G102" s="99"/>
      <c r="H102" s="107"/>
      <c r="I102" s="101"/>
      <c r="J102" s="101"/>
      <c r="K102" s="99"/>
      <c r="L102" s="99"/>
      <c r="M102" s="99"/>
      <c r="N102" s="158"/>
      <c r="Q102" s="65"/>
      <c r="R102" s="65"/>
    </row>
    <row r="103" spans="1:20" ht="15.75" thickBot="1">
      <c r="A103" s="112"/>
      <c r="B103" s="113"/>
      <c r="C103" s="113"/>
      <c r="D103" s="113"/>
      <c r="E103" s="113"/>
      <c r="F103" s="212"/>
      <c r="G103" s="113"/>
      <c r="H103" s="115"/>
      <c r="I103" s="116"/>
      <c r="J103" s="116"/>
      <c r="K103" s="113"/>
      <c r="L103" s="113"/>
      <c r="M103" s="113"/>
      <c r="N103" s="160"/>
      <c r="Q103" s="222"/>
      <c r="R103" s="222"/>
    </row>
    <row r="104" spans="1:20" ht="15.6" customHeight="1">
      <c r="A104" s="239" t="s">
        <v>609</v>
      </c>
      <c r="B104" s="240"/>
      <c r="C104" s="240"/>
      <c r="D104" s="240"/>
      <c r="E104" s="240"/>
      <c r="F104" s="240"/>
      <c r="G104" s="240"/>
      <c r="H104" s="240"/>
      <c r="I104" s="240"/>
      <c r="J104" s="240"/>
      <c r="K104" s="240"/>
      <c r="L104" s="240"/>
      <c r="M104" s="240"/>
      <c r="N104" s="241"/>
      <c r="O104" s="93"/>
      <c r="P104" s="207"/>
      <c r="Q104" s="94" t="s">
        <v>610</v>
      </c>
      <c r="R104" s="93" t="s">
        <v>562</v>
      </c>
      <c r="S104" s="93"/>
      <c r="T104" s="93"/>
    </row>
    <row r="105" spans="1:20">
      <c r="A105" s="244" t="s">
        <v>475</v>
      </c>
      <c r="B105" s="245" t="s">
        <v>611</v>
      </c>
      <c r="C105" s="245" t="s">
        <v>477</v>
      </c>
      <c r="D105" s="245"/>
      <c r="E105" s="245" t="s">
        <v>480</v>
      </c>
      <c r="F105" s="246"/>
      <c r="G105" s="247" t="s">
        <v>481</v>
      </c>
      <c r="H105" s="248"/>
      <c r="I105" s="249"/>
      <c r="J105" s="245" t="s">
        <v>482</v>
      </c>
      <c r="K105" s="245"/>
      <c r="L105" s="245" t="s">
        <v>484</v>
      </c>
      <c r="M105" s="245"/>
      <c r="N105" s="250" t="s">
        <v>612</v>
      </c>
      <c r="O105" s="93"/>
      <c r="P105" s="207"/>
      <c r="Q105" s="94" t="s">
        <v>613</v>
      </c>
      <c r="R105" s="93" t="s">
        <v>562</v>
      </c>
      <c r="S105" s="93"/>
      <c r="T105" s="93"/>
    </row>
    <row r="106" spans="1:20" ht="33" customHeight="1">
      <c r="A106" s="244"/>
      <c r="B106" s="245"/>
      <c r="C106" s="245"/>
      <c r="D106" s="245"/>
      <c r="E106" s="245"/>
      <c r="F106" s="246"/>
      <c r="G106" s="95" t="s">
        <v>487</v>
      </c>
      <c r="H106" s="96" t="s">
        <v>488</v>
      </c>
      <c r="I106" s="96" t="s">
        <v>489</v>
      </c>
      <c r="J106" s="245"/>
      <c r="K106" s="245"/>
      <c r="L106" s="223" t="s">
        <v>614</v>
      </c>
      <c r="M106" s="223" t="s">
        <v>615</v>
      </c>
      <c r="N106" s="250"/>
      <c r="O106" s="93"/>
      <c r="P106" s="207"/>
      <c r="Q106" s="97" t="s">
        <v>616</v>
      </c>
      <c r="R106" s="93" t="s">
        <v>562</v>
      </c>
      <c r="S106" s="93"/>
      <c r="T106" s="93"/>
    </row>
    <row r="107" spans="1:20" ht="48" customHeight="1" thickBot="1">
      <c r="A107" s="98" t="s">
        <v>507</v>
      </c>
      <c r="B107" s="242" t="s">
        <v>617</v>
      </c>
      <c r="C107" s="243"/>
      <c r="D107" s="156"/>
      <c r="E107" s="99">
        <v>65</v>
      </c>
      <c r="F107" s="191"/>
      <c r="G107" s="129">
        <v>350000</v>
      </c>
      <c r="H107" s="118">
        <v>1</v>
      </c>
      <c r="I107" s="126">
        <v>0</v>
      </c>
      <c r="J107" s="99">
        <v>3</v>
      </c>
      <c r="K107" s="99" t="s">
        <v>486</v>
      </c>
      <c r="L107" s="99" t="s">
        <v>509</v>
      </c>
      <c r="M107" s="99" t="str">
        <f t="shared" ref="M107" si="3">L107</f>
        <v>Q3-2022</v>
      </c>
      <c r="N107" s="158" t="s">
        <v>618</v>
      </c>
      <c r="O107">
        <v>3</v>
      </c>
      <c r="P107" s="209">
        <f>SUMIF(J107:J107,3,G107:G107)</f>
        <v>350000</v>
      </c>
      <c r="Q107" s="65"/>
      <c r="R107" s="65"/>
    </row>
    <row r="108" spans="1:20" ht="15.75" thickBot="1">
      <c r="A108" s="130"/>
      <c r="B108" s="114"/>
      <c r="C108" s="114"/>
      <c r="D108" s="114"/>
      <c r="E108" s="114" t="s">
        <v>499</v>
      </c>
      <c r="F108" s="217"/>
      <c r="G108" s="131">
        <f>SUM(G107:G107)</f>
        <v>350000</v>
      </c>
      <c r="H108" s="132"/>
      <c r="I108" s="132"/>
      <c r="J108" s="114"/>
      <c r="K108" s="114"/>
      <c r="L108" s="114"/>
      <c r="M108" s="114"/>
      <c r="N108" s="164"/>
      <c r="Q108" s="222"/>
      <c r="R108" s="222"/>
    </row>
    <row r="109" spans="1:20" ht="15.75" thickBot="1">
      <c r="E109" s="120"/>
      <c r="F109" s="213"/>
      <c r="G109" s="120"/>
      <c r="H109" s="128"/>
      <c r="I109" s="123"/>
      <c r="J109" s="123"/>
      <c r="K109" s="120"/>
      <c r="L109" s="120"/>
      <c r="M109" s="120"/>
      <c r="N109" s="162"/>
      <c r="Q109" s="222" t="s">
        <v>619</v>
      </c>
      <c r="R109" s="222" t="s">
        <v>562</v>
      </c>
    </row>
    <row r="110" spans="1:20" ht="15.6" customHeight="1">
      <c r="A110" s="239" t="s">
        <v>620</v>
      </c>
      <c r="B110" s="240"/>
      <c r="C110" s="240"/>
      <c r="D110" s="240"/>
      <c r="E110" s="240"/>
      <c r="F110" s="240"/>
      <c r="G110" s="240"/>
      <c r="H110" s="240"/>
      <c r="I110" s="240"/>
      <c r="J110" s="240"/>
      <c r="K110" s="240"/>
      <c r="L110" s="240"/>
      <c r="M110" s="240"/>
      <c r="N110" s="241"/>
      <c r="O110" s="93"/>
      <c r="P110" s="207"/>
      <c r="Q110" s="94" t="s">
        <v>610</v>
      </c>
      <c r="R110" s="93" t="s">
        <v>562</v>
      </c>
      <c r="S110" s="93"/>
      <c r="T110" s="93"/>
    </row>
    <row r="111" spans="1:20">
      <c r="A111" s="244" t="s">
        <v>475</v>
      </c>
      <c r="B111" s="245" t="s">
        <v>611</v>
      </c>
      <c r="C111" s="245" t="s">
        <v>477</v>
      </c>
      <c r="D111" s="245"/>
      <c r="E111" s="245" t="s">
        <v>480</v>
      </c>
      <c r="F111" s="246"/>
      <c r="G111" s="247" t="s">
        <v>481</v>
      </c>
      <c r="H111" s="248"/>
      <c r="I111" s="249"/>
      <c r="J111" s="245" t="s">
        <v>482</v>
      </c>
      <c r="K111" s="245"/>
      <c r="L111" s="245" t="s">
        <v>484</v>
      </c>
      <c r="M111" s="245"/>
      <c r="N111" s="250" t="s">
        <v>612</v>
      </c>
      <c r="O111" s="93"/>
      <c r="P111" s="207"/>
      <c r="Q111" s="94" t="s">
        <v>613</v>
      </c>
      <c r="R111" s="93" t="s">
        <v>562</v>
      </c>
      <c r="S111" s="93"/>
      <c r="T111" s="93"/>
    </row>
    <row r="112" spans="1:20" ht="33" customHeight="1">
      <c r="A112" s="244"/>
      <c r="B112" s="245"/>
      <c r="C112" s="245"/>
      <c r="D112" s="245"/>
      <c r="E112" s="245"/>
      <c r="F112" s="246"/>
      <c r="G112" s="95" t="s">
        <v>487</v>
      </c>
      <c r="H112" s="96" t="s">
        <v>488</v>
      </c>
      <c r="I112" s="96" t="s">
        <v>489</v>
      </c>
      <c r="J112" s="245"/>
      <c r="K112" s="245"/>
      <c r="L112" s="223" t="s">
        <v>614</v>
      </c>
      <c r="M112" s="223" t="s">
        <v>615</v>
      </c>
      <c r="N112" s="250"/>
      <c r="O112" s="93"/>
      <c r="P112" s="207"/>
      <c r="Q112" s="97" t="s">
        <v>616</v>
      </c>
      <c r="R112" s="93" t="s">
        <v>562</v>
      </c>
      <c r="S112" s="93"/>
      <c r="T112" s="93"/>
    </row>
    <row r="113" spans="1:18">
      <c r="A113" s="98"/>
      <c r="B113" s="99"/>
      <c r="C113" s="260"/>
      <c r="D113" s="260"/>
      <c r="E113" s="99"/>
      <c r="F113" s="191"/>
      <c r="G113" s="129"/>
      <c r="H113" s="118"/>
      <c r="I113" s="126"/>
      <c r="J113" s="99"/>
      <c r="K113" s="101"/>
      <c r="L113" s="99"/>
      <c r="M113" s="99"/>
      <c r="N113" s="158"/>
      <c r="Q113" s="65"/>
      <c r="R113" s="65"/>
    </row>
    <row r="114" spans="1:18" ht="15.75" thickBot="1">
      <c r="A114" s="108"/>
      <c r="B114" s="109"/>
      <c r="C114" s="261"/>
      <c r="D114" s="261"/>
      <c r="E114" s="261"/>
      <c r="F114" s="261"/>
      <c r="G114" s="109"/>
      <c r="H114" s="109"/>
      <c r="I114" s="110"/>
      <c r="J114" s="111"/>
      <c r="K114" s="111"/>
      <c r="L114" s="109"/>
      <c r="M114" s="109"/>
      <c r="N114" s="161"/>
      <c r="Q114" s="222" t="s">
        <v>621</v>
      </c>
      <c r="R114" s="222" t="s">
        <v>567</v>
      </c>
    </row>
    <row r="115" spans="1:18" ht="15.75" thickBot="1">
      <c r="A115" s="130"/>
      <c r="B115" s="114"/>
      <c r="C115" s="114"/>
      <c r="D115" s="114"/>
      <c r="E115" s="114" t="s">
        <v>499</v>
      </c>
      <c r="F115" s="217"/>
      <c r="G115" s="131">
        <f>SUM(G113:G114)</f>
        <v>0</v>
      </c>
      <c r="H115" s="132"/>
      <c r="I115" s="132"/>
      <c r="J115" s="114"/>
      <c r="K115" s="114"/>
      <c r="L115" s="114"/>
      <c r="M115" s="114"/>
      <c r="N115" s="164"/>
      <c r="Q115" s="65"/>
      <c r="R115" s="222" t="s">
        <v>567</v>
      </c>
    </row>
    <row r="116" spans="1:18" ht="15.75" thickBot="1">
      <c r="Q116" s="65"/>
      <c r="R116" s="222"/>
    </row>
    <row r="117" spans="1:18" ht="15.75" thickBot="1">
      <c r="A117" s="130"/>
      <c r="B117" s="114"/>
      <c r="C117" s="114"/>
      <c r="D117" s="114"/>
      <c r="E117" s="114" t="s">
        <v>27</v>
      </c>
      <c r="F117" s="217"/>
      <c r="G117" s="134">
        <f>G12+G23+G60+F97+G115+G108</f>
        <v>15000000</v>
      </c>
      <c r="H117" s="132"/>
      <c r="I117" s="132"/>
      <c r="J117" s="114"/>
      <c r="K117" s="114"/>
      <c r="L117" s="114"/>
      <c r="M117" s="114"/>
      <c r="N117" s="164"/>
      <c r="Q117" s="65"/>
      <c r="R117" s="65"/>
    </row>
    <row r="118" spans="1:18">
      <c r="Q118" s="222" t="s">
        <v>622</v>
      </c>
      <c r="R118" s="222" t="s">
        <v>623</v>
      </c>
    </row>
    <row r="119" spans="1:18">
      <c r="Q119" s="65"/>
      <c r="R119" s="65"/>
    </row>
    <row r="120" spans="1:18">
      <c r="P120" s="209">
        <f>SUM(P17:P119)</f>
        <v>15000000</v>
      </c>
      <c r="Q120" s="222" t="s">
        <v>624</v>
      </c>
      <c r="R120" s="222" t="s">
        <v>605</v>
      </c>
    </row>
    <row r="121" spans="1:18">
      <c r="Q121" s="222" t="s">
        <v>625</v>
      </c>
      <c r="R121" s="222" t="s">
        <v>605</v>
      </c>
    </row>
    <row r="122" spans="1:18">
      <c r="Q122" s="65"/>
      <c r="R122" s="65"/>
    </row>
    <row r="123" spans="1:18">
      <c r="Q123" s="97"/>
      <c r="R123" s="97"/>
    </row>
    <row r="124" spans="1:18">
      <c r="Q124" s="222" t="s">
        <v>626</v>
      </c>
      <c r="R124" s="65"/>
    </row>
    <row r="125" spans="1:18">
      <c r="Q125" s="222" t="s">
        <v>607</v>
      </c>
      <c r="R125" s="65"/>
    </row>
    <row r="126" spans="1:18">
      <c r="Q126" s="97"/>
      <c r="R126" s="97"/>
    </row>
    <row r="127" spans="1:18">
      <c r="Q127" s="97"/>
      <c r="R127" s="97"/>
    </row>
    <row r="128" spans="1:18">
      <c r="Q128" s="94" t="s">
        <v>627</v>
      </c>
      <c r="R128" s="65"/>
    </row>
    <row r="129" spans="17:18">
      <c r="Q129" s="94" t="s">
        <v>520</v>
      </c>
      <c r="R129" s="65"/>
    </row>
    <row r="130" spans="17:18">
      <c r="Q130" s="94" t="s">
        <v>571</v>
      </c>
      <c r="R130" s="65"/>
    </row>
    <row r="131" spans="17:18">
      <c r="Q131" s="94" t="s">
        <v>474</v>
      </c>
      <c r="R131" s="97"/>
    </row>
  </sheetData>
  <mergeCells count="101">
    <mergeCell ref="E102:F102"/>
    <mergeCell ref="A100:A101"/>
    <mergeCell ref="B100:B101"/>
    <mergeCell ref="C100:C101"/>
    <mergeCell ref="D100:D101"/>
    <mergeCell ref="E100:E101"/>
    <mergeCell ref="C113:D113"/>
    <mergeCell ref="C114:D114"/>
    <mergeCell ref="E114:F114"/>
    <mergeCell ref="A110:N110"/>
    <mergeCell ref="A111:A112"/>
    <mergeCell ref="B111:B112"/>
    <mergeCell ref="C111:C112"/>
    <mergeCell ref="D111:D112"/>
    <mergeCell ref="E111:E112"/>
    <mergeCell ref="F111:F112"/>
    <mergeCell ref="G111:I111"/>
    <mergeCell ref="J111:J112"/>
    <mergeCell ref="K111:K112"/>
    <mergeCell ref="L111:M111"/>
    <mergeCell ref="N111:N112"/>
    <mergeCell ref="F100:F101"/>
    <mergeCell ref="G100:I100"/>
    <mergeCell ref="J100:J101"/>
    <mergeCell ref="N26:N27"/>
    <mergeCell ref="A99:N99"/>
    <mergeCell ref="A63:A64"/>
    <mergeCell ref="B63:B64"/>
    <mergeCell ref="C63:C64"/>
    <mergeCell ref="D63:D64"/>
    <mergeCell ref="E63:E64"/>
    <mergeCell ref="F63:F64"/>
    <mergeCell ref="J63:J64"/>
    <mergeCell ref="K63:K64"/>
    <mergeCell ref="L63:M63"/>
    <mergeCell ref="N63:N64"/>
    <mergeCell ref="G26:I26"/>
    <mergeCell ref="J26:J27"/>
    <mergeCell ref="K26:K27"/>
    <mergeCell ref="L26:M26"/>
    <mergeCell ref="A8:N8"/>
    <mergeCell ref="A9:A10"/>
    <mergeCell ref="B9:B10"/>
    <mergeCell ref="C9:C10"/>
    <mergeCell ref="D9:D10"/>
    <mergeCell ref="E9:E10"/>
    <mergeCell ref="F9:F10"/>
    <mergeCell ref="L15:M15"/>
    <mergeCell ref="N15:N16"/>
    <mergeCell ref="A14:N14"/>
    <mergeCell ref="A15:A16"/>
    <mergeCell ref="B15:B16"/>
    <mergeCell ref="C15:C16"/>
    <mergeCell ref="D15:D16"/>
    <mergeCell ref="E15:E16"/>
    <mergeCell ref="N9:N10"/>
    <mergeCell ref="F15:F16"/>
    <mergeCell ref="G15:I15"/>
    <mergeCell ref="J15:J16"/>
    <mergeCell ref="K15:K16"/>
    <mergeCell ref="G9:I9"/>
    <mergeCell ref="J9:J10"/>
    <mergeCell ref="K9:K10"/>
    <mergeCell ref="L9:M9"/>
    <mergeCell ref="A1:N1"/>
    <mergeCell ref="A3:N3"/>
    <mergeCell ref="A4:A5"/>
    <mergeCell ref="B4:B5"/>
    <mergeCell ref="C4:C5"/>
    <mergeCell ref="D4:D5"/>
    <mergeCell ref="E4:E5"/>
    <mergeCell ref="F4:F5"/>
    <mergeCell ref="G4:I4"/>
    <mergeCell ref="J4:J5"/>
    <mergeCell ref="K4:K5"/>
    <mergeCell ref="L4:M4"/>
    <mergeCell ref="N4:N5"/>
    <mergeCell ref="A104:N104"/>
    <mergeCell ref="A25:N25"/>
    <mergeCell ref="B107:C107"/>
    <mergeCell ref="A105:A106"/>
    <mergeCell ref="B105:B106"/>
    <mergeCell ref="C105:C106"/>
    <mergeCell ref="D105:D106"/>
    <mergeCell ref="E105:E106"/>
    <mergeCell ref="F105:F106"/>
    <mergeCell ref="G105:I105"/>
    <mergeCell ref="J105:J106"/>
    <mergeCell ref="K105:K106"/>
    <mergeCell ref="L105:M105"/>
    <mergeCell ref="N105:N106"/>
    <mergeCell ref="K100:K101"/>
    <mergeCell ref="L100:M100"/>
    <mergeCell ref="N100:N101"/>
    <mergeCell ref="A62:N62"/>
    <mergeCell ref="A26:A27"/>
    <mergeCell ref="B26:B27"/>
    <mergeCell ref="C26:C27"/>
    <mergeCell ref="D26:D27"/>
    <mergeCell ref="E26:E27"/>
    <mergeCell ref="F26:F27"/>
  </mergeCells>
  <phoneticPr fontId="35" type="noConversion"/>
  <dataValidations count="6">
    <dataValidation type="list" allowBlank="1" showInputMessage="1" showErrorMessage="1" sqref="K103 K109" xr:uid="{2DB3145E-C1E8-49C1-ABC1-9F225EB21FE2}">
      <formula1>$Q$3:$Q$4</formula1>
    </dataValidation>
    <dataValidation type="list" allowBlank="1" showInputMessage="1" showErrorMessage="1" sqref="D11:D12 D6 D17:D23" xr:uid="{0E3F6102-A171-4A7B-A502-061DF8183D8A}">
      <formula1>$Q$11:$Q$16</formula1>
    </dataValidation>
    <dataValidation type="list" allowBlank="1" showInputMessage="1" showErrorMessage="1" sqref="K6 K102 K11:K12 K107 K65:K97 K28:K60 K17:K23" xr:uid="{1A271D4D-1D8A-462B-B3AC-E394F5D1F0A8}">
      <formula1>$Q$3:$Q$5</formula1>
    </dataValidation>
    <dataValidation type="list" allowBlank="1" showInputMessage="1" showErrorMessage="1" sqref="D102:D103" xr:uid="{905391A1-8E05-4905-B241-5F0096A57A39}">
      <formula1>$Q$24:$Q$28</formula1>
    </dataValidation>
    <dataValidation type="list" allowBlank="1" showInputMessage="1" showErrorMessage="1" sqref="D65:D97" xr:uid="{1FCE6E24-6FD2-48AC-9959-F5E06CEF3337}">
      <formula1>$Q$128:$Q$131</formula1>
    </dataValidation>
    <dataValidation type="list" allowBlank="1" showInputMessage="1" showErrorMessage="1" sqref="D28:D60" xr:uid="{A83FE0FB-AA57-42FC-A965-853204DB12C6}">
      <formula1>$Q$23:$Q$28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Record_x0020_Number xmlns="cdc7663a-08f0-4737-9e8c-148ce897a09c" xsi:nil="true"/>
    <Key_x0020_Document xmlns="cdc7663a-08f0-4737-9e8c-148ce897a09c">false</Key_x0020_Document>
    <Division_x0020_or_x0020_Unit xmlns="cdc7663a-08f0-4737-9e8c-148ce897a09c">INT/TIN</Division_x0020_or_x0020_Unit>
    <_dlc_DocId xmlns="cdc7663a-08f0-4737-9e8c-148ce897a09c">EZSHARE-511163260-19</_dlc_DocId>
    <Document_x0020_Author xmlns="cdc7663a-08f0-4737-9e8c-148ce897a09c">Villota Alejandra</Document_x0020_Author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Colombia</TermName>
          <TermId xmlns="http://schemas.microsoft.com/office/infopath/2007/PartnerControls">c7d386d6-75f3-4fc0-bde8-e021ccd68f5c</TermId>
        </TermInfo>
      </Terms>
    </ic46d7e087fd4a108fb86518ca413cc6>
    <b26cdb1da78c4bb4b1c1bac2f6ac5911 xmlns="cdc7663a-08f0-4737-9e8c-148ce897a09c">
      <Terms xmlns="http://schemas.microsoft.com/office/infopath/2007/PartnerControls"/>
    </b26cdb1da78c4bb4b1c1bac2f6ac5911>
    <Project_x0020_Number xmlns="cdc7663a-08f0-4737-9e8c-148ce897a09c">CO-L1263</Project_x0020_Number>
    <Migration_x0020_Info xmlns="cdc7663a-08f0-4737-9e8c-148ce897a09c" xsi:nil="true"/>
    <Package_x0020_Code xmlns="cdc7663a-08f0-4737-9e8c-148ce897a09c" xsi:nil="true"/>
    <Related_x0020_SisCor_x0020_Number xmlns="cdc7663a-08f0-4737-9e8c-148ce897a09c" xsi:nil="true"/>
    <Approval_x0020_Number xmlns="cdc7663a-08f0-4737-9e8c-148ce897a09c" xsi:nil="true"/>
    <Business_x0020_Area xmlns="cdc7663a-08f0-4737-9e8c-148ce897a09c">Life Cycle</Business_x0020_Area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 Planning and Design</TermName>
          <TermId xmlns="http://schemas.microsoft.com/office/infopath/2007/PartnerControls">29ca0c72-1fc4-435f-a09c-28585cb5eac9</TermId>
        </TermInfo>
      </Terms>
    </e46fe2894295491da65140ffd2369f49>
    <SISCOR_x0020_Number xmlns="cdc7663a-08f0-4737-9e8c-148ce897a09c" xsi:nil="true"/>
    <Access_x0020_to_x0020_Information_x00a0_Policy xmlns="cdc7663a-08f0-4737-9e8c-148ce897a09c">Public - Simultaneous Disclosure</Access_x0020_to_x0020_Information_x00a0_Policy>
    <Identifier xmlns="cdc7663a-08f0-4737-9e8c-148ce897a09c" xsi:nil="true"/>
    <Document_x0020_Language_x0020_IDB xmlns="cdc7663a-08f0-4737-9e8c-148ce897a09c">English</Document_x0020_Language_x0020_IDB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nddeef1749674d76abdbe4b239a70bc6 xmlns="cdc7663a-08f0-4737-9e8c-148ce897a09c">
      <Terms xmlns="http://schemas.microsoft.com/office/infopath/2007/PartnerControls"/>
    </nddeef1749674d76abdbe4b239a70bc6>
    <_dlc_DocIdUrl xmlns="cdc7663a-08f0-4737-9e8c-148ce897a09c">
      <Url>https://idbg.sharepoint.com/teams/EZ-CO-LON/CO-L1263/_layouts/15/DocIdRedir.aspx?ID=EZSHARE-511163260-19</Url>
      <Description>EZSHARE-511163260-19</Description>
    </_dlc_DocIdUrl>
    <Phase xmlns="cdc7663a-08f0-4737-9e8c-148ce897a09c">ACTIVE</Phase>
    <Other_x0020_Author xmlns="cdc7663a-08f0-4737-9e8c-148ce897a09c" xsi:nil="true"/>
    <IDBDocs_x0020_Number xmlns="cdc7663a-08f0-4737-9e8c-148ce897a09c" xsi:nil="true"/>
    <TaxCatchAll xmlns="cdc7663a-08f0-4737-9e8c-148ce897a09c">
      <Value>1</Value>
      <Value>27</Value>
    </TaxCatchAll>
    <Fiscal_x0020_Year_x0020_IDB xmlns="cdc7663a-08f0-4737-9e8c-148ce897a09c">2020</Fiscal_x0020_Year_x0020_IDB>
    <Operation_x0020_Type xmlns="cdc7663a-08f0-4737-9e8c-148ce897a09c">LON</Operation_x0020_Type>
    <Extracted_x0020_Keywords xmlns="cdc7663a-08f0-4737-9e8c-148ce897a09c"/>
    <Disclosure_x0020_Activity xmlns="cdc7663a-08f0-4737-9e8c-148ce897a09c">Loan Proposal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FEEB3518965B9F4DBC1ECC2D006DD658" ma:contentTypeVersion="2426" ma:contentTypeDescription="A content type to manage public (operations) IDB documents" ma:contentTypeScope="" ma:versionID="5c985c6a4f2c29df4b7b8021fec53e16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b22e61c89b594eed6f89a335aab037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  <xsd:element ref="ns2:Extracted_x0020_Keywor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O-L1263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  <xsd:element name="Extracted_x0020_Keywords" ma:index="55" nillable="true" ma:displayName="Extracted Keywords" ma:hidden="true" ma:internalName="Extracted_x0020_Keywords" ma:readOnly="fals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ez"/>
                  </xsd:restriction>
                </xsd:simple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1E582A86C968384DBF36339177E0F572" ma:contentTypeVersion="0" ma:contentTypeDescription="The base project type from which other project content types inherit their information." ma:contentTypeScope="" ma:versionID="51f991d3a86cf138d768a290fefcf662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d380932b714dfbc83cd457614f92345d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CO-L1263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Props1.xml><?xml version="1.0" encoding="utf-8"?>
<ds:datastoreItem xmlns:ds="http://schemas.openxmlformats.org/officeDocument/2006/customXml" ds:itemID="{3B1BD7C6-FAFA-4FED-AC6F-B475C4DAA8A2}"/>
</file>

<file path=customXml/itemProps2.xml><?xml version="1.0" encoding="utf-8"?>
<ds:datastoreItem xmlns:ds="http://schemas.openxmlformats.org/officeDocument/2006/customXml" ds:itemID="{0478DDDA-99D3-43BC-A98B-E9261B945888}"/>
</file>

<file path=customXml/itemProps3.xml><?xml version="1.0" encoding="utf-8"?>
<ds:datastoreItem xmlns:ds="http://schemas.openxmlformats.org/officeDocument/2006/customXml" ds:itemID="{83C1217D-01B3-4F72-841D-2D30C133C63D}"/>
</file>

<file path=customXml/itemProps4.xml><?xml version="1.0" encoding="utf-8"?>
<ds:datastoreItem xmlns:ds="http://schemas.openxmlformats.org/officeDocument/2006/customXml" ds:itemID="{1A2B42FA-F053-43D8-8F99-3E7F3879D5F6}"/>
</file>

<file path=customXml/itemProps5.xml><?xml version="1.0" encoding="utf-8"?>
<ds:datastoreItem xmlns:ds="http://schemas.openxmlformats.org/officeDocument/2006/customXml" ds:itemID="{1BF56BBD-CDF9-4D6D-A1E6-8D7EE7D3D2AB}"/>
</file>

<file path=customXml/itemProps6.xml><?xml version="1.0" encoding="utf-8"?>
<ds:datastoreItem xmlns:ds="http://schemas.openxmlformats.org/officeDocument/2006/customXml" ds:itemID="{7AD96C59-B9C1-48B5-AC92-7FEF55F79962}"/>
</file>

<file path=customXml/itemProps7.xml><?xml version="1.0" encoding="utf-8"?>
<ds:datastoreItem xmlns:ds="http://schemas.openxmlformats.org/officeDocument/2006/customXml" ds:itemID="{AE881F94-5BDE-4F51-AC5A-C979DAE1D3C0}"/>
</file>

<file path=docMetadata/LabelInfo.xml><?xml version="1.0" encoding="utf-8"?>
<clbl:labelList xmlns:clbl="http://schemas.microsoft.com/office/2020/mipLabelMetadata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Rojas Acuna, Monica</dc:creator>
  <cp:keywords/>
  <dc:description/>
  <cp:lastModifiedBy>Villota, Alejandra</cp:lastModifiedBy>
  <cp:revision/>
  <dcterms:created xsi:type="dcterms:W3CDTF">2020-09-30T05:45:31Z</dcterms:created>
  <dcterms:modified xsi:type="dcterms:W3CDTF">2020-11-11T03:32:38Z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ub_x002d_Sector">
    <vt:lpwstr/>
  </property>
  <property fmtid="{D5CDD505-2E9C-101B-9397-08002B2CF9AE}" pid="4" name="Function_x0020_Operations_x0020_IDB">
    <vt:lpwstr>1;#Project Preparation Planning and Design|29ca0c72-1fc4-435f-a09c-28585cb5eac9</vt:lpwstr>
  </property>
  <property fmtid="{D5CDD505-2E9C-101B-9397-08002B2CF9AE}" pid="5" name="TaxKeywordTaxHTField">
    <vt:lpwstr/>
  </property>
  <property fmtid="{D5CDD505-2E9C-101B-9397-08002B2CF9AE}" pid="6" name="Series Operations IDB">
    <vt:lpwstr/>
  </property>
  <property fmtid="{D5CDD505-2E9C-101B-9397-08002B2CF9AE}" pid="7" name="Sub-Sector">
    <vt:lpwstr/>
  </property>
  <property fmtid="{D5CDD505-2E9C-101B-9397-08002B2CF9AE}" pid="8" name="Country">
    <vt:lpwstr>27;#Colombia|c7d386d6-75f3-4fc0-bde8-e021ccd68f5c</vt:lpwstr>
  </property>
  <property fmtid="{D5CDD505-2E9C-101B-9397-08002B2CF9AE}" pid="9" name="_dlc_DocIdItemGuid">
    <vt:lpwstr>31deb7fc-2c59-41e6-920f-f4187ffa7e4d</vt:lpwstr>
  </property>
  <property fmtid="{D5CDD505-2E9C-101B-9397-08002B2CF9AE}" pid="10" name="Fund IDB">
    <vt:lpwstr/>
  </property>
  <property fmtid="{D5CDD505-2E9C-101B-9397-08002B2CF9AE}" pid="11" name="Fund_x0020_IDB">
    <vt:lpwstr/>
  </property>
  <property fmtid="{D5CDD505-2E9C-101B-9397-08002B2CF9AE}" pid="12" name="Series_x0020_Operations_x0020_IDB">
    <vt:lpwstr/>
  </property>
  <property fmtid="{D5CDD505-2E9C-101B-9397-08002B2CF9AE}" pid="13" name="Sector IDB">
    <vt:lpwstr/>
  </property>
  <property fmtid="{D5CDD505-2E9C-101B-9397-08002B2CF9AE}" pid="14" name="Function Operations IDB">
    <vt:lpwstr>1;#Project Preparation Planning and Design|29ca0c72-1fc4-435f-a09c-28585cb5eac9</vt:lpwstr>
  </property>
  <property fmtid="{D5CDD505-2E9C-101B-9397-08002B2CF9AE}" pid="15" name="Sector_x0020_IDB">
    <vt:lpwstr/>
  </property>
  <property fmtid="{D5CDD505-2E9C-101B-9397-08002B2CF9AE}" pid="17" name="Disclosure Activity">
    <vt:lpwstr>Loan Proposal</vt:lpwstr>
  </property>
  <property fmtid="{D5CDD505-2E9C-101B-9397-08002B2CF9AE}" pid="19" name="ContentTypeId">
    <vt:lpwstr>0x0101001A458A224826124E8B45B1D613300CFC00FEEB3518965B9F4DBC1ECC2D006DD658</vt:lpwstr>
  </property>
</Properties>
</file>