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ias\Documents\D\DATA.IDB\Docs\ANALISTA DE OPERAÇÕES\Especialistas\Rodrigo Serrano\3279 _BR-L1387_Estado Presente - ES\"/>
    </mc:Choice>
  </mc:AlternateContent>
  <xr:revisionPtr revIDLastSave="0" documentId="8_{DFDD512F-FDE3-4B97-A5BC-C0B11303C7C9}" xr6:coauthVersionLast="34" xr6:coauthVersionMax="34" xr10:uidLastSave="{00000000-0000-0000-0000-000000000000}"/>
  <bookViews>
    <workbookView xWindow="0" yWindow="0" windowWidth="23040" windowHeight="8496" xr2:uid="{00000000-000D-0000-FFFF-FFFF00000000}"/>
  </bookViews>
  <sheets>
    <sheet name="PA 2018-4" sheetId="1" r:id="rId1"/>
  </sheets>
  <externalReferences>
    <externalReference r:id="rId2"/>
  </externalReferences>
  <definedNames>
    <definedName name="__xlnm.Print_Titles_11" localSheetId="0">#REF!</definedName>
    <definedName name="__xlnm.Print_Titles_11">#REF!</definedName>
    <definedName name="__xlnm.Print_Titles_4">('[1]5_Componente 2'!$A$1:$B$65526,'[1]5_Componente 2'!$1:$4)</definedName>
    <definedName name="__xlnm.Print_Titles_5">('[1]4_Componente 1'!$A$1:$B$65478,'[1]4_Componente 1'!$A$1:$IU$4)</definedName>
    <definedName name="__xlnm.Print_Titles_6">('[1]7_ADM'!$A:$B,'[1]7_ADM'!$1:$4)</definedName>
    <definedName name="__xlnm.Print_Titles_8">('[1]9_Cronograma Físico'!$A$1:$A$65527,'[1]9_Cronograma Físico'!$1:$4)</definedName>
    <definedName name="__xlnm.Print_Titles_9">('[1]10_PEP &amp; POA'!$A$1:$A$65518,'[1]10_PEP &amp; POA'!$1:$3)</definedName>
    <definedName name="Cronogr_2">NA()</definedName>
    <definedName name="Excel_BuiltIn_Print_Titles_4_1">('[1]4_Componente 1'!$A$1:$B$65478,'[1]4_Componente 1'!$A$1:$IU$4)</definedName>
    <definedName name="Excel_BuiltIn_Print_Titles_5_1">('[1]5_Componente 2'!$A$1:$B$65526,'[1]5_Componente 2'!$1:$4)</definedName>
    <definedName name="Excel_BuiltIn_Print_Titles_5_1_1">('[1]5_Componente 2'!$A$1:$B$65530,'[1]5_Componente 2'!$1:$4)</definedName>
    <definedName name="Excel_BuiltIn_Print_Titles_8_1">('[1]9_Cronograma Físico'!$A$1:$A$65527,'[1]9_Cronograma Físico'!$1:$4)</definedName>
    <definedName name="Excel_BuiltIn_Print_Titles_9_1">('[1]10_PEP &amp; POA'!$A$1:$A$65518,'[1]10_PEP &amp; POA'!$1:$3)</definedName>
    <definedName name="_xlnm.Print_Area" localSheetId="0">'PA 2018-4'!$A$1:$U$138</definedName>
    <definedName name="_xlnm.Print_Titles" localSheetId="0">'PA 2018-4'!$8:$9</definedName>
    <definedName name="Trimestres">"#REF!"</definedName>
  </definedNames>
  <calcPr calcId="179021"/>
</workbook>
</file>

<file path=xl/calcChain.xml><?xml version="1.0" encoding="utf-8"?>
<calcChain xmlns="http://schemas.openxmlformats.org/spreadsheetml/2006/main">
  <c r="E44" i="1" l="1"/>
  <c r="D46" i="1" l="1"/>
  <c r="E30" i="1" l="1"/>
  <c r="D30" i="1" s="1"/>
  <c r="O29" i="1"/>
  <c r="P29" i="1" s="1"/>
  <c r="Q29" i="1" s="1"/>
  <c r="R29" i="1" s="1"/>
  <c r="D29" i="1"/>
  <c r="O102" i="1" l="1"/>
  <c r="P102" i="1" s="1"/>
  <c r="Q102" i="1" s="1"/>
  <c r="R102" i="1" s="1"/>
  <c r="O101" i="1"/>
  <c r="P101" i="1" s="1"/>
  <c r="Q101" i="1" s="1"/>
  <c r="R101" i="1" s="1"/>
  <c r="V114" i="1" l="1"/>
  <c r="V115" i="1"/>
  <c r="V116" i="1"/>
  <c r="V117" i="1"/>
  <c r="V118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12" i="1"/>
  <c r="V109" i="1"/>
  <c r="W110" i="1"/>
  <c r="W111" i="1"/>
  <c r="W113" i="1"/>
  <c r="W84" i="1"/>
  <c r="W54" i="1"/>
  <c r="V108" i="1"/>
  <c r="W3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21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5" i="1"/>
  <c r="W56" i="1"/>
  <c r="W57" i="1"/>
  <c r="W59" i="1"/>
  <c r="W60" i="1"/>
  <c r="W62" i="1"/>
  <c r="W63" i="1"/>
  <c r="W64" i="1"/>
  <c r="W65" i="1"/>
  <c r="W66" i="1"/>
  <c r="W67" i="1"/>
  <c r="W68" i="1"/>
  <c r="W69" i="1"/>
  <c r="W70" i="1"/>
  <c r="W72" i="1"/>
  <c r="W73" i="1"/>
  <c r="W74" i="1"/>
  <c r="W75" i="1"/>
  <c r="W77" i="1"/>
  <c r="W78" i="1"/>
  <c r="W79" i="1"/>
  <c r="W80" i="1"/>
  <c r="W81" i="1"/>
  <c r="W82" i="1"/>
  <c r="W83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7" i="1"/>
  <c r="W108" i="1"/>
  <c r="W109" i="1"/>
  <c r="W114" i="1"/>
  <c r="W115" i="1"/>
  <c r="W116" i="1"/>
  <c r="W117" i="1"/>
  <c r="W118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30" i="1"/>
  <c r="W32" i="1"/>
  <c r="W33" i="1"/>
  <c r="W11" i="1"/>
  <c r="W137" i="1" l="1"/>
  <c r="V137" i="1"/>
  <c r="W34" i="1"/>
  <c r="V110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36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30" i="1"/>
  <c r="V31" i="1"/>
  <c r="V32" i="1"/>
  <c r="V33" i="1"/>
  <c r="V11" i="1"/>
  <c r="V34" i="1" l="1"/>
  <c r="V106" i="1"/>
  <c r="D102" i="1"/>
  <c r="D101" i="1"/>
  <c r="D32" i="1"/>
  <c r="D31" i="1"/>
  <c r="D28" i="1"/>
  <c r="D100" i="1"/>
  <c r="D99" i="1"/>
  <c r="D90" i="1"/>
  <c r="O90" i="1"/>
  <c r="P90" i="1" s="1"/>
  <c r="Q90" i="1" s="1"/>
  <c r="R90" i="1" s="1"/>
  <c r="D91" i="1"/>
  <c r="O91" i="1"/>
  <c r="P91" i="1" s="1"/>
  <c r="Q91" i="1" s="1"/>
  <c r="R91" i="1" s="1"/>
  <c r="D92" i="1"/>
  <c r="O92" i="1"/>
  <c r="P92" i="1" s="1"/>
  <c r="Q92" i="1" s="1"/>
  <c r="R92" i="1" s="1"/>
  <c r="D93" i="1"/>
  <c r="O93" i="1"/>
  <c r="P93" i="1" s="1"/>
  <c r="Q93" i="1" s="1"/>
  <c r="R93" i="1" s="1"/>
  <c r="D80" i="1"/>
  <c r="K80" i="1"/>
  <c r="L80" i="1" s="1"/>
  <c r="M80" i="1" s="1"/>
  <c r="O80" i="1"/>
  <c r="P80" i="1" s="1"/>
  <c r="Q80" i="1" s="1"/>
  <c r="R80" i="1" s="1"/>
  <c r="D81" i="1"/>
  <c r="K81" i="1"/>
  <c r="L81" i="1" s="1"/>
  <c r="M81" i="1" s="1"/>
  <c r="O81" i="1"/>
  <c r="P81" i="1" s="1"/>
  <c r="Q81" i="1" s="1"/>
  <c r="R81" i="1" s="1"/>
  <c r="E34" i="1"/>
  <c r="D43" i="1"/>
  <c r="O42" i="1"/>
  <c r="P42" i="1" s="1"/>
  <c r="Q42" i="1" s="1"/>
  <c r="R42" i="1" s="1"/>
  <c r="D42" i="1"/>
  <c r="O41" i="1"/>
  <c r="P41" i="1" s="1"/>
  <c r="Q41" i="1" s="1"/>
  <c r="R41" i="1" s="1"/>
  <c r="K41" i="1"/>
  <c r="L41" i="1" s="1"/>
  <c r="M41" i="1" s="1"/>
  <c r="D41" i="1"/>
  <c r="O40" i="1"/>
  <c r="P40" i="1" s="1"/>
  <c r="Q40" i="1" s="1"/>
  <c r="R40" i="1" s="1"/>
  <c r="K40" i="1"/>
  <c r="L40" i="1" s="1"/>
  <c r="M40" i="1" s="1"/>
  <c r="D40" i="1"/>
  <c r="O39" i="1"/>
  <c r="P39" i="1" s="1"/>
  <c r="Q39" i="1" s="1"/>
  <c r="R39" i="1" s="1"/>
  <c r="K39" i="1"/>
  <c r="L39" i="1" s="1"/>
  <c r="M39" i="1" s="1"/>
  <c r="D39" i="1"/>
  <c r="O38" i="1"/>
  <c r="P38" i="1" s="1"/>
  <c r="Q38" i="1" s="1"/>
  <c r="R38" i="1" s="1"/>
  <c r="K38" i="1"/>
  <c r="L38" i="1" s="1"/>
  <c r="M38" i="1" s="1"/>
  <c r="D38" i="1"/>
  <c r="O37" i="1"/>
  <c r="P37" i="1" s="1"/>
  <c r="Q37" i="1" s="1"/>
  <c r="R37" i="1" s="1"/>
  <c r="K37" i="1"/>
  <c r="L37" i="1" s="1"/>
  <c r="M37" i="1" s="1"/>
  <c r="D37" i="1"/>
  <c r="O36" i="1"/>
  <c r="P36" i="1" s="1"/>
  <c r="Q36" i="1" s="1"/>
  <c r="R36" i="1" s="1"/>
  <c r="K36" i="1"/>
  <c r="L36" i="1" s="1"/>
  <c r="M36" i="1" s="1"/>
  <c r="E36" i="1"/>
  <c r="O52" i="1"/>
  <c r="P52" i="1" s="1"/>
  <c r="Q52" i="1" s="1"/>
  <c r="R52" i="1" s="1"/>
  <c r="D52" i="1"/>
  <c r="D51" i="1"/>
  <c r="D50" i="1"/>
  <c r="D49" i="1"/>
  <c r="D48" i="1"/>
  <c r="D47" i="1"/>
  <c r="O46" i="1"/>
  <c r="P46" i="1" s="1"/>
  <c r="Q46" i="1" s="1"/>
  <c r="R46" i="1" s="1"/>
  <c r="K46" i="1"/>
  <c r="L46" i="1" s="1"/>
  <c r="M46" i="1" s="1"/>
  <c r="O45" i="1"/>
  <c r="P45" i="1" s="1"/>
  <c r="Q45" i="1" s="1"/>
  <c r="R45" i="1" s="1"/>
  <c r="K45" i="1"/>
  <c r="L45" i="1" s="1"/>
  <c r="M45" i="1" s="1"/>
  <c r="D45" i="1"/>
  <c r="O44" i="1"/>
  <c r="P44" i="1" s="1"/>
  <c r="Q44" i="1" s="1"/>
  <c r="R44" i="1" s="1"/>
  <c r="K44" i="1"/>
  <c r="L44" i="1" s="1"/>
  <c r="M44" i="1" s="1"/>
  <c r="E137" i="1"/>
  <c r="O136" i="1"/>
  <c r="P136" i="1" s="1"/>
  <c r="Q136" i="1" s="1"/>
  <c r="R136" i="1" s="1"/>
  <c r="D136" i="1"/>
  <c r="O135" i="1"/>
  <c r="P135" i="1" s="1"/>
  <c r="Q135" i="1" s="1"/>
  <c r="R135" i="1" s="1"/>
  <c r="D135" i="1"/>
  <c r="O134" i="1"/>
  <c r="P134" i="1" s="1"/>
  <c r="Q134" i="1" s="1"/>
  <c r="R134" i="1" s="1"/>
  <c r="D134" i="1"/>
  <c r="O133" i="1"/>
  <c r="P133" i="1" s="1"/>
  <c r="Q133" i="1" s="1"/>
  <c r="R133" i="1" s="1"/>
  <c r="D133" i="1"/>
  <c r="O132" i="1"/>
  <c r="P132" i="1" s="1"/>
  <c r="Q132" i="1" s="1"/>
  <c r="R132" i="1" s="1"/>
  <c r="D132" i="1"/>
  <c r="O131" i="1"/>
  <c r="P131" i="1" s="1"/>
  <c r="Q131" i="1" s="1"/>
  <c r="R131" i="1" s="1"/>
  <c r="D131" i="1"/>
  <c r="O130" i="1"/>
  <c r="P130" i="1" s="1"/>
  <c r="Q130" i="1" s="1"/>
  <c r="R130" i="1" s="1"/>
  <c r="D130" i="1"/>
  <c r="O129" i="1"/>
  <c r="P129" i="1" s="1"/>
  <c r="Q129" i="1" s="1"/>
  <c r="R129" i="1" s="1"/>
  <c r="D129" i="1"/>
  <c r="O128" i="1"/>
  <c r="P128" i="1" s="1"/>
  <c r="Q128" i="1" s="1"/>
  <c r="R128" i="1" s="1"/>
  <c r="D128" i="1"/>
  <c r="O127" i="1"/>
  <c r="P127" i="1" s="1"/>
  <c r="Q127" i="1" s="1"/>
  <c r="R127" i="1" s="1"/>
  <c r="D127" i="1"/>
  <c r="O126" i="1"/>
  <c r="P126" i="1" s="1"/>
  <c r="Q126" i="1" s="1"/>
  <c r="R126" i="1"/>
  <c r="D126" i="1"/>
  <c r="O125" i="1"/>
  <c r="P125" i="1" s="1"/>
  <c r="Q125" i="1" s="1"/>
  <c r="R125" i="1" s="1"/>
  <c r="K125" i="1"/>
  <c r="L125" i="1" s="1"/>
  <c r="M125" i="1" s="1"/>
  <c r="D125" i="1"/>
  <c r="O124" i="1"/>
  <c r="P124" i="1" s="1"/>
  <c r="Q124" i="1" s="1"/>
  <c r="R124" i="1" s="1"/>
  <c r="D124" i="1"/>
  <c r="D123" i="1"/>
  <c r="O122" i="1"/>
  <c r="P122" i="1" s="1"/>
  <c r="Q122" i="1" s="1"/>
  <c r="R122" i="1" s="1"/>
  <c r="D122" i="1"/>
  <c r="O121" i="1"/>
  <c r="P121" i="1" s="1"/>
  <c r="Q121" i="1" s="1"/>
  <c r="R121" i="1" s="1"/>
  <c r="K121" i="1"/>
  <c r="L121" i="1" s="1"/>
  <c r="M121" i="1" s="1"/>
  <c r="D121" i="1"/>
  <c r="D118" i="1"/>
  <c r="D117" i="1"/>
  <c r="D116" i="1"/>
  <c r="D115" i="1"/>
  <c r="O114" i="1"/>
  <c r="P114" i="1" s="1"/>
  <c r="Q114" i="1" s="1"/>
  <c r="R114" i="1" s="1"/>
  <c r="D114" i="1"/>
  <c r="O113" i="1"/>
  <c r="P113" i="1" s="1"/>
  <c r="Q113" i="1" s="1"/>
  <c r="R113" i="1" s="1"/>
  <c r="E113" i="1"/>
  <c r="O112" i="1"/>
  <c r="P112" i="1" s="1"/>
  <c r="Q112" i="1" s="1"/>
  <c r="R112" i="1" s="1"/>
  <c r="E112" i="1"/>
  <c r="E119" i="1" s="1"/>
  <c r="O111" i="1"/>
  <c r="P111" i="1" s="1"/>
  <c r="Q111" i="1" s="1"/>
  <c r="R111" i="1" s="1"/>
  <c r="E111" i="1"/>
  <c r="O110" i="1"/>
  <c r="P110" i="1" s="1"/>
  <c r="Q110" i="1" s="1"/>
  <c r="R110" i="1" s="1"/>
  <c r="D110" i="1"/>
  <c r="D109" i="1"/>
  <c r="O108" i="1"/>
  <c r="P108" i="1" s="1"/>
  <c r="Q108" i="1" s="1"/>
  <c r="R108" i="1" s="1"/>
  <c r="D108" i="1"/>
  <c r="D105" i="1"/>
  <c r="D104" i="1"/>
  <c r="D33" i="1"/>
  <c r="O103" i="1"/>
  <c r="P103" i="1" s="1"/>
  <c r="Q103" i="1" s="1"/>
  <c r="R103" i="1" s="1"/>
  <c r="D103" i="1"/>
  <c r="O98" i="1"/>
  <c r="P98" i="1" s="1"/>
  <c r="Q98" i="1" s="1"/>
  <c r="R98" i="1" s="1"/>
  <c r="D98" i="1"/>
  <c r="O97" i="1"/>
  <c r="P97" i="1" s="1"/>
  <c r="Q97" i="1" s="1"/>
  <c r="R97" i="1" s="1"/>
  <c r="D97" i="1"/>
  <c r="O96" i="1"/>
  <c r="P96" i="1" s="1"/>
  <c r="Q96" i="1" s="1"/>
  <c r="R96" i="1" s="1"/>
  <c r="D96" i="1"/>
  <c r="O95" i="1"/>
  <c r="P95" i="1" s="1"/>
  <c r="Q95" i="1" s="1"/>
  <c r="R95" i="1" s="1"/>
  <c r="D95" i="1"/>
  <c r="O94" i="1"/>
  <c r="P94" i="1" s="1"/>
  <c r="Q94" i="1" s="1"/>
  <c r="R94" i="1" s="1"/>
  <c r="D94" i="1"/>
  <c r="O89" i="1"/>
  <c r="P89" i="1" s="1"/>
  <c r="Q89" i="1" s="1"/>
  <c r="R89" i="1" s="1"/>
  <c r="D89" i="1"/>
  <c r="O88" i="1"/>
  <c r="P88" i="1" s="1"/>
  <c r="Q88" i="1" s="1"/>
  <c r="R88" i="1" s="1"/>
  <c r="D88" i="1"/>
  <c r="O87" i="1"/>
  <c r="P87" i="1" s="1"/>
  <c r="Q87" i="1" s="1"/>
  <c r="R87" i="1" s="1"/>
  <c r="D87" i="1"/>
  <c r="O86" i="1"/>
  <c r="P86" i="1" s="1"/>
  <c r="Q86" i="1" s="1"/>
  <c r="R86" i="1" s="1"/>
  <c r="D86" i="1"/>
  <c r="O85" i="1"/>
  <c r="P85" i="1" s="1"/>
  <c r="Q85" i="1" s="1"/>
  <c r="R85" i="1" s="1"/>
  <c r="D85" i="1"/>
  <c r="O84" i="1"/>
  <c r="P84" i="1" s="1"/>
  <c r="Q84" i="1" s="1"/>
  <c r="R84" i="1" s="1"/>
  <c r="D84" i="1"/>
  <c r="O83" i="1"/>
  <c r="P83" i="1" s="1"/>
  <c r="Q83" i="1" s="1"/>
  <c r="R83" i="1" s="1"/>
  <c r="D83" i="1"/>
  <c r="O82" i="1"/>
  <c r="P82" i="1" s="1"/>
  <c r="Q82" i="1" s="1"/>
  <c r="R82" i="1" s="1"/>
  <c r="K82" i="1"/>
  <c r="L82" i="1" s="1"/>
  <c r="M82" i="1" s="1"/>
  <c r="O79" i="1"/>
  <c r="P79" i="1" s="1"/>
  <c r="Q79" i="1" s="1"/>
  <c r="R79" i="1" s="1"/>
  <c r="K79" i="1"/>
  <c r="L79" i="1" s="1"/>
  <c r="M79" i="1" s="1"/>
  <c r="D82" i="1"/>
  <c r="O78" i="1"/>
  <c r="P78" i="1" s="1"/>
  <c r="Q78" i="1" s="1"/>
  <c r="R78" i="1" s="1"/>
  <c r="K78" i="1"/>
  <c r="L78" i="1" s="1"/>
  <c r="M78" i="1" s="1"/>
  <c r="D78" i="1"/>
  <c r="O77" i="1"/>
  <c r="P77" i="1" s="1"/>
  <c r="Q77" i="1" s="1"/>
  <c r="R77" i="1" s="1"/>
  <c r="K77" i="1"/>
  <c r="L77" i="1" s="1"/>
  <c r="M77" i="1" s="1"/>
  <c r="D77" i="1"/>
  <c r="O76" i="1"/>
  <c r="P76" i="1" s="1"/>
  <c r="Q76" i="1" s="1"/>
  <c r="R76" i="1" s="1"/>
  <c r="K76" i="1"/>
  <c r="L76" i="1" s="1"/>
  <c r="M76" i="1" s="1"/>
  <c r="E76" i="1"/>
  <c r="O75" i="1"/>
  <c r="P75" i="1" s="1"/>
  <c r="Q75" i="1" s="1"/>
  <c r="R75" i="1" s="1"/>
  <c r="K75" i="1"/>
  <c r="L75" i="1" s="1"/>
  <c r="M75" i="1" s="1"/>
  <c r="D75" i="1"/>
  <c r="D74" i="1"/>
  <c r="D73" i="1"/>
  <c r="D72" i="1"/>
  <c r="O71" i="1"/>
  <c r="P71" i="1" s="1"/>
  <c r="Q71" i="1" s="1"/>
  <c r="R71" i="1" s="1"/>
  <c r="E71" i="1"/>
  <c r="W71" i="1" s="1"/>
  <c r="O70" i="1"/>
  <c r="P70" i="1" s="1"/>
  <c r="Q70" i="1" s="1"/>
  <c r="R70" i="1" s="1"/>
  <c r="K70" i="1"/>
  <c r="L70" i="1" s="1"/>
  <c r="M70" i="1" s="1"/>
  <c r="D70" i="1"/>
  <c r="O69" i="1"/>
  <c r="P69" i="1" s="1"/>
  <c r="Q69" i="1" s="1"/>
  <c r="R69" i="1" s="1"/>
  <c r="D69" i="1"/>
  <c r="O68" i="1"/>
  <c r="P68" i="1" s="1"/>
  <c r="Q68" i="1" s="1"/>
  <c r="R68" i="1" s="1"/>
  <c r="D68" i="1"/>
  <c r="O67" i="1"/>
  <c r="P67" i="1" s="1"/>
  <c r="Q67" i="1" s="1"/>
  <c r="R67" i="1" s="1"/>
  <c r="K67" i="1"/>
  <c r="L67" i="1" s="1"/>
  <c r="M67" i="1" s="1"/>
  <c r="D67" i="1"/>
  <c r="O66" i="1"/>
  <c r="P66" i="1" s="1"/>
  <c r="Q66" i="1" s="1"/>
  <c r="R66" i="1" s="1"/>
  <c r="K66" i="1"/>
  <c r="L66" i="1" s="1"/>
  <c r="M66" i="1" s="1"/>
  <c r="D66" i="1"/>
  <c r="O65" i="1"/>
  <c r="P65" i="1" s="1"/>
  <c r="Q65" i="1" s="1"/>
  <c r="R65" i="1" s="1"/>
  <c r="K65" i="1"/>
  <c r="L65" i="1" s="1"/>
  <c r="M65" i="1" s="1"/>
  <c r="D65" i="1"/>
  <c r="O64" i="1"/>
  <c r="P64" i="1" s="1"/>
  <c r="Q64" i="1" s="1"/>
  <c r="R64" i="1" s="1"/>
  <c r="K64" i="1"/>
  <c r="L64" i="1" s="1"/>
  <c r="M64" i="1" s="1"/>
  <c r="D64" i="1"/>
  <c r="O63" i="1"/>
  <c r="P63" i="1" s="1"/>
  <c r="Q63" i="1" s="1"/>
  <c r="R63" i="1" s="1"/>
  <c r="K63" i="1"/>
  <c r="L63" i="1" s="1"/>
  <c r="M63" i="1" s="1"/>
  <c r="D63" i="1"/>
  <c r="O62" i="1"/>
  <c r="P62" i="1" s="1"/>
  <c r="Q62" i="1" s="1"/>
  <c r="R62" i="1" s="1"/>
  <c r="K62" i="1"/>
  <c r="L62" i="1" s="1"/>
  <c r="M62" i="1" s="1"/>
  <c r="D62" i="1"/>
  <c r="O61" i="1"/>
  <c r="P61" i="1" s="1"/>
  <c r="Q61" i="1" s="1"/>
  <c r="R61" i="1" s="1"/>
  <c r="K61" i="1"/>
  <c r="L61" i="1" s="1"/>
  <c r="M61" i="1" s="1"/>
  <c r="E61" i="1"/>
  <c r="W61" i="1" s="1"/>
  <c r="O60" i="1"/>
  <c r="P60" i="1" s="1"/>
  <c r="Q60" i="1" s="1"/>
  <c r="R60" i="1" s="1"/>
  <c r="K60" i="1"/>
  <c r="L60" i="1" s="1"/>
  <c r="M60" i="1" s="1"/>
  <c r="D60" i="1"/>
  <c r="O59" i="1"/>
  <c r="P59" i="1" s="1"/>
  <c r="Q59" i="1" s="1"/>
  <c r="R59" i="1" s="1"/>
  <c r="D59" i="1"/>
  <c r="O58" i="1"/>
  <c r="P58" i="1" s="1"/>
  <c r="Q58" i="1" s="1"/>
  <c r="R58" i="1" s="1"/>
  <c r="E58" i="1"/>
  <c r="W58" i="1" s="1"/>
  <c r="O57" i="1"/>
  <c r="P57" i="1" s="1"/>
  <c r="Q57" i="1" s="1"/>
  <c r="R57" i="1" s="1"/>
  <c r="D57" i="1"/>
  <c r="O56" i="1"/>
  <c r="P56" i="1" s="1"/>
  <c r="Q56" i="1" s="1"/>
  <c r="R56" i="1" s="1"/>
  <c r="D56" i="1"/>
  <c r="O55" i="1"/>
  <c r="P55" i="1" s="1"/>
  <c r="Q55" i="1" s="1"/>
  <c r="R55" i="1" s="1"/>
  <c r="K55" i="1"/>
  <c r="L55" i="1" s="1"/>
  <c r="M55" i="1" s="1"/>
  <c r="D55" i="1"/>
  <c r="D54" i="1"/>
  <c r="D53" i="1"/>
  <c r="O28" i="1"/>
  <c r="P28" i="1" s="1"/>
  <c r="Q28" i="1" s="1"/>
  <c r="R28" i="1" s="1"/>
  <c r="D27" i="1"/>
  <c r="D26" i="1"/>
  <c r="O25" i="1"/>
  <c r="P25" i="1" s="1"/>
  <c r="Q25" i="1" s="1"/>
  <c r="R25" i="1" s="1"/>
  <c r="D25" i="1"/>
  <c r="O24" i="1"/>
  <c r="P24" i="1" s="1"/>
  <c r="Q24" i="1" s="1"/>
  <c r="R24" i="1" s="1"/>
  <c r="D24" i="1"/>
  <c r="O23" i="1"/>
  <c r="P23" i="1" s="1"/>
  <c r="Q23" i="1" s="1"/>
  <c r="R23" i="1" s="1"/>
  <c r="D23" i="1"/>
  <c r="O22" i="1"/>
  <c r="P22" i="1" s="1"/>
  <c r="Q22" i="1" s="1"/>
  <c r="R22" i="1" s="1"/>
  <c r="D22" i="1"/>
  <c r="O21" i="1"/>
  <c r="P21" i="1" s="1"/>
  <c r="Q21" i="1" s="1"/>
  <c r="R21" i="1" s="1"/>
  <c r="D21" i="1"/>
  <c r="O20" i="1"/>
  <c r="P20" i="1" s="1"/>
  <c r="Q20" i="1" s="1"/>
  <c r="R20" i="1" s="1"/>
  <c r="D20" i="1"/>
  <c r="O19" i="1"/>
  <c r="P19" i="1" s="1"/>
  <c r="Q19" i="1" s="1"/>
  <c r="R19" i="1" s="1"/>
  <c r="D19" i="1"/>
  <c r="O18" i="1"/>
  <c r="P18" i="1" s="1"/>
  <c r="Q18" i="1" s="1"/>
  <c r="R18" i="1" s="1"/>
  <c r="K18" i="1"/>
  <c r="L18" i="1" s="1"/>
  <c r="M18" i="1" s="1"/>
  <c r="D18" i="1"/>
  <c r="O17" i="1"/>
  <c r="P17" i="1" s="1"/>
  <c r="Q17" i="1" s="1"/>
  <c r="R17" i="1" s="1"/>
  <c r="D17" i="1"/>
  <c r="O16" i="1"/>
  <c r="P16" i="1" s="1"/>
  <c r="Q16" i="1" s="1"/>
  <c r="R16" i="1" s="1"/>
  <c r="D16" i="1"/>
  <c r="O15" i="1"/>
  <c r="P15" i="1" s="1"/>
  <c r="Q15" i="1" s="1"/>
  <c r="R15" i="1" s="1"/>
  <c r="D15" i="1"/>
  <c r="O14" i="1"/>
  <c r="P14" i="1" s="1"/>
  <c r="Q14" i="1" s="1"/>
  <c r="R14" i="1" s="1"/>
  <c r="D14" i="1"/>
  <c r="D13" i="1"/>
  <c r="O12" i="1"/>
  <c r="P12" i="1" s="1"/>
  <c r="Q12" i="1" s="1"/>
  <c r="R12" i="1" s="1"/>
  <c r="D12" i="1"/>
  <c r="O11" i="1"/>
  <c r="P11" i="1" s="1"/>
  <c r="Q11" i="1" s="1"/>
  <c r="R11" i="1" s="1"/>
  <c r="K11" i="1"/>
  <c r="L11" i="1" s="1"/>
  <c r="M11" i="1" s="1"/>
  <c r="D11" i="1"/>
  <c r="D79" i="1"/>
  <c r="D58" i="1" l="1"/>
  <c r="D71" i="1"/>
  <c r="D137" i="1"/>
  <c r="E106" i="1"/>
  <c r="E138" i="1" s="1"/>
  <c r="D61" i="1"/>
  <c r="W36" i="1"/>
  <c r="D36" i="1"/>
  <c r="W76" i="1"/>
  <c r="D76" i="1"/>
  <c r="V111" i="1"/>
  <c r="D111" i="1"/>
  <c r="W112" i="1"/>
  <c r="W119" i="1" s="1"/>
  <c r="D112" i="1"/>
  <c r="V113" i="1"/>
  <c r="D113" i="1"/>
  <c r="D34" i="1"/>
  <c r="V119" i="1" l="1"/>
  <c r="V138" i="1" s="1"/>
  <c r="D106" i="1"/>
  <c r="D119" i="1"/>
  <c r="W106" i="1"/>
  <c r="W138" i="1" s="1"/>
  <c r="G137" i="1" s="1"/>
  <c r="V141" i="1" l="1"/>
  <c r="F137" i="1"/>
  <c r="D138" i="1"/>
</calcChain>
</file>

<file path=xl/sharedStrings.xml><?xml version="1.0" encoding="utf-8"?>
<sst xmlns="http://schemas.openxmlformats.org/spreadsheetml/2006/main" count="517" uniqueCount="191">
  <si>
    <r>
      <t xml:space="preserve">BANCO INTERAMERICANO DE DESENVOLVIMENTO
</t>
    </r>
    <r>
      <rPr>
        <b/>
        <sz val="12"/>
        <color indexed="8"/>
        <rFont val="Arial"/>
        <family val="2"/>
      </rPr>
      <t>Programa Segurança Cidadã no Espírito Santo
Contrato de Empréstimo Nº 3279/OC-BR (BR-L1387)</t>
    </r>
  </si>
  <si>
    <t>PLANO DE AQUISIÇÕES (PA)</t>
  </si>
  <si>
    <t>Câmbio atualizado em:</t>
  </si>
  <si>
    <t>id.</t>
  </si>
  <si>
    <t>Comp.</t>
  </si>
  <si>
    <t>DESCRIÇÃO DO CONTRATO
AÇÃO PROPOSTA</t>
  </si>
  <si>
    <t>CUSTO ESTIMADO 
R$</t>
  </si>
  <si>
    <t>CUSTO ESTIMADO
US$</t>
  </si>
  <si>
    <t>FONTE</t>
  </si>
  <si>
    <t>MÉTODO</t>
  </si>
  <si>
    <t>REVISÃO</t>
  </si>
  <si>
    <t>DATAS ESTIMADAS</t>
  </si>
  <si>
    <t>COMENTÁRIO</t>
  </si>
  <si>
    <t>BID</t>
  </si>
  <si>
    <t>Local</t>
  </si>
  <si>
    <t xml:space="preserve"> TR ou especificações técnicas prontas</t>
  </si>
  <si>
    <t>Não-objeção do BID (TR/Edital)</t>
  </si>
  <si>
    <t>Montagem do processo licitatório</t>
  </si>
  <si>
    <t>Tramitação na PGE</t>
  </si>
  <si>
    <t>Publicação do Edital</t>
  </si>
  <si>
    <t>Abertura da Licitação</t>
  </si>
  <si>
    <t>Tramitação do processo licitatório</t>
  </si>
  <si>
    <t>Adjudicação e assinatura do contrato</t>
  </si>
  <si>
    <t>Emissão de ordem de serviço</t>
  </si>
  <si>
    <t>PRAZO DE EXECUÇÃO DO CONTRATO</t>
  </si>
  <si>
    <t xml:space="preserve">Assinatura do Contrato </t>
  </si>
  <si>
    <t>1. SERVIÇOS DE CONSULTORIA</t>
  </si>
  <si>
    <t>SBQC</t>
  </si>
  <si>
    <t>Ex-ante</t>
  </si>
  <si>
    <t>2 anos</t>
  </si>
  <si>
    <t>Certificação e controle interno e externo das policias - UNODC</t>
  </si>
  <si>
    <t>CD</t>
  </si>
  <si>
    <t>Contratação de consultoria para implementação do Observatório da Segurança Pública / SESP</t>
  </si>
  <si>
    <t>SQC</t>
  </si>
  <si>
    <t>Elaboração dos projetos executivos para os Centros de Cidadania</t>
  </si>
  <si>
    <t>Ex-post</t>
  </si>
  <si>
    <t>Contratação de empresa/organização da sociedade cívil para gestão dos Centros de Cidadania</t>
  </si>
  <si>
    <t>Contratação de consultoria para desenvolvimento método de acompanhamento para jovens dependentes de alcool e drogas - Programa Valorização da Vida</t>
  </si>
  <si>
    <t>3 anos</t>
  </si>
  <si>
    <t>Contratação de consultoria para implantação da Justiça Restaurativa no IASES</t>
  </si>
  <si>
    <t>CI</t>
  </si>
  <si>
    <t>Contratação de consultoria para elaboração dos projetos executivos para Construcão de Espaço para os Servidores (Linhares, Cachoeiro de Itapemirim e Cariacica Sede)</t>
  </si>
  <si>
    <t xml:space="preserve">Contratação de consultoria para elaboração dos projetos executivos para reforma e ampliação da Montanha da Esperança </t>
  </si>
  <si>
    <t>Contratação de consultoria para elaboração dos projetos executivos para construção da unidade de Linhares</t>
  </si>
  <si>
    <t>Contratação de consultores para fiscalização das obras do IASES - Região Metropolitana</t>
  </si>
  <si>
    <t>4 anos</t>
  </si>
  <si>
    <t>Contratação de consultores para fiscalização das obras do IASES - Região Norte</t>
  </si>
  <si>
    <t>5 anos</t>
  </si>
  <si>
    <t>Contratação de consultores para fiscalização das obras do IASES - Região Sul</t>
  </si>
  <si>
    <t>6 anos</t>
  </si>
  <si>
    <t>Contratação de consultoria para implantação da metodologia de Auto Mudança Cognitiva no IASES</t>
  </si>
  <si>
    <t>Contratação de consultoria para implantação do monitoramento da gestão do IASES</t>
  </si>
  <si>
    <t>TOTAL 1</t>
  </si>
  <si>
    <t>2. AQUISIÇÃO DE BENS E SERVIÇOS (Q NÃO DE CONSULTORIA)</t>
  </si>
  <si>
    <t>Aquisição de 93 Bases Móveis Comunitárias equipadas</t>
  </si>
  <si>
    <t>PE / ATA</t>
  </si>
  <si>
    <t xml:space="preserve">Sistema Nacional </t>
  </si>
  <si>
    <t>Entrega de 40 em 2018 e 53 em 2019</t>
  </si>
  <si>
    <t>Aquisição de 10 Microônibus</t>
  </si>
  <si>
    <t>Entrega de 08 em 2018 e 02 em 2019</t>
  </si>
  <si>
    <t>Aquisição de 03 ônibus urbano</t>
  </si>
  <si>
    <t>Entrega de 02 em 2018 e 01 em 2019</t>
  </si>
  <si>
    <t>Aquisição de 02 ônibus rodoviário</t>
  </si>
  <si>
    <t>Entrega de 01 em 2018 e 01 em 2019</t>
  </si>
  <si>
    <t>Contratação de empresa para desenvolvimento de novos módulos da Delegacia Online (DEON) e Batalhão Online (BAON)</t>
  </si>
  <si>
    <t>Aquisição Software de BI para Observatório da Segurança Pública - SESP</t>
  </si>
  <si>
    <t>Contratação de serviços de manutenção da rede elétrica e de dados das unidades da Polícia Cívil objetivando a operacionalização da DEON</t>
  </si>
  <si>
    <t>CP</t>
  </si>
  <si>
    <t>Aquisição de materiais gráficos para o PROERD e para os Conselhos Comunitários de Segurança</t>
  </si>
  <si>
    <t>Aquisição de material de divulgação para o PROERD</t>
  </si>
  <si>
    <t xml:space="preserve">Aquisição de material de apoio didático para o PROERD (computadores, projetor multimidia) </t>
  </si>
  <si>
    <t>Aquisição de equipamento de som</t>
  </si>
  <si>
    <t>Aquisição de 03 (três) licenças de Corel Draw</t>
  </si>
  <si>
    <t xml:space="preserve">Equipamentos para os Centros de Cidadania </t>
  </si>
  <si>
    <t>Aquisição de Sonorização</t>
  </si>
  <si>
    <t>Aquisição de roteadores wireless 4G</t>
  </si>
  <si>
    <t>Contratação de empresa para dar suporte aos eventos do Programa Ocupação Social (oficineiros)</t>
  </si>
  <si>
    <t>Contratação de empresa para fornecimento de alimentação (kit lanche / almoço)</t>
  </si>
  <si>
    <t>Aquisição de Materiais esportivos para o Programa Ocupação Social</t>
  </si>
  <si>
    <t>Várias aquisições</t>
  </si>
  <si>
    <t>Aquisição de material de papelaria para oficinas do Ocupação Social</t>
  </si>
  <si>
    <t>Aquisição de tinta tipo spray para oficinas do Ocupação Social</t>
  </si>
  <si>
    <t>Aquisição de material de informática para oficinas do Ocupação Social</t>
  </si>
  <si>
    <t>Aquisição de material para oficina de arte para o Programa Ocupação Social</t>
  </si>
  <si>
    <t>Aquisição de material de consumo para oficinas do Ocupação Social</t>
  </si>
  <si>
    <t>7 anos</t>
  </si>
  <si>
    <t>Contratação de Organização da Sociedade Civil para promoção de cultura, esporte e lazer</t>
  </si>
  <si>
    <t>8 anos</t>
  </si>
  <si>
    <t>LPN</t>
  </si>
  <si>
    <t>Jovens beneficiados em atividades escolares de aceleração e alfabetização (EJA)</t>
  </si>
  <si>
    <t xml:space="preserve">Aquisição de Materiais pedagógicos </t>
  </si>
  <si>
    <t>Aquisição de materiais para laboratório didático (corpo humano)</t>
  </si>
  <si>
    <t>Aquisição de carteiras escolares</t>
  </si>
  <si>
    <t>Aquisião de bandeiras e flâmulas</t>
  </si>
  <si>
    <t>Aquisição de Materiais esportivos e lazer</t>
  </si>
  <si>
    <t xml:space="preserve">Contratação de empresa para reestruturação da rede elétrica do Conjunto de Cariacica </t>
  </si>
  <si>
    <t xml:space="preserve">Aquisição de 8 Geradores </t>
  </si>
  <si>
    <t>Aquisição de eletrodomésticos para Unidade IASES</t>
  </si>
  <si>
    <t>Aquisição de Cilindros de extintores</t>
  </si>
  <si>
    <t>Aquisição de 03 veículos (2 pick-up 4x4 e 1 pick-up 4x2)</t>
  </si>
  <si>
    <t>Aquisição de equipamentos de TI</t>
  </si>
  <si>
    <t>Aquisição de material de cama e banho</t>
  </si>
  <si>
    <t>Aquisição de mesas e cadeiras plásticas</t>
  </si>
  <si>
    <t>Aquisição de mobiliário</t>
  </si>
  <si>
    <t>Aquisição de material de segurança - Revista Humanizada</t>
  </si>
  <si>
    <t>Aquisição de material para promoção de cursos Profissionalizantes e Atividades Pedagógicas no eixo de gastronomia</t>
  </si>
  <si>
    <t>Aquisição de material para promoção de cursos Profissionalizantes e Atividades Pedagógicas no eixo de informática</t>
  </si>
  <si>
    <t>Aquisição de material para promoção de cursos Profissionalizantes e Atividades Pedagógicas no eixo de estética e moda</t>
  </si>
  <si>
    <t>Aquisição de material para promoção de cursos Profissionalizantes e Atividades Pedagógicas no eixo de rádio e TV</t>
  </si>
  <si>
    <t>Aquisição de material para promoção de cursos Profissionalizantes e Atividades Pedagógicas para oferta de oficinas socioeducativas</t>
  </si>
  <si>
    <t>Aquisição de materiais de divulgação e promocional do programa</t>
  </si>
  <si>
    <t>Aquisição de equipamento de projeção - Data Show</t>
  </si>
  <si>
    <t>Contratação auditoria independente</t>
  </si>
  <si>
    <t>Contratação de Jornal de grande circulação</t>
  </si>
  <si>
    <t>Contratação de Diário Oficial</t>
  </si>
  <si>
    <t>TOTAL 2</t>
  </si>
  <si>
    <t>3. CAPACITAÇÃO</t>
  </si>
  <si>
    <t>Capacitação de Policiais para operaçionalização da DEON/BAON</t>
  </si>
  <si>
    <t>Sistema Nacional</t>
  </si>
  <si>
    <t>Realização de 04 (quatro) cursos para formação de instrutor do PROERD</t>
  </si>
  <si>
    <t xml:space="preserve">Contratação de empresa para qualificação profissional dos jovens dos Bairros do Ocupação Social </t>
  </si>
  <si>
    <t>Capacitação servidores IASES</t>
  </si>
  <si>
    <t>Será desmembrado à época</t>
  </si>
  <si>
    <t xml:space="preserve">Participação de seminários, congressos e visitas técnicas sobre boas praticas em socioeducação </t>
  </si>
  <si>
    <t>Participação de seminários, congressos e visitas técnicas sobre boas praticas</t>
  </si>
  <si>
    <t>Aquisição de passagens aéreas</t>
  </si>
  <si>
    <t>Aquisição de diárias</t>
  </si>
  <si>
    <t>TOTAL 3</t>
  </si>
  <si>
    <t>4. OBRAS</t>
  </si>
  <si>
    <t>Construção do Centro de Perícia Técnico-Científica de ES</t>
  </si>
  <si>
    <t>Reforma dos espaços de formação da Polícia Militar voltados à capacitação do efetivo em Policiamento Comunitário.</t>
  </si>
  <si>
    <t>Construção da Unidade Integrada de Segurança Pública</t>
  </si>
  <si>
    <t>Construção de 26 Centros de Cidadania</t>
  </si>
  <si>
    <t>Construção de quadra poliesportiva - Linhares</t>
  </si>
  <si>
    <t>Construção de quadra poliesportiva - Cachoeiro de Itapemirim</t>
  </si>
  <si>
    <t>Construção de três quadras poliesportivas - Cariacica</t>
  </si>
  <si>
    <t xml:space="preserve">Reforma para troca da cobertura de 4 Unidades Socioeducativas </t>
  </si>
  <si>
    <t xml:space="preserve">Construção Espaço para os Servidores </t>
  </si>
  <si>
    <t>Pavimentação e cercamento dos espaços externos da unidade de Linhares</t>
  </si>
  <si>
    <t>Pavimentação e cercamento dos espaços externos da unidade de Cachoeiro de Itapemirim</t>
  </si>
  <si>
    <t>Reforma de 07 moradias para humanização do atendimento socioeducativo - Linhares</t>
  </si>
  <si>
    <t>Reforma de 09 moradias para humanização do atendimento socioeducativo - UNIP 1, UNIP 2 e UNIS</t>
  </si>
  <si>
    <t>Reforma de 09 moradias para humanização do atendimento socioeducativo - CSE e Cachoeiro do Itapemirim</t>
  </si>
  <si>
    <t>Reforma do Centro Sócioeducativo (Montanha da Esperança)</t>
  </si>
  <si>
    <t>Construção de uma unidade de internação provisória em Linhares</t>
  </si>
  <si>
    <t>TOTAL 4</t>
  </si>
  <si>
    <t>TOTAL GERAL</t>
  </si>
  <si>
    <t>Sistema Navcional</t>
  </si>
  <si>
    <t>Aquisição de 02 furgões para transporte de cães</t>
  </si>
  <si>
    <t>CP / ATA</t>
  </si>
  <si>
    <t>Aquisição de 8 (oito) conjunto de fantasias para o PROERD (DAREM e Policial Interativo)</t>
  </si>
  <si>
    <t>Aquisição de 600 computadores com 1 monitor visando atender as necessidades das unidades da Polícia Militar para operacionalização do BAON</t>
  </si>
  <si>
    <t>Aquisição de 200 computadores com 2 monitores visando atender as necessidades das unidades da Polícia Militar para operacionalização do BAON</t>
  </si>
  <si>
    <t>Aquisição de equipamentos (computadores, wi-fi, scanner, webcan, tablets, servidor blade e outros) visando atender as necessidades das unidades das Polícias Civil e Militar para operacionalização do DEON</t>
  </si>
  <si>
    <t xml:space="preserve">Várias aquisições </t>
  </si>
  <si>
    <t>Aquisição de eletrodomésticos para Unidade IASES - freezer e geladeira</t>
  </si>
  <si>
    <t>Aquisição de eletrodomésticos para Unidade IASES - Ar condicionado split e Ar condicionado tipo janela</t>
  </si>
  <si>
    <t>Aquisição de eletrodomésticos para Unidade IASES - microondas e fogão</t>
  </si>
  <si>
    <t>Aquisição de material de segurança - Revista Humanizada - Body Scanner</t>
  </si>
  <si>
    <t>Aquisição de material de segurança - Revista Humanizada - Scanner reduzido</t>
  </si>
  <si>
    <t>Aquisição de material de segurança - Revista Humanizada - Rádio comunicador e bateria para rádio comunicador</t>
  </si>
  <si>
    <t>Previsto no item 3.4 do MOP</t>
  </si>
  <si>
    <t>4 consultorias</t>
  </si>
  <si>
    <t>Contratação de consultoria para elaboração do sistema para a gestão, monitoramento e avaliação da rede</t>
  </si>
  <si>
    <t>Contrato Prorrogável por 4 anos</t>
  </si>
  <si>
    <t>Aquisição de veículos para transporte de apoio ao Projeto Ocupação Social</t>
  </si>
  <si>
    <t>Contratação de Empresas para a prestação dos serviços de consultorias em Análise de Projetos de Engenharia, supervisão de obras e acompanhamento técnico</t>
  </si>
  <si>
    <t>Aquisição de material de segurança - Revista Humanizada - Portal detector de metal, detector de assento magnético e detector de metal tipo raquete recarregável</t>
  </si>
  <si>
    <t>Contratação de consultoria para elaboração de proposta curricular para os socioeducandos.</t>
  </si>
  <si>
    <t>Contratação de Empresas para a prestação dos serviços de consultorias para o Programa Segurança Cidadã</t>
  </si>
  <si>
    <t>Aquisição de equipamentos e maquinários para cursos profissionalizantes</t>
  </si>
  <si>
    <t xml:space="preserve">Contratação de método de acompanhamento dos jovens para permanência na escola </t>
  </si>
  <si>
    <t>Contratação de empresa para divulgação promocional do programa</t>
  </si>
  <si>
    <t>Aquisição de equipamentos de TI - Computador para UGP</t>
  </si>
  <si>
    <t>Aquisição de equipamentos de TI - Notebook para UGP</t>
  </si>
  <si>
    <t>Contratação de Jovens Promotores para o Programa Ocupação Social (bolsistas)</t>
  </si>
  <si>
    <t>contrapartida</t>
  </si>
  <si>
    <t>Adesão à Ata de Registro de Preço da PMES nº 036/2018, Processo de Licitação nº 81327340 e PE nº 030/2018</t>
  </si>
  <si>
    <t>Adesão à Ata de Registro de Preço da PMES nº 037/2018, Processo de Licitação nº 81327099 e PE nº 028/2018</t>
  </si>
  <si>
    <t>Adesão à Ata de Registro de Preço da PMES nº 047/2018, Processo de Licitação nº 82229813 e PE nº 042/2017</t>
  </si>
  <si>
    <t>Contratação de consultores individuais</t>
  </si>
  <si>
    <t>Contratação de Consultor Individual para elaboração de estudos e projetos de engenharia, supervisão de obras e acompanhamento técnico</t>
  </si>
  <si>
    <t>Contratação de Consultor Individual na Área Social</t>
  </si>
  <si>
    <t>Atualizado em 12/09/2018 vs4</t>
  </si>
  <si>
    <t>Edital Publicado</t>
  </si>
  <si>
    <t>Será utilizado o Contrato da SEDH já existente</t>
  </si>
  <si>
    <t>Antecipado para atender decisão do STF (superlotação)</t>
  </si>
  <si>
    <t>Elaboração de Projeto Executivo e Estudos para Obra do Centro Integrado de Polícia Técnico Científica</t>
  </si>
  <si>
    <t>Adesão à Ata de Registro de Preço do MPES nº 078/2017, Processo de Licitação nº2017.0004.8136-74 e PE nº 074/2017 (Sistema Licitações-e)</t>
  </si>
  <si>
    <t>Aquisição de 02 veículos - licitação em andamento</t>
  </si>
  <si>
    <t>Processo de Licitação nº 77491599 (CP - Concorrência Pública nº 001/2018 / Sistema Nacional - extração de Ata de Registro de Preços)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</si>
</sst>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&quot;R$&quot;\ #,##0.00"/>
    <numFmt numFmtId="165" formatCode="[$-416]mmm\-yy;@"/>
    <numFmt numFmtId="166" formatCode="_(* #,##0_);_(* \(#,##0\);_(* &quot;-&quot;??_);_(@_)"/>
    <numFmt numFmtId="167" formatCode="#,##0.00\ ;&quot; (&quot;#,##0.00\);&quot; -&quot;#\ ;@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4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color theme="1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ill="0" applyBorder="0" applyAlignment="0" applyProtection="0"/>
    <xf numFmtId="0" fontId="1" fillId="0" borderId="0"/>
    <xf numFmtId="167" fontId="2" fillId="0" borderId="0"/>
    <xf numFmtId="43" fontId="2" fillId="0" borderId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14" fontId="8" fillId="0" borderId="0" xfId="2" applyNumberFormat="1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 wrapText="1"/>
    </xf>
    <xf numFmtId="0" fontId="7" fillId="0" borderId="0" xfId="2" applyFont="1" applyBorder="1" applyAlignment="1" applyProtection="1">
      <alignment vertical="center" wrapText="1"/>
    </xf>
    <xf numFmtId="14" fontId="7" fillId="0" borderId="0" xfId="2" applyNumberFormat="1" applyFont="1" applyBorder="1" applyAlignment="1" applyProtection="1">
      <alignment horizontal="left" vertical="center" wrapText="1"/>
    </xf>
    <xf numFmtId="164" fontId="7" fillId="0" borderId="0" xfId="2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11" fillId="2" borderId="10" xfId="3" applyFont="1" applyFill="1" applyBorder="1" applyAlignment="1" applyProtection="1">
      <alignment horizontal="center" vertical="center" wrapText="1"/>
    </xf>
    <xf numFmtId="0" fontId="11" fillId="2" borderId="11" xfId="3" applyFont="1" applyFill="1" applyBorder="1" applyAlignment="1" applyProtection="1">
      <alignment horizontal="center" vertical="center" wrapText="1"/>
    </xf>
    <xf numFmtId="0" fontId="13" fillId="3" borderId="16" xfId="3" applyFont="1" applyFill="1" applyBorder="1" applyAlignment="1" applyProtection="1">
      <alignment horizontal="center" vertical="center"/>
    </xf>
    <xf numFmtId="0" fontId="13" fillId="4" borderId="11" xfId="3" applyFont="1" applyFill="1" applyBorder="1" applyAlignment="1" applyProtection="1">
      <alignment horizontal="center" vertical="center"/>
    </xf>
    <xf numFmtId="0" fontId="13" fillId="4" borderId="11" xfId="0" applyFont="1" applyFill="1" applyBorder="1" applyAlignment="1" applyProtection="1">
      <alignment horizontal="left" vertical="center" wrapText="1"/>
    </xf>
    <xf numFmtId="3" fontId="13" fillId="4" borderId="11" xfId="0" applyNumberFormat="1" applyFont="1" applyFill="1" applyBorder="1" applyAlignment="1" applyProtection="1">
      <alignment horizontal="center" vertical="center" wrapText="1"/>
    </xf>
    <xf numFmtId="9" fontId="13" fillId="4" borderId="11" xfId="0" applyNumberFormat="1" applyFont="1" applyFill="1" applyBorder="1" applyAlignment="1" applyProtection="1">
      <alignment horizontal="center" vertical="center" wrapText="1"/>
    </xf>
    <xf numFmtId="9" fontId="13" fillId="3" borderId="11" xfId="3" applyNumberFormat="1" applyFont="1" applyFill="1" applyBorder="1" applyAlignment="1" applyProtection="1">
      <alignment horizontal="center" vertical="center" wrapText="1"/>
    </xf>
    <xf numFmtId="165" fontId="13" fillId="4" borderId="11" xfId="3" applyNumberFormat="1" applyFont="1" applyFill="1" applyBorder="1" applyAlignment="1" applyProtection="1">
      <alignment horizontal="center" vertical="center" wrapText="1"/>
    </xf>
    <xf numFmtId="165" fontId="13" fillId="4" borderId="11" xfId="4" applyNumberFormat="1" applyFont="1" applyFill="1" applyBorder="1" applyAlignment="1" applyProtection="1">
      <alignment horizontal="center" vertical="center" wrapText="1"/>
    </xf>
    <xf numFmtId="0" fontId="13" fillId="3" borderId="17" xfId="3" applyFont="1" applyFill="1" applyBorder="1" applyAlignment="1" applyProtection="1">
      <alignment vertical="center"/>
    </xf>
    <xf numFmtId="9" fontId="13" fillId="0" borderId="11" xfId="0" applyNumberFormat="1" applyFont="1" applyFill="1" applyBorder="1" applyAlignment="1" applyProtection="1">
      <alignment horizontal="center" vertical="center" wrapText="1"/>
    </xf>
    <xf numFmtId="9" fontId="13" fillId="0" borderId="11" xfId="3" applyNumberFormat="1" applyFont="1" applyFill="1" applyBorder="1" applyAlignment="1" applyProtection="1">
      <alignment horizontal="center" vertical="center" wrapText="1"/>
    </xf>
    <xf numFmtId="0" fontId="13" fillId="0" borderId="11" xfId="3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justify" vertical="center" wrapText="1"/>
    </xf>
    <xf numFmtId="3" fontId="13" fillId="0" borderId="11" xfId="0" applyNumberFormat="1" applyFont="1" applyFill="1" applyBorder="1" applyAlignment="1" applyProtection="1">
      <alignment horizontal="center" vertical="center" wrapText="1"/>
    </xf>
    <xf numFmtId="165" fontId="13" fillId="0" borderId="11" xfId="3" applyNumberFormat="1" applyFont="1" applyFill="1" applyBorder="1" applyAlignment="1" applyProtection="1">
      <alignment horizontal="center" vertical="center" wrapText="1"/>
    </xf>
    <xf numFmtId="165" fontId="13" fillId="0" borderId="11" xfId="4" applyNumberFormat="1" applyFont="1" applyFill="1" applyBorder="1" applyAlignment="1" applyProtection="1">
      <alignment horizontal="center" vertical="center" wrapText="1"/>
    </xf>
    <xf numFmtId="0" fontId="13" fillId="0" borderId="17" xfId="3" applyFont="1" applyFill="1" applyBorder="1" applyAlignment="1" applyProtection="1">
      <alignment vertical="center"/>
    </xf>
    <xf numFmtId="0" fontId="0" fillId="0" borderId="0" xfId="0" applyFill="1" applyProtection="1"/>
    <xf numFmtId="0" fontId="13" fillId="0" borderId="11" xfId="0" applyFont="1" applyFill="1" applyBorder="1" applyAlignment="1" applyProtection="1">
      <alignment horizontal="justify" vertical="center" wrapText="1"/>
    </xf>
    <xf numFmtId="0" fontId="13" fillId="3" borderId="18" xfId="3" applyFont="1" applyFill="1" applyBorder="1" applyAlignment="1" applyProtection="1">
      <alignment vertical="center"/>
    </xf>
    <xf numFmtId="166" fontId="14" fillId="5" borderId="11" xfId="3" applyNumberFormat="1" applyFont="1" applyFill="1" applyBorder="1" applyAlignment="1" applyProtection="1">
      <alignment horizontal="right" vertical="center" wrapText="1"/>
    </xf>
    <xf numFmtId="0" fontId="14" fillId="5" borderId="20" xfId="3" applyFont="1" applyFill="1" applyBorder="1" applyAlignment="1" applyProtection="1">
      <alignment horizontal="center" vertical="center" wrapText="1"/>
    </xf>
    <xf numFmtId="0" fontId="14" fillId="5" borderId="18" xfId="3" applyFont="1" applyFill="1" applyBorder="1" applyAlignment="1" applyProtection="1">
      <alignment horizontal="center" vertical="center" wrapText="1"/>
    </xf>
    <xf numFmtId="0" fontId="13" fillId="4" borderId="10" xfId="0" applyFont="1" applyFill="1" applyBorder="1" applyAlignment="1" applyProtection="1">
      <alignment horizontal="justify" vertical="center" wrapText="1"/>
    </xf>
    <xf numFmtId="3" fontId="13" fillId="4" borderId="10" xfId="0" applyNumberFormat="1" applyFont="1" applyFill="1" applyBorder="1" applyAlignment="1" applyProtection="1">
      <alignment horizontal="center" vertical="center" wrapText="1"/>
    </xf>
    <xf numFmtId="9" fontId="13" fillId="4" borderId="10" xfId="0" applyNumberFormat="1" applyFont="1" applyFill="1" applyBorder="1" applyAlignment="1" applyProtection="1">
      <alignment horizontal="center" vertical="center" wrapText="1"/>
    </xf>
    <xf numFmtId="9" fontId="13" fillId="4" borderId="21" xfId="0" applyNumberFormat="1" applyFont="1" applyFill="1" applyBorder="1" applyAlignment="1" applyProtection="1">
      <alignment horizontal="center" vertical="center" wrapText="1"/>
    </xf>
    <xf numFmtId="0" fontId="13" fillId="3" borderId="17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horizontal="center" vertical="center"/>
    </xf>
    <xf numFmtId="3" fontId="13" fillId="0" borderId="10" xfId="0" applyNumberFormat="1" applyFont="1" applyFill="1" applyBorder="1" applyAlignment="1" applyProtection="1">
      <alignment horizontal="center" vertical="center" wrapText="1"/>
    </xf>
    <xf numFmtId="9" fontId="13" fillId="0" borderId="10" xfId="0" applyNumberFormat="1" applyFont="1" applyFill="1" applyBorder="1" applyAlignment="1" applyProtection="1">
      <alignment horizontal="center" vertical="center" wrapText="1"/>
    </xf>
    <xf numFmtId="9" fontId="13" fillId="0" borderId="21" xfId="0" applyNumberFormat="1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justify" vertical="center" wrapText="1"/>
    </xf>
    <xf numFmtId="9" fontId="13" fillId="4" borderId="22" xfId="0" applyNumberFormat="1" applyFont="1" applyFill="1" applyBorder="1" applyAlignment="1" applyProtection="1">
      <alignment horizontal="center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0" borderId="23" xfId="0" applyFont="1" applyFill="1" applyBorder="1" applyAlignment="1" applyProtection="1">
      <alignment horizontal="justify" vertical="center" wrapText="1"/>
    </xf>
    <xf numFmtId="9" fontId="13" fillId="0" borderId="22" xfId="0" applyNumberFormat="1" applyFont="1" applyFill="1" applyBorder="1" applyAlignment="1" applyProtection="1">
      <alignment horizontal="center" vertical="center" wrapText="1"/>
    </xf>
    <xf numFmtId="0" fontId="16" fillId="4" borderId="11" xfId="0" applyFont="1" applyFill="1" applyBorder="1" applyAlignment="1" applyProtection="1">
      <alignment horizontal="justify" vertical="center" wrapText="1"/>
    </xf>
    <xf numFmtId="9" fontId="13" fillId="4" borderId="11" xfId="3" applyNumberFormat="1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justify" vertical="center" wrapText="1"/>
    </xf>
    <xf numFmtId="9" fontId="13" fillId="3" borderId="17" xfId="3" applyNumberFormat="1" applyFont="1" applyFill="1" applyBorder="1" applyAlignment="1" applyProtection="1">
      <alignment horizontal="left" vertical="center" wrapText="1"/>
    </xf>
    <xf numFmtId="0" fontId="7" fillId="4" borderId="11" xfId="2" applyFont="1" applyFill="1" applyBorder="1" applyAlignment="1" applyProtection="1">
      <alignment horizontal="center" vertical="center"/>
    </xf>
    <xf numFmtId="0" fontId="13" fillId="0" borderId="11" xfId="2" applyFont="1" applyFill="1" applyBorder="1" applyAlignment="1" applyProtection="1">
      <alignment horizontal="center" vertical="center"/>
    </xf>
    <xf numFmtId="9" fontId="13" fillId="0" borderId="23" xfId="3" applyNumberFormat="1" applyFont="1" applyFill="1" applyBorder="1" applyAlignment="1" applyProtection="1">
      <alignment horizontal="center" vertical="center" wrapText="1"/>
    </xf>
    <xf numFmtId="0" fontId="7" fillId="4" borderId="17" xfId="2" applyFont="1" applyFill="1" applyBorder="1" applyAlignment="1" applyProtection="1">
      <alignment vertical="center"/>
    </xf>
    <xf numFmtId="0" fontId="7" fillId="0" borderId="16" xfId="2" applyFont="1" applyBorder="1" applyAlignment="1" applyProtection="1">
      <alignment horizontal="center" vertical="center"/>
    </xf>
    <xf numFmtId="0" fontId="7" fillId="0" borderId="11" xfId="2" applyFont="1" applyFill="1" applyBorder="1" applyAlignment="1" applyProtection="1">
      <alignment horizontal="center" vertical="center"/>
    </xf>
    <xf numFmtId="0" fontId="7" fillId="0" borderId="18" xfId="2" applyFont="1" applyFill="1" applyBorder="1" applyAlignment="1" applyProtection="1">
      <alignment vertical="center"/>
    </xf>
    <xf numFmtId="17" fontId="13" fillId="4" borderId="17" xfId="3" applyNumberFormat="1" applyFont="1" applyFill="1" applyBorder="1" applyAlignment="1" applyProtection="1">
      <alignment horizontal="left" vertical="center" wrapText="1"/>
    </xf>
    <xf numFmtId="43" fontId="0" fillId="0" borderId="0" xfId="1" applyFont="1" applyFill="1" applyProtection="1"/>
    <xf numFmtId="166" fontId="17" fillId="2" borderId="25" xfId="4" applyNumberFormat="1" applyFont="1" applyFill="1" applyBorder="1" applyAlignment="1" applyProtection="1">
      <alignment vertical="center"/>
    </xf>
    <xf numFmtId="0" fontId="15" fillId="2" borderId="26" xfId="3" applyFont="1" applyFill="1" applyBorder="1" applyAlignment="1" applyProtection="1">
      <alignment vertical="center" wrapText="1"/>
    </xf>
    <xf numFmtId="0" fontId="15" fillId="2" borderId="27" xfId="3" applyFont="1" applyFill="1" applyBorder="1" applyAlignment="1" applyProtection="1">
      <alignment vertical="center" wrapText="1"/>
    </xf>
    <xf numFmtId="0" fontId="0" fillId="0" borderId="29" xfId="0" applyBorder="1" applyProtection="1"/>
    <xf numFmtId="166" fontId="17" fillId="4" borderId="29" xfId="4" applyNumberFormat="1" applyFont="1" applyFill="1" applyBorder="1" applyAlignment="1" applyProtection="1">
      <alignment vertical="center"/>
    </xf>
    <xf numFmtId="43" fontId="18" fillId="4" borderId="29" xfId="1" applyFont="1" applyFill="1" applyBorder="1" applyAlignment="1" applyProtection="1">
      <alignment vertical="center"/>
    </xf>
    <xf numFmtId="0" fontId="0" fillId="4" borderId="29" xfId="0" applyFill="1" applyBorder="1" applyProtection="1"/>
    <xf numFmtId="166" fontId="0" fillId="0" borderId="0" xfId="0" applyNumberFormat="1" applyProtection="1"/>
    <xf numFmtId="0" fontId="0" fillId="4" borderId="0" xfId="0" applyFill="1" applyProtection="1"/>
    <xf numFmtId="0" fontId="13" fillId="4" borderId="16" xfId="3" applyFont="1" applyFill="1" applyBorder="1" applyAlignment="1" applyProtection="1">
      <alignment horizontal="center" vertical="center"/>
    </xf>
    <xf numFmtId="0" fontId="13" fillId="4" borderId="17" xfId="3" applyFont="1" applyFill="1" applyBorder="1" applyAlignment="1" applyProtection="1">
      <alignment vertical="center"/>
    </xf>
    <xf numFmtId="0" fontId="13" fillId="4" borderId="17" xfId="3" applyFont="1" applyFill="1" applyBorder="1" applyAlignment="1" applyProtection="1">
      <alignment vertical="center" wrapText="1"/>
    </xf>
    <xf numFmtId="0" fontId="13" fillId="4" borderId="16" xfId="2" applyFont="1" applyFill="1" applyBorder="1" applyAlignment="1" applyProtection="1">
      <alignment horizontal="center" vertical="center"/>
    </xf>
    <xf numFmtId="0" fontId="13" fillId="4" borderId="11" xfId="2" applyFont="1" applyFill="1" applyBorder="1" applyAlignment="1" applyProtection="1">
      <alignment horizontal="center" vertical="center"/>
    </xf>
    <xf numFmtId="0" fontId="7" fillId="4" borderId="16" xfId="2" applyFont="1" applyFill="1" applyBorder="1" applyAlignment="1" applyProtection="1">
      <alignment horizontal="center" vertical="center"/>
    </xf>
    <xf numFmtId="0" fontId="19" fillId="0" borderId="0" xfId="0" applyFont="1" applyFill="1" applyProtection="1"/>
    <xf numFmtId="0" fontId="16" fillId="0" borderId="10" xfId="0" applyFont="1" applyFill="1" applyBorder="1" applyAlignment="1" applyProtection="1">
      <alignment horizontal="justify" vertical="center" wrapText="1"/>
    </xf>
    <xf numFmtId="43" fontId="20" fillId="0" borderId="0" xfId="1" applyFont="1" applyFill="1" applyProtection="1"/>
    <xf numFmtId="43" fontId="20" fillId="0" borderId="0" xfId="1" applyFont="1" applyFill="1" applyAlignment="1" applyProtection="1">
      <alignment horizontal="center" vertical="center"/>
    </xf>
    <xf numFmtId="166" fontId="0" fillId="0" borderId="0" xfId="1" applyNumberFormat="1" applyFont="1" applyFill="1" applyProtection="1"/>
    <xf numFmtId="9" fontId="14" fillId="5" borderId="20" xfId="8" applyFont="1" applyFill="1" applyBorder="1" applyAlignment="1" applyProtection="1">
      <alignment horizontal="center" vertical="center" wrapText="1"/>
    </xf>
    <xf numFmtId="0" fontId="21" fillId="0" borderId="17" xfId="3" applyFont="1" applyFill="1" applyBorder="1" applyAlignment="1" applyProtection="1">
      <alignment vertical="center"/>
    </xf>
    <xf numFmtId="43" fontId="19" fillId="0" borderId="0" xfId="1" applyFont="1" applyFill="1" applyProtection="1"/>
    <xf numFmtId="166" fontId="19" fillId="0" borderId="0" xfId="1" applyNumberFormat="1" applyFont="1" applyFill="1" applyProtection="1"/>
    <xf numFmtId="165" fontId="13" fillId="6" borderId="11" xfId="3" applyNumberFormat="1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4" fillId="5" borderId="19" xfId="3" applyFont="1" applyFill="1" applyBorder="1" applyAlignment="1" applyProtection="1">
      <alignment horizontal="center" vertical="center" wrapText="1"/>
    </xf>
    <xf numFmtId="0" fontId="14" fillId="5" borderId="20" xfId="3" applyFont="1" applyFill="1" applyBorder="1" applyAlignment="1" applyProtection="1">
      <alignment horizontal="center" vertical="center" wrapText="1"/>
    </xf>
    <xf numFmtId="0" fontId="17" fillId="2" borderId="24" xfId="3" applyFont="1" applyFill="1" applyBorder="1" applyAlignment="1" applyProtection="1">
      <alignment horizontal="center" vertical="center" wrapText="1"/>
    </xf>
    <xf numFmtId="0" fontId="17" fillId="2" borderId="25" xfId="3" applyFont="1" applyFill="1" applyBorder="1" applyAlignment="1" applyProtection="1">
      <alignment horizontal="center" vertical="center" wrapText="1"/>
    </xf>
    <xf numFmtId="0" fontId="15" fillId="2" borderId="27" xfId="3" applyFont="1" applyFill="1" applyBorder="1" applyAlignment="1" applyProtection="1">
      <alignment horizontal="center" vertical="center" wrapText="1"/>
    </xf>
    <xf numFmtId="0" fontId="15" fillId="2" borderId="28" xfId="3" applyFont="1" applyFill="1" applyBorder="1" applyAlignment="1" applyProtection="1">
      <alignment horizontal="center" vertical="center" wrapText="1"/>
    </xf>
    <xf numFmtId="0" fontId="15" fillId="2" borderId="19" xfId="3" applyFont="1" applyFill="1" applyBorder="1" applyAlignment="1" applyProtection="1">
      <alignment horizontal="center" vertical="center" wrapText="1"/>
    </xf>
    <xf numFmtId="0" fontId="15" fillId="2" borderId="20" xfId="3" applyFont="1" applyFill="1" applyBorder="1" applyAlignment="1" applyProtection="1">
      <alignment horizontal="center" vertical="center" wrapText="1"/>
    </xf>
    <xf numFmtId="0" fontId="15" fillId="2" borderId="18" xfId="3" applyFont="1" applyFill="1" applyBorder="1" applyAlignment="1" applyProtection="1">
      <alignment horizontal="center" vertical="center" wrapText="1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left" vertical="center" wrapText="1"/>
    </xf>
    <xf numFmtId="0" fontId="7" fillId="0" borderId="0" xfId="2" applyFont="1" applyBorder="1" applyAlignment="1" applyProtection="1">
      <alignment horizontal="right" vertical="center" wrapText="1"/>
    </xf>
    <xf numFmtId="0" fontId="10" fillId="2" borderId="2" xfId="3" applyFont="1" applyFill="1" applyBorder="1" applyAlignment="1" applyProtection="1">
      <alignment horizontal="center" vertical="center" wrapText="1"/>
    </xf>
    <xf numFmtId="0" fontId="10" fillId="2" borderId="9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center" vertical="center" textRotation="90" wrapText="1"/>
    </xf>
    <xf numFmtId="0" fontId="10" fillId="2" borderId="10" xfId="3" applyFont="1" applyFill="1" applyBorder="1" applyAlignment="1" applyProtection="1">
      <alignment horizontal="center" vertical="center" textRotation="90" wrapText="1"/>
    </xf>
    <xf numFmtId="0" fontId="10" fillId="2" borderId="3" xfId="3" applyFont="1" applyFill="1" applyBorder="1" applyAlignment="1" applyProtection="1">
      <alignment horizontal="center" vertical="center" wrapText="1"/>
    </xf>
    <xf numFmtId="0" fontId="10" fillId="2" borderId="10" xfId="3" applyFont="1" applyFill="1" applyBorder="1" applyAlignment="1" applyProtection="1">
      <alignment horizontal="center" vertical="center" wrapText="1"/>
    </xf>
    <xf numFmtId="0" fontId="10" fillId="2" borderId="4" xfId="3" applyFont="1" applyFill="1" applyBorder="1" applyAlignment="1" applyProtection="1">
      <alignment horizontal="center" vertical="center" wrapText="1"/>
    </xf>
    <xf numFmtId="0" fontId="10" fillId="2" borderId="5" xfId="3" applyFont="1" applyFill="1" applyBorder="1" applyAlignment="1" applyProtection="1">
      <alignment horizontal="center" vertical="center" wrapText="1"/>
    </xf>
    <xf numFmtId="0" fontId="10" fillId="2" borderId="7" xfId="3" applyFont="1" applyFill="1" applyBorder="1" applyAlignment="1" applyProtection="1">
      <alignment horizontal="center" vertical="center" wrapText="1"/>
    </xf>
    <xf numFmtId="0" fontId="10" fillId="2" borderId="8" xfId="3" applyFont="1" applyFill="1" applyBorder="1" applyAlignment="1" applyProtection="1">
      <alignment horizontal="center" vertical="center" wrapText="1"/>
    </xf>
    <xf numFmtId="0" fontId="10" fillId="2" borderId="12" xfId="3" applyFont="1" applyFill="1" applyBorder="1" applyAlignment="1" applyProtection="1">
      <alignment horizontal="center" vertical="center" wrapText="1"/>
    </xf>
    <xf numFmtId="0" fontId="13" fillId="4" borderId="18" xfId="3" applyFont="1" applyFill="1" applyBorder="1" applyAlignment="1" applyProtection="1">
      <alignment vertical="center"/>
    </xf>
    <xf numFmtId="0" fontId="13" fillId="4" borderId="17" xfId="2" applyFont="1" applyFill="1" applyBorder="1" applyAlignment="1" applyProtection="1">
      <alignment vertical="center"/>
    </xf>
    <xf numFmtId="9" fontId="13" fillId="4" borderId="23" xfId="3" applyNumberFormat="1" applyFont="1" applyFill="1" applyBorder="1" applyAlignment="1" applyProtection="1">
      <alignment horizontal="center" vertical="center" wrapText="1"/>
    </xf>
  </cellXfs>
  <cellStyles count="9">
    <cellStyle name="Comma" xfId="1" builtinId="3"/>
    <cellStyle name="Normal" xfId="0" builtinId="0"/>
    <cellStyle name="Normal 2" xfId="2" xr:uid="{00000000-0005-0000-0000-000001000000}"/>
    <cellStyle name="Normal 2 2" xfId="3" xr:uid="{00000000-0005-0000-0000-000002000000}"/>
    <cellStyle name="Normal 3" xfId="5" xr:uid="{00000000-0005-0000-0000-000003000000}"/>
    <cellStyle name="Percent" xfId="8" builtinId="5"/>
    <cellStyle name="Separador de milhares 11 2" xfId="6" xr:uid="{00000000-0005-0000-0000-000005000000}"/>
    <cellStyle name="Separador de milhares 2" xfId="7" xr:uid="{00000000-0005-0000-0000-000006000000}"/>
    <cellStyle name="Separador de milhares 2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73580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Ivssedu1503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COMP II"/>
      <sheetName val="12_PA SEDU"/>
      <sheetName val="Orçamento SEDU"/>
      <sheetName val="Revisão metas físicas"/>
      <sheetName val="6_Componente 3"/>
      <sheetName val="7_ADM"/>
      <sheetName val="8_Consolidação Tipo Recurso"/>
      <sheetName val="9_Cronograma Físico"/>
      <sheetName val="10_PEP &amp; POA"/>
      <sheetName val="11_Orçamento Global"/>
      <sheetName val="12_PA"/>
    </sheetNames>
    <sheetDataSet>
      <sheetData sheetId="0"/>
      <sheetData sheetId="1"/>
      <sheetData sheetId="2"/>
      <sheetData sheetId="3">
        <row r="1">
          <cell r="A1" t="str">
            <v>V- PRODUTOS, ATIVIDADES E RECURSOS</v>
          </cell>
        </row>
        <row r="2">
          <cell r="A2" t="str">
            <v>COMPONENTE 1: MELHORA DA EFETIVIDADE POLICIAL PARA A PREVENÇÃO, CONTROLE E INVESTIGAÇÃO DO CRIME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 e Equipamentos</v>
          </cell>
          <cell r="N3" t="str">
            <v>Valores em US$</v>
          </cell>
          <cell r="P3" t="str">
            <v>Serviços Técnicos que não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Modelo de planejamento e gestão integrada orientada para resultados da segurança pública, incluindo a modernização das tecnologias de informação sobre o crime, apoio para a análise e investigação criminal, implementado (Sistema de Gestão de Segurança Pública com Indicadores e Metas; Procedimentos Operativos Padrão - POP; Planos Operacionais; Plano Estratégico)</v>
          </cell>
          <cell r="B5" t="str">
            <v>1.1.1. Elaborar o Modelo de planejamento e gestão integrada orientada para resultados da segurança pública</v>
          </cell>
        </row>
        <row r="6">
          <cell r="B6" t="str">
            <v>1.1.2. Desenvolver o Sistema de Gestão de Segurança Pública com Indicadores e Metas; Procedimentos Operativos Padrão - POP; Planos Operacionais; Plano Estratégico da Policia Militar, Policia Civil e Policia Técnico Científica</v>
          </cell>
        </row>
        <row r="10">
          <cell r="A10">
            <v>3695652.17</v>
          </cell>
        </row>
        <row r="11">
          <cell r="A11" t="str">
            <v>1.2 Centro que integre a Perícia Técnico-Científica do Espírito Santo construído</v>
          </cell>
          <cell r="B11" t="str">
            <v>1.2.1 Elaborar o Projeto Executivo e Estudos</v>
          </cell>
        </row>
        <row r="12">
          <cell r="B12" t="str">
            <v>1.2.2 Construir o Centro</v>
          </cell>
        </row>
        <row r="14">
          <cell r="A14">
            <v>11450000</v>
          </cell>
        </row>
        <row r="15">
          <cell r="A15" t="str">
            <v>1.3 Efetivo de policiamento comunitário capacitado</v>
          </cell>
          <cell r="B15" t="str">
            <v>1.3.1 Capacitar os efetivos policiais em cursos de atendimento comunitário, direitos humanos, mediação, resolução de conflitos, análise criminal e outros</v>
          </cell>
        </row>
        <row r="18">
          <cell r="A18">
            <v>2725726.96</v>
          </cell>
        </row>
        <row r="19">
          <cell r="A19" t="str">
            <v>1.4 Equipes de policiais militares capacitados e equipados para a execuçao do policiamento comunitário, visando administrar e prevenir conflitos e relacionar-se com a comunidade, principalmente com a população jovem, nos aglomerados definidos pelo Programa</v>
          </cell>
          <cell r="B19" t="str">
            <v>1.4.1. Aquisição de viaturas para radiopatrulhamento comunitário: 102 veículos do tipo Station Wagon, adaptadas e equipadas, para atendimento dos 05 anos do projeto (implementação e substituição).</v>
          </cell>
        </row>
        <row r="20">
          <cell r="B20" t="str">
            <v>1.4.2. Aquisição de viaturas para radiopatrulhamento comunitário: 102 veículos do tipo Camionetes 4x4, adaptadas e equipadas, para atendimento dos 05 anos do projeto (implementação e substituição).</v>
          </cell>
        </row>
        <row r="21">
          <cell r="B21" t="str">
            <v>1.4.3. Aquisição de viaturas para motopatrulhamento comunitário: 222 veículos do tipo motocicleta (250 a 300 cc), adaptadas e equipadas, para atendimento dos 05 anos do projeto  (implementação e substituição).</v>
          </cell>
        </row>
        <row r="22">
          <cell r="B22" t="str">
            <v xml:space="preserve">1.4.4. Aquisição de Equipamentos de Comunicação: 235 rádios transceptores portáteis, para atendimento dos 05 anos do projeto. </v>
          </cell>
        </row>
        <row r="23">
          <cell r="B23" t="str">
            <v>1.4.5.  Aquisição de Postos (Bases) Móveis Comunitárias: 16 veículos tipo furgão, adaptado e equipado (sendo 02 reservas), para atendimento dos 05 anos do projeto.</v>
          </cell>
        </row>
        <row r="24">
          <cell r="B24" t="str">
            <v>1.4.6. Aquisição de Bicilcetas para ciclopatrulhamento comunitário: 184 bicicletas tipo montain bike, adaptadas, para atendimento dos 05 anos do projeto.</v>
          </cell>
        </row>
        <row r="25">
          <cell r="A25">
            <v>9737440.8800000008</v>
          </cell>
        </row>
        <row r="26">
          <cell r="A26" t="str">
            <v>1.5 14 Foros Comunitários de Segurança Pública implantados e operando nos aglomerados de bairros alvos do Programa</v>
          </cell>
          <cell r="B26" t="str">
            <v>1.5.1. Elaborar Plano de Trabalho dos Foros e Procedimento Operacional Padrão para suas reuniões</v>
          </cell>
        </row>
        <row r="27">
          <cell r="B27" t="str">
            <v>1.5.2. Realizar Coffee Break para reuniões dos Foros</v>
          </cell>
        </row>
        <row r="28">
          <cell r="B28" t="str">
            <v>1.5.3. Adquirir material de escritório para registro de atas dos Foros</v>
          </cell>
        </row>
        <row r="31">
          <cell r="A31">
            <v>141180</v>
          </cell>
        </row>
        <row r="32">
          <cell r="A32" t="str">
            <v xml:space="preserve">1.6 Certificação do adequado funcionamento do controle externo e interno das policias nos territórios do Programa </v>
          </cell>
          <cell r="B32" t="str">
            <v xml:space="preserve">1.6.1 Certificação  e treinamento para melhorar os sistemas de controle externo e interno das policias nos territórios do programa pelo UNODC.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">
          <cell r="A33">
            <v>250000</v>
          </cell>
        </row>
        <row r="34">
          <cell r="A34" t="str">
            <v>TOTAL</v>
          </cell>
          <cell r="B34">
            <v>28000000</v>
          </cell>
        </row>
      </sheetData>
      <sheetData sheetId="4">
        <row r="1">
          <cell r="A1" t="str">
            <v>V- PRODUTOS, ATIVIDADES E RECURSOS</v>
          </cell>
        </row>
        <row r="2">
          <cell r="A2" t="str">
            <v>COMPONENTE 2: PREVENÇÃO SOCIAL DA VIOLÊNCIA PARA A POPULAÇÃO JOVEM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 e Equipamentos</v>
          </cell>
          <cell r="N3" t="str">
            <v>Valores em US$</v>
          </cell>
          <cell r="P3" t="str">
            <v>Serviços Técnicos que não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  <cell r="X3" t="str">
            <v>Convênios/Deslocamento</v>
          </cell>
          <cell r="Z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  <cell r="X4" t="str">
            <v>Descrição</v>
          </cell>
          <cell r="Y4" t="str">
            <v>Qt.</v>
          </cell>
          <cell r="Z4" t="str">
            <v>Unitário</v>
          </cell>
          <cell r="AA4" t="str">
            <v>Total</v>
          </cell>
        </row>
        <row r="5">
          <cell r="A5" t="str">
            <v>2.1. 14 Centros de Cidadania (CC) para práticas esportivas, culturais, recreativas, de educação supletiva e formação para o trabalho implantadas</v>
          </cell>
          <cell r="B5" t="str">
            <v>2.1.1. Contratar ente para gestão dos CC</v>
          </cell>
        </row>
        <row r="6">
          <cell r="B6" t="str">
            <v>2.1.2. Oferecer bolsas aos jovens promotores dos CC</v>
          </cell>
        </row>
        <row r="9">
          <cell r="A9">
            <v>11373586.460000001</v>
          </cell>
        </row>
        <row r="10">
          <cell r="A10" t="str">
            <v>2.2. Estação de Conhecimento implantado</v>
          </cell>
          <cell r="B10" t="str">
            <v>2.2.1. Elaborar o Projeto Executivo e Estudos</v>
          </cell>
        </row>
        <row r="11">
          <cell r="B11" t="str">
            <v>2.2.2. Construir a Estação de Conhecimento</v>
          </cell>
        </row>
        <row r="12">
          <cell r="B12" t="str">
            <v>2.2.3. Adquirir equipamentos</v>
          </cell>
        </row>
        <row r="13">
          <cell r="A13">
            <v>8695652.1799999997</v>
          </cell>
        </row>
        <row r="14">
          <cell r="A14" t="str">
            <v>2.3. Cobertura de serviços de assistência a dependentes de álcool e drogas, ampliada</v>
          </cell>
          <cell r="B14" t="str">
            <v>2.3.1. Elaboração/adequação de projeto executivo e estudos</v>
          </cell>
        </row>
        <row r="15">
          <cell r="B15" t="str">
            <v>2.3.2. Construir 2 CAPS</v>
          </cell>
        </row>
        <row r="16">
          <cell r="B16" t="str">
            <v>2.3.3. Capacitar para a realização oficinas terapêuticas nos CAPS</v>
          </cell>
        </row>
        <row r="17">
          <cell r="B17" t="str">
            <v>2.3.4. Realizar cursos de qualificação profissional nas áreas de Captação de Recursos, redução de danos e atenção psicossocial</v>
          </cell>
        </row>
        <row r="18">
          <cell r="A18">
            <v>1802260.87</v>
          </cell>
        </row>
        <row r="19">
          <cell r="A19" t="str">
            <v>2.4. Ações voltadas ao sistema educativo que promovam a permanência dos jovens na escola e a conclusão do Ensino Fundamental e Ensino Médio implantadas (Coordenadores de Pais)</v>
          </cell>
          <cell r="B19" t="str">
            <v>2.4.1. Contratar consultoria para 88 Coordenadores de Pais</v>
          </cell>
        </row>
        <row r="24">
          <cell r="A24">
            <v>6128500.5</v>
          </cell>
        </row>
        <row r="25">
          <cell r="A25" t="str">
            <v>TOTAL</v>
          </cell>
          <cell r="B25">
            <v>28000000</v>
          </cell>
        </row>
      </sheetData>
      <sheetData sheetId="5"/>
      <sheetData sheetId="6"/>
      <sheetData sheetId="7"/>
      <sheetData sheetId="8"/>
      <sheetData sheetId="9"/>
      <sheetData sheetId="10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Bens, Equipamento e Sistemas de Informação</v>
          </cell>
          <cell r="N3" t="str">
            <v>Valores em US$</v>
          </cell>
          <cell r="P3" t="str">
            <v>Serviços Técnicos que nâo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  <cell r="X3" t="str">
            <v>Deslocamentos</v>
          </cell>
          <cell r="Z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  <cell r="X4" t="str">
            <v>Descrição</v>
          </cell>
          <cell r="Y4" t="str">
            <v>Qt.</v>
          </cell>
          <cell r="Z4" t="str">
            <v>Unitário</v>
          </cell>
          <cell r="AA4" t="str">
            <v>Total</v>
          </cell>
        </row>
        <row r="5">
          <cell r="A5" t="str">
            <v>A.1. Estruturação da Unidade de Gestão do Programa</v>
          </cell>
          <cell r="B5" t="str">
            <v>A.1.1. Realizar apoio técnico ao gerenciamento das ações do Programa</v>
          </cell>
        </row>
        <row r="6">
          <cell r="B6" t="str">
            <v>A.1.2. Contratar vagas em cursos existentes no mercado/capacitação diversas da equipe</v>
          </cell>
        </row>
        <row r="7">
          <cell r="B7" t="str">
            <v>A.1.3. Deslocamentos diversos da equipe da UGP</v>
          </cell>
        </row>
        <row r="8">
          <cell r="B8" t="str">
            <v>A.1.4. Adquirir hardware e software</v>
          </cell>
        </row>
        <row r="9">
          <cell r="B9" t="str">
            <v>A.1.5. Adquirir mobiliário</v>
          </cell>
        </row>
        <row r="10">
          <cell r="B10" t="str">
            <v>A.1.6. Adquirir materiais para divulgação</v>
          </cell>
        </row>
        <row r="11">
          <cell r="B11" t="str">
            <v>A.1.7. Adequação de espaços físicos</v>
          </cell>
        </row>
        <row r="12">
          <cell r="B12" t="str">
            <v>A.1.8. Organizar eventos relativos ao Programa</v>
          </cell>
        </row>
        <row r="13">
          <cell r="B13" t="str">
            <v>A.1.9. Estratégia de comunicação e divulgação</v>
          </cell>
        </row>
        <row r="14">
          <cell r="A14">
            <v>2076086.95</v>
          </cell>
        </row>
        <row r="15">
          <cell r="A15" t="str">
            <v>A.2. Sistemática de Monitoramento e Avaliação do Programa</v>
          </cell>
          <cell r="B15" t="str">
            <v>A.2.1. Contratar consultoria para definir e implantar sistemática de monitoramento das ações do Programa</v>
          </cell>
        </row>
        <row r="16">
          <cell r="B16" t="str">
            <v>A.2.2. Diárias e passagem para supervisão</v>
          </cell>
        </row>
        <row r="17">
          <cell r="B17" t="str">
            <v>A.2.3. Implantação do sistema de monitoramento físico e financeiro</v>
          </cell>
        </row>
        <row r="18">
          <cell r="B18" t="str">
            <v>A.2.4. Eventos e seminários de avaliação e disseminação de melhores práticas</v>
          </cell>
        </row>
        <row r="19">
          <cell r="B19" t="str">
            <v>A.2.5. Pesquisas de vitimização</v>
          </cell>
        </row>
        <row r="20">
          <cell r="B20" t="str">
            <v>A.2.6. Pesquisas sobre a efetividade da Polícia Comunitária e dos Foros Comunitários de Segurança</v>
          </cell>
        </row>
        <row r="21">
          <cell r="B21" t="str">
            <v>A.2.7. Consultorias para as avaliações de impacto</v>
          </cell>
        </row>
        <row r="22">
          <cell r="B22" t="str">
            <v>A.2.8. Consultoria para a avaliação intermediária</v>
          </cell>
        </row>
        <row r="23">
          <cell r="B23" t="str">
            <v>A.2.9. Consultorias para as avaliações econômica ex-post, final e PCR</v>
          </cell>
        </row>
        <row r="24">
          <cell r="A24">
            <v>1323913.04</v>
          </cell>
        </row>
        <row r="25">
          <cell r="A25" t="str">
            <v>TOTAL</v>
          </cell>
          <cell r="B25">
            <v>3400000</v>
          </cell>
        </row>
      </sheetData>
      <sheetData sheetId="11"/>
      <sheetData sheetId="12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41640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1/14</v>
          </cell>
          <cell r="I3" t="str">
            <v>Ano 2/15</v>
          </cell>
          <cell r="M3" t="str">
            <v>Ano 3/16</v>
          </cell>
          <cell r="Q3" t="str">
            <v>Ano 4/17</v>
          </cell>
          <cell r="U3" t="str">
            <v>Ano 5/18</v>
          </cell>
          <cell r="Y3" t="str">
            <v>Valor</v>
          </cell>
          <cell r="Z3" t="str">
            <v>Ano 1</v>
          </cell>
          <cell r="AD3" t="e">
            <v>#REF!</v>
          </cell>
          <cell r="AE3" t="str">
            <v>Ano 1</v>
          </cell>
          <cell r="AJ3" t="str">
            <v>Ano 2</v>
          </cell>
          <cell r="AO3" t="str">
            <v>Ano 3</v>
          </cell>
          <cell r="AT3" t="str">
            <v>Ano 4</v>
          </cell>
          <cell r="AY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 t="str">
            <v>Produto</v>
          </cell>
          <cell r="Z4">
            <v>1</v>
          </cell>
          <cell r="AA4">
            <v>2</v>
          </cell>
          <cell r="AB4">
            <v>3</v>
          </cell>
          <cell r="AC4">
            <v>4</v>
          </cell>
          <cell r="AD4" t="str">
            <v>Total</v>
          </cell>
          <cell r="AE4">
            <v>1</v>
          </cell>
          <cell r="AF4">
            <v>2</v>
          </cell>
          <cell r="AG4">
            <v>3</v>
          </cell>
          <cell r="AH4">
            <v>4</v>
          </cell>
          <cell r="AI4" t="str">
            <v>Total</v>
          </cell>
          <cell r="AJ4">
            <v>1</v>
          </cell>
          <cell r="AK4">
            <v>2</v>
          </cell>
          <cell r="AL4">
            <v>3</v>
          </cell>
          <cell r="AM4">
            <v>4</v>
          </cell>
          <cell r="AN4" t="str">
            <v>Total</v>
          </cell>
          <cell r="AO4">
            <v>1</v>
          </cell>
          <cell r="AP4">
            <v>2</v>
          </cell>
          <cell r="AQ4">
            <v>3</v>
          </cell>
          <cell r="AR4">
            <v>4</v>
          </cell>
          <cell r="AS4" t="str">
            <v>Total</v>
          </cell>
          <cell r="AT4">
            <v>1</v>
          </cell>
          <cell r="AU4">
            <v>2</v>
          </cell>
          <cell r="AV4">
            <v>3</v>
          </cell>
          <cell r="AW4">
            <v>4</v>
          </cell>
          <cell r="AX4" t="str">
            <v>Total</v>
          </cell>
          <cell r="AY4">
            <v>1</v>
          </cell>
          <cell r="AZ4">
            <v>2</v>
          </cell>
          <cell r="BA4">
            <v>3</v>
          </cell>
          <cell r="BB4">
            <v>4</v>
          </cell>
          <cell r="BC4" t="str">
            <v>Total</v>
          </cell>
        </row>
        <row r="6">
          <cell r="A6" t="str">
            <v>COMPONENTE 1: MELHORA DA EFETIVIDADE POLICIAL PARA A PREVENÇÃO, CONTROLE E INVESTIGAÇÃO DO CRIME</v>
          </cell>
        </row>
        <row r="7">
          <cell r="A7" t="str">
            <v>1.1. Modelo de planejamento e gestão integrada orientada para resultados da segurança pública, incluindo a modernização das tecnologias de informação sobre o crime, apoio para a análise e investigação criminal, implementado</v>
          </cell>
        </row>
        <row r="8">
          <cell r="A8" t="str">
            <v>1.2. Centro que integre a Perícia Técnico-Científica do Espírito Santo construído</v>
          </cell>
        </row>
        <row r="9">
          <cell r="A9" t="str">
            <v>1.3. Efetivo de policiamento comunitário capacitado</v>
          </cell>
        </row>
        <row r="10">
          <cell r="A10" t="str">
            <v>1.4. Equipes de policiais militares capacitados e equipados para a execuçao do policiamento comunitário</v>
          </cell>
        </row>
        <row r="11">
          <cell r="A11" t="str">
            <v>1.5. Foros Comunitários de Segurança Pública implantados e operando nos territórios do Programa</v>
          </cell>
        </row>
        <row r="12">
          <cell r="A12" t="str">
            <v xml:space="preserve">1.6. Certificação do adequado funcionamento do controle externo e interno das polícias nos territórios do Programa </v>
          </cell>
        </row>
        <row r="13">
          <cell r="A13" t="str">
            <v>COMPONENTE 2: PREVENÇÃO SOCIAL DA VIOLÊNCIA PARA A POPULAÇÃO JOVEM</v>
          </cell>
        </row>
        <row r="14">
          <cell r="A14" t="str">
            <v>2.1. Centros de Cidadania (CC) para práticas esportivas, culturais, recreativas, de educação supletiva e formação para o trabalho implantadas</v>
          </cell>
        </row>
        <row r="15">
          <cell r="A15" t="str">
            <v>2.2. Estação de Conhecimento implantado</v>
          </cell>
        </row>
        <row r="16">
          <cell r="A16" t="str">
            <v>2.3. Cobertura de serviços de assistência a dependentes de álcool e drogas, ampliada</v>
          </cell>
        </row>
        <row r="17">
          <cell r="A17" t="str">
            <v>2.4. Ações voltadas ao sistema educativo que promovam a permanência dos jovens na escola e a conclusão do Ensino Fundamental e Ensino Médio implantadas</v>
          </cell>
        </row>
        <row r="18">
          <cell r="A18" t="str">
            <v>COMPONENTE 3: MODERNIZAÇÃO DO PROCESSO DE RESSOCIALIZAÇÃO</v>
          </cell>
        </row>
        <row r="19">
          <cell r="A19" t="str">
            <v>3.1. Plano de formação contínua para servidores do IASES, implantado</v>
          </cell>
        </row>
        <row r="20">
          <cell r="A20" t="str">
            <v>3.2. Modernização do sistema de gestão de dados do IASES, implementada</v>
          </cell>
        </row>
        <row r="21">
          <cell r="A21" t="str">
            <v>3.3. Centro de Atenção e Inclusão Social (CAIS) de apoio à reintegração de jovens egressos das unidades socioeducativas do IASES, implantado</v>
          </cell>
        </row>
        <row r="22">
          <cell r="A22" t="str">
            <v>3.4. Jovens internados atendidos com serviços de esporte, lazer, cultura, formação profissional, capacitação laboral, etc.</v>
          </cell>
        </row>
        <row r="23">
          <cell r="A23" t="str">
            <v>3.5. Sistema de videomonitoramento implantado nas unidades do IASES</v>
          </cell>
        </row>
        <row r="24">
          <cell r="A24" t="str">
            <v>Administração</v>
          </cell>
        </row>
        <row r="25">
          <cell r="A25" t="str">
            <v>A.1. Estruturação da Unidade de Gestão do Programa</v>
          </cell>
        </row>
        <row r="26">
          <cell r="A26" t="str">
            <v>A.2. Sistemática de Monitoramento e Avaliação do Programa</v>
          </cell>
        </row>
      </sheetData>
      <sheetData sheetId="13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</row>
        <row r="4">
          <cell r="A4" t="str">
            <v>CUSTOS TOTAIS (DIRETOS+ADM)</v>
          </cell>
        </row>
        <row r="5">
          <cell r="A5" t="str">
            <v>COMPONENTE 1: MELHORA DA EFETIVIDADE POLICIAL PARA A PREVENÇÃO, CONTROLE E INVESTIGAÇÃO DO CRIME</v>
          </cell>
        </row>
        <row r="6">
          <cell r="A6" t="str">
            <v>1.1. Modelo de planejamento e gestão integrada orientada para resultados da segurança pública, incluindo a modernização das tecnologias de informação sobre o crime, apoio para a análise e investigação criminal, implementado</v>
          </cell>
        </row>
        <row r="7">
          <cell r="A7" t="str">
            <v>1.2. Centro que integre a Perícia Técnico-Científica do Espírito Santo construído</v>
          </cell>
        </row>
        <row r="8">
          <cell r="A8" t="str">
            <v>1.3. Efetivo de policiamento comunitário capacitado</v>
          </cell>
        </row>
        <row r="9">
          <cell r="A9" t="str">
            <v>1.4. Equipes de policiais militares capacitados e equipados para a execuçao do policiamento comunitário</v>
          </cell>
        </row>
        <row r="10">
          <cell r="A10" t="str">
            <v>1.5. Foros Comunitários de Segurança Pública implantados e operando nos territórios do Programa</v>
          </cell>
        </row>
        <row r="11">
          <cell r="A11" t="str">
            <v xml:space="preserve">1.6. Certificação do adequado funcionamento do controle externo e interno das polícias nos territórios do Programa </v>
          </cell>
        </row>
        <row r="12">
          <cell r="A12" t="str">
            <v>COMPONENTE 2: PREVENÇÃO SOCIAL DA VIOLÊNCIA PARA A POPULAÇÃO JOVEM</v>
          </cell>
        </row>
        <row r="13">
          <cell r="A13" t="str">
            <v>2.1. Centros de Cidadania (CC) para práticas esportivas, culturais, recreativas, de educação supletiva e formação para o trabalho implantadas</v>
          </cell>
        </row>
        <row r="14">
          <cell r="A14" t="str">
            <v>2.2. Estação de Conhecimento implantado</v>
          </cell>
        </row>
        <row r="15">
          <cell r="A15" t="str">
            <v>2.3. Cobertura de serviços de assistência a dependentes de álcool e drogas, ampliada</v>
          </cell>
        </row>
        <row r="16">
          <cell r="A16" t="str">
            <v>2.4. Ações voltadas ao sistema educativo que promovam a permanência dos jovens na escola e a conclusão do Ensino Fundamental e Ensino Médio implantadas</v>
          </cell>
        </row>
        <row r="17">
          <cell r="A17" t="str">
            <v>COMPONENTE 3: MODERNIZAÇÃO DO PROCESSO DE RESSOCIALIZAÇÃO</v>
          </cell>
        </row>
        <row r="18">
          <cell r="A18" t="str">
            <v>3.1. Plano de formação contínua para servidores do IASES, implantado</v>
          </cell>
        </row>
        <row r="19">
          <cell r="A19" t="str">
            <v>3.2. Modernização do sistema de gestão de dados do IASES, implementada</v>
          </cell>
        </row>
        <row r="20">
          <cell r="A20" t="str">
            <v>3.3. Centro de Atenção e Inclusão Social (CAIS) de apio à reintegração de jovens egressos das unidades socioeducativas do IASES, implantado</v>
          </cell>
        </row>
        <row r="21">
          <cell r="A21" t="str">
            <v>3.4. Jovens internados atendidos com serviços de esporte, lazer, cultura, formação profissional, capacitação laboral, etc.</v>
          </cell>
        </row>
        <row r="22">
          <cell r="A22" t="str">
            <v>3.5. Sistema de videomonitoramento implantado nas unidades do IASES</v>
          </cell>
        </row>
        <row r="23">
          <cell r="A23" t="str">
            <v>Administração</v>
          </cell>
        </row>
        <row r="24">
          <cell r="A24" t="str">
            <v>A.1. Estruturação da Unidade de Gestão do Programa</v>
          </cell>
        </row>
        <row r="25">
          <cell r="A25" t="str">
            <v>A.2. Sistemática de Monitoramento e Avaliação do Programa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1"/>
  <sheetViews>
    <sheetView showGridLines="0" tabSelected="1" zoomScale="85" zoomScaleNormal="85" zoomScalePageLayoutView="130" workbookViewId="0">
      <selection activeCell="N142" sqref="N142"/>
    </sheetView>
  </sheetViews>
  <sheetFormatPr defaultColWidth="9.109375" defaultRowHeight="14.4" x14ac:dyDescent="0.3"/>
  <cols>
    <col min="1" max="1" width="4.33203125" style="1" customWidth="1"/>
    <col min="2" max="2" width="3" style="1" customWidth="1"/>
    <col min="3" max="3" width="44.33203125" style="1" customWidth="1"/>
    <col min="4" max="4" width="14.44140625" style="1" bestFit="1" customWidth="1"/>
    <col min="5" max="5" width="14.109375" style="1" customWidth="1"/>
    <col min="6" max="6" width="13.44140625" style="1" customWidth="1"/>
    <col min="7" max="7" width="11.88671875" style="1" customWidth="1"/>
    <col min="8" max="8" width="10.33203125" style="1" customWidth="1"/>
    <col min="9" max="9" width="9.109375" style="1"/>
    <col min="10" max="10" width="11.33203125" style="70" hidden="1" customWidth="1"/>
    <col min="11" max="11" width="9.6640625" style="70" hidden="1" customWidth="1"/>
    <col min="12" max="12" width="10.33203125" style="70" hidden="1" customWidth="1"/>
    <col min="13" max="13" width="12.6640625" style="70" hidden="1" customWidth="1"/>
    <col min="14" max="14" width="10.6640625" style="1" customWidth="1"/>
    <col min="15" max="15" width="9.6640625" style="70" hidden="1" customWidth="1"/>
    <col min="16" max="16" width="10.33203125" style="70" hidden="1" customWidth="1"/>
    <col min="17" max="17" width="11" style="70" hidden="1" customWidth="1"/>
    <col min="18" max="18" width="10.6640625" style="70" hidden="1" customWidth="1"/>
    <col min="19" max="19" width="11" style="1" hidden="1" customWidth="1"/>
    <col min="20" max="20" width="12.6640625" style="1" customWidth="1"/>
    <col min="21" max="21" width="39.5546875" style="1" customWidth="1"/>
    <col min="22" max="22" width="15.109375" style="61" hidden="1" customWidth="1"/>
    <col min="23" max="23" width="15" style="81" hidden="1" customWidth="1"/>
    <col min="24" max="16384" width="9.109375" style="29"/>
  </cols>
  <sheetData>
    <row r="1" spans="1:23" ht="9" customHeight="1" x14ac:dyDescent="0.3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</row>
    <row r="2" spans="1:23" ht="10.5" customHeight="1" x14ac:dyDescent="0.3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3" ht="33.75" customHeight="1" x14ac:dyDescent="0.3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</row>
    <row r="4" spans="1:23" ht="15.6" x14ac:dyDescent="0.3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3" ht="18" customHeight="1" x14ac:dyDescent="0.3">
      <c r="A5" s="103" t="s">
        <v>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</row>
    <row r="6" spans="1:23" ht="14.25" customHeight="1" x14ac:dyDescent="0.3">
      <c r="A6" s="104" t="s">
        <v>183</v>
      </c>
      <c r="B6" s="104"/>
      <c r="C6" s="104"/>
      <c r="D6" s="2"/>
      <c r="E6" s="3"/>
      <c r="F6" s="3"/>
      <c r="G6" s="105" t="s">
        <v>2</v>
      </c>
      <c r="H6" s="105"/>
      <c r="I6" s="105"/>
      <c r="J6" s="4"/>
      <c r="K6" s="4"/>
      <c r="L6" s="4"/>
      <c r="M6" s="4"/>
      <c r="N6" s="5">
        <v>43306</v>
      </c>
      <c r="O6" s="4"/>
      <c r="P6" s="4"/>
      <c r="Q6" s="4"/>
      <c r="R6" s="4"/>
      <c r="S6" s="4"/>
      <c r="T6" s="6">
        <v>3.7</v>
      </c>
      <c r="U6" s="3"/>
    </row>
    <row r="7" spans="1:23" ht="5.0999999999999996" customHeight="1" thickBo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3" x14ac:dyDescent="0.3">
      <c r="A8" s="106" t="s">
        <v>3</v>
      </c>
      <c r="B8" s="108" t="s">
        <v>4</v>
      </c>
      <c r="C8" s="110" t="s">
        <v>5</v>
      </c>
      <c r="D8" s="110" t="s">
        <v>6</v>
      </c>
      <c r="E8" s="110" t="s">
        <v>7</v>
      </c>
      <c r="F8" s="112" t="s">
        <v>8</v>
      </c>
      <c r="G8" s="113"/>
      <c r="H8" s="110" t="s">
        <v>9</v>
      </c>
      <c r="I8" s="110" t="s">
        <v>10</v>
      </c>
      <c r="J8" s="8"/>
      <c r="K8" s="8"/>
      <c r="L8" s="8"/>
      <c r="M8" s="8"/>
      <c r="N8" s="112" t="s">
        <v>11</v>
      </c>
      <c r="O8" s="114"/>
      <c r="P8" s="114"/>
      <c r="Q8" s="114"/>
      <c r="R8" s="114"/>
      <c r="S8" s="114"/>
      <c r="T8" s="113"/>
      <c r="U8" s="115" t="s">
        <v>12</v>
      </c>
    </row>
    <row r="9" spans="1:23" ht="27.75" customHeight="1" thickBot="1" x14ac:dyDescent="0.35">
      <c r="A9" s="107"/>
      <c r="B9" s="109"/>
      <c r="C9" s="111"/>
      <c r="D9" s="111"/>
      <c r="E9" s="111"/>
      <c r="F9" s="9" t="s">
        <v>13</v>
      </c>
      <c r="G9" s="9" t="s">
        <v>14</v>
      </c>
      <c r="H9" s="111"/>
      <c r="I9" s="111"/>
      <c r="J9" s="10" t="s">
        <v>15</v>
      </c>
      <c r="K9" s="10" t="s">
        <v>16</v>
      </c>
      <c r="L9" s="10" t="s">
        <v>17</v>
      </c>
      <c r="M9" s="10" t="s">
        <v>18</v>
      </c>
      <c r="N9" s="9" t="s">
        <v>19</v>
      </c>
      <c r="O9" s="11" t="s">
        <v>20</v>
      </c>
      <c r="P9" s="11" t="s">
        <v>21</v>
      </c>
      <c r="Q9" s="11" t="s">
        <v>22</v>
      </c>
      <c r="R9" s="11" t="s">
        <v>23</v>
      </c>
      <c r="S9" s="9" t="s">
        <v>24</v>
      </c>
      <c r="T9" s="9" t="s">
        <v>25</v>
      </c>
      <c r="U9" s="116"/>
    </row>
    <row r="10" spans="1:23" ht="20.25" customHeight="1" thickBot="1" x14ac:dyDescent="0.35">
      <c r="A10" s="98" t="s">
        <v>26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100"/>
      <c r="V10" s="80" t="s">
        <v>176</v>
      </c>
    </row>
    <row r="11" spans="1:23" ht="20.399999999999999" x14ac:dyDescent="0.3">
      <c r="A11" s="40">
        <v>1</v>
      </c>
      <c r="B11" s="23">
        <v>1</v>
      </c>
      <c r="C11" s="87" t="s">
        <v>187</v>
      </c>
      <c r="D11" s="25">
        <f t="shared" ref="D11:D33" si="0">E11*$T$6</f>
        <v>2413040.1</v>
      </c>
      <c r="E11" s="25">
        <v>652173</v>
      </c>
      <c r="F11" s="21">
        <v>1</v>
      </c>
      <c r="G11" s="21">
        <v>0</v>
      </c>
      <c r="H11" s="22" t="s">
        <v>27</v>
      </c>
      <c r="I11" s="22" t="s">
        <v>28</v>
      </c>
      <c r="J11" s="26">
        <v>41764</v>
      </c>
      <c r="K11" s="26">
        <f t="shared" ref="K11" si="1">J11+10</f>
        <v>41774</v>
      </c>
      <c r="L11" s="26">
        <f t="shared" ref="L11" si="2">K11+5</f>
        <v>41779</v>
      </c>
      <c r="M11" s="26">
        <f t="shared" ref="M11" si="3">L11+30</f>
        <v>41809</v>
      </c>
      <c r="N11" s="18">
        <v>43374</v>
      </c>
      <c r="O11" s="18">
        <f t="shared" ref="O11:O12" si="4">N11+10</f>
        <v>43384</v>
      </c>
      <c r="P11" s="18">
        <f t="shared" ref="P11:P12" si="5">O11+40</f>
        <v>43424</v>
      </c>
      <c r="Q11" s="18">
        <f t="shared" ref="Q11:Q12" si="6">P11+10</f>
        <v>43434</v>
      </c>
      <c r="R11" s="18">
        <f t="shared" ref="R11:R12" si="7">Q11+8</f>
        <v>43442</v>
      </c>
      <c r="S11" s="19" t="s">
        <v>29</v>
      </c>
      <c r="T11" s="18">
        <v>43435</v>
      </c>
      <c r="U11" s="72"/>
      <c r="V11" s="61" t="str">
        <f t="shared" ref="V11:V28" si="8">IF(G11=100%,E11,"")</f>
        <v/>
      </c>
      <c r="W11" s="81">
        <f t="shared" ref="W11:W28" si="9">IF(F11=100%,E11,"")</f>
        <v>652173</v>
      </c>
    </row>
    <row r="12" spans="1:23" x14ac:dyDescent="0.3">
      <c r="A12" s="40">
        <v>2</v>
      </c>
      <c r="B12" s="23">
        <v>1</v>
      </c>
      <c r="C12" s="88" t="s">
        <v>30</v>
      </c>
      <c r="D12" s="25">
        <f t="shared" si="0"/>
        <v>925000</v>
      </c>
      <c r="E12" s="25">
        <v>250000</v>
      </c>
      <c r="F12" s="21">
        <v>1</v>
      </c>
      <c r="G12" s="21">
        <v>0</v>
      </c>
      <c r="H12" s="22" t="s">
        <v>31</v>
      </c>
      <c r="I12" s="22" t="s">
        <v>28</v>
      </c>
      <c r="J12" s="26"/>
      <c r="K12" s="26"/>
      <c r="L12" s="26"/>
      <c r="M12" s="26"/>
      <c r="N12" s="18">
        <v>43374</v>
      </c>
      <c r="O12" s="18">
        <f t="shared" si="4"/>
        <v>43384</v>
      </c>
      <c r="P12" s="18">
        <f t="shared" si="5"/>
        <v>43424</v>
      </c>
      <c r="Q12" s="18">
        <f t="shared" si="6"/>
        <v>43434</v>
      </c>
      <c r="R12" s="18">
        <f t="shared" si="7"/>
        <v>43442</v>
      </c>
      <c r="S12" s="19" t="s">
        <v>29</v>
      </c>
      <c r="T12" s="18">
        <v>43405</v>
      </c>
      <c r="U12" s="72" t="s">
        <v>161</v>
      </c>
      <c r="V12" s="61" t="str">
        <f t="shared" si="8"/>
        <v/>
      </c>
      <c r="W12" s="81">
        <f t="shared" si="9"/>
        <v>250000</v>
      </c>
    </row>
    <row r="13" spans="1:23" ht="22.5" customHeight="1" x14ac:dyDescent="0.3">
      <c r="A13" s="40">
        <v>3</v>
      </c>
      <c r="B13" s="23">
        <v>1</v>
      </c>
      <c r="C13" s="88" t="s">
        <v>32</v>
      </c>
      <c r="D13" s="25">
        <f t="shared" si="0"/>
        <v>462500</v>
      </c>
      <c r="E13" s="25">
        <v>125000</v>
      </c>
      <c r="F13" s="21">
        <v>1</v>
      </c>
      <c r="G13" s="21">
        <v>0</v>
      </c>
      <c r="H13" s="22" t="s">
        <v>33</v>
      </c>
      <c r="I13" s="22" t="s">
        <v>28</v>
      </c>
      <c r="J13" s="26"/>
      <c r="K13" s="26"/>
      <c r="L13" s="26"/>
      <c r="M13" s="26"/>
      <c r="N13" s="18">
        <v>43525</v>
      </c>
      <c r="O13" s="18"/>
      <c r="P13" s="18"/>
      <c r="Q13" s="18"/>
      <c r="R13" s="18"/>
      <c r="S13" s="19"/>
      <c r="T13" s="18">
        <v>43556</v>
      </c>
      <c r="U13" s="72"/>
      <c r="V13" s="61" t="str">
        <f t="shared" si="8"/>
        <v/>
      </c>
      <c r="W13" s="81">
        <f t="shared" si="9"/>
        <v>125000</v>
      </c>
    </row>
    <row r="14" spans="1:23" x14ac:dyDescent="0.3">
      <c r="A14" s="40">
        <v>4</v>
      </c>
      <c r="B14" s="23">
        <v>2</v>
      </c>
      <c r="C14" s="24" t="s">
        <v>34</v>
      </c>
      <c r="D14" s="25">
        <f t="shared" si="0"/>
        <v>1850000</v>
      </c>
      <c r="E14" s="25">
        <v>500000</v>
      </c>
      <c r="F14" s="21">
        <v>1</v>
      </c>
      <c r="G14" s="21">
        <v>0</v>
      </c>
      <c r="H14" s="22" t="s">
        <v>33</v>
      </c>
      <c r="I14" s="22" t="s">
        <v>35</v>
      </c>
      <c r="J14" s="26"/>
      <c r="K14" s="26"/>
      <c r="L14" s="26"/>
      <c r="M14" s="26"/>
      <c r="N14" s="18">
        <v>43557</v>
      </c>
      <c r="O14" s="18">
        <f t="shared" ref="O14:O25" si="10">N14+10</f>
        <v>43567</v>
      </c>
      <c r="P14" s="18">
        <f t="shared" ref="P14:P25" si="11">O14+40</f>
        <v>43607</v>
      </c>
      <c r="Q14" s="18">
        <f t="shared" ref="Q14:Q25" si="12">P14+10</f>
        <v>43617</v>
      </c>
      <c r="R14" s="18">
        <f t="shared" ref="R14:R25" si="13">Q14+8</f>
        <v>43625</v>
      </c>
      <c r="S14" s="19" t="s">
        <v>29</v>
      </c>
      <c r="T14" s="18">
        <v>43587</v>
      </c>
      <c r="U14" s="72"/>
      <c r="V14" s="61" t="str">
        <f t="shared" si="8"/>
        <v/>
      </c>
      <c r="W14" s="81">
        <f t="shared" si="9"/>
        <v>500000</v>
      </c>
    </row>
    <row r="15" spans="1:23" ht="20.399999999999999" x14ac:dyDescent="0.3">
      <c r="A15" s="40">
        <v>5</v>
      </c>
      <c r="B15" s="23">
        <v>2</v>
      </c>
      <c r="C15" s="24" t="s">
        <v>36</v>
      </c>
      <c r="D15" s="25">
        <f t="shared" si="0"/>
        <v>13320000</v>
      </c>
      <c r="E15" s="25">
        <v>3600000</v>
      </c>
      <c r="F15" s="21">
        <v>1</v>
      </c>
      <c r="G15" s="21">
        <v>0</v>
      </c>
      <c r="H15" s="22" t="s">
        <v>27</v>
      </c>
      <c r="I15" s="22" t="s">
        <v>35</v>
      </c>
      <c r="J15" s="26"/>
      <c r="K15" s="26"/>
      <c r="L15" s="26"/>
      <c r="M15" s="26"/>
      <c r="N15" s="18">
        <v>43345</v>
      </c>
      <c r="O15" s="18">
        <f t="shared" si="10"/>
        <v>43355</v>
      </c>
      <c r="P15" s="18">
        <f t="shared" si="11"/>
        <v>43395</v>
      </c>
      <c r="Q15" s="18">
        <f t="shared" si="12"/>
        <v>43405</v>
      </c>
      <c r="R15" s="18">
        <f t="shared" si="13"/>
        <v>43413</v>
      </c>
      <c r="S15" s="19" t="s">
        <v>29</v>
      </c>
      <c r="T15" s="18">
        <v>43436</v>
      </c>
      <c r="U15" s="72"/>
      <c r="V15" s="61" t="str">
        <f t="shared" si="8"/>
        <v/>
      </c>
      <c r="W15" s="81">
        <f t="shared" si="9"/>
        <v>3600000</v>
      </c>
    </row>
    <row r="16" spans="1:23" ht="30.6" x14ac:dyDescent="0.3">
      <c r="A16" s="40">
        <v>6</v>
      </c>
      <c r="B16" s="23">
        <v>2</v>
      </c>
      <c r="C16" s="24" t="s">
        <v>37</v>
      </c>
      <c r="D16" s="25">
        <f t="shared" si="0"/>
        <v>111000</v>
      </c>
      <c r="E16" s="25">
        <v>30000</v>
      </c>
      <c r="F16" s="21">
        <v>1</v>
      </c>
      <c r="G16" s="21">
        <v>0</v>
      </c>
      <c r="H16" s="22" t="s">
        <v>33</v>
      </c>
      <c r="I16" s="22" t="s">
        <v>35</v>
      </c>
      <c r="J16" s="26"/>
      <c r="K16" s="26"/>
      <c r="L16" s="26"/>
      <c r="M16" s="26"/>
      <c r="N16" s="18">
        <v>43498</v>
      </c>
      <c r="O16" s="18">
        <f t="shared" si="10"/>
        <v>43508</v>
      </c>
      <c r="P16" s="18">
        <f t="shared" si="11"/>
        <v>43548</v>
      </c>
      <c r="Q16" s="18">
        <f t="shared" si="12"/>
        <v>43558</v>
      </c>
      <c r="R16" s="18">
        <f t="shared" si="13"/>
        <v>43566</v>
      </c>
      <c r="S16" s="19" t="s">
        <v>29</v>
      </c>
      <c r="T16" s="18">
        <v>43525</v>
      </c>
      <c r="U16" s="72"/>
      <c r="V16" s="61" t="str">
        <f t="shared" si="8"/>
        <v/>
      </c>
      <c r="W16" s="81">
        <f t="shared" si="9"/>
        <v>30000</v>
      </c>
    </row>
    <row r="17" spans="1:23" ht="20.399999999999999" x14ac:dyDescent="0.3">
      <c r="A17" s="40">
        <v>7</v>
      </c>
      <c r="B17" s="23">
        <v>2</v>
      </c>
      <c r="C17" s="24" t="s">
        <v>163</v>
      </c>
      <c r="D17" s="25">
        <f t="shared" si="0"/>
        <v>1850000</v>
      </c>
      <c r="E17" s="25">
        <v>500000</v>
      </c>
      <c r="F17" s="21">
        <v>1</v>
      </c>
      <c r="G17" s="21">
        <v>0</v>
      </c>
      <c r="H17" s="22" t="s">
        <v>27</v>
      </c>
      <c r="I17" s="22" t="s">
        <v>35</v>
      </c>
      <c r="J17" s="26"/>
      <c r="K17" s="26"/>
      <c r="L17" s="26"/>
      <c r="M17" s="26"/>
      <c r="N17" s="18">
        <v>43527</v>
      </c>
      <c r="O17" s="18">
        <f t="shared" si="10"/>
        <v>43537</v>
      </c>
      <c r="P17" s="18">
        <f t="shared" si="11"/>
        <v>43577</v>
      </c>
      <c r="Q17" s="18">
        <f t="shared" si="12"/>
        <v>43587</v>
      </c>
      <c r="R17" s="18">
        <f t="shared" si="13"/>
        <v>43595</v>
      </c>
      <c r="S17" s="19" t="s">
        <v>38</v>
      </c>
      <c r="T17" s="18">
        <v>43618</v>
      </c>
      <c r="U17" s="72"/>
      <c r="V17" s="61" t="str">
        <f t="shared" si="8"/>
        <v/>
      </c>
      <c r="W17" s="81">
        <f t="shared" si="9"/>
        <v>500000</v>
      </c>
    </row>
    <row r="18" spans="1:23" ht="22.5" customHeight="1" x14ac:dyDescent="0.3">
      <c r="A18" s="40">
        <v>8</v>
      </c>
      <c r="B18" s="23">
        <v>3</v>
      </c>
      <c r="C18" s="30" t="s">
        <v>39</v>
      </c>
      <c r="D18" s="25">
        <f t="shared" si="0"/>
        <v>128127.3</v>
      </c>
      <c r="E18" s="25">
        <v>34629</v>
      </c>
      <c r="F18" s="21">
        <v>1</v>
      </c>
      <c r="G18" s="21">
        <v>0</v>
      </c>
      <c r="H18" s="22" t="s">
        <v>33</v>
      </c>
      <c r="I18" s="22" t="s">
        <v>28</v>
      </c>
      <c r="J18" s="26">
        <v>42679</v>
      </c>
      <c r="K18" s="26">
        <f t="shared" ref="K18" si="14">J18+10</f>
        <v>42689</v>
      </c>
      <c r="L18" s="26">
        <f t="shared" ref="L18" si="15">K18+5</f>
        <v>42694</v>
      </c>
      <c r="M18" s="26">
        <f t="shared" ref="M18" si="16">L18+30</f>
        <v>42724</v>
      </c>
      <c r="N18" s="18">
        <v>43344</v>
      </c>
      <c r="O18" s="18">
        <f t="shared" si="10"/>
        <v>43354</v>
      </c>
      <c r="P18" s="18">
        <f t="shared" si="11"/>
        <v>43394</v>
      </c>
      <c r="Q18" s="18">
        <f t="shared" si="12"/>
        <v>43404</v>
      </c>
      <c r="R18" s="18">
        <f t="shared" si="13"/>
        <v>43412</v>
      </c>
      <c r="S18" s="19" t="s">
        <v>29</v>
      </c>
      <c r="T18" s="18">
        <v>43422</v>
      </c>
      <c r="U18" s="72"/>
      <c r="V18" s="61" t="str">
        <f t="shared" si="8"/>
        <v/>
      </c>
      <c r="W18" s="81">
        <f t="shared" si="9"/>
        <v>34629</v>
      </c>
    </row>
    <row r="19" spans="1:23" ht="20.399999999999999" x14ac:dyDescent="0.3">
      <c r="A19" s="40">
        <v>9</v>
      </c>
      <c r="B19" s="23">
        <v>3</v>
      </c>
      <c r="C19" s="30" t="s">
        <v>168</v>
      </c>
      <c r="D19" s="25">
        <f t="shared" si="0"/>
        <v>44999.4</v>
      </c>
      <c r="E19" s="25">
        <v>12162</v>
      </c>
      <c r="F19" s="21">
        <v>1</v>
      </c>
      <c r="G19" s="21">
        <v>0</v>
      </c>
      <c r="H19" s="22" t="s">
        <v>40</v>
      </c>
      <c r="I19" s="22" t="s">
        <v>35</v>
      </c>
      <c r="J19" s="26"/>
      <c r="K19" s="26"/>
      <c r="L19" s="26"/>
      <c r="M19" s="26"/>
      <c r="N19" s="18">
        <v>43618</v>
      </c>
      <c r="O19" s="18">
        <f t="shared" si="10"/>
        <v>43628</v>
      </c>
      <c r="P19" s="18">
        <f t="shared" si="11"/>
        <v>43668</v>
      </c>
      <c r="Q19" s="18">
        <f t="shared" si="12"/>
        <v>43678</v>
      </c>
      <c r="R19" s="18">
        <f t="shared" si="13"/>
        <v>43686</v>
      </c>
      <c r="S19" s="19" t="s">
        <v>29</v>
      </c>
      <c r="T19" s="18">
        <v>43710</v>
      </c>
      <c r="U19" s="72"/>
      <c r="V19" s="61" t="str">
        <f t="shared" si="8"/>
        <v/>
      </c>
      <c r="W19" s="81">
        <f t="shared" si="9"/>
        <v>12162</v>
      </c>
    </row>
    <row r="20" spans="1:23" ht="30.6" x14ac:dyDescent="0.3">
      <c r="A20" s="40">
        <v>10</v>
      </c>
      <c r="B20" s="23">
        <v>3</v>
      </c>
      <c r="C20" s="24" t="s">
        <v>41</v>
      </c>
      <c r="D20" s="25">
        <f t="shared" si="0"/>
        <v>84001.1</v>
      </c>
      <c r="E20" s="25">
        <v>22703</v>
      </c>
      <c r="F20" s="21">
        <v>1</v>
      </c>
      <c r="G20" s="21">
        <v>0</v>
      </c>
      <c r="H20" s="22" t="s">
        <v>40</v>
      </c>
      <c r="I20" s="22" t="s">
        <v>35</v>
      </c>
      <c r="J20" s="26"/>
      <c r="K20" s="26"/>
      <c r="L20" s="26"/>
      <c r="M20" s="26"/>
      <c r="N20" s="18">
        <v>43557</v>
      </c>
      <c r="O20" s="18">
        <f t="shared" si="10"/>
        <v>43567</v>
      </c>
      <c r="P20" s="18">
        <f t="shared" si="11"/>
        <v>43607</v>
      </c>
      <c r="Q20" s="18">
        <f t="shared" si="12"/>
        <v>43617</v>
      </c>
      <c r="R20" s="18">
        <f t="shared" si="13"/>
        <v>43625</v>
      </c>
      <c r="S20" s="19" t="s">
        <v>29</v>
      </c>
      <c r="T20" s="18">
        <v>43648</v>
      </c>
      <c r="U20" s="72"/>
      <c r="V20" s="61" t="str">
        <f t="shared" si="8"/>
        <v/>
      </c>
      <c r="W20" s="81">
        <f t="shared" si="9"/>
        <v>22703</v>
      </c>
    </row>
    <row r="21" spans="1:23" ht="20.399999999999999" x14ac:dyDescent="0.3">
      <c r="A21" s="40">
        <v>11</v>
      </c>
      <c r="B21" s="23">
        <v>3</v>
      </c>
      <c r="C21" s="24" t="s">
        <v>42</v>
      </c>
      <c r="D21" s="25">
        <f t="shared" si="0"/>
        <v>255999.30000000002</v>
      </c>
      <c r="E21" s="25">
        <v>69189</v>
      </c>
      <c r="F21" s="21">
        <v>1</v>
      </c>
      <c r="G21" s="21">
        <v>0</v>
      </c>
      <c r="H21" s="22" t="s">
        <v>33</v>
      </c>
      <c r="I21" s="22" t="s">
        <v>35</v>
      </c>
      <c r="J21" s="26"/>
      <c r="K21" s="26"/>
      <c r="L21" s="26"/>
      <c r="M21" s="26"/>
      <c r="N21" s="18">
        <v>43557</v>
      </c>
      <c r="O21" s="18">
        <f t="shared" si="10"/>
        <v>43567</v>
      </c>
      <c r="P21" s="18">
        <f t="shared" si="11"/>
        <v>43607</v>
      </c>
      <c r="Q21" s="18">
        <f t="shared" si="12"/>
        <v>43617</v>
      </c>
      <c r="R21" s="18">
        <f t="shared" si="13"/>
        <v>43625</v>
      </c>
      <c r="S21" s="19" t="s">
        <v>29</v>
      </c>
      <c r="T21" s="18">
        <v>43587</v>
      </c>
      <c r="U21" s="72"/>
      <c r="V21" s="61" t="str">
        <f t="shared" si="8"/>
        <v/>
      </c>
      <c r="W21" s="81">
        <f t="shared" si="9"/>
        <v>69189</v>
      </c>
    </row>
    <row r="22" spans="1:23" ht="20.399999999999999" x14ac:dyDescent="0.3">
      <c r="A22" s="40">
        <v>12</v>
      </c>
      <c r="B22" s="23">
        <v>3</v>
      </c>
      <c r="C22" s="24" t="s">
        <v>43</v>
      </c>
      <c r="D22" s="25">
        <f t="shared" si="0"/>
        <v>383997.10000000003</v>
      </c>
      <c r="E22" s="25">
        <v>103783</v>
      </c>
      <c r="F22" s="21">
        <v>1</v>
      </c>
      <c r="G22" s="21">
        <v>0</v>
      </c>
      <c r="H22" s="22" t="s">
        <v>33</v>
      </c>
      <c r="I22" s="22" t="s">
        <v>35</v>
      </c>
      <c r="J22" s="26"/>
      <c r="K22" s="26"/>
      <c r="L22" s="26"/>
      <c r="M22" s="26"/>
      <c r="N22" s="18">
        <v>43376</v>
      </c>
      <c r="O22" s="18">
        <f t="shared" si="10"/>
        <v>43386</v>
      </c>
      <c r="P22" s="18">
        <f t="shared" si="11"/>
        <v>43426</v>
      </c>
      <c r="Q22" s="18">
        <f t="shared" si="12"/>
        <v>43436</v>
      </c>
      <c r="R22" s="18">
        <f t="shared" si="13"/>
        <v>43444</v>
      </c>
      <c r="S22" s="19" t="s">
        <v>38</v>
      </c>
      <c r="T22" s="18">
        <v>43407</v>
      </c>
      <c r="U22" s="60" t="s">
        <v>186</v>
      </c>
      <c r="V22" s="61" t="str">
        <f t="shared" si="8"/>
        <v/>
      </c>
      <c r="W22" s="81">
        <f t="shared" si="9"/>
        <v>103783</v>
      </c>
    </row>
    <row r="23" spans="1:23" ht="20.399999999999999" x14ac:dyDescent="0.3">
      <c r="A23" s="40">
        <v>13</v>
      </c>
      <c r="B23" s="23">
        <v>3</v>
      </c>
      <c r="C23" s="24" t="s">
        <v>44</v>
      </c>
      <c r="D23" s="25">
        <f t="shared" si="0"/>
        <v>499999.5</v>
      </c>
      <c r="E23" s="25">
        <v>135135</v>
      </c>
      <c r="F23" s="21">
        <v>1</v>
      </c>
      <c r="G23" s="21">
        <v>0</v>
      </c>
      <c r="H23" s="22" t="s">
        <v>40</v>
      </c>
      <c r="I23" s="22" t="s">
        <v>35</v>
      </c>
      <c r="J23" s="26"/>
      <c r="K23" s="26"/>
      <c r="L23" s="26"/>
      <c r="M23" s="26"/>
      <c r="N23" s="18">
        <v>43650</v>
      </c>
      <c r="O23" s="18">
        <f t="shared" si="10"/>
        <v>43660</v>
      </c>
      <c r="P23" s="18">
        <f t="shared" si="11"/>
        <v>43700</v>
      </c>
      <c r="Q23" s="18">
        <f t="shared" si="12"/>
        <v>43710</v>
      </c>
      <c r="R23" s="18">
        <f t="shared" si="13"/>
        <v>43718</v>
      </c>
      <c r="S23" s="19" t="s">
        <v>45</v>
      </c>
      <c r="T23" s="18">
        <v>43712</v>
      </c>
      <c r="U23" s="72"/>
      <c r="V23" s="61" t="str">
        <f t="shared" si="8"/>
        <v/>
      </c>
      <c r="W23" s="81">
        <f t="shared" si="9"/>
        <v>135135</v>
      </c>
    </row>
    <row r="24" spans="1:23" ht="20.399999999999999" x14ac:dyDescent="0.3">
      <c r="A24" s="40">
        <v>14</v>
      </c>
      <c r="B24" s="23">
        <v>3</v>
      </c>
      <c r="C24" s="24" t="s">
        <v>46</v>
      </c>
      <c r="D24" s="25">
        <f t="shared" si="0"/>
        <v>140000.6</v>
      </c>
      <c r="E24" s="25">
        <v>37838</v>
      </c>
      <c r="F24" s="21">
        <v>1</v>
      </c>
      <c r="G24" s="21">
        <v>0</v>
      </c>
      <c r="H24" s="22" t="s">
        <v>40</v>
      </c>
      <c r="I24" s="22" t="s">
        <v>35</v>
      </c>
      <c r="J24" s="26"/>
      <c r="K24" s="26"/>
      <c r="L24" s="26"/>
      <c r="M24" s="26"/>
      <c r="N24" s="18">
        <v>43529</v>
      </c>
      <c r="O24" s="18">
        <f t="shared" si="10"/>
        <v>43539</v>
      </c>
      <c r="P24" s="18">
        <f t="shared" si="11"/>
        <v>43579</v>
      </c>
      <c r="Q24" s="18">
        <f t="shared" si="12"/>
        <v>43589</v>
      </c>
      <c r="R24" s="18">
        <f t="shared" si="13"/>
        <v>43597</v>
      </c>
      <c r="S24" s="19" t="s">
        <v>47</v>
      </c>
      <c r="T24" s="18">
        <v>43590</v>
      </c>
      <c r="U24" s="60" t="s">
        <v>186</v>
      </c>
      <c r="V24" s="61" t="str">
        <f t="shared" si="8"/>
        <v/>
      </c>
      <c r="W24" s="81">
        <f t="shared" si="9"/>
        <v>37838</v>
      </c>
    </row>
    <row r="25" spans="1:23" ht="20.399999999999999" x14ac:dyDescent="0.3">
      <c r="A25" s="40">
        <v>15</v>
      </c>
      <c r="B25" s="23">
        <v>3</v>
      </c>
      <c r="C25" s="24" t="s">
        <v>48</v>
      </c>
      <c r="D25" s="25">
        <f t="shared" si="0"/>
        <v>99999.900000000009</v>
      </c>
      <c r="E25" s="25">
        <v>27027</v>
      </c>
      <c r="F25" s="21">
        <v>1</v>
      </c>
      <c r="G25" s="21">
        <v>0</v>
      </c>
      <c r="H25" s="22" t="s">
        <v>40</v>
      </c>
      <c r="I25" s="22" t="s">
        <v>35</v>
      </c>
      <c r="J25" s="26"/>
      <c r="K25" s="26"/>
      <c r="L25" s="26"/>
      <c r="M25" s="26"/>
      <c r="N25" s="18">
        <v>43652</v>
      </c>
      <c r="O25" s="18">
        <f t="shared" si="10"/>
        <v>43662</v>
      </c>
      <c r="P25" s="18">
        <f t="shared" si="11"/>
        <v>43702</v>
      </c>
      <c r="Q25" s="18">
        <f t="shared" si="12"/>
        <v>43712</v>
      </c>
      <c r="R25" s="18">
        <f t="shared" si="13"/>
        <v>43720</v>
      </c>
      <c r="S25" s="19" t="s">
        <v>49</v>
      </c>
      <c r="T25" s="18">
        <v>43714</v>
      </c>
      <c r="U25" s="117"/>
      <c r="V25" s="61" t="str">
        <f t="shared" si="8"/>
        <v/>
      </c>
      <c r="W25" s="81">
        <f t="shared" si="9"/>
        <v>27027</v>
      </c>
    </row>
    <row r="26" spans="1:23" ht="20.399999999999999" x14ac:dyDescent="0.3">
      <c r="A26" s="12">
        <v>16</v>
      </c>
      <c r="B26" s="23">
        <v>3</v>
      </c>
      <c r="C26" s="24" t="s">
        <v>50</v>
      </c>
      <c r="D26" s="25">
        <f t="shared" si="0"/>
        <v>199999.80000000002</v>
      </c>
      <c r="E26" s="25">
        <v>54054</v>
      </c>
      <c r="F26" s="21">
        <v>1</v>
      </c>
      <c r="G26" s="21">
        <v>0</v>
      </c>
      <c r="H26" s="22" t="s">
        <v>40</v>
      </c>
      <c r="I26" s="22" t="s">
        <v>35</v>
      </c>
      <c r="J26" s="26"/>
      <c r="K26" s="26"/>
      <c r="L26" s="26"/>
      <c r="M26" s="26"/>
      <c r="N26" s="26">
        <v>43831</v>
      </c>
      <c r="O26" s="26"/>
      <c r="P26" s="26"/>
      <c r="Q26" s="26"/>
      <c r="R26" s="26"/>
      <c r="S26" s="27"/>
      <c r="T26" s="26">
        <v>43862</v>
      </c>
      <c r="U26" s="31"/>
      <c r="V26" s="61" t="str">
        <f t="shared" si="8"/>
        <v/>
      </c>
      <c r="W26" s="81">
        <f t="shared" si="9"/>
        <v>54054</v>
      </c>
    </row>
    <row r="27" spans="1:23" ht="20.399999999999999" x14ac:dyDescent="0.3">
      <c r="A27" s="12">
        <v>17</v>
      </c>
      <c r="B27" s="23">
        <v>3</v>
      </c>
      <c r="C27" s="24" t="s">
        <v>51</v>
      </c>
      <c r="D27" s="25">
        <f t="shared" si="0"/>
        <v>384999.80000000005</v>
      </c>
      <c r="E27" s="25">
        <v>104054</v>
      </c>
      <c r="F27" s="21">
        <v>1</v>
      </c>
      <c r="G27" s="21">
        <v>0</v>
      </c>
      <c r="H27" s="22" t="s">
        <v>33</v>
      </c>
      <c r="I27" s="22" t="s">
        <v>35</v>
      </c>
      <c r="J27" s="26"/>
      <c r="K27" s="26"/>
      <c r="L27" s="26"/>
      <c r="M27" s="26"/>
      <c r="N27" s="26">
        <v>43983</v>
      </c>
      <c r="O27" s="26"/>
      <c r="P27" s="26"/>
      <c r="Q27" s="26"/>
      <c r="R27" s="26"/>
      <c r="S27" s="27"/>
      <c r="T27" s="26">
        <v>44075</v>
      </c>
      <c r="U27" s="31"/>
      <c r="V27" s="61" t="str">
        <f t="shared" si="8"/>
        <v/>
      </c>
      <c r="W27" s="81">
        <f t="shared" si="9"/>
        <v>104054</v>
      </c>
    </row>
    <row r="28" spans="1:23" x14ac:dyDescent="0.3">
      <c r="A28" s="40">
        <v>18</v>
      </c>
      <c r="B28" s="23">
        <v>4</v>
      </c>
      <c r="C28" s="24" t="s">
        <v>180</v>
      </c>
      <c r="D28" s="25">
        <f t="shared" si="0"/>
        <v>3070630</v>
      </c>
      <c r="E28" s="25">
        <v>829900</v>
      </c>
      <c r="F28" s="21">
        <v>1</v>
      </c>
      <c r="G28" s="21">
        <v>0</v>
      </c>
      <c r="H28" s="22" t="s">
        <v>40</v>
      </c>
      <c r="I28" s="22" t="s">
        <v>28</v>
      </c>
      <c r="J28" s="26"/>
      <c r="K28" s="26"/>
      <c r="L28" s="26"/>
      <c r="M28" s="26"/>
      <c r="N28" s="26">
        <v>43498</v>
      </c>
      <c r="O28" s="26">
        <f t="shared" ref="O28" si="17">N28+10</f>
        <v>43508</v>
      </c>
      <c r="P28" s="26">
        <f t="shared" ref="P28" si="18">O28+40</f>
        <v>43548</v>
      </c>
      <c r="Q28" s="26">
        <f t="shared" ref="Q28" si="19">P28+10</f>
        <v>43558</v>
      </c>
      <c r="R28" s="26">
        <f t="shared" ref="R28" si="20">Q28+8</f>
        <v>43566</v>
      </c>
      <c r="S28" s="27" t="s">
        <v>29</v>
      </c>
      <c r="T28" s="26">
        <v>43526</v>
      </c>
      <c r="U28" s="28"/>
      <c r="V28" s="61" t="str">
        <f t="shared" si="8"/>
        <v/>
      </c>
      <c r="W28" s="81">
        <f t="shared" si="9"/>
        <v>829900</v>
      </c>
    </row>
    <row r="29" spans="1:23" ht="30.6" x14ac:dyDescent="0.3">
      <c r="A29" s="40">
        <v>19</v>
      </c>
      <c r="B29" s="23">
        <v>4</v>
      </c>
      <c r="C29" s="24" t="s">
        <v>181</v>
      </c>
      <c r="D29" s="25">
        <f t="shared" si="0"/>
        <v>199800</v>
      </c>
      <c r="E29" s="41">
        <v>54000</v>
      </c>
      <c r="F29" s="21">
        <v>1</v>
      </c>
      <c r="G29" s="21">
        <v>0</v>
      </c>
      <c r="H29" s="22" t="s">
        <v>40</v>
      </c>
      <c r="I29" s="22" t="s">
        <v>35</v>
      </c>
      <c r="J29" s="26"/>
      <c r="K29" s="26"/>
      <c r="L29" s="26"/>
      <c r="M29" s="26"/>
      <c r="N29" s="26">
        <v>43346</v>
      </c>
      <c r="O29" s="26">
        <f t="shared" ref="O29" si="21">N29+10</f>
        <v>43356</v>
      </c>
      <c r="P29" s="26">
        <f t="shared" ref="P29" si="22">O29+40</f>
        <v>43396</v>
      </c>
      <c r="Q29" s="26">
        <f t="shared" ref="Q29" si="23">P29+10</f>
        <v>43406</v>
      </c>
      <c r="R29" s="26">
        <f t="shared" ref="R29" si="24">Q29+8</f>
        <v>43414</v>
      </c>
      <c r="S29" s="27" t="s">
        <v>38</v>
      </c>
      <c r="T29" s="26">
        <v>43376</v>
      </c>
      <c r="U29" s="83"/>
    </row>
    <row r="30" spans="1:23" x14ac:dyDescent="0.3">
      <c r="A30" s="40">
        <v>20</v>
      </c>
      <c r="B30" s="23">
        <v>4</v>
      </c>
      <c r="C30" s="24" t="s">
        <v>182</v>
      </c>
      <c r="D30" s="25">
        <f t="shared" si="0"/>
        <v>129500</v>
      </c>
      <c r="E30" s="41">
        <f>35000</f>
        <v>35000</v>
      </c>
      <c r="F30" s="21">
        <v>1</v>
      </c>
      <c r="G30" s="21">
        <v>0</v>
      </c>
      <c r="H30" s="22" t="s">
        <v>40</v>
      </c>
      <c r="I30" s="22" t="s">
        <v>35</v>
      </c>
      <c r="J30" s="26"/>
      <c r="K30" s="26"/>
      <c r="L30" s="26"/>
      <c r="M30" s="26"/>
      <c r="N30" s="26">
        <v>43344</v>
      </c>
      <c r="O30" s="26"/>
      <c r="P30" s="26"/>
      <c r="Q30" s="26"/>
      <c r="R30" s="26"/>
      <c r="S30" s="27"/>
      <c r="T30" s="26">
        <v>43374</v>
      </c>
      <c r="U30" s="28"/>
      <c r="V30" s="61" t="str">
        <f>IF(G30=100%,E30,"")</f>
        <v/>
      </c>
      <c r="W30" s="81">
        <f>IF(F30=100%,E30,"")</f>
        <v>35000</v>
      </c>
    </row>
    <row r="31" spans="1:23" ht="24" customHeight="1" x14ac:dyDescent="0.3">
      <c r="A31" s="40">
        <v>21</v>
      </c>
      <c r="B31" s="23">
        <v>4</v>
      </c>
      <c r="C31" s="51" t="s">
        <v>169</v>
      </c>
      <c r="D31" s="25">
        <f t="shared" si="0"/>
        <v>3638665.1</v>
      </c>
      <c r="E31" s="41">
        <v>983423</v>
      </c>
      <c r="F31" s="21">
        <v>1</v>
      </c>
      <c r="G31" s="21">
        <v>0</v>
      </c>
      <c r="H31" s="22" t="s">
        <v>27</v>
      </c>
      <c r="I31" s="22" t="s">
        <v>28</v>
      </c>
      <c r="J31" s="26"/>
      <c r="K31" s="26"/>
      <c r="L31" s="26"/>
      <c r="M31" s="26"/>
      <c r="N31" s="26">
        <v>43556</v>
      </c>
      <c r="O31" s="26"/>
      <c r="P31" s="26"/>
      <c r="Q31" s="26"/>
      <c r="R31" s="26"/>
      <c r="S31" s="27"/>
      <c r="T31" s="26">
        <v>43617</v>
      </c>
      <c r="U31" s="28" t="s">
        <v>162</v>
      </c>
      <c r="V31" s="61" t="str">
        <f>IF(G31=100%,E31,"")</f>
        <v/>
      </c>
      <c r="W31" s="81">
        <f>IF(F31=100%,E31,"")</f>
        <v>983423</v>
      </c>
    </row>
    <row r="32" spans="1:23" ht="30.6" x14ac:dyDescent="0.3">
      <c r="A32" s="40">
        <v>22</v>
      </c>
      <c r="B32" s="23">
        <v>4</v>
      </c>
      <c r="C32" s="78" t="s">
        <v>166</v>
      </c>
      <c r="D32" s="25">
        <f t="shared" si="0"/>
        <v>799977</v>
      </c>
      <c r="E32" s="41">
        <v>216210</v>
      </c>
      <c r="F32" s="21">
        <v>1</v>
      </c>
      <c r="G32" s="21">
        <v>0</v>
      </c>
      <c r="H32" s="22" t="s">
        <v>27</v>
      </c>
      <c r="I32" s="22" t="s">
        <v>35</v>
      </c>
      <c r="J32" s="26"/>
      <c r="K32" s="26"/>
      <c r="L32" s="26"/>
      <c r="M32" s="26"/>
      <c r="N32" s="26">
        <v>43556</v>
      </c>
      <c r="O32" s="26"/>
      <c r="P32" s="26"/>
      <c r="Q32" s="26"/>
      <c r="R32" s="26"/>
      <c r="S32" s="27"/>
      <c r="T32" s="26">
        <v>43617</v>
      </c>
      <c r="U32" s="28"/>
      <c r="V32" s="61" t="str">
        <f>IF(G32=100%,E32,"")</f>
        <v/>
      </c>
      <c r="W32" s="81">
        <f>IF(F32=100%,E32,"")</f>
        <v>216210</v>
      </c>
    </row>
    <row r="33" spans="1:23" x14ac:dyDescent="0.3">
      <c r="A33" s="71">
        <v>23</v>
      </c>
      <c r="B33" s="13">
        <v>4</v>
      </c>
      <c r="C33" s="49" t="s">
        <v>112</v>
      </c>
      <c r="D33" s="15">
        <f t="shared" si="0"/>
        <v>1456875</v>
      </c>
      <c r="E33" s="36">
        <v>393750</v>
      </c>
      <c r="F33" s="16">
        <v>1</v>
      </c>
      <c r="G33" s="16">
        <v>0</v>
      </c>
      <c r="H33" s="50" t="s">
        <v>27</v>
      </c>
      <c r="I33" s="50" t="s">
        <v>28</v>
      </c>
      <c r="J33" s="18"/>
      <c r="K33" s="18"/>
      <c r="L33" s="18"/>
      <c r="M33" s="18"/>
      <c r="N33" s="18">
        <v>43374</v>
      </c>
      <c r="O33" s="18"/>
      <c r="P33" s="18"/>
      <c r="Q33" s="18"/>
      <c r="R33" s="18"/>
      <c r="S33" s="19"/>
      <c r="T33" s="18">
        <v>43435</v>
      </c>
      <c r="U33" s="73"/>
      <c r="V33" s="61" t="str">
        <f>IF(G33=100%,E33,"")</f>
        <v/>
      </c>
      <c r="W33" s="81">
        <f>IF(F33=100%,E33,"")</f>
        <v>393750</v>
      </c>
    </row>
    <row r="34" spans="1:23" x14ac:dyDescent="0.3">
      <c r="A34" s="89" t="s">
        <v>52</v>
      </c>
      <c r="B34" s="90"/>
      <c r="C34" s="90"/>
      <c r="D34" s="32">
        <f>SUM(D11:D33)</f>
        <v>32449111.000000007</v>
      </c>
      <c r="E34" s="32">
        <f>SUM(E11:E33)</f>
        <v>8770030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61">
        <f>SUM(V11:V33)</f>
        <v>0</v>
      </c>
      <c r="W34" s="61">
        <f>SUM(W11:W33)</f>
        <v>8716030</v>
      </c>
    </row>
    <row r="35" spans="1:23" x14ac:dyDescent="0.3">
      <c r="A35" s="95" t="s">
        <v>53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7"/>
    </row>
    <row r="36" spans="1:23" ht="20.399999999999999" x14ac:dyDescent="0.3">
      <c r="A36" s="12">
        <v>1</v>
      </c>
      <c r="B36" s="13">
        <v>1</v>
      </c>
      <c r="C36" s="35" t="s">
        <v>54</v>
      </c>
      <c r="D36" s="36">
        <f t="shared" ref="D36:D67" si="25">E36*$T$6</f>
        <v>22068324.400000002</v>
      </c>
      <c r="E36" s="36">
        <f>(4687500+2578125)-379010-1034160+111957</f>
        <v>5964412</v>
      </c>
      <c r="F36" s="37">
        <v>1</v>
      </c>
      <c r="G36" s="38">
        <v>0</v>
      </c>
      <c r="H36" s="17" t="s">
        <v>55</v>
      </c>
      <c r="I36" s="17" t="s">
        <v>56</v>
      </c>
      <c r="J36" s="18">
        <v>41932</v>
      </c>
      <c r="K36" s="18">
        <f>J36+10</f>
        <v>41942</v>
      </c>
      <c r="L36" s="18">
        <f>K36+20</f>
        <v>41962</v>
      </c>
      <c r="M36" s="18">
        <f>L36+30</f>
        <v>41992</v>
      </c>
      <c r="N36" s="18">
        <v>43282</v>
      </c>
      <c r="O36" s="18">
        <f t="shared" ref="O36:O42" si="26">N36+10</f>
        <v>43292</v>
      </c>
      <c r="P36" s="18">
        <f t="shared" ref="P36:P42" si="27">O36+40</f>
        <v>43332</v>
      </c>
      <c r="Q36" s="18">
        <f t="shared" ref="Q36:Q42" si="28">P36+10</f>
        <v>43342</v>
      </c>
      <c r="R36" s="18">
        <f t="shared" ref="R36:R42" si="29">Q36+8</f>
        <v>43350</v>
      </c>
      <c r="S36" s="19" t="s">
        <v>29</v>
      </c>
      <c r="T36" s="18">
        <v>43313</v>
      </c>
      <c r="U36" s="39" t="s">
        <v>57</v>
      </c>
      <c r="V36" s="61" t="str">
        <f t="shared" ref="V36:V67" si="30">IF(G36=100%,E36,"")</f>
        <v/>
      </c>
      <c r="W36" s="81">
        <f t="shared" ref="W36:W67" si="31">IF(F36=100%,E36,"")</f>
        <v>5964412</v>
      </c>
    </row>
    <row r="37" spans="1:23" ht="20.399999999999999" x14ac:dyDescent="0.3">
      <c r="A37" s="40">
        <v>2</v>
      </c>
      <c r="B37" s="23">
        <v>1</v>
      </c>
      <c r="C37" s="24" t="s">
        <v>58</v>
      </c>
      <c r="D37" s="41">
        <f t="shared" si="25"/>
        <v>3679983</v>
      </c>
      <c r="E37" s="36">
        <v>994590</v>
      </c>
      <c r="F37" s="42">
        <v>1</v>
      </c>
      <c r="G37" s="43">
        <v>0</v>
      </c>
      <c r="H37" s="22" t="s">
        <v>55</v>
      </c>
      <c r="I37" s="22" t="s">
        <v>56</v>
      </c>
      <c r="J37" s="26">
        <v>41821</v>
      </c>
      <c r="K37" s="26">
        <f>J37+10</f>
        <v>41831</v>
      </c>
      <c r="L37" s="26">
        <f>K37+20</f>
        <v>41851</v>
      </c>
      <c r="M37" s="26">
        <f>L37+30</f>
        <v>41881</v>
      </c>
      <c r="N37" s="26">
        <v>43282</v>
      </c>
      <c r="O37" s="26">
        <f t="shared" si="26"/>
        <v>43292</v>
      </c>
      <c r="P37" s="26">
        <f t="shared" si="27"/>
        <v>43332</v>
      </c>
      <c r="Q37" s="26">
        <f t="shared" si="28"/>
        <v>43342</v>
      </c>
      <c r="R37" s="26">
        <f t="shared" si="29"/>
        <v>43350</v>
      </c>
      <c r="S37" s="27" t="s">
        <v>29</v>
      </c>
      <c r="T37" s="18">
        <v>43375</v>
      </c>
      <c r="U37" s="39" t="s">
        <v>59</v>
      </c>
      <c r="V37" s="61" t="str">
        <f t="shared" si="30"/>
        <v/>
      </c>
      <c r="W37" s="81">
        <f t="shared" si="31"/>
        <v>994590</v>
      </c>
    </row>
    <row r="38" spans="1:23" ht="20.399999999999999" x14ac:dyDescent="0.3">
      <c r="A38" s="40">
        <v>3</v>
      </c>
      <c r="B38" s="23">
        <v>1</v>
      </c>
      <c r="C38" s="24" t="s">
        <v>60</v>
      </c>
      <c r="D38" s="41">
        <f t="shared" si="25"/>
        <v>2312500</v>
      </c>
      <c r="E38" s="36">
        <v>625000</v>
      </c>
      <c r="F38" s="42">
        <v>1</v>
      </c>
      <c r="G38" s="43">
        <v>0</v>
      </c>
      <c r="H38" s="22" t="s">
        <v>55</v>
      </c>
      <c r="I38" s="22" t="s">
        <v>56</v>
      </c>
      <c r="J38" s="26">
        <v>42768</v>
      </c>
      <c r="K38" s="26">
        <f>J38+20</f>
        <v>42788</v>
      </c>
      <c r="L38" s="26">
        <f t="shared" ref="L38:L41" si="32">K38+5</f>
        <v>42793</v>
      </c>
      <c r="M38" s="26">
        <f t="shared" ref="M38:M41" si="33">L38+30</f>
        <v>42823</v>
      </c>
      <c r="N38" s="26">
        <v>43282</v>
      </c>
      <c r="O38" s="26">
        <f t="shared" si="26"/>
        <v>43292</v>
      </c>
      <c r="P38" s="26">
        <f t="shared" si="27"/>
        <v>43332</v>
      </c>
      <c r="Q38" s="26">
        <f t="shared" si="28"/>
        <v>43342</v>
      </c>
      <c r="R38" s="26">
        <f t="shared" si="29"/>
        <v>43350</v>
      </c>
      <c r="S38" s="27" t="s">
        <v>29</v>
      </c>
      <c r="T38" s="18">
        <v>43376</v>
      </c>
      <c r="U38" s="39" t="s">
        <v>61</v>
      </c>
      <c r="V38" s="61" t="str">
        <f t="shared" si="30"/>
        <v/>
      </c>
      <c r="W38" s="81">
        <f t="shared" si="31"/>
        <v>625000</v>
      </c>
    </row>
    <row r="39" spans="1:23" ht="20.399999999999999" x14ac:dyDescent="0.3">
      <c r="A39" s="12">
        <v>4</v>
      </c>
      <c r="B39" s="23">
        <v>1</v>
      </c>
      <c r="C39" s="24" t="s">
        <v>62</v>
      </c>
      <c r="D39" s="36">
        <f t="shared" si="25"/>
        <v>1734375</v>
      </c>
      <c r="E39" s="36">
        <v>468750</v>
      </c>
      <c r="F39" s="37">
        <v>1</v>
      </c>
      <c r="G39" s="38">
        <v>0</v>
      </c>
      <c r="H39" s="50" t="s">
        <v>55</v>
      </c>
      <c r="I39" s="50" t="s">
        <v>56</v>
      </c>
      <c r="J39" s="18">
        <v>42768</v>
      </c>
      <c r="K39" s="18">
        <f>J39+20</f>
        <v>42788</v>
      </c>
      <c r="L39" s="18">
        <f t="shared" si="32"/>
        <v>42793</v>
      </c>
      <c r="M39" s="18">
        <f t="shared" si="33"/>
        <v>42823</v>
      </c>
      <c r="N39" s="18">
        <v>43282</v>
      </c>
      <c r="O39" s="18">
        <f t="shared" si="26"/>
        <v>43292</v>
      </c>
      <c r="P39" s="18">
        <f t="shared" si="27"/>
        <v>43332</v>
      </c>
      <c r="Q39" s="18">
        <f t="shared" si="28"/>
        <v>43342</v>
      </c>
      <c r="R39" s="18">
        <f t="shared" si="29"/>
        <v>43350</v>
      </c>
      <c r="S39" s="19" t="s">
        <v>29</v>
      </c>
      <c r="T39" s="18">
        <v>43377</v>
      </c>
      <c r="U39" s="73" t="s">
        <v>63</v>
      </c>
      <c r="V39" s="61" t="str">
        <f t="shared" si="30"/>
        <v/>
      </c>
      <c r="W39" s="81">
        <f t="shared" si="31"/>
        <v>468750</v>
      </c>
    </row>
    <row r="40" spans="1:23" ht="20.399999999999999" x14ac:dyDescent="0.3">
      <c r="A40" s="40">
        <v>5</v>
      </c>
      <c r="B40" s="23">
        <v>1</v>
      </c>
      <c r="C40" s="24" t="s">
        <v>148</v>
      </c>
      <c r="D40" s="36">
        <f t="shared" si="25"/>
        <v>347415.2</v>
      </c>
      <c r="E40" s="36">
        <v>93896</v>
      </c>
      <c r="F40" s="37">
        <v>1</v>
      </c>
      <c r="G40" s="38">
        <v>0</v>
      </c>
      <c r="H40" s="50" t="s">
        <v>55</v>
      </c>
      <c r="I40" s="50" t="s">
        <v>56</v>
      </c>
      <c r="J40" s="18">
        <v>42769</v>
      </c>
      <c r="K40" s="18">
        <f t="shared" ref="K40:K41" si="34">J40+20</f>
        <v>42789</v>
      </c>
      <c r="L40" s="18">
        <f t="shared" si="32"/>
        <v>42794</v>
      </c>
      <c r="M40" s="18">
        <f t="shared" si="33"/>
        <v>42824</v>
      </c>
      <c r="N40" s="18">
        <v>43283</v>
      </c>
      <c r="O40" s="18">
        <f t="shared" si="26"/>
        <v>43293</v>
      </c>
      <c r="P40" s="18">
        <f t="shared" si="27"/>
        <v>43333</v>
      </c>
      <c r="Q40" s="18">
        <f t="shared" si="28"/>
        <v>43343</v>
      </c>
      <c r="R40" s="18">
        <f t="shared" si="29"/>
        <v>43351</v>
      </c>
      <c r="S40" s="19" t="s">
        <v>38</v>
      </c>
      <c r="T40" s="18">
        <v>43348</v>
      </c>
      <c r="U40" s="73" t="s">
        <v>179</v>
      </c>
      <c r="V40" s="61" t="str">
        <f t="shared" si="30"/>
        <v/>
      </c>
      <c r="W40" s="81">
        <f t="shared" si="31"/>
        <v>93896</v>
      </c>
    </row>
    <row r="41" spans="1:23" ht="30.6" x14ac:dyDescent="0.3">
      <c r="A41" s="40">
        <v>6</v>
      </c>
      <c r="B41" s="23">
        <v>1</v>
      </c>
      <c r="C41" s="24" t="s">
        <v>151</v>
      </c>
      <c r="D41" s="36">
        <f t="shared" si="25"/>
        <v>3648000.2</v>
      </c>
      <c r="E41" s="36">
        <v>985946</v>
      </c>
      <c r="F41" s="37">
        <v>1</v>
      </c>
      <c r="G41" s="38">
        <v>0</v>
      </c>
      <c r="H41" s="50" t="s">
        <v>55</v>
      </c>
      <c r="I41" s="50" t="s">
        <v>56</v>
      </c>
      <c r="J41" s="18">
        <v>42770</v>
      </c>
      <c r="K41" s="18">
        <f t="shared" si="34"/>
        <v>42790</v>
      </c>
      <c r="L41" s="18">
        <f t="shared" si="32"/>
        <v>42795</v>
      </c>
      <c r="M41" s="18">
        <f t="shared" si="33"/>
        <v>42825</v>
      </c>
      <c r="N41" s="18">
        <v>43254</v>
      </c>
      <c r="O41" s="18">
        <f t="shared" si="26"/>
        <v>43264</v>
      </c>
      <c r="P41" s="18">
        <f t="shared" si="27"/>
        <v>43304</v>
      </c>
      <c r="Q41" s="18">
        <f t="shared" si="28"/>
        <v>43314</v>
      </c>
      <c r="R41" s="18">
        <f t="shared" si="29"/>
        <v>43322</v>
      </c>
      <c r="S41" s="19" t="s">
        <v>45</v>
      </c>
      <c r="T41" s="18">
        <v>43349</v>
      </c>
      <c r="U41" s="73" t="s">
        <v>177</v>
      </c>
      <c r="V41" s="61" t="str">
        <f t="shared" si="30"/>
        <v/>
      </c>
      <c r="W41" s="81">
        <f t="shared" si="31"/>
        <v>985946</v>
      </c>
    </row>
    <row r="42" spans="1:23" ht="30.6" x14ac:dyDescent="0.3">
      <c r="A42" s="40">
        <v>7</v>
      </c>
      <c r="B42" s="23">
        <v>1</v>
      </c>
      <c r="C42" s="24" t="s">
        <v>152</v>
      </c>
      <c r="D42" s="36">
        <f t="shared" si="25"/>
        <v>1518002.7000000002</v>
      </c>
      <c r="E42" s="36">
        <v>410271</v>
      </c>
      <c r="F42" s="37">
        <v>1</v>
      </c>
      <c r="G42" s="38">
        <v>0</v>
      </c>
      <c r="H42" s="50" t="s">
        <v>55</v>
      </c>
      <c r="I42" s="50" t="s">
        <v>56</v>
      </c>
      <c r="J42" s="18"/>
      <c r="K42" s="18"/>
      <c r="L42" s="18"/>
      <c r="M42" s="18"/>
      <c r="N42" s="18">
        <v>43255</v>
      </c>
      <c r="O42" s="18">
        <f t="shared" si="26"/>
        <v>43265</v>
      </c>
      <c r="P42" s="18">
        <f t="shared" si="27"/>
        <v>43305</v>
      </c>
      <c r="Q42" s="18">
        <f t="shared" si="28"/>
        <v>43315</v>
      </c>
      <c r="R42" s="18">
        <f t="shared" si="29"/>
        <v>43323</v>
      </c>
      <c r="S42" s="19" t="s">
        <v>47</v>
      </c>
      <c r="T42" s="18">
        <v>43350</v>
      </c>
      <c r="U42" s="73" t="s">
        <v>178</v>
      </c>
      <c r="V42" s="61" t="str">
        <f t="shared" si="30"/>
        <v/>
      </c>
      <c r="W42" s="81">
        <f t="shared" si="31"/>
        <v>410271</v>
      </c>
    </row>
    <row r="43" spans="1:23" ht="30.6" x14ac:dyDescent="0.3">
      <c r="A43" s="12">
        <v>8</v>
      </c>
      <c r="B43" s="13">
        <v>1</v>
      </c>
      <c r="C43" s="35" t="s">
        <v>64</v>
      </c>
      <c r="D43" s="15">
        <f t="shared" si="25"/>
        <v>9141312.5</v>
      </c>
      <c r="E43" s="36">
        <v>2470625</v>
      </c>
      <c r="F43" s="16">
        <v>1</v>
      </c>
      <c r="G43" s="16">
        <v>0</v>
      </c>
      <c r="H43" s="50" t="s">
        <v>149</v>
      </c>
      <c r="I43" s="50" t="s">
        <v>56</v>
      </c>
      <c r="J43" s="18"/>
      <c r="K43" s="18"/>
      <c r="L43" s="18"/>
      <c r="M43" s="18"/>
      <c r="N43" s="18">
        <v>43313</v>
      </c>
      <c r="O43" s="18"/>
      <c r="P43" s="18"/>
      <c r="Q43" s="18"/>
      <c r="R43" s="18"/>
      <c r="S43" s="19"/>
      <c r="T43" s="18">
        <v>43405</v>
      </c>
      <c r="U43" s="73" t="s">
        <v>190</v>
      </c>
      <c r="V43" s="61" t="str">
        <f t="shared" si="30"/>
        <v/>
      </c>
      <c r="W43" s="81">
        <f t="shared" si="31"/>
        <v>2470625</v>
      </c>
    </row>
    <row r="44" spans="1:23" ht="40.799999999999997" x14ac:dyDescent="0.3">
      <c r="A44" s="40">
        <v>9</v>
      </c>
      <c r="B44" s="23">
        <v>1</v>
      </c>
      <c r="C44" s="30" t="s">
        <v>153</v>
      </c>
      <c r="D44" s="36">
        <v>6460121</v>
      </c>
      <c r="E44" s="36">
        <f>2066237-454483-370</f>
        <v>1611384</v>
      </c>
      <c r="F44" s="16">
        <v>1</v>
      </c>
      <c r="G44" s="45">
        <v>0</v>
      </c>
      <c r="H44" s="50" t="s">
        <v>55</v>
      </c>
      <c r="I44" s="50" t="s">
        <v>56</v>
      </c>
      <c r="J44" s="18">
        <v>41821</v>
      </c>
      <c r="K44" s="18">
        <f t="shared" ref="K44:K46" si="35">J44+10</f>
        <v>41831</v>
      </c>
      <c r="L44" s="18">
        <f t="shared" ref="L44:L46" si="36">K44+20</f>
        <v>41851</v>
      </c>
      <c r="M44" s="18">
        <f t="shared" ref="M44:M46" si="37">L44+30</f>
        <v>41881</v>
      </c>
      <c r="N44" s="18">
        <v>43556</v>
      </c>
      <c r="O44" s="18">
        <f t="shared" ref="O44:O52" si="38">N44+10</f>
        <v>43566</v>
      </c>
      <c r="P44" s="18">
        <f t="shared" ref="P44:P52" si="39">O44+40</f>
        <v>43606</v>
      </c>
      <c r="Q44" s="18">
        <f t="shared" ref="Q44:Q52" si="40">P44+10</f>
        <v>43616</v>
      </c>
      <c r="R44" s="18">
        <f t="shared" ref="R44:R52" si="41">Q44+8</f>
        <v>43624</v>
      </c>
      <c r="S44" s="19" t="s">
        <v>29</v>
      </c>
      <c r="T44" s="18">
        <v>43586</v>
      </c>
      <c r="U44" s="73"/>
      <c r="V44" s="61" t="str">
        <f t="shared" si="30"/>
        <v/>
      </c>
      <c r="W44" s="81">
        <f t="shared" si="31"/>
        <v>1611384</v>
      </c>
    </row>
    <row r="45" spans="1:23" ht="20.399999999999999" x14ac:dyDescent="0.3">
      <c r="A45" s="40">
        <v>10</v>
      </c>
      <c r="B45" s="23">
        <v>1</v>
      </c>
      <c r="C45" s="30" t="s">
        <v>65</v>
      </c>
      <c r="D45" s="36">
        <f t="shared" si="25"/>
        <v>2409843.3000000003</v>
      </c>
      <c r="E45" s="36">
        <v>651309</v>
      </c>
      <c r="F45" s="16">
        <v>1</v>
      </c>
      <c r="G45" s="45">
        <v>0</v>
      </c>
      <c r="H45" s="50" t="s">
        <v>55</v>
      </c>
      <c r="I45" s="50" t="s">
        <v>56</v>
      </c>
      <c r="J45" s="18">
        <v>41821</v>
      </c>
      <c r="K45" s="18">
        <f t="shared" si="35"/>
        <v>41831</v>
      </c>
      <c r="L45" s="18">
        <f t="shared" si="36"/>
        <v>41851</v>
      </c>
      <c r="M45" s="18">
        <f t="shared" si="37"/>
        <v>41881</v>
      </c>
      <c r="N45" s="18">
        <v>43586</v>
      </c>
      <c r="O45" s="18">
        <f t="shared" si="38"/>
        <v>43596</v>
      </c>
      <c r="P45" s="18">
        <f t="shared" si="39"/>
        <v>43636</v>
      </c>
      <c r="Q45" s="18">
        <f t="shared" si="40"/>
        <v>43646</v>
      </c>
      <c r="R45" s="18">
        <f t="shared" si="41"/>
        <v>43654</v>
      </c>
      <c r="S45" s="19" t="s">
        <v>29</v>
      </c>
      <c r="T45" s="18">
        <v>43617</v>
      </c>
      <c r="U45" s="73"/>
      <c r="V45" s="61" t="str">
        <f t="shared" si="30"/>
        <v/>
      </c>
      <c r="W45" s="81">
        <f t="shared" si="31"/>
        <v>651309</v>
      </c>
    </row>
    <row r="46" spans="1:23" ht="30.6" x14ac:dyDescent="0.3">
      <c r="A46" s="40">
        <v>11</v>
      </c>
      <c r="B46" s="23">
        <v>1</v>
      </c>
      <c r="C46" s="47" t="s">
        <v>66</v>
      </c>
      <c r="D46" s="36">
        <f t="shared" si="25"/>
        <v>1998000</v>
      </c>
      <c r="E46" s="36">
        <v>540000</v>
      </c>
      <c r="F46" s="16">
        <v>1</v>
      </c>
      <c r="G46" s="45">
        <v>0</v>
      </c>
      <c r="H46" s="50" t="s">
        <v>55</v>
      </c>
      <c r="I46" s="50" t="s">
        <v>56</v>
      </c>
      <c r="J46" s="18">
        <v>41791</v>
      </c>
      <c r="K46" s="18">
        <f t="shared" si="35"/>
        <v>41801</v>
      </c>
      <c r="L46" s="18">
        <f t="shared" si="36"/>
        <v>41821</v>
      </c>
      <c r="M46" s="18">
        <f t="shared" si="37"/>
        <v>41851</v>
      </c>
      <c r="N46" s="18">
        <v>43344</v>
      </c>
      <c r="O46" s="18">
        <f t="shared" si="38"/>
        <v>43354</v>
      </c>
      <c r="P46" s="18">
        <f t="shared" si="39"/>
        <v>43394</v>
      </c>
      <c r="Q46" s="18">
        <f t="shared" si="40"/>
        <v>43404</v>
      </c>
      <c r="R46" s="18">
        <f t="shared" si="41"/>
        <v>43412</v>
      </c>
      <c r="S46" s="19" t="s">
        <v>29</v>
      </c>
      <c r="T46" s="18">
        <v>43374</v>
      </c>
      <c r="U46" s="73" t="s">
        <v>188</v>
      </c>
      <c r="V46" s="61" t="str">
        <f t="shared" si="30"/>
        <v/>
      </c>
      <c r="W46" s="81">
        <f t="shared" si="31"/>
        <v>540000</v>
      </c>
    </row>
    <row r="47" spans="1:23" ht="20.399999999999999" x14ac:dyDescent="0.3">
      <c r="A47" s="12">
        <v>12</v>
      </c>
      <c r="B47" s="13">
        <v>1</v>
      </c>
      <c r="C47" s="46" t="s">
        <v>150</v>
      </c>
      <c r="D47" s="36">
        <f t="shared" si="25"/>
        <v>59999.200000000004</v>
      </c>
      <c r="E47" s="36">
        <v>16216</v>
      </c>
      <c r="F47" s="16">
        <v>1</v>
      </c>
      <c r="G47" s="45">
        <v>0</v>
      </c>
      <c r="H47" s="50" t="s">
        <v>55</v>
      </c>
      <c r="I47" s="50" t="s">
        <v>56</v>
      </c>
      <c r="J47" s="18"/>
      <c r="K47" s="18"/>
      <c r="L47" s="18"/>
      <c r="M47" s="18"/>
      <c r="N47" s="18">
        <v>43556</v>
      </c>
      <c r="O47" s="18">
        <v>43445</v>
      </c>
      <c r="P47" s="18">
        <v>43485</v>
      </c>
      <c r="Q47" s="18">
        <v>43495</v>
      </c>
      <c r="R47" s="18">
        <v>43503</v>
      </c>
      <c r="S47" s="19"/>
      <c r="T47" s="18">
        <v>43586</v>
      </c>
      <c r="U47" s="73"/>
      <c r="V47" s="61" t="str">
        <f t="shared" si="30"/>
        <v/>
      </c>
      <c r="W47" s="81">
        <f t="shared" si="31"/>
        <v>16216</v>
      </c>
    </row>
    <row r="48" spans="1:23" ht="20.399999999999999" x14ac:dyDescent="0.3">
      <c r="A48" s="12">
        <v>13</v>
      </c>
      <c r="B48" s="13">
        <v>1</v>
      </c>
      <c r="C48" s="46" t="s">
        <v>68</v>
      </c>
      <c r="D48" s="36">
        <f t="shared" si="25"/>
        <v>149998</v>
      </c>
      <c r="E48" s="36">
        <v>40540</v>
      </c>
      <c r="F48" s="16">
        <v>1</v>
      </c>
      <c r="G48" s="45">
        <v>0</v>
      </c>
      <c r="H48" s="50" t="s">
        <v>55</v>
      </c>
      <c r="I48" s="50" t="s">
        <v>56</v>
      </c>
      <c r="J48" s="18"/>
      <c r="K48" s="18"/>
      <c r="L48" s="18"/>
      <c r="M48" s="18"/>
      <c r="N48" s="18">
        <v>43556</v>
      </c>
      <c r="O48" s="18"/>
      <c r="P48" s="18"/>
      <c r="Q48" s="18"/>
      <c r="R48" s="18"/>
      <c r="S48" s="19"/>
      <c r="T48" s="18">
        <v>43586</v>
      </c>
      <c r="U48" s="73"/>
      <c r="V48" s="61" t="str">
        <f t="shared" si="30"/>
        <v/>
      </c>
      <c r="W48" s="81">
        <f t="shared" si="31"/>
        <v>40540</v>
      </c>
    </row>
    <row r="49" spans="1:23" ht="20.399999999999999" x14ac:dyDescent="0.3">
      <c r="A49" s="40">
        <v>14</v>
      </c>
      <c r="B49" s="13">
        <v>1</v>
      </c>
      <c r="C49" s="46" t="s">
        <v>69</v>
      </c>
      <c r="D49" s="36">
        <f t="shared" si="25"/>
        <v>250001.6</v>
      </c>
      <c r="E49" s="36">
        <v>67568</v>
      </c>
      <c r="F49" s="16">
        <v>1</v>
      </c>
      <c r="G49" s="45">
        <v>0</v>
      </c>
      <c r="H49" s="50" t="s">
        <v>55</v>
      </c>
      <c r="I49" s="50" t="s">
        <v>56</v>
      </c>
      <c r="J49" s="18"/>
      <c r="K49" s="18"/>
      <c r="L49" s="18"/>
      <c r="M49" s="18"/>
      <c r="N49" s="18">
        <v>43556</v>
      </c>
      <c r="O49" s="18">
        <v>43445</v>
      </c>
      <c r="P49" s="18">
        <v>43485</v>
      </c>
      <c r="Q49" s="18">
        <v>43495</v>
      </c>
      <c r="R49" s="18">
        <v>43503</v>
      </c>
      <c r="S49" s="19"/>
      <c r="T49" s="18">
        <v>43586</v>
      </c>
      <c r="U49" s="73"/>
      <c r="V49" s="61" t="str">
        <f t="shared" si="30"/>
        <v/>
      </c>
      <c r="W49" s="81">
        <f t="shared" si="31"/>
        <v>67568</v>
      </c>
    </row>
    <row r="50" spans="1:23" ht="20.399999999999999" x14ac:dyDescent="0.3">
      <c r="A50" s="40">
        <v>15</v>
      </c>
      <c r="B50" s="23">
        <v>1</v>
      </c>
      <c r="C50" s="47" t="s">
        <v>70</v>
      </c>
      <c r="D50" s="36">
        <f t="shared" si="25"/>
        <v>99100.800000000003</v>
      </c>
      <c r="E50" s="36">
        <v>26784</v>
      </c>
      <c r="F50" s="16">
        <v>1</v>
      </c>
      <c r="G50" s="45">
        <v>0</v>
      </c>
      <c r="H50" s="50" t="s">
        <v>55</v>
      </c>
      <c r="I50" s="50" t="s">
        <v>56</v>
      </c>
      <c r="J50" s="18"/>
      <c r="K50" s="18"/>
      <c r="L50" s="18"/>
      <c r="M50" s="18"/>
      <c r="N50" s="18">
        <v>43556</v>
      </c>
      <c r="O50" s="18"/>
      <c r="P50" s="18"/>
      <c r="Q50" s="18"/>
      <c r="R50" s="18"/>
      <c r="S50" s="19"/>
      <c r="T50" s="18">
        <v>7127</v>
      </c>
      <c r="U50" s="73"/>
      <c r="V50" s="61" t="str">
        <f t="shared" si="30"/>
        <v/>
      </c>
      <c r="W50" s="81">
        <f t="shared" si="31"/>
        <v>26784</v>
      </c>
    </row>
    <row r="51" spans="1:23" ht="20.399999999999999" x14ac:dyDescent="0.3">
      <c r="A51" s="12">
        <v>16</v>
      </c>
      <c r="B51" s="23">
        <v>1</v>
      </c>
      <c r="C51" s="47" t="s">
        <v>71</v>
      </c>
      <c r="D51" s="36">
        <f t="shared" si="25"/>
        <v>25900</v>
      </c>
      <c r="E51" s="36">
        <v>7000</v>
      </c>
      <c r="F51" s="16">
        <v>1</v>
      </c>
      <c r="G51" s="45">
        <v>0</v>
      </c>
      <c r="H51" s="50" t="s">
        <v>55</v>
      </c>
      <c r="I51" s="50" t="s">
        <v>56</v>
      </c>
      <c r="J51" s="18"/>
      <c r="K51" s="18"/>
      <c r="L51" s="18"/>
      <c r="M51" s="18"/>
      <c r="N51" s="18">
        <v>43556</v>
      </c>
      <c r="O51" s="18"/>
      <c r="P51" s="18"/>
      <c r="Q51" s="18"/>
      <c r="R51" s="18"/>
      <c r="S51" s="19"/>
      <c r="T51" s="18">
        <v>43647</v>
      </c>
      <c r="U51" s="73"/>
      <c r="V51" s="61" t="str">
        <f t="shared" si="30"/>
        <v/>
      </c>
      <c r="W51" s="81">
        <f t="shared" si="31"/>
        <v>7000</v>
      </c>
    </row>
    <row r="52" spans="1:23" x14ac:dyDescent="0.3">
      <c r="A52" s="40">
        <v>17</v>
      </c>
      <c r="B52" s="23">
        <v>1</v>
      </c>
      <c r="C52" s="47" t="s">
        <v>72</v>
      </c>
      <c r="D52" s="36">
        <f t="shared" si="25"/>
        <v>10001.1</v>
      </c>
      <c r="E52" s="36">
        <v>2703</v>
      </c>
      <c r="F52" s="16">
        <v>1</v>
      </c>
      <c r="G52" s="45">
        <v>0</v>
      </c>
      <c r="H52" s="50" t="s">
        <v>55</v>
      </c>
      <c r="I52" s="50" t="s">
        <v>35</v>
      </c>
      <c r="J52" s="18"/>
      <c r="K52" s="18"/>
      <c r="L52" s="18"/>
      <c r="M52" s="18"/>
      <c r="N52" s="18">
        <v>43556</v>
      </c>
      <c r="O52" s="18">
        <f t="shared" si="38"/>
        <v>43566</v>
      </c>
      <c r="P52" s="18">
        <f t="shared" si="39"/>
        <v>43606</v>
      </c>
      <c r="Q52" s="18">
        <f t="shared" si="40"/>
        <v>43616</v>
      </c>
      <c r="R52" s="18">
        <f t="shared" si="41"/>
        <v>43624</v>
      </c>
      <c r="S52" s="19" t="s">
        <v>29</v>
      </c>
      <c r="T52" s="18">
        <v>43617</v>
      </c>
      <c r="U52" s="73"/>
      <c r="V52" s="61" t="str">
        <f t="shared" si="30"/>
        <v/>
      </c>
      <c r="W52" s="81">
        <f t="shared" si="31"/>
        <v>2703</v>
      </c>
    </row>
    <row r="53" spans="1:23" x14ac:dyDescent="0.3">
      <c r="A53" s="40">
        <v>18</v>
      </c>
      <c r="B53" s="23">
        <v>2</v>
      </c>
      <c r="C53" s="47" t="s">
        <v>73</v>
      </c>
      <c r="D53" s="15">
        <f t="shared" si="25"/>
        <v>7030000</v>
      </c>
      <c r="E53" s="36">
        <v>1900000</v>
      </c>
      <c r="F53" s="16">
        <v>1</v>
      </c>
      <c r="G53" s="45">
        <v>0</v>
      </c>
      <c r="H53" s="50" t="s">
        <v>55</v>
      </c>
      <c r="I53" s="50" t="s">
        <v>35</v>
      </c>
      <c r="J53" s="18"/>
      <c r="K53" s="18"/>
      <c r="L53" s="18"/>
      <c r="M53" s="18"/>
      <c r="N53" s="18">
        <v>43952</v>
      </c>
      <c r="O53" s="18"/>
      <c r="P53" s="18"/>
      <c r="Q53" s="18"/>
      <c r="R53" s="18"/>
      <c r="S53" s="19"/>
      <c r="T53" s="18">
        <v>43983</v>
      </c>
      <c r="U53" s="72"/>
      <c r="V53" s="61" t="str">
        <f t="shared" si="30"/>
        <v/>
      </c>
      <c r="W53" s="81">
        <f t="shared" si="31"/>
        <v>1900000</v>
      </c>
    </row>
    <row r="54" spans="1:23" ht="20.399999999999999" x14ac:dyDescent="0.3">
      <c r="A54" s="40">
        <v>19</v>
      </c>
      <c r="B54" s="23">
        <v>2</v>
      </c>
      <c r="C54" s="30" t="s">
        <v>165</v>
      </c>
      <c r="D54" s="36">
        <f t="shared" si="25"/>
        <v>347800</v>
      </c>
      <c r="E54" s="36">
        <v>94000</v>
      </c>
      <c r="F54" s="16">
        <v>0</v>
      </c>
      <c r="G54" s="45">
        <v>1</v>
      </c>
      <c r="H54" s="50" t="s">
        <v>55</v>
      </c>
      <c r="I54" s="50" t="s">
        <v>56</v>
      </c>
      <c r="J54" s="18"/>
      <c r="K54" s="18"/>
      <c r="L54" s="18"/>
      <c r="M54" s="18"/>
      <c r="N54" s="18">
        <v>43330</v>
      </c>
      <c r="O54" s="18"/>
      <c r="P54" s="18"/>
      <c r="Q54" s="18"/>
      <c r="R54" s="18"/>
      <c r="S54" s="19"/>
      <c r="T54" s="18">
        <v>43405</v>
      </c>
      <c r="U54" s="72" t="s">
        <v>189</v>
      </c>
      <c r="V54" s="61">
        <f t="shared" si="30"/>
        <v>94000</v>
      </c>
      <c r="W54" s="81" t="str">
        <f t="shared" si="31"/>
        <v/>
      </c>
    </row>
    <row r="55" spans="1:23" s="77" customFormat="1" x14ac:dyDescent="0.3">
      <c r="A55" s="40">
        <v>20</v>
      </c>
      <c r="B55" s="23">
        <v>2</v>
      </c>
      <c r="C55" s="30" t="s">
        <v>74</v>
      </c>
      <c r="D55" s="15">
        <f t="shared" si="25"/>
        <v>24309</v>
      </c>
      <c r="E55" s="36">
        <v>6570</v>
      </c>
      <c r="F55" s="16">
        <v>1</v>
      </c>
      <c r="G55" s="16">
        <v>0</v>
      </c>
      <c r="H55" s="50" t="s">
        <v>55</v>
      </c>
      <c r="I55" s="50" t="s">
        <v>35</v>
      </c>
      <c r="J55" s="18">
        <v>41810</v>
      </c>
      <c r="K55" s="18">
        <f>J55+10</f>
        <v>41820</v>
      </c>
      <c r="L55" s="18">
        <f>K55+20</f>
        <v>41840</v>
      </c>
      <c r="M55" s="18">
        <f>L55+30</f>
        <v>41870</v>
      </c>
      <c r="N55" s="18">
        <v>43358</v>
      </c>
      <c r="O55" s="18">
        <f t="shared" ref="O55:O69" si="42">N55+10</f>
        <v>43368</v>
      </c>
      <c r="P55" s="18">
        <f t="shared" ref="P55:P69" si="43">O55+40</f>
        <v>43408</v>
      </c>
      <c r="Q55" s="18">
        <f t="shared" ref="Q55:Q69" si="44">P55+10</f>
        <v>43418</v>
      </c>
      <c r="R55" s="18">
        <f t="shared" ref="R55:R69" si="45">Q55+8</f>
        <v>43426</v>
      </c>
      <c r="S55" s="19" t="s">
        <v>29</v>
      </c>
      <c r="T55" s="18">
        <v>43374</v>
      </c>
      <c r="U55" s="72"/>
      <c r="V55" s="84" t="str">
        <f t="shared" si="30"/>
        <v/>
      </c>
      <c r="W55" s="85">
        <f t="shared" si="31"/>
        <v>6570</v>
      </c>
    </row>
    <row r="56" spans="1:23" s="77" customFormat="1" x14ac:dyDescent="0.3">
      <c r="A56" s="40">
        <v>21</v>
      </c>
      <c r="B56" s="23">
        <v>2</v>
      </c>
      <c r="C56" s="30" t="s">
        <v>75</v>
      </c>
      <c r="D56" s="15">
        <f t="shared" si="25"/>
        <v>3478</v>
      </c>
      <c r="E56" s="36">
        <v>940</v>
      </c>
      <c r="F56" s="16">
        <v>1</v>
      </c>
      <c r="G56" s="16">
        <v>0</v>
      </c>
      <c r="H56" s="50" t="s">
        <v>67</v>
      </c>
      <c r="I56" s="50" t="s">
        <v>35</v>
      </c>
      <c r="J56" s="18"/>
      <c r="K56" s="18"/>
      <c r="L56" s="18"/>
      <c r="M56" s="18"/>
      <c r="N56" s="18">
        <v>43358</v>
      </c>
      <c r="O56" s="18">
        <f t="shared" si="42"/>
        <v>43368</v>
      </c>
      <c r="P56" s="18">
        <f t="shared" si="43"/>
        <v>43408</v>
      </c>
      <c r="Q56" s="18">
        <f t="shared" si="44"/>
        <v>43418</v>
      </c>
      <c r="R56" s="18">
        <f t="shared" si="45"/>
        <v>43426</v>
      </c>
      <c r="S56" s="19" t="s">
        <v>29</v>
      </c>
      <c r="T56" s="18">
        <v>43392</v>
      </c>
      <c r="U56" s="72"/>
      <c r="V56" s="84" t="str">
        <f t="shared" si="30"/>
        <v/>
      </c>
      <c r="W56" s="85">
        <f t="shared" si="31"/>
        <v>940</v>
      </c>
    </row>
    <row r="57" spans="1:23" ht="20.399999999999999" x14ac:dyDescent="0.3">
      <c r="A57" s="40">
        <v>22</v>
      </c>
      <c r="B57" s="23">
        <v>2</v>
      </c>
      <c r="C57" s="51" t="s">
        <v>76</v>
      </c>
      <c r="D57" s="15">
        <f t="shared" si="25"/>
        <v>34706</v>
      </c>
      <c r="E57" s="36">
        <v>9380</v>
      </c>
      <c r="F57" s="16">
        <v>1</v>
      </c>
      <c r="G57" s="16">
        <v>0</v>
      </c>
      <c r="H57" s="50" t="s">
        <v>55</v>
      </c>
      <c r="I57" s="50" t="s">
        <v>35</v>
      </c>
      <c r="J57" s="18"/>
      <c r="K57" s="18"/>
      <c r="L57" s="18"/>
      <c r="M57" s="18"/>
      <c r="N57" s="18">
        <v>43374</v>
      </c>
      <c r="O57" s="18">
        <f t="shared" si="42"/>
        <v>43384</v>
      </c>
      <c r="P57" s="18">
        <f t="shared" si="43"/>
        <v>43424</v>
      </c>
      <c r="Q57" s="18">
        <f t="shared" si="44"/>
        <v>43434</v>
      </c>
      <c r="R57" s="18">
        <f t="shared" si="45"/>
        <v>43442</v>
      </c>
      <c r="S57" s="19" t="s">
        <v>29</v>
      </c>
      <c r="T57" s="18">
        <v>43423</v>
      </c>
      <c r="U57" s="72"/>
      <c r="V57" s="61" t="str">
        <f t="shared" si="30"/>
        <v/>
      </c>
      <c r="W57" s="81">
        <f t="shared" si="31"/>
        <v>9380</v>
      </c>
    </row>
    <row r="58" spans="1:23" ht="20.399999999999999" x14ac:dyDescent="0.3">
      <c r="A58" s="40">
        <v>23</v>
      </c>
      <c r="B58" s="23">
        <v>2</v>
      </c>
      <c r="C58" s="51" t="s">
        <v>170</v>
      </c>
      <c r="D58" s="15">
        <f t="shared" si="25"/>
        <v>1110000</v>
      </c>
      <c r="E58" s="36">
        <f>300000</f>
        <v>300000</v>
      </c>
      <c r="F58" s="16">
        <v>1</v>
      </c>
      <c r="G58" s="16">
        <v>0</v>
      </c>
      <c r="H58" s="50" t="s">
        <v>55</v>
      </c>
      <c r="I58" s="50" t="s">
        <v>56</v>
      </c>
      <c r="J58" s="18"/>
      <c r="K58" s="18"/>
      <c r="L58" s="18"/>
      <c r="M58" s="18"/>
      <c r="N58" s="18">
        <v>43966</v>
      </c>
      <c r="O58" s="18">
        <f t="shared" si="42"/>
        <v>43976</v>
      </c>
      <c r="P58" s="18">
        <f t="shared" si="43"/>
        <v>44016</v>
      </c>
      <c r="Q58" s="18">
        <f t="shared" si="44"/>
        <v>44026</v>
      </c>
      <c r="R58" s="18">
        <f t="shared" si="45"/>
        <v>44034</v>
      </c>
      <c r="S58" s="19" t="s">
        <v>29</v>
      </c>
      <c r="T58" s="18">
        <v>44001</v>
      </c>
      <c r="U58" s="72"/>
      <c r="V58" s="61" t="str">
        <f t="shared" si="30"/>
        <v/>
      </c>
      <c r="W58" s="81">
        <f t="shared" si="31"/>
        <v>300000</v>
      </c>
    </row>
    <row r="59" spans="1:23" ht="20.399999999999999" x14ac:dyDescent="0.3">
      <c r="A59" s="40">
        <v>24</v>
      </c>
      <c r="B59" s="23">
        <v>2</v>
      </c>
      <c r="C59" s="51" t="s">
        <v>77</v>
      </c>
      <c r="D59" s="15">
        <f t="shared" si="25"/>
        <v>231250</v>
      </c>
      <c r="E59" s="36">
        <v>62500</v>
      </c>
      <c r="F59" s="16">
        <v>1</v>
      </c>
      <c r="G59" s="16">
        <v>0</v>
      </c>
      <c r="H59" s="50" t="s">
        <v>55</v>
      </c>
      <c r="I59" s="50" t="s">
        <v>56</v>
      </c>
      <c r="J59" s="18"/>
      <c r="K59" s="18"/>
      <c r="L59" s="18"/>
      <c r="M59" s="18"/>
      <c r="N59" s="18">
        <v>43358</v>
      </c>
      <c r="O59" s="18">
        <f t="shared" si="42"/>
        <v>43368</v>
      </c>
      <c r="P59" s="18">
        <f t="shared" si="43"/>
        <v>43408</v>
      </c>
      <c r="Q59" s="18">
        <f t="shared" si="44"/>
        <v>43418</v>
      </c>
      <c r="R59" s="18">
        <f t="shared" si="45"/>
        <v>43426</v>
      </c>
      <c r="S59" s="19" t="s">
        <v>29</v>
      </c>
      <c r="T59" s="18">
        <v>43392</v>
      </c>
      <c r="U59" s="72"/>
      <c r="V59" s="61" t="str">
        <f t="shared" si="30"/>
        <v/>
      </c>
      <c r="W59" s="81">
        <f t="shared" si="31"/>
        <v>62500</v>
      </c>
    </row>
    <row r="60" spans="1:23" ht="20.399999999999999" x14ac:dyDescent="0.3">
      <c r="A60" s="40">
        <v>25</v>
      </c>
      <c r="B60" s="23">
        <v>2</v>
      </c>
      <c r="C60" s="51" t="s">
        <v>78</v>
      </c>
      <c r="D60" s="15">
        <f t="shared" si="25"/>
        <v>10175</v>
      </c>
      <c r="E60" s="36">
        <v>2750</v>
      </c>
      <c r="F60" s="16">
        <v>1</v>
      </c>
      <c r="G60" s="16">
        <v>0</v>
      </c>
      <c r="H60" s="50" t="s">
        <v>67</v>
      </c>
      <c r="I60" s="50" t="s">
        <v>35</v>
      </c>
      <c r="J60" s="18">
        <v>41810</v>
      </c>
      <c r="K60" s="18">
        <f>J60+10</f>
        <v>41820</v>
      </c>
      <c r="L60" s="18">
        <f>K60+20</f>
        <v>41840</v>
      </c>
      <c r="M60" s="18">
        <f>L60+30</f>
        <v>41870</v>
      </c>
      <c r="N60" s="18">
        <v>43358</v>
      </c>
      <c r="O60" s="18">
        <f t="shared" si="42"/>
        <v>43368</v>
      </c>
      <c r="P60" s="18">
        <f t="shared" si="43"/>
        <v>43408</v>
      </c>
      <c r="Q60" s="18">
        <f t="shared" si="44"/>
        <v>43418</v>
      </c>
      <c r="R60" s="18">
        <f t="shared" si="45"/>
        <v>43426</v>
      </c>
      <c r="S60" s="19" t="s">
        <v>29</v>
      </c>
      <c r="T60" s="18">
        <v>43374</v>
      </c>
      <c r="U60" s="72"/>
      <c r="V60" s="61" t="str">
        <f t="shared" si="30"/>
        <v/>
      </c>
      <c r="W60" s="81">
        <f t="shared" si="31"/>
        <v>2750</v>
      </c>
    </row>
    <row r="61" spans="1:23" ht="20.399999999999999" x14ac:dyDescent="0.3">
      <c r="A61" s="40">
        <v>26</v>
      </c>
      <c r="B61" s="23">
        <v>2</v>
      </c>
      <c r="C61" s="51" t="s">
        <v>78</v>
      </c>
      <c r="D61" s="25">
        <f t="shared" si="25"/>
        <v>567950</v>
      </c>
      <c r="E61" s="41">
        <f>156250-E60</f>
        <v>153500</v>
      </c>
      <c r="F61" s="21">
        <v>1</v>
      </c>
      <c r="G61" s="21">
        <v>0</v>
      </c>
      <c r="H61" s="22" t="s">
        <v>55</v>
      </c>
      <c r="I61" s="22" t="s">
        <v>56</v>
      </c>
      <c r="J61" s="26">
        <v>41811</v>
      </c>
      <c r="K61" s="26">
        <f>J61+10</f>
        <v>41821</v>
      </c>
      <c r="L61" s="26">
        <f>K61+20</f>
        <v>41841</v>
      </c>
      <c r="M61" s="26">
        <f>L61+30</f>
        <v>41871</v>
      </c>
      <c r="N61" s="26">
        <v>43540</v>
      </c>
      <c r="O61" s="26">
        <f t="shared" si="42"/>
        <v>43550</v>
      </c>
      <c r="P61" s="26">
        <f t="shared" si="43"/>
        <v>43590</v>
      </c>
      <c r="Q61" s="26">
        <f t="shared" si="44"/>
        <v>43600</v>
      </c>
      <c r="R61" s="26">
        <f t="shared" si="45"/>
        <v>43608</v>
      </c>
      <c r="S61" s="27" t="s">
        <v>38</v>
      </c>
      <c r="T61" s="26">
        <v>43557</v>
      </c>
      <c r="U61" s="28" t="s">
        <v>79</v>
      </c>
      <c r="V61" s="61" t="str">
        <f t="shared" si="30"/>
        <v/>
      </c>
      <c r="W61" s="81">
        <f t="shared" si="31"/>
        <v>153500</v>
      </c>
    </row>
    <row r="62" spans="1:23" ht="20.399999999999999" x14ac:dyDescent="0.3">
      <c r="A62" s="40">
        <v>27</v>
      </c>
      <c r="B62" s="23">
        <v>2</v>
      </c>
      <c r="C62" s="51" t="s">
        <v>80</v>
      </c>
      <c r="D62" s="25">
        <f t="shared" si="25"/>
        <v>23532</v>
      </c>
      <c r="E62" s="41">
        <v>6360</v>
      </c>
      <c r="F62" s="21">
        <v>1</v>
      </c>
      <c r="G62" s="21">
        <v>0</v>
      </c>
      <c r="H62" s="22" t="s">
        <v>67</v>
      </c>
      <c r="I62" s="22" t="s">
        <v>35</v>
      </c>
      <c r="J62" s="26">
        <v>41811</v>
      </c>
      <c r="K62" s="26">
        <f>J62+10</f>
        <v>41821</v>
      </c>
      <c r="L62" s="26">
        <f>K62+20</f>
        <v>41841</v>
      </c>
      <c r="M62" s="26">
        <f>L62+30</f>
        <v>41871</v>
      </c>
      <c r="N62" s="26">
        <v>43359</v>
      </c>
      <c r="O62" s="26">
        <f t="shared" si="42"/>
        <v>43369</v>
      </c>
      <c r="P62" s="26">
        <f t="shared" si="43"/>
        <v>43409</v>
      </c>
      <c r="Q62" s="26">
        <f t="shared" si="44"/>
        <v>43419</v>
      </c>
      <c r="R62" s="26">
        <f t="shared" si="45"/>
        <v>43427</v>
      </c>
      <c r="S62" s="27" t="s">
        <v>38</v>
      </c>
      <c r="T62" s="26">
        <v>43375</v>
      </c>
      <c r="U62" s="28"/>
      <c r="V62" s="61" t="str">
        <f t="shared" si="30"/>
        <v/>
      </c>
      <c r="W62" s="81">
        <f t="shared" si="31"/>
        <v>6360</v>
      </c>
    </row>
    <row r="63" spans="1:23" x14ac:dyDescent="0.3">
      <c r="A63" s="40">
        <v>28</v>
      </c>
      <c r="B63" s="23">
        <v>2</v>
      </c>
      <c r="C63" s="51" t="s">
        <v>81</v>
      </c>
      <c r="D63" s="25">
        <f t="shared" si="25"/>
        <v>10730</v>
      </c>
      <c r="E63" s="41">
        <v>2900</v>
      </c>
      <c r="F63" s="21">
        <v>1</v>
      </c>
      <c r="G63" s="21">
        <v>0</v>
      </c>
      <c r="H63" s="22" t="s">
        <v>67</v>
      </c>
      <c r="I63" s="22" t="s">
        <v>35</v>
      </c>
      <c r="J63" s="26">
        <v>41812</v>
      </c>
      <c r="K63" s="26">
        <f>J63+10</f>
        <v>41822</v>
      </c>
      <c r="L63" s="26">
        <f>K63+20</f>
        <v>41842</v>
      </c>
      <c r="M63" s="26">
        <f>L63+30</f>
        <v>41872</v>
      </c>
      <c r="N63" s="26">
        <v>43360</v>
      </c>
      <c r="O63" s="26">
        <f t="shared" si="42"/>
        <v>43370</v>
      </c>
      <c r="P63" s="26">
        <f t="shared" si="43"/>
        <v>43410</v>
      </c>
      <c r="Q63" s="26">
        <f t="shared" si="44"/>
        <v>43420</v>
      </c>
      <c r="R63" s="26">
        <f t="shared" si="45"/>
        <v>43428</v>
      </c>
      <c r="S63" s="27" t="s">
        <v>45</v>
      </c>
      <c r="T63" s="26">
        <v>43376</v>
      </c>
      <c r="U63" s="28"/>
      <c r="V63" s="61" t="str">
        <f t="shared" si="30"/>
        <v/>
      </c>
      <c r="W63" s="81">
        <f t="shared" si="31"/>
        <v>2900</v>
      </c>
    </row>
    <row r="64" spans="1:23" ht="20.399999999999999" x14ac:dyDescent="0.3">
      <c r="A64" s="40">
        <v>29</v>
      </c>
      <c r="B64" s="23">
        <v>2</v>
      </c>
      <c r="C64" s="51" t="s">
        <v>82</v>
      </c>
      <c r="D64" s="25">
        <f t="shared" si="25"/>
        <v>1850</v>
      </c>
      <c r="E64" s="41">
        <v>500</v>
      </c>
      <c r="F64" s="21">
        <v>1</v>
      </c>
      <c r="G64" s="21">
        <v>0</v>
      </c>
      <c r="H64" s="22" t="s">
        <v>67</v>
      </c>
      <c r="I64" s="22" t="s">
        <v>35</v>
      </c>
      <c r="J64" s="26">
        <v>41813</v>
      </c>
      <c r="K64" s="26">
        <f t="shared" ref="K64:K67" si="46">J64+10</f>
        <v>41823</v>
      </c>
      <c r="L64" s="26">
        <f t="shared" ref="L64:L67" si="47">K64+20</f>
        <v>41843</v>
      </c>
      <c r="M64" s="26">
        <f t="shared" ref="M64:M67" si="48">L64+30</f>
        <v>41873</v>
      </c>
      <c r="N64" s="26">
        <v>43361</v>
      </c>
      <c r="O64" s="26">
        <f t="shared" si="42"/>
        <v>43371</v>
      </c>
      <c r="P64" s="26">
        <f t="shared" si="43"/>
        <v>43411</v>
      </c>
      <c r="Q64" s="26">
        <f t="shared" si="44"/>
        <v>43421</v>
      </c>
      <c r="R64" s="26">
        <f t="shared" si="45"/>
        <v>43429</v>
      </c>
      <c r="S64" s="27" t="s">
        <v>47</v>
      </c>
      <c r="T64" s="26">
        <v>43377</v>
      </c>
      <c r="U64" s="28"/>
      <c r="V64" s="61" t="str">
        <f t="shared" si="30"/>
        <v/>
      </c>
      <c r="W64" s="81">
        <f t="shared" si="31"/>
        <v>500</v>
      </c>
    </row>
    <row r="65" spans="1:23" ht="20.399999999999999" x14ac:dyDescent="0.3">
      <c r="A65" s="40">
        <v>30</v>
      </c>
      <c r="B65" s="23">
        <v>2</v>
      </c>
      <c r="C65" s="51" t="s">
        <v>83</v>
      </c>
      <c r="D65" s="25">
        <f t="shared" si="25"/>
        <v>9509</v>
      </c>
      <c r="E65" s="41">
        <v>2570</v>
      </c>
      <c r="F65" s="21">
        <v>1</v>
      </c>
      <c r="G65" s="21">
        <v>0</v>
      </c>
      <c r="H65" s="22" t="s">
        <v>67</v>
      </c>
      <c r="I65" s="22" t="s">
        <v>35</v>
      </c>
      <c r="J65" s="26">
        <v>41814</v>
      </c>
      <c r="K65" s="26">
        <f t="shared" si="46"/>
        <v>41824</v>
      </c>
      <c r="L65" s="26">
        <f t="shared" si="47"/>
        <v>41844</v>
      </c>
      <c r="M65" s="26">
        <f t="shared" si="48"/>
        <v>41874</v>
      </c>
      <c r="N65" s="26">
        <v>43362</v>
      </c>
      <c r="O65" s="26">
        <f t="shared" si="42"/>
        <v>43372</v>
      </c>
      <c r="P65" s="26">
        <f t="shared" si="43"/>
        <v>43412</v>
      </c>
      <c r="Q65" s="26">
        <f t="shared" si="44"/>
        <v>43422</v>
      </c>
      <c r="R65" s="26">
        <f t="shared" si="45"/>
        <v>43430</v>
      </c>
      <c r="S65" s="27" t="s">
        <v>49</v>
      </c>
      <c r="T65" s="26">
        <v>43378</v>
      </c>
      <c r="U65" s="28"/>
      <c r="V65" s="61" t="str">
        <f t="shared" si="30"/>
        <v/>
      </c>
      <c r="W65" s="81">
        <f t="shared" si="31"/>
        <v>2570</v>
      </c>
    </row>
    <row r="66" spans="1:23" ht="20.399999999999999" x14ac:dyDescent="0.3">
      <c r="A66" s="40">
        <v>31</v>
      </c>
      <c r="B66" s="23">
        <v>2</v>
      </c>
      <c r="C66" s="51" t="s">
        <v>84</v>
      </c>
      <c r="D66" s="25">
        <f t="shared" si="25"/>
        <v>2849</v>
      </c>
      <c r="E66" s="41">
        <v>770</v>
      </c>
      <c r="F66" s="21">
        <v>1</v>
      </c>
      <c r="G66" s="21">
        <v>0</v>
      </c>
      <c r="H66" s="22" t="s">
        <v>67</v>
      </c>
      <c r="I66" s="22" t="s">
        <v>35</v>
      </c>
      <c r="J66" s="26">
        <v>41815</v>
      </c>
      <c r="K66" s="26">
        <f t="shared" si="46"/>
        <v>41825</v>
      </c>
      <c r="L66" s="26">
        <f t="shared" si="47"/>
        <v>41845</v>
      </c>
      <c r="M66" s="26">
        <f t="shared" si="48"/>
        <v>41875</v>
      </c>
      <c r="N66" s="26">
        <v>43363</v>
      </c>
      <c r="O66" s="26">
        <f t="shared" si="42"/>
        <v>43373</v>
      </c>
      <c r="P66" s="26">
        <f t="shared" si="43"/>
        <v>43413</v>
      </c>
      <c r="Q66" s="26">
        <f t="shared" si="44"/>
        <v>43423</v>
      </c>
      <c r="R66" s="26">
        <f t="shared" si="45"/>
        <v>43431</v>
      </c>
      <c r="S66" s="27" t="s">
        <v>85</v>
      </c>
      <c r="T66" s="26">
        <v>43379</v>
      </c>
      <c r="U66" s="28"/>
      <c r="V66" s="61" t="str">
        <f t="shared" si="30"/>
        <v/>
      </c>
      <c r="W66" s="81">
        <f t="shared" si="31"/>
        <v>770</v>
      </c>
    </row>
    <row r="67" spans="1:23" ht="20.399999999999999" x14ac:dyDescent="0.3">
      <c r="A67" s="12">
        <v>32</v>
      </c>
      <c r="B67" s="23">
        <v>2</v>
      </c>
      <c r="C67" s="51" t="s">
        <v>86</v>
      </c>
      <c r="D67" s="25">
        <f t="shared" si="25"/>
        <v>5554662</v>
      </c>
      <c r="E67" s="41">
        <v>1501260</v>
      </c>
      <c r="F67" s="21">
        <v>1</v>
      </c>
      <c r="G67" s="21">
        <v>0</v>
      </c>
      <c r="H67" s="22" t="s">
        <v>56</v>
      </c>
      <c r="I67" s="22" t="s">
        <v>56</v>
      </c>
      <c r="J67" s="26">
        <v>41816</v>
      </c>
      <c r="K67" s="26">
        <f t="shared" si="46"/>
        <v>41826</v>
      </c>
      <c r="L67" s="26">
        <f t="shared" si="47"/>
        <v>41846</v>
      </c>
      <c r="M67" s="26">
        <f t="shared" si="48"/>
        <v>41876</v>
      </c>
      <c r="N67" s="26">
        <v>43606</v>
      </c>
      <c r="O67" s="26">
        <f t="shared" si="42"/>
        <v>43616</v>
      </c>
      <c r="P67" s="26">
        <f t="shared" si="43"/>
        <v>43656</v>
      </c>
      <c r="Q67" s="26">
        <f t="shared" si="44"/>
        <v>43666</v>
      </c>
      <c r="R67" s="26">
        <f t="shared" si="45"/>
        <v>43674</v>
      </c>
      <c r="S67" s="27" t="s">
        <v>87</v>
      </c>
      <c r="T67" s="26">
        <v>43684</v>
      </c>
      <c r="U67" s="28"/>
      <c r="V67" s="61" t="str">
        <f t="shared" si="30"/>
        <v/>
      </c>
      <c r="W67" s="81">
        <f t="shared" si="31"/>
        <v>1501260</v>
      </c>
    </row>
    <row r="68" spans="1:23" ht="20.399999999999999" x14ac:dyDescent="0.3">
      <c r="A68" s="12">
        <v>33</v>
      </c>
      <c r="B68" s="23">
        <v>2</v>
      </c>
      <c r="C68" s="51" t="s">
        <v>171</v>
      </c>
      <c r="D68" s="25">
        <f t="shared" ref="D68:D99" si="49">E68*$T$6</f>
        <v>7030000</v>
      </c>
      <c r="E68" s="41">
        <v>1900000</v>
      </c>
      <c r="F68" s="21">
        <v>1</v>
      </c>
      <c r="G68" s="21">
        <v>0</v>
      </c>
      <c r="H68" s="22" t="s">
        <v>88</v>
      </c>
      <c r="I68" s="22" t="s">
        <v>35</v>
      </c>
      <c r="J68" s="26"/>
      <c r="K68" s="26"/>
      <c r="L68" s="26"/>
      <c r="M68" s="26"/>
      <c r="N68" s="26">
        <v>43586</v>
      </c>
      <c r="O68" s="26">
        <f t="shared" si="42"/>
        <v>43596</v>
      </c>
      <c r="P68" s="26">
        <f t="shared" si="43"/>
        <v>43636</v>
      </c>
      <c r="Q68" s="26">
        <f t="shared" si="44"/>
        <v>43646</v>
      </c>
      <c r="R68" s="26">
        <f t="shared" si="45"/>
        <v>43654</v>
      </c>
      <c r="S68" s="27"/>
      <c r="T68" s="26">
        <v>43647</v>
      </c>
      <c r="U68" s="28"/>
      <c r="V68" s="61" t="str">
        <f t="shared" ref="V68:V99" si="50">IF(G68=100%,E68,"")</f>
        <v/>
      </c>
      <c r="W68" s="81">
        <f t="shared" ref="W68:W99" si="51">IF(F68=100%,E68,"")</f>
        <v>1900000</v>
      </c>
    </row>
    <row r="69" spans="1:23" ht="20.399999999999999" x14ac:dyDescent="0.3">
      <c r="A69" s="40">
        <v>34</v>
      </c>
      <c r="B69" s="23">
        <v>2</v>
      </c>
      <c r="C69" s="51" t="s">
        <v>89</v>
      </c>
      <c r="D69" s="25">
        <f t="shared" si="49"/>
        <v>3751800</v>
      </c>
      <c r="E69" s="41">
        <v>1014000</v>
      </c>
      <c r="F69" s="21">
        <v>1</v>
      </c>
      <c r="G69" s="21">
        <v>0</v>
      </c>
      <c r="H69" s="22" t="s">
        <v>88</v>
      </c>
      <c r="I69" s="22" t="s">
        <v>35</v>
      </c>
      <c r="J69" s="26"/>
      <c r="K69" s="26"/>
      <c r="L69" s="26"/>
      <c r="M69" s="26"/>
      <c r="N69" s="26">
        <v>43586</v>
      </c>
      <c r="O69" s="26">
        <f t="shared" si="42"/>
        <v>43596</v>
      </c>
      <c r="P69" s="26">
        <f t="shared" si="43"/>
        <v>43636</v>
      </c>
      <c r="Q69" s="26">
        <f t="shared" si="44"/>
        <v>43646</v>
      </c>
      <c r="R69" s="26">
        <f t="shared" si="45"/>
        <v>43654</v>
      </c>
      <c r="S69" s="27"/>
      <c r="T69" s="26">
        <v>43647</v>
      </c>
      <c r="U69" s="28"/>
      <c r="V69" s="61" t="str">
        <f t="shared" si="50"/>
        <v/>
      </c>
      <c r="W69" s="81">
        <f t="shared" si="51"/>
        <v>1014000</v>
      </c>
    </row>
    <row r="70" spans="1:23" ht="20.399999999999999" x14ac:dyDescent="0.3">
      <c r="A70" s="40">
        <v>35</v>
      </c>
      <c r="B70" s="23">
        <v>3</v>
      </c>
      <c r="C70" s="51" t="s">
        <v>90</v>
      </c>
      <c r="D70" s="25">
        <f t="shared" si="49"/>
        <v>43500.9</v>
      </c>
      <c r="E70" s="41">
        <v>11757</v>
      </c>
      <c r="F70" s="21">
        <v>1</v>
      </c>
      <c r="G70" s="21">
        <v>0</v>
      </c>
      <c r="H70" s="22" t="s">
        <v>55</v>
      </c>
      <c r="I70" s="22" t="s">
        <v>56</v>
      </c>
      <c r="J70" s="26">
        <v>41791</v>
      </c>
      <c r="K70" s="26">
        <f t="shared" ref="K70" si="52">J70+10</f>
        <v>41801</v>
      </c>
      <c r="L70" s="26">
        <f t="shared" ref="L70" si="53">K70+20</f>
        <v>41821</v>
      </c>
      <c r="M70" s="26">
        <f t="shared" ref="M70" si="54">L70+30</f>
        <v>41851</v>
      </c>
      <c r="N70" s="26">
        <v>43539</v>
      </c>
      <c r="O70" s="26">
        <f t="shared" ref="O70:O71" si="55">N70+10</f>
        <v>43549</v>
      </c>
      <c r="P70" s="26">
        <f t="shared" ref="P70:P71" si="56">O70+40</f>
        <v>43589</v>
      </c>
      <c r="Q70" s="26">
        <f t="shared" ref="Q70:Q71" si="57">P70+10</f>
        <v>43599</v>
      </c>
      <c r="R70" s="26">
        <f t="shared" ref="R70:R71" si="58">Q70+8</f>
        <v>43607</v>
      </c>
      <c r="S70" s="27" t="s">
        <v>29</v>
      </c>
      <c r="T70" s="26">
        <v>43617</v>
      </c>
      <c r="U70" s="20"/>
      <c r="V70" s="61" t="str">
        <f t="shared" si="50"/>
        <v/>
      </c>
      <c r="W70" s="81">
        <f t="shared" si="51"/>
        <v>11757</v>
      </c>
    </row>
    <row r="71" spans="1:23" ht="20.399999999999999" x14ac:dyDescent="0.3">
      <c r="A71" s="12">
        <v>36</v>
      </c>
      <c r="B71" s="23">
        <v>3</v>
      </c>
      <c r="C71" s="51" t="s">
        <v>90</v>
      </c>
      <c r="D71" s="25">
        <f t="shared" si="49"/>
        <v>87001.8</v>
      </c>
      <c r="E71" s="41">
        <f>E70*2</f>
        <v>23514</v>
      </c>
      <c r="F71" s="21">
        <v>1</v>
      </c>
      <c r="G71" s="21">
        <v>0</v>
      </c>
      <c r="H71" s="22" t="s">
        <v>55</v>
      </c>
      <c r="I71" s="22" t="s">
        <v>56</v>
      </c>
      <c r="J71" s="26"/>
      <c r="K71" s="26"/>
      <c r="L71" s="26"/>
      <c r="M71" s="26"/>
      <c r="N71" s="26">
        <v>43906</v>
      </c>
      <c r="O71" s="26">
        <f t="shared" si="55"/>
        <v>43916</v>
      </c>
      <c r="P71" s="26">
        <f t="shared" si="56"/>
        <v>43956</v>
      </c>
      <c r="Q71" s="26">
        <f t="shared" si="57"/>
        <v>43966</v>
      </c>
      <c r="R71" s="26">
        <f t="shared" si="58"/>
        <v>43974</v>
      </c>
      <c r="S71" s="27" t="s">
        <v>38</v>
      </c>
      <c r="T71" s="26">
        <v>43984</v>
      </c>
      <c r="U71" s="20" t="s">
        <v>79</v>
      </c>
      <c r="V71" s="61" t="str">
        <f t="shared" si="50"/>
        <v/>
      </c>
      <c r="W71" s="81">
        <f t="shared" si="51"/>
        <v>23514</v>
      </c>
    </row>
    <row r="72" spans="1:23" ht="20.399999999999999" x14ac:dyDescent="0.3">
      <c r="A72" s="12">
        <v>37</v>
      </c>
      <c r="B72" s="13">
        <v>3</v>
      </c>
      <c r="C72" s="49" t="s">
        <v>91</v>
      </c>
      <c r="D72" s="25">
        <f t="shared" si="49"/>
        <v>39575.200000000004</v>
      </c>
      <c r="E72" s="36">
        <v>10696</v>
      </c>
      <c r="F72" s="16">
        <v>1</v>
      </c>
      <c r="G72" s="16">
        <v>0</v>
      </c>
      <c r="H72" s="17" t="s">
        <v>55</v>
      </c>
      <c r="I72" s="17" t="s">
        <v>56</v>
      </c>
      <c r="J72" s="18"/>
      <c r="K72" s="18"/>
      <c r="L72" s="18"/>
      <c r="M72" s="18"/>
      <c r="N72" s="18">
        <v>43344</v>
      </c>
      <c r="O72" s="18"/>
      <c r="P72" s="18"/>
      <c r="Q72" s="18"/>
      <c r="R72" s="18"/>
      <c r="S72" s="19"/>
      <c r="T72" s="18">
        <v>43435</v>
      </c>
      <c r="U72" s="20"/>
      <c r="V72" s="61" t="str">
        <f t="shared" si="50"/>
        <v/>
      </c>
      <c r="W72" s="81">
        <f t="shared" si="51"/>
        <v>10696</v>
      </c>
    </row>
    <row r="73" spans="1:23" ht="20.399999999999999" x14ac:dyDescent="0.3">
      <c r="A73" s="40">
        <v>38</v>
      </c>
      <c r="B73" s="13">
        <v>3</v>
      </c>
      <c r="C73" s="49" t="s">
        <v>92</v>
      </c>
      <c r="D73" s="25">
        <f t="shared" si="49"/>
        <v>224001.7</v>
      </c>
      <c r="E73" s="36">
        <v>60541</v>
      </c>
      <c r="F73" s="16">
        <v>1</v>
      </c>
      <c r="G73" s="16">
        <v>0</v>
      </c>
      <c r="H73" s="17" t="s">
        <v>55</v>
      </c>
      <c r="I73" s="17" t="s">
        <v>56</v>
      </c>
      <c r="J73" s="18"/>
      <c r="K73" s="18"/>
      <c r="L73" s="18"/>
      <c r="M73" s="18"/>
      <c r="N73" s="18">
        <v>43678</v>
      </c>
      <c r="O73" s="18"/>
      <c r="P73" s="18"/>
      <c r="Q73" s="18"/>
      <c r="R73" s="18"/>
      <c r="S73" s="19"/>
      <c r="T73" s="18">
        <v>43740</v>
      </c>
      <c r="U73" s="20"/>
      <c r="V73" s="61" t="str">
        <f t="shared" si="50"/>
        <v/>
      </c>
      <c r="W73" s="81">
        <f t="shared" si="51"/>
        <v>60541</v>
      </c>
    </row>
    <row r="74" spans="1:23" s="77" customFormat="1" ht="20.399999999999999" x14ac:dyDescent="0.3">
      <c r="A74" s="40">
        <v>39</v>
      </c>
      <c r="B74" s="23">
        <v>3</v>
      </c>
      <c r="C74" s="30" t="s">
        <v>93</v>
      </c>
      <c r="D74" s="25">
        <f t="shared" si="49"/>
        <v>73108.3</v>
      </c>
      <c r="E74" s="41">
        <v>19759</v>
      </c>
      <c r="F74" s="21">
        <v>1</v>
      </c>
      <c r="G74" s="21">
        <v>0</v>
      </c>
      <c r="H74" s="22" t="s">
        <v>55</v>
      </c>
      <c r="I74" s="22" t="s">
        <v>56</v>
      </c>
      <c r="J74" s="26"/>
      <c r="K74" s="26"/>
      <c r="L74" s="26"/>
      <c r="M74" s="26"/>
      <c r="N74" s="18">
        <v>43344</v>
      </c>
      <c r="O74" s="18"/>
      <c r="P74" s="18"/>
      <c r="Q74" s="18"/>
      <c r="R74" s="18"/>
      <c r="S74" s="19"/>
      <c r="T74" s="18">
        <v>43375</v>
      </c>
      <c r="U74" s="28"/>
      <c r="V74" s="84" t="str">
        <f t="shared" si="50"/>
        <v/>
      </c>
      <c r="W74" s="85">
        <f t="shared" si="51"/>
        <v>19759</v>
      </c>
    </row>
    <row r="75" spans="1:23" s="77" customFormat="1" ht="20.399999999999999" x14ac:dyDescent="0.3">
      <c r="A75" s="40">
        <v>40</v>
      </c>
      <c r="B75" s="23">
        <v>3</v>
      </c>
      <c r="C75" s="30" t="s">
        <v>94</v>
      </c>
      <c r="D75" s="25">
        <f t="shared" si="49"/>
        <v>44566.5</v>
      </c>
      <c r="E75" s="41">
        <v>12045</v>
      </c>
      <c r="F75" s="21">
        <v>1</v>
      </c>
      <c r="G75" s="21">
        <v>0</v>
      </c>
      <c r="H75" s="22" t="s">
        <v>55</v>
      </c>
      <c r="I75" s="22" t="s">
        <v>56</v>
      </c>
      <c r="J75" s="26">
        <v>41810</v>
      </c>
      <c r="K75" s="26">
        <f>J75+10</f>
        <v>41820</v>
      </c>
      <c r="L75" s="26">
        <f>K75+20</f>
        <v>41840</v>
      </c>
      <c r="M75" s="26">
        <f>L75+30</f>
        <v>41870</v>
      </c>
      <c r="N75" s="18">
        <v>43388</v>
      </c>
      <c r="O75" s="18">
        <f t="shared" ref="O75:O89" si="59">N75+10</f>
        <v>43398</v>
      </c>
      <c r="P75" s="18">
        <f t="shared" ref="P75:P89" si="60">O75+40</f>
        <v>43438</v>
      </c>
      <c r="Q75" s="18">
        <f t="shared" ref="Q75:Q89" si="61">P75+10</f>
        <v>43448</v>
      </c>
      <c r="R75" s="18">
        <f t="shared" ref="R75:R89" si="62">Q75+8</f>
        <v>43456</v>
      </c>
      <c r="S75" s="19" t="s">
        <v>29</v>
      </c>
      <c r="T75" s="18">
        <v>43405</v>
      </c>
      <c r="U75" s="28"/>
      <c r="V75" s="84" t="str">
        <f t="shared" si="50"/>
        <v/>
      </c>
      <c r="W75" s="85">
        <f t="shared" si="51"/>
        <v>12045</v>
      </c>
    </row>
    <row r="76" spans="1:23" ht="20.399999999999999" x14ac:dyDescent="0.3">
      <c r="A76" s="12">
        <v>41</v>
      </c>
      <c r="B76" s="23">
        <v>3</v>
      </c>
      <c r="C76" s="51" t="s">
        <v>94</v>
      </c>
      <c r="D76" s="25">
        <f t="shared" si="49"/>
        <v>89133</v>
      </c>
      <c r="E76" s="41">
        <f>E75*2</f>
        <v>24090</v>
      </c>
      <c r="F76" s="21">
        <v>1</v>
      </c>
      <c r="G76" s="21">
        <v>0</v>
      </c>
      <c r="H76" s="22" t="s">
        <v>55</v>
      </c>
      <c r="I76" s="22" t="s">
        <v>56</v>
      </c>
      <c r="J76" s="26">
        <v>41811</v>
      </c>
      <c r="K76" s="26">
        <f>J76+10</f>
        <v>41821</v>
      </c>
      <c r="L76" s="26">
        <f>K76+20</f>
        <v>41841</v>
      </c>
      <c r="M76" s="26">
        <f>L76+30</f>
        <v>41871</v>
      </c>
      <c r="N76" s="18">
        <v>43754</v>
      </c>
      <c r="O76" s="18">
        <f t="shared" si="59"/>
        <v>43764</v>
      </c>
      <c r="P76" s="18">
        <f t="shared" si="60"/>
        <v>43804</v>
      </c>
      <c r="Q76" s="18">
        <f t="shared" si="61"/>
        <v>43814</v>
      </c>
      <c r="R76" s="18">
        <f t="shared" si="62"/>
        <v>43822</v>
      </c>
      <c r="S76" s="19" t="s">
        <v>38</v>
      </c>
      <c r="T76" s="18">
        <v>43801</v>
      </c>
      <c r="U76" s="20" t="s">
        <v>79</v>
      </c>
      <c r="V76" s="61" t="str">
        <f t="shared" si="50"/>
        <v/>
      </c>
      <c r="W76" s="81">
        <f t="shared" si="51"/>
        <v>24090</v>
      </c>
    </row>
    <row r="77" spans="1:23" ht="20.399999999999999" x14ac:dyDescent="0.3">
      <c r="A77" s="40">
        <v>42</v>
      </c>
      <c r="B77" s="13">
        <v>3</v>
      </c>
      <c r="C77" s="44" t="s">
        <v>95</v>
      </c>
      <c r="D77" s="25">
        <f t="shared" si="49"/>
        <v>495145.10000000003</v>
      </c>
      <c r="E77" s="36">
        <v>133823</v>
      </c>
      <c r="F77" s="16">
        <v>1</v>
      </c>
      <c r="G77" s="16">
        <v>0</v>
      </c>
      <c r="H77" s="17" t="s">
        <v>67</v>
      </c>
      <c r="I77" s="17" t="s">
        <v>35</v>
      </c>
      <c r="J77" s="18">
        <v>42226</v>
      </c>
      <c r="K77" s="18">
        <f>J77+20</f>
        <v>42246</v>
      </c>
      <c r="L77" s="18">
        <f t="shared" ref="L77:L82" si="63">K77+5</f>
        <v>42251</v>
      </c>
      <c r="M77" s="18">
        <f t="shared" ref="M77:M82" si="64">L77+30</f>
        <v>42281</v>
      </c>
      <c r="N77" s="18">
        <v>43600</v>
      </c>
      <c r="O77" s="18">
        <f t="shared" si="59"/>
        <v>43610</v>
      </c>
      <c r="P77" s="18">
        <f t="shared" si="60"/>
        <v>43650</v>
      </c>
      <c r="Q77" s="18">
        <f t="shared" si="61"/>
        <v>43660</v>
      </c>
      <c r="R77" s="18">
        <f t="shared" si="62"/>
        <v>43668</v>
      </c>
      <c r="S77" s="19" t="s">
        <v>29</v>
      </c>
      <c r="T77" s="18">
        <v>43665</v>
      </c>
      <c r="U77" s="20"/>
      <c r="V77" s="61" t="str">
        <f t="shared" si="50"/>
        <v/>
      </c>
      <c r="W77" s="81">
        <f t="shared" si="51"/>
        <v>133823</v>
      </c>
    </row>
    <row r="78" spans="1:23" ht="20.399999999999999" x14ac:dyDescent="0.3">
      <c r="A78" s="40">
        <v>43</v>
      </c>
      <c r="B78" s="13">
        <v>3</v>
      </c>
      <c r="C78" s="44" t="s">
        <v>96</v>
      </c>
      <c r="D78" s="25">
        <f t="shared" si="49"/>
        <v>797997.5</v>
      </c>
      <c r="E78" s="36">
        <v>215675</v>
      </c>
      <c r="F78" s="16">
        <v>1</v>
      </c>
      <c r="G78" s="16">
        <v>0</v>
      </c>
      <c r="H78" s="17" t="s">
        <v>55</v>
      </c>
      <c r="I78" s="17" t="s">
        <v>56</v>
      </c>
      <c r="J78" s="18">
        <v>42309</v>
      </c>
      <c r="K78" s="18">
        <f>J78+20</f>
        <v>42329</v>
      </c>
      <c r="L78" s="18">
        <f t="shared" si="63"/>
        <v>42334</v>
      </c>
      <c r="M78" s="18">
        <f t="shared" si="64"/>
        <v>42364</v>
      </c>
      <c r="N78" s="18">
        <v>43600</v>
      </c>
      <c r="O78" s="18">
        <f t="shared" si="59"/>
        <v>43610</v>
      </c>
      <c r="P78" s="18">
        <f t="shared" si="60"/>
        <v>43650</v>
      </c>
      <c r="Q78" s="18">
        <f t="shared" si="61"/>
        <v>43660</v>
      </c>
      <c r="R78" s="18">
        <f t="shared" si="62"/>
        <v>43668</v>
      </c>
      <c r="S78" s="19" t="s">
        <v>29</v>
      </c>
      <c r="T78" s="18">
        <v>43665</v>
      </c>
      <c r="U78" s="20"/>
      <c r="V78" s="61" t="str">
        <f t="shared" si="50"/>
        <v/>
      </c>
      <c r="W78" s="81">
        <f t="shared" si="51"/>
        <v>215675</v>
      </c>
    </row>
    <row r="79" spans="1:23" s="77" customFormat="1" ht="20.399999999999999" x14ac:dyDescent="0.3">
      <c r="A79" s="40">
        <v>44</v>
      </c>
      <c r="B79" s="23">
        <v>3</v>
      </c>
      <c r="C79" s="30" t="s">
        <v>155</v>
      </c>
      <c r="D79" s="25">
        <f t="shared" si="49"/>
        <v>141284.5</v>
      </c>
      <c r="E79" s="41">
        <v>38185</v>
      </c>
      <c r="F79" s="21">
        <v>1</v>
      </c>
      <c r="G79" s="21">
        <v>0</v>
      </c>
      <c r="H79" s="22" t="s">
        <v>55</v>
      </c>
      <c r="I79" s="22" t="s">
        <v>56</v>
      </c>
      <c r="J79" s="26">
        <v>42403</v>
      </c>
      <c r="K79" s="26">
        <f>J79+20</f>
        <v>42423</v>
      </c>
      <c r="L79" s="26">
        <f t="shared" si="63"/>
        <v>42428</v>
      </c>
      <c r="M79" s="26">
        <f t="shared" si="64"/>
        <v>42458</v>
      </c>
      <c r="N79" s="18">
        <v>43358</v>
      </c>
      <c r="O79" s="18">
        <f t="shared" si="59"/>
        <v>43368</v>
      </c>
      <c r="P79" s="18">
        <f t="shared" si="60"/>
        <v>43408</v>
      </c>
      <c r="Q79" s="18">
        <f t="shared" si="61"/>
        <v>43418</v>
      </c>
      <c r="R79" s="18">
        <f t="shared" si="62"/>
        <v>43426</v>
      </c>
      <c r="S79" s="19" t="s">
        <v>29</v>
      </c>
      <c r="T79" s="18">
        <v>43392</v>
      </c>
      <c r="U79" s="28"/>
      <c r="V79" s="84" t="str">
        <f t="shared" si="50"/>
        <v/>
      </c>
      <c r="W79" s="85">
        <f t="shared" si="51"/>
        <v>38185</v>
      </c>
    </row>
    <row r="80" spans="1:23" s="77" customFormat="1" ht="20.399999999999999" x14ac:dyDescent="0.3">
      <c r="A80" s="40">
        <v>45</v>
      </c>
      <c r="B80" s="23">
        <v>3</v>
      </c>
      <c r="C80" s="30" t="s">
        <v>156</v>
      </c>
      <c r="D80" s="25">
        <f t="shared" si="49"/>
        <v>250227.30000000002</v>
      </c>
      <c r="E80" s="41">
        <v>67629</v>
      </c>
      <c r="F80" s="21">
        <v>1</v>
      </c>
      <c r="G80" s="21">
        <v>0</v>
      </c>
      <c r="H80" s="22" t="s">
        <v>55</v>
      </c>
      <c r="I80" s="22" t="s">
        <v>56</v>
      </c>
      <c r="J80" s="26">
        <v>42404</v>
      </c>
      <c r="K80" s="26">
        <f t="shared" ref="K80:K81" si="65">J80+20</f>
        <v>42424</v>
      </c>
      <c r="L80" s="26">
        <f t="shared" ref="L80:L81" si="66">K80+5</f>
        <v>42429</v>
      </c>
      <c r="M80" s="26">
        <f t="shared" ref="M80:M81" si="67">L80+30</f>
        <v>42459</v>
      </c>
      <c r="N80" s="18">
        <v>43389</v>
      </c>
      <c r="O80" s="18">
        <f t="shared" ref="O80:O81" si="68">N80+10</f>
        <v>43399</v>
      </c>
      <c r="P80" s="18">
        <f t="shared" ref="P80:P81" si="69">O80+40</f>
        <v>43439</v>
      </c>
      <c r="Q80" s="18">
        <f t="shared" ref="Q80:Q81" si="70">P80+10</f>
        <v>43449</v>
      </c>
      <c r="R80" s="18">
        <f t="shared" ref="R80:R81" si="71">Q80+8</f>
        <v>43457</v>
      </c>
      <c r="S80" s="19" t="s">
        <v>38</v>
      </c>
      <c r="T80" s="18">
        <v>43424</v>
      </c>
      <c r="U80" s="28"/>
      <c r="V80" s="84" t="str">
        <f t="shared" si="50"/>
        <v/>
      </c>
      <c r="W80" s="85">
        <f t="shared" si="51"/>
        <v>67629</v>
      </c>
    </row>
    <row r="81" spans="1:23" s="77" customFormat="1" ht="20.399999999999999" x14ac:dyDescent="0.3">
      <c r="A81" s="40">
        <v>46</v>
      </c>
      <c r="B81" s="23">
        <v>3</v>
      </c>
      <c r="C81" s="30" t="s">
        <v>157</v>
      </c>
      <c r="D81" s="25">
        <f t="shared" si="49"/>
        <v>31487</v>
      </c>
      <c r="E81" s="41">
        <v>8510</v>
      </c>
      <c r="F81" s="21">
        <v>1</v>
      </c>
      <c r="G81" s="21">
        <v>0</v>
      </c>
      <c r="H81" s="22" t="s">
        <v>55</v>
      </c>
      <c r="I81" s="22" t="s">
        <v>56</v>
      </c>
      <c r="J81" s="26">
        <v>42405</v>
      </c>
      <c r="K81" s="26">
        <f t="shared" si="65"/>
        <v>42425</v>
      </c>
      <c r="L81" s="26">
        <f t="shared" si="66"/>
        <v>42430</v>
      </c>
      <c r="M81" s="26">
        <f t="shared" si="67"/>
        <v>42460</v>
      </c>
      <c r="N81" s="18">
        <v>43360</v>
      </c>
      <c r="O81" s="18">
        <f t="shared" si="68"/>
        <v>43370</v>
      </c>
      <c r="P81" s="18">
        <f t="shared" si="69"/>
        <v>43410</v>
      </c>
      <c r="Q81" s="18">
        <f t="shared" si="70"/>
        <v>43420</v>
      </c>
      <c r="R81" s="18">
        <f t="shared" si="71"/>
        <v>43428</v>
      </c>
      <c r="S81" s="19" t="s">
        <v>45</v>
      </c>
      <c r="T81" s="18">
        <v>43394</v>
      </c>
      <c r="U81" s="28"/>
      <c r="V81" s="84" t="str">
        <f t="shared" si="50"/>
        <v/>
      </c>
      <c r="W81" s="85">
        <f t="shared" si="51"/>
        <v>8510</v>
      </c>
    </row>
    <row r="82" spans="1:23" ht="20.399999999999999" x14ac:dyDescent="0.3">
      <c r="A82" s="40">
        <v>47</v>
      </c>
      <c r="B82" s="23">
        <v>3</v>
      </c>
      <c r="C82" s="51" t="s">
        <v>97</v>
      </c>
      <c r="D82" s="25">
        <f t="shared" si="49"/>
        <v>845997.60000000009</v>
      </c>
      <c r="E82" s="36">
        <v>228648</v>
      </c>
      <c r="F82" s="21">
        <v>1</v>
      </c>
      <c r="G82" s="21">
        <v>0</v>
      </c>
      <c r="H82" s="22" t="s">
        <v>55</v>
      </c>
      <c r="I82" s="22" t="s">
        <v>56</v>
      </c>
      <c r="J82" s="26">
        <v>42404</v>
      </c>
      <c r="K82" s="26">
        <f>J82+20</f>
        <v>42424</v>
      </c>
      <c r="L82" s="26">
        <f t="shared" si="63"/>
        <v>42429</v>
      </c>
      <c r="M82" s="26">
        <f t="shared" si="64"/>
        <v>42459</v>
      </c>
      <c r="N82" s="26">
        <v>43754</v>
      </c>
      <c r="O82" s="26">
        <f t="shared" si="59"/>
        <v>43764</v>
      </c>
      <c r="P82" s="26">
        <f t="shared" si="60"/>
        <v>43804</v>
      </c>
      <c r="Q82" s="26">
        <f t="shared" si="61"/>
        <v>43814</v>
      </c>
      <c r="R82" s="26">
        <f t="shared" si="62"/>
        <v>43822</v>
      </c>
      <c r="S82" s="27" t="s">
        <v>38</v>
      </c>
      <c r="T82" s="26">
        <v>43819</v>
      </c>
      <c r="U82" s="20" t="s">
        <v>79</v>
      </c>
      <c r="V82" s="61" t="str">
        <f t="shared" si="50"/>
        <v/>
      </c>
      <c r="W82" s="81">
        <f t="shared" si="51"/>
        <v>228648</v>
      </c>
    </row>
    <row r="83" spans="1:23" ht="20.399999999999999" x14ac:dyDescent="0.3">
      <c r="A83" s="12">
        <v>48</v>
      </c>
      <c r="B83" s="13">
        <v>3</v>
      </c>
      <c r="C83" s="49" t="s">
        <v>98</v>
      </c>
      <c r="D83" s="25">
        <f t="shared" si="49"/>
        <v>236000.80000000002</v>
      </c>
      <c r="E83" s="36">
        <v>63784</v>
      </c>
      <c r="F83" s="16">
        <v>1</v>
      </c>
      <c r="G83" s="16">
        <v>0</v>
      </c>
      <c r="H83" s="17" t="s">
        <v>55</v>
      </c>
      <c r="I83" s="17" t="s">
        <v>56</v>
      </c>
      <c r="J83" s="18"/>
      <c r="K83" s="18"/>
      <c r="L83" s="18"/>
      <c r="M83" s="18"/>
      <c r="N83" s="18">
        <v>43419</v>
      </c>
      <c r="O83" s="18">
        <f t="shared" si="59"/>
        <v>43429</v>
      </c>
      <c r="P83" s="18">
        <f t="shared" si="60"/>
        <v>43469</v>
      </c>
      <c r="Q83" s="18">
        <f t="shared" si="61"/>
        <v>43479</v>
      </c>
      <c r="R83" s="18">
        <f t="shared" si="62"/>
        <v>43487</v>
      </c>
      <c r="S83" s="19" t="s">
        <v>29</v>
      </c>
      <c r="T83" s="18">
        <v>43515</v>
      </c>
      <c r="U83" s="20"/>
      <c r="V83" s="61" t="str">
        <f t="shared" si="50"/>
        <v/>
      </c>
      <c r="W83" s="81">
        <f t="shared" si="51"/>
        <v>63784</v>
      </c>
    </row>
    <row r="84" spans="1:23" ht="20.399999999999999" x14ac:dyDescent="0.3">
      <c r="A84" s="12">
        <v>49</v>
      </c>
      <c r="B84" s="13">
        <v>3</v>
      </c>
      <c r="C84" s="49" t="s">
        <v>99</v>
      </c>
      <c r="D84" s="25">
        <f t="shared" si="49"/>
        <v>292499.8</v>
      </c>
      <c r="E84" s="36">
        <v>79054</v>
      </c>
      <c r="F84" s="16">
        <v>0</v>
      </c>
      <c r="G84" s="16">
        <v>1</v>
      </c>
      <c r="H84" s="17" t="s">
        <v>55</v>
      </c>
      <c r="I84" s="17" t="s">
        <v>56</v>
      </c>
      <c r="J84" s="18"/>
      <c r="K84" s="18"/>
      <c r="L84" s="18"/>
      <c r="M84" s="18"/>
      <c r="N84" s="18">
        <v>43723</v>
      </c>
      <c r="O84" s="18">
        <f t="shared" si="59"/>
        <v>43733</v>
      </c>
      <c r="P84" s="18">
        <f t="shared" si="60"/>
        <v>43773</v>
      </c>
      <c r="Q84" s="18">
        <f t="shared" si="61"/>
        <v>43783</v>
      </c>
      <c r="R84" s="18">
        <f t="shared" si="62"/>
        <v>43791</v>
      </c>
      <c r="S84" s="19" t="s">
        <v>29</v>
      </c>
      <c r="T84" s="18">
        <v>43788</v>
      </c>
      <c r="U84" s="20"/>
      <c r="V84" s="61">
        <f t="shared" si="50"/>
        <v>79054</v>
      </c>
      <c r="W84" s="81" t="str">
        <f t="shared" si="51"/>
        <v/>
      </c>
    </row>
    <row r="85" spans="1:23" ht="20.399999999999999" x14ac:dyDescent="0.3">
      <c r="A85" s="40">
        <v>50</v>
      </c>
      <c r="B85" s="23">
        <v>3</v>
      </c>
      <c r="C85" s="51" t="s">
        <v>100</v>
      </c>
      <c r="D85" s="25">
        <f t="shared" si="49"/>
        <v>1132773.5</v>
      </c>
      <c r="E85" s="41">
        <v>306155</v>
      </c>
      <c r="F85" s="21">
        <v>1</v>
      </c>
      <c r="G85" s="21">
        <v>0</v>
      </c>
      <c r="H85" s="22" t="s">
        <v>55</v>
      </c>
      <c r="I85" s="22" t="s">
        <v>56</v>
      </c>
      <c r="J85" s="26"/>
      <c r="K85" s="26"/>
      <c r="L85" s="26"/>
      <c r="M85" s="26"/>
      <c r="N85" s="26">
        <v>43661</v>
      </c>
      <c r="O85" s="26">
        <f t="shared" si="59"/>
        <v>43671</v>
      </c>
      <c r="P85" s="26">
        <f t="shared" si="60"/>
        <v>43711</v>
      </c>
      <c r="Q85" s="26">
        <f t="shared" si="61"/>
        <v>43721</v>
      </c>
      <c r="R85" s="26">
        <f t="shared" si="62"/>
        <v>43729</v>
      </c>
      <c r="S85" s="27" t="s">
        <v>29</v>
      </c>
      <c r="T85" s="26">
        <v>43757</v>
      </c>
      <c r="U85" s="52"/>
      <c r="V85" s="61" t="str">
        <f t="shared" si="50"/>
        <v/>
      </c>
      <c r="W85" s="81">
        <f t="shared" si="51"/>
        <v>306155</v>
      </c>
    </row>
    <row r="86" spans="1:23" ht="20.399999999999999" x14ac:dyDescent="0.3">
      <c r="A86" s="40">
        <v>51</v>
      </c>
      <c r="B86" s="13">
        <v>3</v>
      </c>
      <c r="C86" s="49" t="s">
        <v>101</v>
      </c>
      <c r="D86" s="25">
        <f t="shared" si="49"/>
        <v>636000.4</v>
      </c>
      <c r="E86" s="36">
        <v>171892</v>
      </c>
      <c r="F86" s="16">
        <v>1</v>
      </c>
      <c r="G86" s="16">
        <v>0</v>
      </c>
      <c r="H86" s="17" t="s">
        <v>55</v>
      </c>
      <c r="I86" s="17" t="s">
        <v>56</v>
      </c>
      <c r="J86" s="18"/>
      <c r="K86" s="18"/>
      <c r="L86" s="18"/>
      <c r="M86" s="18"/>
      <c r="N86" s="18">
        <v>43358</v>
      </c>
      <c r="O86" s="18">
        <f t="shared" si="59"/>
        <v>43368</v>
      </c>
      <c r="P86" s="18">
        <f t="shared" si="60"/>
        <v>43408</v>
      </c>
      <c r="Q86" s="18">
        <f t="shared" si="61"/>
        <v>43418</v>
      </c>
      <c r="R86" s="18">
        <f t="shared" si="62"/>
        <v>43426</v>
      </c>
      <c r="S86" s="19" t="s">
        <v>29</v>
      </c>
      <c r="T86" s="18">
        <v>43392</v>
      </c>
      <c r="U86" s="72" t="s">
        <v>184</v>
      </c>
      <c r="V86" s="61" t="str">
        <f t="shared" si="50"/>
        <v/>
      </c>
      <c r="W86" s="81">
        <f t="shared" si="51"/>
        <v>171892</v>
      </c>
    </row>
    <row r="87" spans="1:23" ht="20.399999999999999" x14ac:dyDescent="0.3">
      <c r="A87" s="12">
        <v>52</v>
      </c>
      <c r="B87" s="13">
        <v>3</v>
      </c>
      <c r="C87" s="49" t="s">
        <v>102</v>
      </c>
      <c r="D87" s="25">
        <f t="shared" si="49"/>
        <v>84001.1</v>
      </c>
      <c r="E87" s="36">
        <v>22703</v>
      </c>
      <c r="F87" s="16">
        <v>1</v>
      </c>
      <c r="G87" s="16">
        <v>0</v>
      </c>
      <c r="H87" s="17" t="s">
        <v>55</v>
      </c>
      <c r="I87" s="17" t="s">
        <v>56</v>
      </c>
      <c r="J87" s="18"/>
      <c r="K87" s="18"/>
      <c r="L87" s="18"/>
      <c r="M87" s="18"/>
      <c r="N87" s="18">
        <v>43388</v>
      </c>
      <c r="O87" s="18">
        <f t="shared" si="59"/>
        <v>43398</v>
      </c>
      <c r="P87" s="18">
        <f t="shared" si="60"/>
        <v>43438</v>
      </c>
      <c r="Q87" s="18">
        <f t="shared" si="61"/>
        <v>43448</v>
      </c>
      <c r="R87" s="18">
        <f t="shared" si="62"/>
        <v>43456</v>
      </c>
      <c r="S87" s="19" t="s">
        <v>29</v>
      </c>
      <c r="T87" s="18">
        <v>43423</v>
      </c>
      <c r="U87" s="72"/>
      <c r="V87" s="61" t="str">
        <f t="shared" si="50"/>
        <v/>
      </c>
      <c r="W87" s="81">
        <f t="shared" si="51"/>
        <v>22703</v>
      </c>
    </row>
    <row r="88" spans="1:23" ht="20.399999999999999" x14ac:dyDescent="0.3">
      <c r="A88" s="12">
        <v>53</v>
      </c>
      <c r="B88" s="13">
        <v>3</v>
      </c>
      <c r="C88" s="49" t="s">
        <v>103</v>
      </c>
      <c r="D88" s="25">
        <f t="shared" si="49"/>
        <v>1469995.2000000002</v>
      </c>
      <c r="E88" s="36">
        <v>397296</v>
      </c>
      <c r="F88" s="16">
        <v>1</v>
      </c>
      <c r="G88" s="16">
        <v>0</v>
      </c>
      <c r="H88" s="17" t="s">
        <v>55</v>
      </c>
      <c r="I88" s="17" t="s">
        <v>56</v>
      </c>
      <c r="J88" s="18"/>
      <c r="K88" s="18"/>
      <c r="L88" s="18"/>
      <c r="M88" s="18"/>
      <c r="N88" s="18">
        <v>43571</v>
      </c>
      <c r="O88" s="18">
        <f t="shared" si="59"/>
        <v>43581</v>
      </c>
      <c r="P88" s="18">
        <f t="shared" si="60"/>
        <v>43621</v>
      </c>
      <c r="Q88" s="18">
        <f t="shared" si="61"/>
        <v>43631</v>
      </c>
      <c r="R88" s="18">
        <f t="shared" si="62"/>
        <v>43639</v>
      </c>
      <c r="S88" s="19" t="s">
        <v>38</v>
      </c>
      <c r="T88" s="18">
        <v>43636</v>
      </c>
      <c r="U88" s="72"/>
      <c r="V88" s="61" t="str">
        <f t="shared" si="50"/>
        <v/>
      </c>
      <c r="W88" s="81">
        <f t="shared" si="51"/>
        <v>397296</v>
      </c>
    </row>
    <row r="89" spans="1:23" ht="30.6" x14ac:dyDescent="0.3">
      <c r="A89" s="40">
        <v>54</v>
      </c>
      <c r="B89" s="13">
        <v>3</v>
      </c>
      <c r="C89" s="49" t="s">
        <v>167</v>
      </c>
      <c r="D89" s="25">
        <f t="shared" si="49"/>
        <v>189025.6</v>
      </c>
      <c r="E89" s="36">
        <v>51088</v>
      </c>
      <c r="F89" s="16">
        <v>1</v>
      </c>
      <c r="G89" s="16">
        <v>0</v>
      </c>
      <c r="H89" s="17" t="s">
        <v>55</v>
      </c>
      <c r="I89" s="17" t="s">
        <v>56</v>
      </c>
      <c r="J89" s="18"/>
      <c r="K89" s="18"/>
      <c r="L89" s="18"/>
      <c r="M89" s="18"/>
      <c r="N89" s="18">
        <v>43661</v>
      </c>
      <c r="O89" s="18">
        <f t="shared" si="59"/>
        <v>43671</v>
      </c>
      <c r="P89" s="18">
        <f t="shared" si="60"/>
        <v>43711</v>
      </c>
      <c r="Q89" s="18">
        <f t="shared" si="61"/>
        <v>43721</v>
      </c>
      <c r="R89" s="18">
        <f t="shared" si="62"/>
        <v>43729</v>
      </c>
      <c r="S89" s="19" t="s">
        <v>29</v>
      </c>
      <c r="T89" s="18">
        <v>43757</v>
      </c>
      <c r="U89" s="20"/>
      <c r="V89" s="61" t="str">
        <f t="shared" si="50"/>
        <v/>
      </c>
      <c r="W89" s="81">
        <f t="shared" si="51"/>
        <v>51088</v>
      </c>
    </row>
    <row r="90" spans="1:23" ht="20.399999999999999" x14ac:dyDescent="0.3">
      <c r="A90" s="40">
        <v>55</v>
      </c>
      <c r="B90" s="13">
        <v>3</v>
      </c>
      <c r="C90" s="49" t="s">
        <v>158</v>
      </c>
      <c r="D90" s="25">
        <f t="shared" si="49"/>
        <v>4942001.2</v>
      </c>
      <c r="E90" s="36">
        <v>1335676</v>
      </c>
      <c r="F90" s="16">
        <v>1</v>
      </c>
      <c r="G90" s="16">
        <v>0</v>
      </c>
      <c r="H90" s="17" t="s">
        <v>55</v>
      </c>
      <c r="I90" s="17" t="s">
        <v>56</v>
      </c>
      <c r="J90" s="18"/>
      <c r="K90" s="18"/>
      <c r="L90" s="18"/>
      <c r="M90" s="18"/>
      <c r="N90" s="18">
        <v>43662</v>
      </c>
      <c r="O90" s="18">
        <f t="shared" ref="O90:O93" si="72">N90+10</f>
        <v>43672</v>
      </c>
      <c r="P90" s="18">
        <f t="shared" ref="P90:P93" si="73">O90+40</f>
        <v>43712</v>
      </c>
      <c r="Q90" s="18">
        <f t="shared" ref="Q90:Q93" si="74">P90+10</f>
        <v>43722</v>
      </c>
      <c r="R90" s="18">
        <f t="shared" ref="R90:R93" si="75">Q90+8</f>
        <v>43730</v>
      </c>
      <c r="S90" s="19" t="s">
        <v>38</v>
      </c>
      <c r="T90" s="18">
        <v>43758</v>
      </c>
      <c r="U90" s="20"/>
      <c r="V90" s="61" t="str">
        <f t="shared" si="50"/>
        <v/>
      </c>
      <c r="W90" s="81">
        <f t="shared" si="51"/>
        <v>1335676</v>
      </c>
    </row>
    <row r="91" spans="1:23" ht="20.399999999999999" x14ac:dyDescent="0.3">
      <c r="A91" s="12">
        <v>56</v>
      </c>
      <c r="B91" s="13">
        <v>3</v>
      </c>
      <c r="C91" s="49" t="s">
        <v>159</v>
      </c>
      <c r="D91" s="25">
        <f t="shared" si="49"/>
        <v>693002.6</v>
      </c>
      <c r="E91" s="36">
        <v>187298</v>
      </c>
      <c r="F91" s="16">
        <v>1</v>
      </c>
      <c r="G91" s="16">
        <v>0</v>
      </c>
      <c r="H91" s="17" t="s">
        <v>55</v>
      </c>
      <c r="I91" s="17" t="s">
        <v>56</v>
      </c>
      <c r="J91" s="18"/>
      <c r="K91" s="18"/>
      <c r="L91" s="18"/>
      <c r="M91" s="18"/>
      <c r="N91" s="18">
        <v>43663</v>
      </c>
      <c r="O91" s="18">
        <f t="shared" si="72"/>
        <v>43673</v>
      </c>
      <c r="P91" s="18">
        <f t="shared" si="73"/>
        <v>43713</v>
      </c>
      <c r="Q91" s="18">
        <f t="shared" si="74"/>
        <v>43723</v>
      </c>
      <c r="R91" s="18">
        <f t="shared" si="75"/>
        <v>43731</v>
      </c>
      <c r="S91" s="19" t="s">
        <v>45</v>
      </c>
      <c r="T91" s="18">
        <v>43759</v>
      </c>
      <c r="U91" s="20"/>
      <c r="V91" s="61" t="str">
        <f t="shared" si="50"/>
        <v/>
      </c>
      <c r="W91" s="81">
        <f t="shared" si="51"/>
        <v>187298</v>
      </c>
    </row>
    <row r="92" spans="1:23" ht="20.399999999999999" x14ac:dyDescent="0.3">
      <c r="A92" s="12">
        <v>57</v>
      </c>
      <c r="B92" s="13">
        <v>3</v>
      </c>
      <c r="C92" s="49" t="s">
        <v>160</v>
      </c>
      <c r="D92" s="25">
        <f t="shared" si="49"/>
        <v>291156.7</v>
      </c>
      <c r="E92" s="36">
        <v>78691</v>
      </c>
      <c r="F92" s="16">
        <v>1</v>
      </c>
      <c r="G92" s="16">
        <v>0</v>
      </c>
      <c r="H92" s="17" t="s">
        <v>55</v>
      </c>
      <c r="I92" s="17" t="s">
        <v>56</v>
      </c>
      <c r="J92" s="18"/>
      <c r="K92" s="18"/>
      <c r="L92" s="18"/>
      <c r="M92" s="18"/>
      <c r="N92" s="18">
        <v>43664</v>
      </c>
      <c r="O92" s="18">
        <f t="shared" si="72"/>
        <v>43674</v>
      </c>
      <c r="P92" s="18">
        <f t="shared" si="73"/>
        <v>43714</v>
      </c>
      <c r="Q92" s="18">
        <f t="shared" si="74"/>
        <v>43724</v>
      </c>
      <c r="R92" s="18">
        <f t="shared" si="75"/>
        <v>43732</v>
      </c>
      <c r="S92" s="19" t="s">
        <v>47</v>
      </c>
      <c r="T92" s="18">
        <v>43760</v>
      </c>
      <c r="U92" s="20"/>
      <c r="V92" s="61" t="str">
        <f t="shared" si="50"/>
        <v/>
      </c>
      <c r="W92" s="81">
        <f t="shared" si="51"/>
        <v>78691</v>
      </c>
    </row>
    <row r="93" spans="1:23" ht="20.399999999999999" x14ac:dyDescent="0.3">
      <c r="A93" s="40">
        <v>58</v>
      </c>
      <c r="B93" s="13">
        <v>3</v>
      </c>
      <c r="C93" s="49" t="s">
        <v>104</v>
      </c>
      <c r="D93" s="25">
        <f t="shared" si="49"/>
        <v>37762.200000000004</v>
      </c>
      <c r="E93" s="36">
        <v>10206</v>
      </c>
      <c r="F93" s="16">
        <v>1</v>
      </c>
      <c r="G93" s="16">
        <v>0</v>
      </c>
      <c r="H93" s="17" t="s">
        <v>55</v>
      </c>
      <c r="I93" s="17" t="s">
        <v>56</v>
      </c>
      <c r="J93" s="18"/>
      <c r="K93" s="18"/>
      <c r="L93" s="18"/>
      <c r="M93" s="18"/>
      <c r="N93" s="18">
        <v>43665</v>
      </c>
      <c r="O93" s="18">
        <f t="shared" si="72"/>
        <v>43675</v>
      </c>
      <c r="P93" s="18">
        <f t="shared" si="73"/>
        <v>43715</v>
      </c>
      <c r="Q93" s="18">
        <f t="shared" si="74"/>
        <v>43725</v>
      </c>
      <c r="R93" s="18">
        <f t="shared" si="75"/>
        <v>43733</v>
      </c>
      <c r="S93" s="19" t="s">
        <v>49</v>
      </c>
      <c r="T93" s="18">
        <v>43761</v>
      </c>
      <c r="U93" s="20"/>
      <c r="V93" s="61" t="str">
        <f t="shared" si="50"/>
        <v/>
      </c>
      <c r="W93" s="81">
        <f t="shared" si="51"/>
        <v>10206</v>
      </c>
    </row>
    <row r="94" spans="1:23" ht="30.6" x14ac:dyDescent="0.3">
      <c r="A94" s="40">
        <v>59</v>
      </c>
      <c r="B94" s="53">
        <v>3</v>
      </c>
      <c r="C94" s="44" t="s">
        <v>105</v>
      </c>
      <c r="D94" s="25">
        <f t="shared" si="49"/>
        <v>63214.5</v>
      </c>
      <c r="E94" s="36">
        <v>17085</v>
      </c>
      <c r="F94" s="16">
        <v>1</v>
      </c>
      <c r="G94" s="16">
        <v>0</v>
      </c>
      <c r="H94" s="54" t="s">
        <v>55</v>
      </c>
      <c r="I94" s="55" t="s">
        <v>56</v>
      </c>
      <c r="J94" s="50"/>
      <c r="K94" s="50"/>
      <c r="L94" s="50"/>
      <c r="M94" s="50"/>
      <c r="N94" s="18">
        <v>44027</v>
      </c>
      <c r="O94" s="18">
        <f>N94+10</f>
        <v>44037</v>
      </c>
      <c r="P94" s="18">
        <f>O94+40</f>
        <v>44077</v>
      </c>
      <c r="Q94" s="18">
        <f>P94+10</f>
        <v>44087</v>
      </c>
      <c r="R94" s="18">
        <f>Q94+8</f>
        <v>44095</v>
      </c>
      <c r="S94" s="19" t="s">
        <v>29</v>
      </c>
      <c r="T94" s="18">
        <v>44105</v>
      </c>
      <c r="U94" s="56"/>
      <c r="V94" s="61" t="str">
        <f t="shared" si="50"/>
        <v/>
      </c>
      <c r="W94" s="81">
        <f t="shared" si="51"/>
        <v>17085</v>
      </c>
    </row>
    <row r="95" spans="1:23" ht="30.6" x14ac:dyDescent="0.3">
      <c r="A95" s="12">
        <v>60</v>
      </c>
      <c r="B95" s="53">
        <v>3</v>
      </c>
      <c r="C95" s="44" t="s">
        <v>106</v>
      </c>
      <c r="D95" s="25">
        <f t="shared" si="49"/>
        <v>590508.9</v>
      </c>
      <c r="E95" s="36">
        <v>159597</v>
      </c>
      <c r="F95" s="16">
        <v>1</v>
      </c>
      <c r="G95" s="16">
        <v>0</v>
      </c>
      <c r="H95" s="54" t="s">
        <v>55</v>
      </c>
      <c r="I95" s="55" t="s">
        <v>56</v>
      </c>
      <c r="J95" s="50"/>
      <c r="K95" s="50"/>
      <c r="L95" s="50"/>
      <c r="M95" s="50"/>
      <c r="N95" s="18">
        <v>43662</v>
      </c>
      <c r="O95" s="18">
        <f t="shared" ref="O95:O98" si="76">N95+10</f>
        <v>43672</v>
      </c>
      <c r="P95" s="18">
        <f t="shared" ref="P95:P98" si="77">O95+40</f>
        <v>43712</v>
      </c>
      <c r="Q95" s="18">
        <f t="shared" ref="Q95:Q98" si="78">P95+10</f>
        <v>43722</v>
      </c>
      <c r="R95" s="18">
        <f t="shared" ref="R95:R98" si="79">Q95+8</f>
        <v>43730</v>
      </c>
      <c r="S95" s="19" t="s">
        <v>38</v>
      </c>
      <c r="T95" s="18">
        <v>43740</v>
      </c>
      <c r="U95" s="56"/>
      <c r="V95" s="61" t="str">
        <f t="shared" si="50"/>
        <v/>
      </c>
      <c r="W95" s="81">
        <f t="shared" si="51"/>
        <v>159597</v>
      </c>
    </row>
    <row r="96" spans="1:23" ht="30.6" x14ac:dyDescent="0.3">
      <c r="A96" s="12">
        <v>61</v>
      </c>
      <c r="B96" s="53">
        <v>3</v>
      </c>
      <c r="C96" s="44" t="s">
        <v>107</v>
      </c>
      <c r="D96" s="25">
        <f t="shared" si="49"/>
        <v>68512.900000000009</v>
      </c>
      <c r="E96" s="36">
        <v>18517</v>
      </c>
      <c r="F96" s="16">
        <v>1</v>
      </c>
      <c r="G96" s="16">
        <v>0</v>
      </c>
      <c r="H96" s="54" t="s">
        <v>55</v>
      </c>
      <c r="I96" s="55" t="s">
        <v>56</v>
      </c>
      <c r="J96" s="50"/>
      <c r="K96" s="50"/>
      <c r="L96" s="50"/>
      <c r="M96" s="50"/>
      <c r="N96" s="18">
        <v>44029</v>
      </c>
      <c r="O96" s="18">
        <f t="shared" si="76"/>
        <v>44039</v>
      </c>
      <c r="P96" s="18">
        <f t="shared" si="77"/>
        <v>44079</v>
      </c>
      <c r="Q96" s="18">
        <f t="shared" si="78"/>
        <v>44089</v>
      </c>
      <c r="R96" s="18">
        <f t="shared" si="79"/>
        <v>44097</v>
      </c>
      <c r="S96" s="19" t="s">
        <v>45</v>
      </c>
      <c r="T96" s="18">
        <v>44107</v>
      </c>
      <c r="U96" s="56"/>
      <c r="V96" s="61" t="str">
        <f t="shared" si="50"/>
        <v/>
      </c>
      <c r="W96" s="81">
        <f t="shared" si="51"/>
        <v>18517</v>
      </c>
    </row>
    <row r="97" spans="1:23" ht="30.6" x14ac:dyDescent="0.3">
      <c r="A97" s="40">
        <v>62</v>
      </c>
      <c r="B97" s="53">
        <v>3</v>
      </c>
      <c r="C97" s="44" t="s">
        <v>108</v>
      </c>
      <c r="D97" s="25">
        <f t="shared" si="49"/>
        <v>101546.5</v>
      </c>
      <c r="E97" s="36">
        <v>27445</v>
      </c>
      <c r="F97" s="16">
        <v>1</v>
      </c>
      <c r="G97" s="16">
        <v>0</v>
      </c>
      <c r="H97" s="54" t="s">
        <v>55</v>
      </c>
      <c r="I97" s="55" t="s">
        <v>56</v>
      </c>
      <c r="J97" s="50"/>
      <c r="K97" s="50"/>
      <c r="L97" s="50"/>
      <c r="M97" s="50"/>
      <c r="N97" s="18">
        <v>43664</v>
      </c>
      <c r="O97" s="18">
        <f t="shared" si="76"/>
        <v>43674</v>
      </c>
      <c r="P97" s="18">
        <f t="shared" si="77"/>
        <v>43714</v>
      </c>
      <c r="Q97" s="18">
        <f t="shared" si="78"/>
        <v>43724</v>
      </c>
      <c r="R97" s="18">
        <f t="shared" si="79"/>
        <v>43732</v>
      </c>
      <c r="S97" s="19" t="s">
        <v>47</v>
      </c>
      <c r="T97" s="18">
        <v>43742</v>
      </c>
      <c r="U97" s="56"/>
      <c r="V97" s="61" t="str">
        <f t="shared" si="50"/>
        <v/>
      </c>
      <c r="W97" s="81">
        <f t="shared" si="51"/>
        <v>27445</v>
      </c>
    </row>
    <row r="98" spans="1:23" ht="30.6" x14ac:dyDescent="0.3">
      <c r="A98" s="40">
        <v>63</v>
      </c>
      <c r="B98" s="53">
        <v>3</v>
      </c>
      <c r="C98" s="44" t="s">
        <v>109</v>
      </c>
      <c r="D98" s="25">
        <f t="shared" si="49"/>
        <v>78602.8</v>
      </c>
      <c r="E98" s="36">
        <v>21244</v>
      </c>
      <c r="F98" s="16">
        <v>1</v>
      </c>
      <c r="G98" s="16">
        <v>0</v>
      </c>
      <c r="H98" s="54" t="s">
        <v>55</v>
      </c>
      <c r="I98" s="55" t="s">
        <v>56</v>
      </c>
      <c r="J98" s="50"/>
      <c r="K98" s="50"/>
      <c r="L98" s="50"/>
      <c r="M98" s="50"/>
      <c r="N98" s="18">
        <v>44396</v>
      </c>
      <c r="O98" s="18">
        <f t="shared" si="76"/>
        <v>44406</v>
      </c>
      <c r="P98" s="18">
        <f t="shared" si="77"/>
        <v>44446</v>
      </c>
      <c r="Q98" s="18">
        <f t="shared" si="78"/>
        <v>44456</v>
      </c>
      <c r="R98" s="18">
        <f t="shared" si="79"/>
        <v>44464</v>
      </c>
      <c r="S98" s="19" t="s">
        <v>49</v>
      </c>
      <c r="T98" s="18">
        <v>44474</v>
      </c>
      <c r="U98" s="56"/>
      <c r="V98" s="61" t="str">
        <f t="shared" si="50"/>
        <v/>
      </c>
      <c r="W98" s="81">
        <f t="shared" si="51"/>
        <v>21244</v>
      </c>
    </row>
    <row r="99" spans="1:23" x14ac:dyDescent="0.3">
      <c r="A99" s="40">
        <v>64</v>
      </c>
      <c r="B99" s="23">
        <v>4</v>
      </c>
      <c r="C99" s="30" t="s">
        <v>110</v>
      </c>
      <c r="D99" s="25">
        <f t="shared" si="49"/>
        <v>370000</v>
      </c>
      <c r="E99" s="41">
        <v>100000</v>
      </c>
      <c r="F99" s="21">
        <v>1</v>
      </c>
      <c r="G99" s="48">
        <v>0</v>
      </c>
      <c r="H99" s="22" t="s">
        <v>67</v>
      </c>
      <c r="I99" s="22" t="s">
        <v>35</v>
      </c>
      <c r="J99" s="26"/>
      <c r="K99" s="26"/>
      <c r="L99" s="26"/>
      <c r="M99" s="26"/>
      <c r="N99" s="26">
        <v>43374</v>
      </c>
      <c r="O99" s="26"/>
      <c r="P99" s="26"/>
      <c r="Q99" s="26"/>
      <c r="R99" s="26"/>
      <c r="S99" s="27"/>
      <c r="T99" s="26">
        <v>43405</v>
      </c>
      <c r="U99" s="28"/>
      <c r="V99" s="61" t="str">
        <f t="shared" si="50"/>
        <v/>
      </c>
      <c r="W99" s="81">
        <f t="shared" si="51"/>
        <v>100000</v>
      </c>
    </row>
    <row r="100" spans="1:23" ht="20.399999999999999" x14ac:dyDescent="0.3">
      <c r="A100" s="12">
        <v>65</v>
      </c>
      <c r="B100" s="13">
        <v>4</v>
      </c>
      <c r="C100" s="44" t="s">
        <v>172</v>
      </c>
      <c r="D100" s="15">
        <f t="shared" ref="D100:D105" si="80">E100*$T$6</f>
        <v>1591000</v>
      </c>
      <c r="E100" s="36">
        <v>430000</v>
      </c>
      <c r="F100" s="16">
        <v>1</v>
      </c>
      <c r="G100" s="45">
        <v>0</v>
      </c>
      <c r="H100" s="17" t="s">
        <v>88</v>
      </c>
      <c r="I100" s="17" t="s">
        <v>35</v>
      </c>
      <c r="J100" s="18"/>
      <c r="K100" s="18"/>
      <c r="L100" s="18"/>
      <c r="M100" s="18"/>
      <c r="N100" s="18">
        <v>43740</v>
      </c>
      <c r="O100" s="18"/>
      <c r="P100" s="18"/>
      <c r="Q100" s="18"/>
      <c r="R100" s="18"/>
      <c r="S100" s="19"/>
      <c r="T100" s="18">
        <v>44166</v>
      </c>
      <c r="U100" s="20" t="s">
        <v>79</v>
      </c>
      <c r="V100" s="61" t="str">
        <f t="shared" ref="V100:V105" si="81">IF(G100=100%,E100,"")</f>
        <v/>
      </c>
      <c r="W100" s="81">
        <f t="shared" ref="W100:W105" si="82">IF(F100=100%,E100,"")</f>
        <v>430000</v>
      </c>
    </row>
    <row r="101" spans="1:23" ht="20.399999999999999" x14ac:dyDescent="0.3">
      <c r="A101" s="40">
        <v>66</v>
      </c>
      <c r="B101" s="23">
        <v>4</v>
      </c>
      <c r="C101" s="51" t="s">
        <v>173</v>
      </c>
      <c r="D101" s="25">
        <f t="shared" si="80"/>
        <v>34798.5</v>
      </c>
      <c r="E101" s="41">
        <v>9405</v>
      </c>
      <c r="F101" s="21">
        <v>1</v>
      </c>
      <c r="G101" s="48">
        <v>0</v>
      </c>
      <c r="H101" s="50" t="s">
        <v>55</v>
      </c>
      <c r="I101" s="50" t="s">
        <v>56</v>
      </c>
      <c r="J101" s="18"/>
      <c r="K101" s="18"/>
      <c r="L101" s="18"/>
      <c r="M101" s="18"/>
      <c r="N101" s="18">
        <v>43254</v>
      </c>
      <c r="O101" s="18">
        <f t="shared" ref="O101:O102" si="83">N101+10</f>
        <v>43264</v>
      </c>
      <c r="P101" s="18">
        <f t="shared" ref="P101:P102" si="84">O101+40</f>
        <v>43304</v>
      </c>
      <c r="Q101" s="18">
        <f t="shared" ref="Q101:Q102" si="85">P101+10</f>
        <v>43314</v>
      </c>
      <c r="R101" s="18">
        <f t="shared" ref="R101:R102" si="86">Q101+8</f>
        <v>43322</v>
      </c>
      <c r="S101" s="19" t="s">
        <v>45</v>
      </c>
      <c r="T101" s="18">
        <v>43349</v>
      </c>
      <c r="U101" s="73" t="s">
        <v>177</v>
      </c>
      <c r="V101" s="61" t="str">
        <f t="shared" si="81"/>
        <v/>
      </c>
      <c r="W101" s="81">
        <f t="shared" si="82"/>
        <v>9405</v>
      </c>
    </row>
    <row r="102" spans="1:23" x14ac:dyDescent="0.3">
      <c r="A102" s="40">
        <v>67</v>
      </c>
      <c r="B102" s="23">
        <v>4</v>
      </c>
      <c r="C102" s="51" t="s">
        <v>174</v>
      </c>
      <c r="D102" s="25">
        <f t="shared" si="80"/>
        <v>6500.9000000000005</v>
      </c>
      <c r="E102" s="41">
        <v>1757</v>
      </c>
      <c r="F102" s="21">
        <v>1</v>
      </c>
      <c r="G102" s="21">
        <v>0</v>
      </c>
      <c r="H102" s="50" t="s">
        <v>67</v>
      </c>
      <c r="I102" s="50" t="s">
        <v>35</v>
      </c>
      <c r="J102" s="18"/>
      <c r="K102" s="18"/>
      <c r="L102" s="18"/>
      <c r="M102" s="18"/>
      <c r="N102" s="18">
        <v>43347</v>
      </c>
      <c r="O102" s="18">
        <f t="shared" si="83"/>
        <v>43357</v>
      </c>
      <c r="P102" s="18">
        <f t="shared" si="84"/>
        <v>43397</v>
      </c>
      <c r="Q102" s="18">
        <f t="shared" si="85"/>
        <v>43407</v>
      </c>
      <c r="R102" s="18">
        <f t="shared" si="86"/>
        <v>43415</v>
      </c>
      <c r="S102" s="19" t="s">
        <v>47</v>
      </c>
      <c r="T102" s="18">
        <v>43380</v>
      </c>
      <c r="U102" s="73"/>
      <c r="V102" s="61" t="str">
        <f t="shared" si="81"/>
        <v/>
      </c>
      <c r="W102" s="81">
        <f t="shared" si="82"/>
        <v>1757</v>
      </c>
    </row>
    <row r="103" spans="1:23" x14ac:dyDescent="0.3">
      <c r="A103" s="40">
        <v>68</v>
      </c>
      <c r="B103" s="13">
        <v>4</v>
      </c>
      <c r="C103" s="49" t="s">
        <v>111</v>
      </c>
      <c r="D103" s="25">
        <f t="shared" si="80"/>
        <v>2664</v>
      </c>
      <c r="E103" s="36">
        <v>720</v>
      </c>
      <c r="F103" s="16">
        <v>1</v>
      </c>
      <c r="G103" s="16">
        <v>0</v>
      </c>
      <c r="H103" s="50" t="s">
        <v>67</v>
      </c>
      <c r="I103" s="50" t="s">
        <v>35</v>
      </c>
      <c r="J103" s="18"/>
      <c r="K103" s="18"/>
      <c r="L103" s="18"/>
      <c r="M103" s="18"/>
      <c r="N103" s="18">
        <v>43420</v>
      </c>
      <c r="O103" s="18">
        <f t="shared" ref="O103" si="87">N103+10</f>
        <v>43430</v>
      </c>
      <c r="P103" s="18">
        <f t="shared" ref="P103" si="88">O103+40</f>
        <v>43470</v>
      </c>
      <c r="Q103" s="18">
        <f t="shared" ref="Q103" si="89">P103+10</f>
        <v>43480</v>
      </c>
      <c r="R103" s="18">
        <f t="shared" ref="R103" si="90">Q103+8</f>
        <v>43488</v>
      </c>
      <c r="S103" s="19" t="s">
        <v>38</v>
      </c>
      <c r="T103" s="18">
        <v>43485</v>
      </c>
      <c r="U103" s="72"/>
      <c r="V103" s="61" t="str">
        <f t="shared" si="81"/>
        <v/>
      </c>
      <c r="W103" s="81">
        <f t="shared" si="82"/>
        <v>720</v>
      </c>
    </row>
    <row r="104" spans="1:23" x14ac:dyDescent="0.3">
      <c r="A104" s="40">
        <v>69</v>
      </c>
      <c r="B104" s="23">
        <v>4</v>
      </c>
      <c r="C104" s="51" t="s">
        <v>113</v>
      </c>
      <c r="D104" s="25">
        <f t="shared" si="80"/>
        <v>25530</v>
      </c>
      <c r="E104" s="41">
        <v>6900</v>
      </c>
      <c r="F104" s="21">
        <v>1</v>
      </c>
      <c r="G104" s="21">
        <v>0</v>
      </c>
      <c r="H104" s="50" t="s">
        <v>67</v>
      </c>
      <c r="I104" s="50" t="s">
        <v>35</v>
      </c>
      <c r="J104" s="18"/>
      <c r="K104" s="18"/>
      <c r="L104" s="18"/>
      <c r="M104" s="18"/>
      <c r="N104" s="18">
        <v>43344</v>
      </c>
      <c r="O104" s="18"/>
      <c r="P104" s="18"/>
      <c r="Q104" s="18"/>
      <c r="R104" s="18"/>
      <c r="S104" s="19"/>
      <c r="T104" s="18">
        <v>43374</v>
      </c>
      <c r="U104" s="72" t="s">
        <v>164</v>
      </c>
      <c r="V104" s="61" t="str">
        <f t="shared" si="81"/>
        <v/>
      </c>
      <c r="W104" s="81">
        <f t="shared" si="82"/>
        <v>6900</v>
      </c>
    </row>
    <row r="105" spans="1:23" ht="20.399999999999999" x14ac:dyDescent="0.3">
      <c r="A105" s="40">
        <v>70</v>
      </c>
      <c r="B105" s="23">
        <v>4</v>
      </c>
      <c r="C105" s="51" t="s">
        <v>114</v>
      </c>
      <c r="D105" s="25">
        <f t="shared" si="80"/>
        <v>175750</v>
      </c>
      <c r="E105" s="41">
        <v>47500</v>
      </c>
      <c r="F105" s="21">
        <v>1</v>
      </c>
      <c r="G105" s="21">
        <v>0</v>
      </c>
      <c r="H105" s="50" t="s">
        <v>118</v>
      </c>
      <c r="I105" s="50" t="s">
        <v>147</v>
      </c>
      <c r="J105" s="50" t="s">
        <v>35</v>
      </c>
      <c r="K105" s="50" t="s">
        <v>35</v>
      </c>
      <c r="L105" s="50" t="s">
        <v>35</v>
      </c>
      <c r="M105" s="50" t="s">
        <v>35</v>
      </c>
      <c r="N105" s="18">
        <v>43405</v>
      </c>
      <c r="O105" s="18"/>
      <c r="P105" s="18"/>
      <c r="Q105" s="18"/>
      <c r="R105" s="18"/>
      <c r="S105" s="19"/>
      <c r="T105" s="18">
        <v>43435</v>
      </c>
      <c r="U105" s="72" t="s">
        <v>164</v>
      </c>
      <c r="V105" s="61" t="str">
        <f t="shared" si="81"/>
        <v/>
      </c>
      <c r="W105" s="81">
        <f t="shared" si="82"/>
        <v>47500</v>
      </c>
    </row>
    <row r="106" spans="1:23" x14ac:dyDescent="0.3">
      <c r="A106" s="89" t="s">
        <v>115</v>
      </c>
      <c r="B106" s="90"/>
      <c r="C106" s="90"/>
      <c r="D106" s="32">
        <f>SUM(D36:D105)</f>
        <v>97933352.5</v>
      </c>
      <c r="E106" s="32">
        <f>SUM(E36:E105)</f>
        <v>26333879</v>
      </c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4"/>
      <c r="V106" s="61">
        <f>SUM(V36:V105)</f>
        <v>173054</v>
      </c>
      <c r="W106" s="61">
        <f>SUM(W36:W105)</f>
        <v>26160825</v>
      </c>
    </row>
    <row r="107" spans="1:23" x14ac:dyDescent="0.3">
      <c r="A107" s="95" t="s">
        <v>116</v>
      </c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7"/>
      <c r="W107" s="81" t="str">
        <f t="shared" ref="W107:W118" si="91">IF(F107=100%,E107,"")</f>
        <v/>
      </c>
    </row>
    <row r="108" spans="1:23" ht="20.399999999999999" x14ac:dyDescent="0.3">
      <c r="A108" s="57">
        <v>1</v>
      </c>
      <c r="B108" s="53">
        <v>1</v>
      </c>
      <c r="C108" s="35" t="s">
        <v>117</v>
      </c>
      <c r="D108" s="36">
        <f t="shared" ref="D108:D118" si="92">E108*$T$6</f>
        <v>63732.5</v>
      </c>
      <c r="E108" s="36">
        <v>17225</v>
      </c>
      <c r="F108" s="37">
        <v>0</v>
      </c>
      <c r="G108" s="38">
        <v>1</v>
      </c>
      <c r="H108" s="17" t="s">
        <v>118</v>
      </c>
      <c r="I108" s="50" t="s">
        <v>56</v>
      </c>
      <c r="J108" s="50"/>
      <c r="K108" s="50"/>
      <c r="L108" s="50"/>
      <c r="M108" s="50"/>
      <c r="N108" s="18">
        <v>43631</v>
      </c>
      <c r="O108" s="18">
        <f t="shared" ref="O108" si="93">N108+10</f>
        <v>43641</v>
      </c>
      <c r="P108" s="18">
        <f t="shared" ref="P108" si="94">O108+40</f>
        <v>43681</v>
      </c>
      <c r="Q108" s="18">
        <f t="shared" ref="Q108" si="95">P108+10</f>
        <v>43691</v>
      </c>
      <c r="R108" s="18">
        <f t="shared" ref="R108" si="96">Q108+8</f>
        <v>43699</v>
      </c>
      <c r="S108" s="19" t="s">
        <v>29</v>
      </c>
      <c r="T108" s="18">
        <v>43709</v>
      </c>
      <c r="U108" s="56"/>
      <c r="V108" s="61">
        <f t="shared" ref="V108:V118" si="97">IF(G108=100%,E108,"")</f>
        <v>17225</v>
      </c>
      <c r="W108" s="81" t="str">
        <f t="shared" si="91"/>
        <v/>
      </c>
    </row>
    <row r="109" spans="1:23" ht="20.399999999999999" x14ac:dyDescent="0.3">
      <c r="A109" s="58">
        <v>2</v>
      </c>
      <c r="B109" s="58">
        <v>1</v>
      </c>
      <c r="C109" s="30" t="s">
        <v>119</v>
      </c>
      <c r="D109" s="41">
        <f t="shared" si="92"/>
        <v>66999.600000000006</v>
      </c>
      <c r="E109" s="41">
        <v>18108</v>
      </c>
      <c r="F109" s="21">
        <v>1</v>
      </c>
      <c r="G109" s="21">
        <v>0</v>
      </c>
      <c r="H109" s="22" t="s">
        <v>118</v>
      </c>
      <c r="I109" s="22" t="s">
        <v>56</v>
      </c>
      <c r="J109" s="22"/>
      <c r="K109" s="22"/>
      <c r="L109" s="22"/>
      <c r="M109" s="22"/>
      <c r="N109" s="26">
        <v>43709</v>
      </c>
      <c r="O109" s="26"/>
      <c r="P109" s="26"/>
      <c r="Q109" s="26"/>
      <c r="R109" s="26"/>
      <c r="S109" s="27"/>
      <c r="T109" s="26">
        <v>43800</v>
      </c>
      <c r="U109" s="59"/>
      <c r="V109" s="61" t="str">
        <f t="shared" si="97"/>
        <v/>
      </c>
      <c r="W109" s="81">
        <f t="shared" si="91"/>
        <v>18108</v>
      </c>
    </row>
    <row r="110" spans="1:23" ht="20.399999999999999" x14ac:dyDescent="0.3">
      <c r="A110" s="57">
        <v>3</v>
      </c>
      <c r="B110" s="13">
        <v>2</v>
      </c>
      <c r="C110" s="49" t="s">
        <v>120</v>
      </c>
      <c r="D110" s="15">
        <f t="shared" si="92"/>
        <v>650300.9</v>
      </c>
      <c r="E110" s="36">
        <v>175757</v>
      </c>
      <c r="F110" s="16">
        <v>0</v>
      </c>
      <c r="G110" s="16">
        <v>1</v>
      </c>
      <c r="H110" s="50" t="s">
        <v>55</v>
      </c>
      <c r="I110" s="50" t="s">
        <v>56</v>
      </c>
      <c r="J110" s="18"/>
      <c r="K110" s="18"/>
      <c r="L110" s="18"/>
      <c r="M110" s="18"/>
      <c r="N110" s="18">
        <v>43358</v>
      </c>
      <c r="O110" s="18">
        <f t="shared" ref="O110:O111" si="98">N110+10</f>
        <v>43368</v>
      </c>
      <c r="P110" s="18">
        <f t="shared" ref="P110:P111" si="99">O110+40</f>
        <v>43408</v>
      </c>
      <c r="Q110" s="18">
        <f t="shared" ref="Q110:Q111" si="100">P110+10</f>
        <v>43418</v>
      </c>
      <c r="R110" s="18">
        <f t="shared" ref="R110:R111" si="101">Q110+8</f>
        <v>43426</v>
      </c>
      <c r="S110" s="19" t="s">
        <v>29</v>
      </c>
      <c r="T110" s="18">
        <v>43374</v>
      </c>
      <c r="U110" s="72"/>
      <c r="V110" s="61">
        <f t="shared" si="97"/>
        <v>175757</v>
      </c>
      <c r="W110" s="81" t="str">
        <f t="shared" si="91"/>
        <v/>
      </c>
    </row>
    <row r="111" spans="1:23" ht="20.399999999999999" x14ac:dyDescent="0.3">
      <c r="A111" s="58">
        <v>4</v>
      </c>
      <c r="B111" s="13">
        <v>2</v>
      </c>
      <c r="C111" s="49" t="s">
        <v>120</v>
      </c>
      <c r="D111" s="15">
        <f t="shared" si="92"/>
        <v>10079699.1</v>
      </c>
      <c r="E111" s="36">
        <f>2900000-E110</f>
        <v>2724243</v>
      </c>
      <c r="F111" s="16">
        <v>0</v>
      </c>
      <c r="G111" s="16">
        <v>1</v>
      </c>
      <c r="H111" s="50" t="s">
        <v>118</v>
      </c>
      <c r="I111" s="50" t="s">
        <v>56</v>
      </c>
      <c r="J111" s="18"/>
      <c r="K111" s="18"/>
      <c r="L111" s="18"/>
      <c r="M111" s="18"/>
      <c r="N111" s="18">
        <v>43724</v>
      </c>
      <c r="O111" s="18">
        <f t="shared" si="98"/>
        <v>43734</v>
      </c>
      <c r="P111" s="18">
        <f t="shared" si="99"/>
        <v>43774</v>
      </c>
      <c r="Q111" s="18">
        <f t="shared" si="100"/>
        <v>43784</v>
      </c>
      <c r="R111" s="18">
        <f t="shared" si="101"/>
        <v>43792</v>
      </c>
      <c r="S111" s="19" t="s">
        <v>38</v>
      </c>
      <c r="T111" s="18">
        <v>43740</v>
      </c>
      <c r="U111" s="72" t="s">
        <v>79</v>
      </c>
      <c r="V111" s="61">
        <f t="shared" si="97"/>
        <v>2724243</v>
      </c>
      <c r="W111" s="81" t="str">
        <f t="shared" si="91"/>
        <v/>
      </c>
    </row>
    <row r="112" spans="1:23" s="77" customFormat="1" ht="20.399999999999999" x14ac:dyDescent="0.3">
      <c r="A112" s="74">
        <v>5</v>
      </c>
      <c r="B112" s="75">
        <v>2</v>
      </c>
      <c r="C112" s="44" t="s">
        <v>175</v>
      </c>
      <c r="D112" s="15">
        <f t="shared" si="92"/>
        <v>10034400</v>
      </c>
      <c r="E112" s="36">
        <f>2712000</f>
        <v>2712000</v>
      </c>
      <c r="F112" s="37">
        <v>1</v>
      </c>
      <c r="G112" s="38">
        <v>0</v>
      </c>
      <c r="H112" s="50" t="s">
        <v>118</v>
      </c>
      <c r="I112" s="50" t="s">
        <v>56</v>
      </c>
      <c r="J112" s="50"/>
      <c r="K112" s="50"/>
      <c r="L112" s="50"/>
      <c r="M112" s="50"/>
      <c r="N112" s="18">
        <v>43571</v>
      </c>
      <c r="O112" s="18">
        <f>N112+10</f>
        <v>43581</v>
      </c>
      <c r="P112" s="18">
        <f>O112+40</f>
        <v>43621</v>
      </c>
      <c r="Q112" s="18">
        <f>P112+10</f>
        <v>43631</v>
      </c>
      <c r="R112" s="18">
        <f>Q112+8</f>
        <v>43639</v>
      </c>
      <c r="S112" s="19" t="s">
        <v>38</v>
      </c>
      <c r="T112" s="18">
        <v>43618</v>
      </c>
      <c r="U112" s="72"/>
      <c r="V112" s="61" t="str">
        <f t="shared" si="97"/>
        <v/>
      </c>
      <c r="W112" s="81">
        <f t="shared" si="91"/>
        <v>2712000</v>
      </c>
    </row>
    <row r="113" spans="1:23" ht="20.399999999999999" x14ac:dyDescent="0.3">
      <c r="A113" s="58">
        <v>6</v>
      </c>
      <c r="B113" s="53">
        <v>3</v>
      </c>
      <c r="C113" s="49" t="s">
        <v>121</v>
      </c>
      <c r="D113" s="25">
        <f t="shared" si="92"/>
        <v>1409999.7</v>
      </c>
      <c r="E113" s="36">
        <f>127027*3</f>
        <v>381081</v>
      </c>
      <c r="F113" s="16">
        <v>0</v>
      </c>
      <c r="G113" s="16">
        <v>1</v>
      </c>
      <c r="H113" s="119" t="s">
        <v>56</v>
      </c>
      <c r="I113" s="119" t="s">
        <v>56</v>
      </c>
      <c r="J113" s="50"/>
      <c r="K113" s="50"/>
      <c r="L113" s="50"/>
      <c r="M113" s="50"/>
      <c r="N113" s="18">
        <v>43845</v>
      </c>
      <c r="O113" s="18">
        <f t="shared" ref="O113:O114" si="102">N113+10</f>
        <v>43855</v>
      </c>
      <c r="P113" s="18">
        <f t="shared" ref="P113:P114" si="103">O113+40</f>
        <v>43895</v>
      </c>
      <c r="Q113" s="18">
        <f t="shared" ref="Q113:Q114" si="104">P113+10</f>
        <v>43905</v>
      </c>
      <c r="R113" s="18">
        <f t="shared" ref="R113:R114" si="105">Q113+8</f>
        <v>43913</v>
      </c>
      <c r="S113" s="19" t="s">
        <v>29</v>
      </c>
      <c r="T113" s="18">
        <v>43910</v>
      </c>
      <c r="U113" s="118" t="s">
        <v>122</v>
      </c>
      <c r="V113" s="61">
        <f t="shared" si="97"/>
        <v>381081</v>
      </c>
      <c r="W113" s="81" t="str">
        <f t="shared" si="91"/>
        <v/>
      </c>
    </row>
    <row r="114" spans="1:23" ht="20.399999999999999" x14ac:dyDescent="0.3">
      <c r="A114" s="57">
        <v>7</v>
      </c>
      <c r="B114" s="53">
        <v>3</v>
      </c>
      <c r="C114" s="44" t="s">
        <v>123</v>
      </c>
      <c r="D114" s="25">
        <f t="shared" si="92"/>
        <v>640000.1</v>
      </c>
      <c r="E114" s="36">
        <v>172973</v>
      </c>
      <c r="F114" s="16">
        <v>1</v>
      </c>
      <c r="G114" s="16">
        <v>0</v>
      </c>
      <c r="H114" s="50" t="s">
        <v>118</v>
      </c>
      <c r="I114" s="50" t="s">
        <v>56</v>
      </c>
      <c r="J114" s="50"/>
      <c r="K114" s="50"/>
      <c r="L114" s="50"/>
      <c r="M114" s="50"/>
      <c r="N114" s="18">
        <v>44027</v>
      </c>
      <c r="O114" s="18">
        <f t="shared" si="102"/>
        <v>44037</v>
      </c>
      <c r="P114" s="18">
        <f t="shared" si="103"/>
        <v>44077</v>
      </c>
      <c r="Q114" s="18">
        <f t="shared" si="104"/>
        <v>44087</v>
      </c>
      <c r="R114" s="18">
        <f t="shared" si="105"/>
        <v>44095</v>
      </c>
      <c r="S114" s="19" t="s">
        <v>29</v>
      </c>
      <c r="T114" s="18">
        <v>44105</v>
      </c>
      <c r="U114" s="118" t="s">
        <v>122</v>
      </c>
      <c r="V114" s="61" t="str">
        <f t="shared" si="97"/>
        <v/>
      </c>
      <c r="W114" s="81">
        <f t="shared" si="91"/>
        <v>172973</v>
      </c>
    </row>
    <row r="115" spans="1:23" ht="20.399999999999999" x14ac:dyDescent="0.3">
      <c r="A115" s="53">
        <v>8</v>
      </c>
      <c r="B115" s="53">
        <v>4</v>
      </c>
      <c r="C115" s="35" t="s">
        <v>124</v>
      </c>
      <c r="D115" s="15">
        <f t="shared" si="92"/>
        <v>578125</v>
      </c>
      <c r="E115" s="15">
        <v>156250</v>
      </c>
      <c r="F115" s="37">
        <v>1</v>
      </c>
      <c r="G115" s="38">
        <v>0</v>
      </c>
      <c r="H115" s="50" t="s">
        <v>118</v>
      </c>
      <c r="I115" s="50" t="s">
        <v>56</v>
      </c>
      <c r="J115" s="50"/>
      <c r="K115" s="50"/>
      <c r="L115" s="50"/>
      <c r="M115" s="50"/>
      <c r="N115" s="18">
        <v>43678</v>
      </c>
      <c r="O115" s="18"/>
      <c r="P115" s="18"/>
      <c r="Q115" s="18"/>
      <c r="R115" s="18"/>
      <c r="S115" s="19"/>
      <c r="T115" s="18">
        <v>43709</v>
      </c>
      <c r="U115" s="118"/>
      <c r="V115" s="61" t="str">
        <f t="shared" si="97"/>
        <v/>
      </c>
      <c r="W115" s="81">
        <f t="shared" si="91"/>
        <v>156250</v>
      </c>
    </row>
    <row r="116" spans="1:23" ht="20.399999999999999" x14ac:dyDescent="0.3">
      <c r="A116" s="57">
        <v>9</v>
      </c>
      <c r="B116" s="53">
        <v>4</v>
      </c>
      <c r="C116" s="44" t="s">
        <v>125</v>
      </c>
      <c r="D116" s="25">
        <f t="shared" si="92"/>
        <v>400155</v>
      </c>
      <c r="E116" s="36">
        <v>108150</v>
      </c>
      <c r="F116" s="37">
        <v>1</v>
      </c>
      <c r="G116" s="38">
        <v>0</v>
      </c>
      <c r="H116" s="50" t="s">
        <v>55</v>
      </c>
      <c r="I116" s="50" t="s">
        <v>118</v>
      </c>
      <c r="J116" s="50"/>
      <c r="K116" s="50"/>
      <c r="L116" s="50"/>
      <c r="M116" s="50"/>
      <c r="N116" s="18">
        <v>43313</v>
      </c>
      <c r="O116" s="18"/>
      <c r="P116" s="18"/>
      <c r="Q116" s="18"/>
      <c r="R116" s="18"/>
      <c r="S116" s="19"/>
      <c r="T116" s="18">
        <v>43344</v>
      </c>
      <c r="U116" s="118" t="s">
        <v>185</v>
      </c>
      <c r="V116" s="61" t="str">
        <f t="shared" si="97"/>
        <v/>
      </c>
      <c r="W116" s="81">
        <f t="shared" si="91"/>
        <v>108150</v>
      </c>
    </row>
    <row r="117" spans="1:23" ht="20.399999999999999" x14ac:dyDescent="0.3">
      <c r="A117" s="76">
        <v>10</v>
      </c>
      <c r="B117" s="53">
        <v>4</v>
      </c>
      <c r="C117" s="44" t="s">
        <v>126</v>
      </c>
      <c r="D117" s="15">
        <f t="shared" si="92"/>
        <v>10027</v>
      </c>
      <c r="E117" s="36">
        <v>2710</v>
      </c>
      <c r="F117" s="37">
        <v>1</v>
      </c>
      <c r="G117" s="38">
        <v>0</v>
      </c>
      <c r="H117" s="50" t="s">
        <v>118</v>
      </c>
      <c r="I117" s="50" t="s">
        <v>56</v>
      </c>
      <c r="J117" s="50"/>
      <c r="K117" s="50"/>
      <c r="L117" s="50"/>
      <c r="M117" s="50"/>
      <c r="N117" s="18">
        <v>43313</v>
      </c>
      <c r="O117" s="18"/>
      <c r="P117" s="18"/>
      <c r="Q117" s="18"/>
      <c r="R117" s="18"/>
      <c r="S117" s="19"/>
      <c r="T117" s="18">
        <v>43344</v>
      </c>
      <c r="U117" s="73"/>
      <c r="V117" s="61" t="str">
        <f t="shared" si="97"/>
        <v/>
      </c>
      <c r="W117" s="81">
        <f t="shared" si="91"/>
        <v>2710</v>
      </c>
    </row>
    <row r="118" spans="1:23" ht="20.399999999999999" x14ac:dyDescent="0.3">
      <c r="A118" s="53">
        <v>11</v>
      </c>
      <c r="B118" s="53">
        <v>4</v>
      </c>
      <c r="C118" s="44" t="s">
        <v>126</v>
      </c>
      <c r="D118" s="15">
        <f t="shared" si="92"/>
        <v>90002.5</v>
      </c>
      <c r="E118" s="36">
        <v>24325</v>
      </c>
      <c r="F118" s="37">
        <v>1</v>
      </c>
      <c r="G118" s="38">
        <v>0</v>
      </c>
      <c r="H118" s="50" t="s">
        <v>56</v>
      </c>
      <c r="I118" s="50" t="s">
        <v>56</v>
      </c>
      <c r="J118" s="50"/>
      <c r="K118" s="50"/>
      <c r="L118" s="50"/>
      <c r="M118" s="50"/>
      <c r="N118" s="18">
        <v>43466</v>
      </c>
      <c r="O118" s="18"/>
      <c r="P118" s="18"/>
      <c r="Q118" s="18"/>
      <c r="R118" s="18"/>
      <c r="S118" s="19"/>
      <c r="T118" s="18">
        <v>43800</v>
      </c>
      <c r="U118" s="73" t="s">
        <v>154</v>
      </c>
      <c r="V118" s="61" t="str">
        <f t="shared" si="97"/>
        <v/>
      </c>
      <c r="W118" s="81">
        <f t="shared" si="91"/>
        <v>24325</v>
      </c>
    </row>
    <row r="119" spans="1:23" x14ac:dyDescent="0.3">
      <c r="A119" s="89" t="s">
        <v>127</v>
      </c>
      <c r="B119" s="90"/>
      <c r="C119" s="90"/>
      <c r="D119" s="32">
        <f>SUM(D108:D118)</f>
        <v>24023441.400000002</v>
      </c>
      <c r="E119" s="32">
        <f>SUM(E108:E118)</f>
        <v>6492822</v>
      </c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4"/>
      <c r="V119" s="61">
        <f>SUM(V108:V118)</f>
        <v>3298306</v>
      </c>
      <c r="W119" s="61">
        <f>SUM(W108:W118)</f>
        <v>3194516</v>
      </c>
    </row>
    <row r="120" spans="1:23" x14ac:dyDescent="0.3">
      <c r="A120" s="95" t="s">
        <v>128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7"/>
    </row>
    <row r="121" spans="1:23" x14ac:dyDescent="0.3">
      <c r="A121" s="40">
        <v>1</v>
      </c>
      <c r="B121" s="58">
        <v>1</v>
      </c>
      <c r="C121" s="87" t="s">
        <v>129</v>
      </c>
      <c r="D121" s="25">
        <f t="shared" ref="D121:D136" si="106">E121*$T$6</f>
        <v>39952600</v>
      </c>
      <c r="E121" s="25">
        <v>10798000</v>
      </c>
      <c r="F121" s="21">
        <v>1</v>
      </c>
      <c r="G121" s="21">
        <v>0</v>
      </c>
      <c r="H121" s="22" t="s">
        <v>88</v>
      </c>
      <c r="I121" s="22" t="s">
        <v>28</v>
      </c>
      <c r="J121" s="86">
        <v>42096</v>
      </c>
      <c r="K121" s="86">
        <f>J121+20</f>
        <v>42116</v>
      </c>
      <c r="L121" s="86">
        <f>K121+5</f>
        <v>42121</v>
      </c>
      <c r="M121" s="86">
        <f t="shared" ref="M121" si="107">L121+30</f>
        <v>42151</v>
      </c>
      <c r="N121" s="18">
        <v>43539</v>
      </c>
      <c r="O121" s="18">
        <f t="shared" ref="O121" si="108">N121+10</f>
        <v>43549</v>
      </c>
      <c r="P121" s="18">
        <f t="shared" ref="P121" si="109">O121+40</f>
        <v>43589</v>
      </c>
      <c r="Q121" s="18">
        <f t="shared" ref="Q121" si="110">P121+10</f>
        <v>43599</v>
      </c>
      <c r="R121" s="18">
        <f t="shared" ref="R121" si="111">Q121+8</f>
        <v>43607</v>
      </c>
      <c r="S121" s="19" t="s">
        <v>29</v>
      </c>
      <c r="T121" s="18">
        <v>43586</v>
      </c>
      <c r="U121" s="60"/>
      <c r="V121" s="61" t="str">
        <f t="shared" ref="V121:V136" si="112">IF(G121=100%,E121,"")</f>
        <v/>
      </c>
      <c r="W121" s="81">
        <f t="shared" ref="W121:W136" si="113">IF(F121=100%,E121,"")</f>
        <v>10798000</v>
      </c>
    </row>
    <row r="122" spans="1:23" ht="20.399999999999999" x14ac:dyDescent="0.3">
      <c r="A122" s="71">
        <v>2</v>
      </c>
      <c r="B122" s="53">
        <v>1</v>
      </c>
      <c r="C122" s="14" t="s">
        <v>130</v>
      </c>
      <c r="D122" s="15">
        <f t="shared" si="106"/>
        <v>2220000</v>
      </c>
      <c r="E122" s="15">
        <v>600000</v>
      </c>
      <c r="F122" s="16">
        <v>1</v>
      </c>
      <c r="G122" s="16">
        <v>0</v>
      </c>
      <c r="H122" s="50" t="s">
        <v>88</v>
      </c>
      <c r="I122" s="50" t="s">
        <v>35</v>
      </c>
      <c r="J122" s="18"/>
      <c r="K122" s="18"/>
      <c r="L122" s="18"/>
      <c r="M122" s="18"/>
      <c r="N122" s="18">
        <v>43497</v>
      </c>
      <c r="O122" s="18">
        <f>N122+10</f>
        <v>43507</v>
      </c>
      <c r="P122" s="18">
        <f>O122+40</f>
        <v>43547</v>
      </c>
      <c r="Q122" s="18">
        <f>P122+10</f>
        <v>43557</v>
      </c>
      <c r="R122" s="18">
        <f>Q122+8</f>
        <v>43565</v>
      </c>
      <c r="S122" s="19" t="s">
        <v>29</v>
      </c>
      <c r="T122" s="18">
        <v>43586</v>
      </c>
      <c r="U122" s="60"/>
      <c r="V122" s="61" t="str">
        <f t="shared" si="112"/>
        <v/>
      </c>
      <c r="W122" s="81">
        <f t="shared" si="113"/>
        <v>600000</v>
      </c>
    </row>
    <row r="123" spans="1:23" x14ac:dyDescent="0.3">
      <c r="A123" s="71">
        <v>3</v>
      </c>
      <c r="B123" s="53">
        <v>1</v>
      </c>
      <c r="C123" s="14" t="s">
        <v>131</v>
      </c>
      <c r="D123" s="15">
        <f t="shared" si="106"/>
        <v>2081250</v>
      </c>
      <c r="E123" s="15">
        <v>562500</v>
      </c>
      <c r="F123" s="16">
        <v>1</v>
      </c>
      <c r="G123" s="16">
        <v>0</v>
      </c>
      <c r="H123" s="50" t="s">
        <v>88</v>
      </c>
      <c r="I123" s="50" t="s">
        <v>35</v>
      </c>
      <c r="J123" s="18"/>
      <c r="K123" s="18"/>
      <c r="L123" s="18"/>
      <c r="M123" s="18"/>
      <c r="N123" s="18">
        <v>43525</v>
      </c>
      <c r="O123" s="18"/>
      <c r="P123" s="18"/>
      <c r="Q123" s="18"/>
      <c r="R123" s="18"/>
      <c r="S123" s="19"/>
      <c r="T123" s="18">
        <v>43586</v>
      </c>
      <c r="U123" s="60"/>
      <c r="V123" s="61" t="str">
        <f t="shared" si="112"/>
        <v/>
      </c>
      <c r="W123" s="81">
        <f t="shared" si="113"/>
        <v>562500</v>
      </c>
    </row>
    <row r="124" spans="1:23" x14ac:dyDescent="0.3">
      <c r="A124" s="71">
        <v>4</v>
      </c>
      <c r="B124" s="53">
        <v>2</v>
      </c>
      <c r="C124" s="49" t="s">
        <v>132</v>
      </c>
      <c r="D124" s="15">
        <f t="shared" si="106"/>
        <v>39960000</v>
      </c>
      <c r="E124" s="15">
        <v>10800000</v>
      </c>
      <c r="F124" s="16">
        <v>1</v>
      </c>
      <c r="G124" s="16">
        <v>0</v>
      </c>
      <c r="H124" s="50" t="s">
        <v>88</v>
      </c>
      <c r="I124" s="50" t="s">
        <v>35</v>
      </c>
      <c r="J124" s="18"/>
      <c r="K124" s="18"/>
      <c r="L124" s="18"/>
      <c r="M124" s="18"/>
      <c r="N124" s="18">
        <v>43635</v>
      </c>
      <c r="O124" s="18">
        <f t="shared" ref="O124:O136" si="114">N124+10</f>
        <v>43645</v>
      </c>
      <c r="P124" s="18">
        <f t="shared" ref="P124:P136" si="115">O124+40</f>
        <v>43685</v>
      </c>
      <c r="Q124" s="18">
        <f t="shared" ref="Q124:Q136" si="116">P124+10</f>
        <v>43695</v>
      </c>
      <c r="R124" s="18">
        <f t="shared" ref="R124:R136" si="117">Q124+8</f>
        <v>43703</v>
      </c>
      <c r="S124" s="19" t="s">
        <v>38</v>
      </c>
      <c r="T124" s="18">
        <v>43758</v>
      </c>
      <c r="U124" s="60"/>
      <c r="V124" s="61" t="str">
        <f t="shared" si="112"/>
        <v/>
      </c>
      <c r="W124" s="81">
        <f t="shared" si="113"/>
        <v>10800000</v>
      </c>
    </row>
    <row r="125" spans="1:23" x14ac:dyDescent="0.3">
      <c r="A125" s="71">
        <v>5</v>
      </c>
      <c r="B125" s="53">
        <v>3</v>
      </c>
      <c r="C125" s="44" t="s">
        <v>133</v>
      </c>
      <c r="D125" s="15">
        <f t="shared" si="106"/>
        <v>950000.9</v>
      </c>
      <c r="E125" s="15">
        <v>256757</v>
      </c>
      <c r="F125" s="16">
        <v>1</v>
      </c>
      <c r="G125" s="16">
        <v>0</v>
      </c>
      <c r="H125" s="50" t="s">
        <v>67</v>
      </c>
      <c r="I125" s="50" t="s">
        <v>35</v>
      </c>
      <c r="J125" s="18">
        <v>42096</v>
      </c>
      <c r="K125" s="18">
        <f>J125+20</f>
        <v>42116</v>
      </c>
      <c r="L125" s="18">
        <f>K125+5</f>
        <v>42121</v>
      </c>
      <c r="M125" s="18">
        <f>L125+30</f>
        <v>42151</v>
      </c>
      <c r="N125" s="18">
        <v>43665</v>
      </c>
      <c r="O125" s="18">
        <f t="shared" si="114"/>
        <v>43675</v>
      </c>
      <c r="P125" s="18">
        <f t="shared" si="115"/>
        <v>43715</v>
      </c>
      <c r="Q125" s="18">
        <f t="shared" si="116"/>
        <v>43725</v>
      </c>
      <c r="R125" s="18">
        <f t="shared" si="117"/>
        <v>43733</v>
      </c>
      <c r="S125" s="19" t="s">
        <v>38</v>
      </c>
      <c r="T125" s="18">
        <v>43739</v>
      </c>
      <c r="U125" s="60"/>
      <c r="V125" s="61" t="str">
        <f t="shared" si="112"/>
        <v/>
      </c>
      <c r="W125" s="81">
        <f t="shared" si="113"/>
        <v>256757</v>
      </c>
    </row>
    <row r="126" spans="1:23" x14ac:dyDescent="0.3">
      <c r="A126" s="71">
        <v>6</v>
      </c>
      <c r="B126" s="53">
        <v>3</v>
      </c>
      <c r="C126" s="44" t="s">
        <v>134</v>
      </c>
      <c r="D126" s="15">
        <f t="shared" si="106"/>
        <v>950000.9</v>
      </c>
      <c r="E126" s="15">
        <v>256757</v>
      </c>
      <c r="F126" s="16">
        <v>1</v>
      </c>
      <c r="G126" s="16">
        <v>0</v>
      </c>
      <c r="H126" s="50" t="s">
        <v>67</v>
      </c>
      <c r="I126" s="50" t="s">
        <v>35</v>
      </c>
      <c r="J126" s="18"/>
      <c r="K126" s="18"/>
      <c r="L126" s="18"/>
      <c r="M126" s="18"/>
      <c r="N126" s="18">
        <v>43666</v>
      </c>
      <c r="O126" s="18">
        <f t="shared" si="114"/>
        <v>43676</v>
      </c>
      <c r="P126" s="18">
        <f t="shared" si="115"/>
        <v>43716</v>
      </c>
      <c r="Q126" s="18">
        <f t="shared" si="116"/>
        <v>43726</v>
      </c>
      <c r="R126" s="18">
        <f t="shared" si="117"/>
        <v>43734</v>
      </c>
      <c r="S126" s="19" t="s">
        <v>45</v>
      </c>
      <c r="T126" s="18">
        <v>43740</v>
      </c>
      <c r="U126" s="60"/>
      <c r="V126" s="61" t="str">
        <f t="shared" si="112"/>
        <v/>
      </c>
      <c r="W126" s="81">
        <f t="shared" si="113"/>
        <v>256757</v>
      </c>
    </row>
    <row r="127" spans="1:23" x14ac:dyDescent="0.3">
      <c r="A127" s="71">
        <v>7</v>
      </c>
      <c r="B127" s="53">
        <v>3</v>
      </c>
      <c r="C127" s="44" t="s">
        <v>135</v>
      </c>
      <c r="D127" s="15">
        <f t="shared" si="106"/>
        <v>3349998.5</v>
      </c>
      <c r="E127" s="15">
        <v>905405</v>
      </c>
      <c r="F127" s="16">
        <v>1</v>
      </c>
      <c r="G127" s="16">
        <v>0</v>
      </c>
      <c r="H127" s="50" t="s">
        <v>88</v>
      </c>
      <c r="I127" s="50" t="s">
        <v>35</v>
      </c>
      <c r="J127" s="18"/>
      <c r="K127" s="18"/>
      <c r="L127" s="18"/>
      <c r="M127" s="18"/>
      <c r="N127" s="18">
        <v>43667</v>
      </c>
      <c r="O127" s="18">
        <f t="shared" si="114"/>
        <v>43677</v>
      </c>
      <c r="P127" s="18">
        <f t="shared" si="115"/>
        <v>43717</v>
      </c>
      <c r="Q127" s="18">
        <f t="shared" si="116"/>
        <v>43727</v>
      </c>
      <c r="R127" s="18">
        <f t="shared" si="117"/>
        <v>43735</v>
      </c>
      <c r="S127" s="19" t="s">
        <v>47</v>
      </c>
      <c r="T127" s="18">
        <v>43741</v>
      </c>
      <c r="U127" s="60"/>
      <c r="V127" s="61" t="str">
        <f t="shared" si="112"/>
        <v/>
      </c>
      <c r="W127" s="81">
        <f t="shared" si="113"/>
        <v>905405</v>
      </c>
    </row>
    <row r="128" spans="1:23" ht="23.25" customHeight="1" x14ac:dyDescent="0.3">
      <c r="A128" s="12">
        <v>8</v>
      </c>
      <c r="B128" s="53">
        <v>3</v>
      </c>
      <c r="C128" s="44" t="s">
        <v>136</v>
      </c>
      <c r="D128" s="25">
        <f t="shared" si="106"/>
        <v>566447.80000000005</v>
      </c>
      <c r="E128" s="15">
        <v>153094</v>
      </c>
      <c r="F128" s="16">
        <v>1</v>
      </c>
      <c r="G128" s="16">
        <v>0</v>
      </c>
      <c r="H128" s="17" t="s">
        <v>67</v>
      </c>
      <c r="I128" s="50" t="s">
        <v>35</v>
      </c>
      <c r="J128" s="18"/>
      <c r="K128" s="18"/>
      <c r="L128" s="18"/>
      <c r="M128" s="18"/>
      <c r="N128" s="18">
        <v>43405</v>
      </c>
      <c r="O128" s="18">
        <f t="shared" si="114"/>
        <v>43415</v>
      </c>
      <c r="P128" s="18">
        <f t="shared" si="115"/>
        <v>43455</v>
      </c>
      <c r="Q128" s="18">
        <f t="shared" si="116"/>
        <v>43465</v>
      </c>
      <c r="R128" s="18">
        <f t="shared" si="117"/>
        <v>43473</v>
      </c>
      <c r="S128" s="19" t="s">
        <v>29</v>
      </c>
      <c r="T128" s="18">
        <v>43466</v>
      </c>
      <c r="U128" s="60"/>
      <c r="V128" s="61" t="str">
        <f t="shared" si="112"/>
        <v/>
      </c>
      <c r="W128" s="81">
        <f t="shared" si="113"/>
        <v>153094</v>
      </c>
    </row>
    <row r="129" spans="1:23" x14ac:dyDescent="0.3">
      <c r="A129" s="40">
        <v>9</v>
      </c>
      <c r="B129" s="53">
        <v>3</v>
      </c>
      <c r="C129" s="49" t="s">
        <v>137</v>
      </c>
      <c r="D129" s="25">
        <f t="shared" si="106"/>
        <v>1880998.6</v>
      </c>
      <c r="E129" s="15">
        <v>508378</v>
      </c>
      <c r="F129" s="16">
        <v>1</v>
      </c>
      <c r="G129" s="16">
        <v>0</v>
      </c>
      <c r="H129" s="17" t="s">
        <v>67</v>
      </c>
      <c r="I129" s="50" t="s">
        <v>35</v>
      </c>
      <c r="J129" s="18"/>
      <c r="K129" s="18"/>
      <c r="L129" s="18"/>
      <c r="M129" s="18"/>
      <c r="N129" s="18">
        <v>43880</v>
      </c>
      <c r="O129" s="18">
        <f t="shared" si="114"/>
        <v>43890</v>
      </c>
      <c r="P129" s="18">
        <f t="shared" si="115"/>
        <v>43930</v>
      </c>
      <c r="Q129" s="18">
        <f t="shared" si="116"/>
        <v>43940</v>
      </c>
      <c r="R129" s="18">
        <f t="shared" si="117"/>
        <v>43948</v>
      </c>
      <c r="S129" s="19" t="s">
        <v>38</v>
      </c>
      <c r="T129" s="18">
        <v>43971</v>
      </c>
      <c r="U129" s="60"/>
      <c r="V129" s="61" t="str">
        <f t="shared" si="112"/>
        <v/>
      </c>
      <c r="W129" s="81">
        <f t="shared" si="113"/>
        <v>508378</v>
      </c>
    </row>
    <row r="130" spans="1:23" ht="20.399999999999999" x14ac:dyDescent="0.3">
      <c r="A130" s="12">
        <v>10</v>
      </c>
      <c r="B130" s="53">
        <v>3</v>
      </c>
      <c r="C130" s="49" t="s">
        <v>138</v>
      </c>
      <c r="D130" s="25">
        <f t="shared" si="106"/>
        <v>1180969.7</v>
      </c>
      <c r="E130" s="15">
        <v>319181</v>
      </c>
      <c r="F130" s="16">
        <v>1</v>
      </c>
      <c r="G130" s="16">
        <v>0</v>
      </c>
      <c r="H130" s="17" t="s">
        <v>67</v>
      </c>
      <c r="I130" s="50" t="s">
        <v>35</v>
      </c>
      <c r="J130" s="18"/>
      <c r="K130" s="18"/>
      <c r="L130" s="18"/>
      <c r="M130" s="18"/>
      <c r="N130" s="18">
        <v>43909</v>
      </c>
      <c r="O130" s="18">
        <f t="shared" si="114"/>
        <v>43919</v>
      </c>
      <c r="P130" s="18">
        <f t="shared" si="115"/>
        <v>43959</v>
      </c>
      <c r="Q130" s="18">
        <f t="shared" si="116"/>
        <v>43969</v>
      </c>
      <c r="R130" s="18">
        <f t="shared" si="117"/>
        <v>43977</v>
      </c>
      <c r="S130" s="19" t="s">
        <v>38</v>
      </c>
      <c r="T130" s="18">
        <v>43971</v>
      </c>
      <c r="U130" s="60"/>
      <c r="V130" s="61" t="str">
        <f t="shared" si="112"/>
        <v/>
      </c>
      <c r="W130" s="81">
        <f t="shared" si="113"/>
        <v>319181</v>
      </c>
    </row>
    <row r="131" spans="1:23" ht="20.399999999999999" x14ac:dyDescent="0.3">
      <c r="A131" s="12">
        <v>11</v>
      </c>
      <c r="B131" s="53">
        <v>3</v>
      </c>
      <c r="C131" s="49" t="s">
        <v>139</v>
      </c>
      <c r="D131" s="25">
        <f t="shared" si="106"/>
        <v>548776.6</v>
      </c>
      <c r="E131" s="15">
        <v>148318</v>
      </c>
      <c r="F131" s="16">
        <v>1</v>
      </c>
      <c r="G131" s="16">
        <v>0</v>
      </c>
      <c r="H131" s="17" t="s">
        <v>67</v>
      </c>
      <c r="I131" s="50" t="s">
        <v>35</v>
      </c>
      <c r="J131" s="18"/>
      <c r="K131" s="18"/>
      <c r="L131" s="18"/>
      <c r="M131" s="18"/>
      <c r="N131" s="18">
        <v>43910</v>
      </c>
      <c r="O131" s="18">
        <f t="shared" si="114"/>
        <v>43920</v>
      </c>
      <c r="P131" s="18">
        <f t="shared" si="115"/>
        <v>43960</v>
      </c>
      <c r="Q131" s="18">
        <f t="shared" si="116"/>
        <v>43970</v>
      </c>
      <c r="R131" s="18">
        <f t="shared" si="117"/>
        <v>43978</v>
      </c>
      <c r="S131" s="19" t="s">
        <v>45</v>
      </c>
      <c r="T131" s="18">
        <v>43972</v>
      </c>
      <c r="U131" s="60"/>
      <c r="V131" s="61" t="str">
        <f t="shared" si="112"/>
        <v/>
      </c>
      <c r="W131" s="81">
        <f t="shared" si="113"/>
        <v>148318</v>
      </c>
    </row>
    <row r="132" spans="1:23" ht="20.399999999999999" x14ac:dyDescent="0.3">
      <c r="A132" s="40">
        <v>12</v>
      </c>
      <c r="B132" s="58">
        <v>3</v>
      </c>
      <c r="C132" s="51" t="s">
        <v>140</v>
      </c>
      <c r="D132" s="25">
        <f t="shared" si="106"/>
        <v>699999.3</v>
      </c>
      <c r="E132" s="25">
        <v>189189</v>
      </c>
      <c r="F132" s="21">
        <v>1</v>
      </c>
      <c r="G132" s="21">
        <v>0</v>
      </c>
      <c r="H132" s="22" t="s">
        <v>67</v>
      </c>
      <c r="I132" s="22" t="s">
        <v>35</v>
      </c>
      <c r="J132" s="26"/>
      <c r="K132" s="26"/>
      <c r="L132" s="26"/>
      <c r="M132" s="26"/>
      <c r="N132" s="18">
        <v>43586</v>
      </c>
      <c r="O132" s="18">
        <f t="shared" si="114"/>
        <v>43596</v>
      </c>
      <c r="P132" s="18">
        <f t="shared" si="115"/>
        <v>43636</v>
      </c>
      <c r="Q132" s="18">
        <f t="shared" si="116"/>
        <v>43646</v>
      </c>
      <c r="R132" s="18">
        <f t="shared" si="117"/>
        <v>43654</v>
      </c>
      <c r="S132" s="19"/>
      <c r="T132" s="18">
        <v>43678</v>
      </c>
      <c r="U132" s="60"/>
      <c r="V132" s="61" t="str">
        <f t="shared" si="112"/>
        <v/>
      </c>
      <c r="W132" s="81">
        <f t="shared" si="113"/>
        <v>189189</v>
      </c>
    </row>
    <row r="133" spans="1:23" ht="20.399999999999999" x14ac:dyDescent="0.3">
      <c r="A133" s="12">
        <v>13</v>
      </c>
      <c r="B133" s="58">
        <v>3</v>
      </c>
      <c r="C133" s="51" t="s">
        <v>141</v>
      </c>
      <c r="D133" s="25">
        <f t="shared" si="106"/>
        <v>899999.10000000009</v>
      </c>
      <c r="E133" s="25">
        <v>243243</v>
      </c>
      <c r="F133" s="21">
        <v>1</v>
      </c>
      <c r="G133" s="21">
        <v>0</v>
      </c>
      <c r="H133" s="22" t="s">
        <v>67</v>
      </c>
      <c r="I133" s="22" t="s">
        <v>35</v>
      </c>
      <c r="J133" s="26"/>
      <c r="K133" s="26"/>
      <c r="L133" s="26"/>
      <c r="M133" s="26"/>
      <c r="N133" s="18">
        <v>43710</v>
      </c>
      <c r="O133" s="18">
        <f t="shared" si="114"/>
        <v>43720</v>
      </c>
      <c r="P133" s="18">
        <f t="shared" si="115"/>
        <v>43760</v>
      </c>
      <c r="Q133" s="18">
        <f t="shared" si="116"/>
        <v>43770</v>
      </c>
      <c r="R133" s="18">
        <f t="shared" si="117"/>
        <v>43778</v>
      </c>
      <c r="S133" s="19"/>
      <c r="T133" s="18">
        <v>43801</v>
      </c>
      <c r="U133" s="60"/>
      <c r="V133" s="61" t="str">
        <f t="shared" si="112"/>
        <v/>
      </c>
      <c r="W133" s="81">
        <f t="shared" si="113"/>
        <v>243243</v>
      </c>
    </row>
    <row r="134" spans="1:23" ht="20.399999999999999" x14ac:dyDescent="0.3">
      <c r="A134" s="12">
        <v>14</v>
      </c>
      <c r="B134" s="58">
        <v>3</v>
      </c>
      <c r="C134" s="51" t="s">
        <v>142</v>
      </c>
      <c r="D134" s="25">
        <f t="shared" si="106"/>
        <v>899999.10000000009</v>
      </c>
      <c r="E134" s="25">
        <v>243243</v>
      </c>
      <c r="F134" s="21">
        <v>1</v>
      </c>
      <c r="G134" s="21">
        <v>0</v>
      </c>
      <c r="H134" s="22" t="s">
        <v>67</v>
      </c>
      <c r="I134" s="22" t="s">
        <v>35</v>
      </c>
      <c r="J134" s="26"/>
      <c r="K134" s="26"/>
      <c r="L134" s="26"/>
      <c r="M134" s="26"/>
      <c r="N134" s="18">
        <v>43588</v>
      </c>
      <c r="O134" s="18">
        <f t="shared" si="114"/>
        <v>43598</v>
      </c>
      <c r="P134" s="18">
        <f t="shared" si="115"/>
        <v>43638</v>
      </c>
      <c r="Q134" s="18">
        <f t="shared" si="116"/>
        <v>43648</v>
      </c>
      <c r="R134" s="18">
        <f t="shared" si="117"/>
        <v>43656</v>
      </c>
      <c r="S134" s="19"/>
      <c r="T134" s="18">
        <v>43680</v>
      </c>
      <c r="U134" s="60"/>
      <c r="V134" s="61" t="str">
        <f t="shared" si="112"/>
        <v/>
      </c>
      <c r="W134" s="81">
        <f t="shared" si="113"/>
        <v>243243</v>
      </c>
    </row>
    <row r="135" spans="1:23" x14ac:dyDescent="0.3">
      <c r="A135" s="71">
        <v>15</v>
      </c>
      <c r="B135" s="53">
        <v>3</v>
      </c>
      <c r="C135" s="49" t="s">
        <v>143</v>
      </c>
      <c r="D135" s="15">
        <f t="shared" si="106"/>
        <v>5551054.5</v>
      </c>
      <c r="E135" s="15">
        <v>1500285</v>
      </c>
      <c r="F135" s="16">
        <v>1</v>
      </c>
      <c r="G135" s="16">
        <v>0</v>
      </c>
      <c r="H135" s="50" t="s">
        <v>88</v>
      </c>
      <c r="I135" s="50" t="s">
        <v>35</v>
      </c>
      <c r="J135" s="18"/>
      <c r="K135" s="18"/>
      <c r="L135" s="18"/>
      <c r="M135" s="18"/>
      <c r="N135" s="18">
        <v>43727</v>
      </c>
      <c r="O135" s="18">
        <f t="shared" si="114"/>
        <v>43737</v>
      </c>
      <c r="P135" s="18">
        <f t="shared" si="115"/>
        <v>43777</v>
      </c>
      <c r="Q135" s="18">
        <f t="shared" si="116"/>
        <v>43787</v>
      </c>
      <c r="R135" s="18">
        <f t="shared" si="117"/>
        <v>43795</v>
      </c>
      <c r="S135" s="19" t="s">
        <v>38</v>
      </c>
      <c r="T135" s="18">
        <v>43789</v>
      </c>
      <c r="U135" s="60"/>
      <c r="V135" s="61" t="str">
        <f t="shared" si="112"/>
        <v/>
      </c>
      <c r="W135" s="81">
        <f t="shared" si="113"/>
        <v>1500285</v>
      </c>
    </row>
    <row r="136" spans="1:23" x14ac:dyDescent="0.3">
      <c r="A136" s="12">
        <v>16</v>
      </c>
      <c r="B136" s="53">
        <v>3</v>
      </c>
      <c r="C136" s="49" t="s">
        <v>144</v>
      </c>
      <c r="D136" s="25">
        <f t="shared" si="106"/>
        <v>3400000.3000000003</v>
      </c>
      <c r="E136" s="15">
        <v>918919</v>
      </c>
      <c r="F136" s="16">
        <v>1</v>
      </c>
      <c r="G136" s="16">
        <v>0</v>
      </c>
      <c r="H136" s="17" t="s">
        <v>88</v>
      </c>
      <c r="I136" s="50" t="s">
        <v>35</v>
      </c>
      <c r="J136" s="18"/>
      <c r="K136" s="18"/>
      <c r="L136" s="18"/>
      <c r="M136" s="18"/>
      <c r="N136" s="18">
        <v>43544</v>
      </c>
      <c r="O136" s="18">
        <f t="shared" si="114"/>
        <v>43554</v>
      </c>
      <c r="P136" s="18">
        <f t="shared" si="115"/>
        <v>43594</v>
      </c>
      <c r="Q136" s="18">
        <f t="shared" si="116"/>
        <v>43604</v>
      </c>
      <c r="R136" s="18">
        <f t="shared" si="117"/>
        <v>43612</v>
      </c>
      <c r="S136" s="19" t="s">
        <v>45</v>
      </c>
      <c r="T136" s="18">
        <v>43606</v>
      </c>
      <c r="U136" s="60" t="s">
        <v>186</v>
      </c>
      <c r="V136" s="61" t="str">
        <f t="shared" si="112"/>
        <v/>
      </c>
      <c r="W136" s="81">
        <f t="shared" si="113"/>
        <v>918919</v>
      </c>
    </row>
    <row r="137" spans="1:23" x14ac:dyDescent="0.3">
      <c r="A137" s="89" t="s">
        <v>145</v>
      </c>
      <c r="B137" s="90"/>
      <c r="C137" s="90"/>
      <c r="D137" s="32">
        <f>SUM(D121:D136)</f>
        <v>105092095.29999998</v>
      </c>
      <c r="E137" s="32">
        <f>SUM(E121:E136)</f>
        <v>28403269</v>
      </c>
      <c r="F137" s="82">
        <f>V138/E138</f>
        <v>4.9590857142857145E-2</v>
      </c>
      <c r="G137" s="82">
        <f>W138/E138</f>
        <v>0.94963771428571431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4"/>
      <c r="V137" s="61">
        <f>SUM(V121:V136)</f>
        <v>0</v>
      </c>
      <c r="W137" s="61">
        <f>SUM(W121:W136)</f>
        <v>28403269</v>
      </c>
    </row>
    <row r="138" spans="1:23" ht="15" thickBot="1" x14ac:dyDescent="0.35">
      <c r="A138" s="91" t="s">
        <v>146</v>
      </c>
      <c r="B138" s="92"/>
      <c r="C138" s="92"/>
      <c r="D138" s="62">
        <f>D137+D119+D106+D34</f>
        <v>259498000.19999999</v>
      </c>
      <c r="E138" s="62">
        <f>E137+E119+E106+E34</f>
        <v>70000000</v>
      </c>
      <c r="F138" s="63"/>
      <c r="G138" s="64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4"/>
      <c r="V138" s="61">
        <f>V34+V106+V119+V137</f>
        <v>3471360</v>
      </c>
      <c r="W138" s="61">
        <f>W34+W106+W119+W137</f>
        <v>66474640</v>
      </c>
    </row>
    <row r="139" spans="1:23" x14ac:dyDescent="0.3">
      <c r="A139" s="65"/>
      <c r="B139" s="65"/>
      <c r="C139" s="65"/>
      <c r="D139" s="66"/>
      <c r="E139" s="67"/>
      <c r="F139" s="65"/>
      <c r="G139" s="65"/>
      <c r="H139" s="65"/>
      <c r="I139" s="65"/>
      <c r="J139" s="68"/>
      <c r="K139" s="68"/>
      <c r="L139" s="68"/>
      <c r="M139" s="68"/>
      <c r="N139" s="65"/>
      <c r="O139" s="68"/>
      <c r="P139" s="68"/>
      <c r="Q139" s="68"/>
      <c r="R139" s="68"/>
      <c r="S139" s="65"/>
      <c r="T139" s="65"/>
      <c r="V139" s="79"/>
      <c r="W139" s="79"/>
    </row>
    <row r="140" spans="1:23" x14ac:dyDescent="0.3">
      <c r="E140" s="69"/>
    </row>
    <row r="141" spans="1:23" x14ac:dyDescent="0.3">
      <c r="E141" s="69"/>
      <c r="V141" s="61">
        <f>14000000-V138</f>
        <v>10528640</v>
      </c>
    </row>
  </sheetData>
  <mergeCells count="25">
    <mergeCell ref="A10:U10"/>
    <mergeCell ref="A1:U3"/>
    <mergeCell ref="A4:U4"/>
    <mergeCell ref="A5:U5"/>
    <mergeCell ref="A6:C6"/>
    <mergeCell ref="G6:I6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  <mergeCell ref="A137:C137"/>
    <mergeCell ref="A138:C138"/>
    <mergeCell ref="H138:U138"/>
    <mergeCell ref="A34:C34"/>
    <mergeCell ref="A35:U35"/>
    <mergeCell ref="A106:C106"/>
    <mergeCell ref="A107:U107"/>
    <mergeCell ref="A119:C119"/>
    <mergeCell ref="A120:U120"/>
  </mergeCells>
  <printOptions horizontalCentered="1"/>
  <pageMargins left="0.39370078740157483" right="0.39370078740157483" top="0.39370078740157483" bottom="0.47244094488188981" header="0.39370078740157483" footer="0.31496062992125984"/>
  <pageSetup paperSize="9" scale="69" orientation="landscape" r:id="rId1"/>
  <headerFooter>
    <oddFooter>&amp;LImpresso em &amp;D às &amp;T&amp;RPágina &amp;P de &amp;N</oddFooter>
  </headerFooter>
  <rowBreaks count="2" manualBreakCount="2">
    <brk id="34" max="20" man="1"/>
    <brk id="119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 2018-4</vt:lpstr>
      <vt:lpstr>'PA 2018-4'!Print_Area</vt:lpstr>
      <vt:lpstr>'PA 2018-4'!Print_Titles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Helena Dornellas</dc:creator>
  <cp:lastModifiedBy>Sousa, Katia de Oliveira</cp:lastModifiedBy>
  <cp:lastPrinted>2018-09-11T12:55:49Z</cp:lastPrinted>
  <dcterms:created xsi:type="dcterms:W3CDTF">2018-08-02T20:20:43Z</dcterms:created>
  <dcterms:modified xsi:type="dcterms:W3CDTF">2018-09-20T14:51:58Z</dcterms:modified>
</cp:coreProperties>
</file>