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defaultThemeVersion="166925"/>
  <mc:AlternateContent xmlns:mc="http://schemas.openxmlformats.org/markup-compatibility/2006">
    <mc:Choice Requires="x15">
      <x15ac:absPath xmlns:x15ac="http://schemas.microsoft.com/office/spreadsheetml/2010/11/ac" url="C:\Users\robertofe\Documents\Documents\A_URUGUAY\B Ops Preparacion\EC-L1250\Anexo Calculos\"/>
    </mc:Choice>
  </mc:AlternateContent>
  <xr:revisionPtr revIDLastSave="0" documentId="13_ncr:1_{2D3DA127-A186-45DA-91BC-37264358F307}" xr6:coauthVersionLast="43" xr6:coauthVersionMax="43" xr10:uidLastSave="{00000000-0000-0000-0000-000000000000}"/>
  <bookViews>
    <workbookView xWindow="-108" yWindow="-108" windowWidth="23256" windowHeight="12720" activeTab="2" xr2:uid="{E4DCE9D2-4D45-44E6-B0EA-3A00FDFB2793}"/>
  </bookViews>
  <sheets>
    <sheet name="Parametros" sheetId="1" r:id="rId1"/>
    <sheet name="CB_DATA_" sheetId="7" state="veryHidden" r:id="rId2"/>
    <sheet name="Escen Base y Sensibilidad" sheetId="2" r:id="rId3"/>
  </sheets>
  <definedNames>
    <definedName name="CB_34e1e7fb1a4b4dfbace0deccbc05cac1" localSheetId="2" hidden="1">'Escen Base y Sensibilidad'!$B$29</definedName>
    <definedName name="CB_35916009845f47148176829efa938020" localSheetId="2" hidden="1">'Escen Base y Sensibilidad'!$B$30</definedName>
    <definedName name="CB_5f0bd08de5ae4dfbabcecd6c3bb95ee8" localSheetId="2" hidden="1">'Escen Base y Sensibilidad'!$B$32</definedName>
    <definedName name="CB_8f9dd51e33234a83b3d6e8cb255a06a8" localSheetId="1" hidden="1">#N/A</definedName>
    <definedName name="CB_b32e32e720764a45bc8c157d71ffb37e" localSheetId="2" hidden="1">'Escen Base y Sensibilidad'!$B$31</definedName>
    <definedName name="CB_Block_00000000000000000000000000000000" localSheetId="1" hidden="1">"'7.0.0.0"</definedName>
    <definedName name="CB_Block_00000000000000000000000000000000" localSheetId="2" hidden="1">"'7.0.0.0"</definedName>
    <definedName name="CB_Block_00000000000000000000000000000001" localSheetId="1" hidden="1">"'636803285970562190"</definedName>
    <definedName name="CB_Block_00000000000000000000000000000001" localSheetId="2" hidden="1">"'636803285970462190"</definedName>
    <definedName name="CB_Block_00000000000000000000000000000003" localSheetId="1" hidden="1">"'11.1.4716.0"</definedName>
    <definedName name="CB_Block_00000000000000000000000000000003" localSheetId="2" hidden="1">"'11.1.4716.0"</definedName>
    <definedName name="CB_BlockExt_00000000000000000000000000000003" localSheetId="1" hidden="1">"'11.1.2.4.850"</definedName>
    <definedName name="CB_BlockExt_00000000000000000000000000000003" localSheetId="2" hidden="1">"'11.1.2.4.850"</definedName>
    <definedName name="CB_f13bd3e1289a4e46b98de69fc8162642" localSheetId="2" hidden="1">'Escen Base y Sensibilidad'!$B$17</definedName>
    <definedName name="CBWorkbookPriority" localSheetId="1" hidden="1">-1307145515244720</definedName>
    <definedName name="CBx_be728cb5ca954fe8af18487faa630c81" localSheetId="1" hidden="1">"'Calc Escen Base'!$A$1"</definedName>
    <definedName name="CBx_fa90ee25066f4839a100255b0c88a5a5" localSheetId="1" hidden="1">"'CB_DATA_'!$A$1"</definedName>
    <definedName name="CBx_Sheet_Guid" localSheetId="1" hidden="1">"'fa90ee25-066f-4839-a100-255b0c88a5a5"</definedName>
    <definedName name="CBx_Sheet_Guid" localSheetId="2" hidden="1">"'be728cb5-ca95-4fe8-af18-487faa630c81"</definedName>
    <definedName name="CBx_SheetRef" localSheetId="1" hidden="1">CB_DATA_!$A$14</definedName>
    <definedName name="CBx_SheetRef" localSheetId="2" hidden="1">CB_DATA_!$B$14</definedName>
    <definedName name="CBx_StorageType" localSheetId="1" hidden="1">2</definedName>
    <definedName name="CBx_StorageType" localSheetId="2" hidden="1">2</definedName>
    <definedName name="_xlnm.Print_Area" localSheetId="2">'Escen Base y Sensibilidad'!$A$1:$G$21</definedName>
    <definedName name="_xlnm.Print_Area" localSheetId="0">Parametros!$A$1:$J$59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53" i="1" l="1"/>
  <c r="J54" i="1"/>
  <c r="J55" i="1" s="1"/>
  <c r="G10" i="2" s="1"/>
  <c r="I53" i="1"/>
  <c r="I54" i="1" s="1"/>
  <c r="I55" i="1" s="1"/>
  <c r="F10" i="2" s="1"/>
  <c r="H53" i="1"/>
  <c r="H54" i="1" s="1"/>
  <c r="H55" i="1" s="1"/>
  <c r="G54" i="1"/>
  <c r="G55" i="1" s="1"/>
  <c r="D10" i="2" s="1"/>
  <c r="F54" i="1"/>
  <c r="F55" i="1" s="1"/>
  <c r="C10" i="2" s="1"/>
  <c r="E10" i="2" l="1"/>
  <c r="E17" i="1"/>
  <c r="E18" i="1"/>
  <c r="E19" i="1"/>
  <c r="E43" i="1"/>
  <c r="E41" i="1" s="1"/>
  <c r="G39" i="1"/>
  <c r="H39" i="1" s="1"/>
  <c r="I39" i="1" s="1"/>
  <c r="J39" i="1" s="1"/>
  <c r="E14" i="2" l="1"/>
  <c r="C9" i="2"/>
  <c r="C11" i="2" s="1"/>
  <c r="G14" i="2"/>
  <c r="D14" i="2"/>
  <c r="C14" i="2"/>
  <c r="C19" i="2" l="1"/>
  <c r="F14" i="2"/>
  <c r="B15" i="2"/>
  <c r="J10" i="1" l="1"/>
  <c r="I10" i="1"/>
  <c r="H10" i="1"/>
  <c r="G10" i="1"/>
  <c r="H16" i="1"/>
  <c r="I16" i="1" s="1"/>
  <c r="J16" i="1" s="1"/>
  <c r="G5" i="1"/>
  <c r="H5" i="1" s="1"/>
  <c r="I5" i="1" s="1"/>
  <c r="J5" i="1" s="1"/>
  <c r="N5" i="1" s="1"/>
  <c r="O5" i="1" s="1"/>
  <c r="B11" i="7"/>
  <c r="A11" i="7"/>
  <c r="D7" i="2"/>
  <c r="E7" i="2" s="1"/>
  <c r="F7" i="2" s="1"/>
  <c r="G7" i="2" s="1"/>
  <c r="G4" i="1"/>
  <c r="H4" i="1" s="1"/>
  <c r="I4" i="1" s="1"/>
  <c r="J4" i="1" s="1"/>
  <c r="J14" i="1" l="1"/>
  <c r="J13" i="1"/>
  <c r="J12" i="1"/>
  <c r="I14" i="1"/>
  <c r="J32" i="1" s="1"/>
  <c r="I13" i="1"/>
  <c r="J31" i="1" s="1"/>
  <c r="I12" i="1"/>
  <c r="J30" i="1" s="1"/>
  <c r="G14" i="1"/>
  <c r="G13" i="1"/>
  <c r="G12" i="1"/>
  <c r="H14" i="1"/>
  <c r="I28" i="1" s="1"/>
  <c r="J28" i="1" s="1"/>
  <c r="H13" i="1"/>
  <c r="I27" i="1" s="1"/>
  <c r="J27" i="1" s="1"/>
  <c r="H12" i="1"/>
  <c r="I26" i="1" s="1"/>
  <c r="J26" i="1" s="1"/>
  <c r="H24" i="1" l="1"/>
  <c r="I24" i="1" s="1"/>
  <c r="J24" i="1" s="1"/>
  <c r="K14" i="1"/>
  <c r="H22" i="1"/>
  <c r="I22" i="1" s="1"/>
  <c r="J22" i="1" s="1"/>
  <c r="K12" i="1"/>
  <c r="H23" i="1"/>
  <c r="I23" i="1" s="1"/>
  <c r="J23" i="1" s="1"/>
  <c r="K13" i="1"/>
  <c r="G37" i="1"/>
  <c r="G40" i="1" s="1"/>
  <c r="G46" i="1" s="1"/>
  <c r="D9" i="2" l="1"/>
  <c r="D11" i="2" s="1"/>
  <c r="H37" i="1"/>
  <c r="H40" i="1" s="1"/>
  <c r="D19" i="2" l="1"/>
  <c r="H46" i="1"/>
  <c r="E9" i="2" s="1"/>
  <c r="E11" i="2" s="1"/>
  <c r="E19" i="2" s="1"/>
  <c r="J37" i="1"/>
  <c r="J40" i="1" s="1"/>
  <c r="I37" i="1"/>
  <c r="I40" i="1" s="1"/>
  <c r="I46" i="1" s="1"/>
  <c r="F9" i="2" s="1"/>
  <c r="F11" i="2" s="1"/>
  <c r="F19" i="2" s="1"/>
  <c r="J41" i="1" l="1"/>
  <c r="J46" i="1"/>
  <c r="G9" i="2" s="1"/>
  <c r="G11" i="2" s="1"/>
  <c r="G19" i="2" s="1"/>
  <c r="B12" i="2" l="1"/>
  <c r="B20" i="2"/>
  <c r="N46" i="1" l="1"/>
  <c r="O46" i="1"/>
  <c r="B17" i="2" l="1"/>
  <c r="B18" i="2" s="1"/>
  <c r="B21" i="2" l="1"/>
</calcChain>
</file>

<file path=xl/sharedStrings.xml><?xml version="1.0" encoding="utf-8"?>
<sst xmlns="http://schemas.openxmlformats.org/spreadsheetml/2006/main" count="132" uniqueCount="100">
  <si>
    <t>PARÁMETROS</t>
  </si>
  <si>
    <t>Unidad</t>
  </si>
  <si>
    <t>Año Base</t>
  </si>
  <si>
    <t>VPN Costos</t>
  </si>
  <si>
    <t>Tasa de Descuento</t>
  </si>
  <si>
    <t>VPN Programa</t>
  </si>
  <si>
    <t>Flujo de beneficios netos</t>
  </si>
  <si>
    <t>Tasa Interna de Retorno</t>
  </si>
  <si>
    <t>Razón Beneficio-Costo</t>
  </si>
  <si>
    <t>A Ñ O S</t>
  </si>
  <si>
    <t>A  Ñ  O  S</t>
  </si>
  <si>
    <t>VPN Beneficios netos</t>
  </si>
  <si>
    <t>Costos incrementales totales</t>
  </si>
  <si>
    <t>Porcentaje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</si>
  <si>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</si>
  <si>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</si>
  <si>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</si>
  <si>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</si>
  <si>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</si>
  <si>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</si>
  <si>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</si>
  <si>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</si>
  <si>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</si>
  <si>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</si>
  <si>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</si>
  <si>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</si>
  <si>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fa90ee25-066f-4839-a100-255b0c88a5a5</t>
  </si>
  <si>
    <t>CB_Block_0</t>
  </si>
  <si>
    <t>㜸〱敤㕣㕢㙣ㅣ㔷ㄹ摥ㄹ敦慥㜷搶㜶散挶㐹摢昴㤲扡昷㡢愳㙤㥣㈶扤㔰搲挴㤷㍡㐹攳㈴㑥散愴㔴愵㙣挷扢㘷散㐹㜶㘶摤㤹㔹㈷㉥〱㔲㈸㉤㠵㈲搴昲〰㉤㉤㔴ㄵ慡攰〵愹㈰㔵㉤㤴〷〴ㄲ〸戵㠸㠷ち挱〳㔲愹㄰㍣㠰慡㐸扣昴愱愲㝣摦㤹㤹摤搹㕤敦搸摤戴攰㈰㑦戲㝦捥㥣晢㌹晦昵晣晦㤹㈴㤴㐴㈲昱〱ㅥ晥换㈷挹挴㘵㔳㡢慥㈷慣摣㘸戹㔴ㄲ〵捦㉣摢㙥㙥搸㜱昴挵〹搳昵㍡㔰㈱㥤㌷㔱敥愶昲慥昹戰挸攴ㄷ㠴攳愲㔲㉡㤱挸㘴㌴ㄵ攵散㠴扦扥昰㐵㘳慢敥㈴挰昴攸挸愱㤹攳攸㜵捡㉢㍢㘲换挰㌱扦敤捥愱愱摣㔰㙥晢㙤㐳户收戶㙥ㄹㄸ慤㤴扣㡡㈳㜶摡愲攲㌹㝡㘹换挰㘴㘵愶㘴ㄶ昶㡢挵改昲〹㘱敦ㄴ㌳㕢㙦㤹搱户摦㍥戴㝤挷づ攳㡥㍢㙥敦挶搰㠹㠳愳㈳㤳㡥㌰摣㡦愸捦ㄴ愷扣㝤㑣ㄴ㑣慥㑤〸挷戴㘷㜳愳㈳昸ㅢ㤹㍦摥㙥换㑤捤〹攱㜱㘸攱〸扢㈰㕣つつ扢慣㘱搷慤㔸昳摣㍣捤ㅡ挷㔲ぢ扡敢愵慣㔱㔱㉡㘹㔶搸㙢挶㍡㠴扤㉢改㡢摤搶㤴戰㕤搳㌳ㄷ㑣㙦㌱㙤㑤愳愳㘲㡦㜵搴ㄵ㐷㜴㝢㔶ㅣ搴㉤㤱戲昶㔴捣㘲搲㝦ㄲㅤ搷㠷㕤㐴㈷㈶㤷㥦ㅢ㜶慤搱㌹摤㤱㌳㜲戹㌱㌱㜵挷㥤㐲㝤摤慢㕢昷换愹换ㄱ搸攷戵慤敢愱攴㤸敥㔴㙢づ戶慥ㄹ㉣扥㝥〶㌷户慥ㅦ搹愳晡㌶㌷戶㙥㈳户戲扥戶搲ㄵ搰户摣㔱㉣㐶㑢ㄳ㜴ㄲ㘴〸㠸㐰㉤㑢搰㐵搰つ愰㈴晦〵㉥㠹㌶㘴㤱㥡搷搵晣㡣㥡㉦愸昹愲㥡ㄷ㙡摥㔰昳戳㙡㝥㑥捤㥢㙡晥戸㥡㍦㠱㍡攱㤳改散㔴㠳攷挹㝦摦昰敥㐸敥昸晥搷搶敤扥收㡦㜷㜵㍦摦扤づ㤵づ〷㤳ㅡ㜳昴㤳㈰戵ㅡㄵ㙦换㙤攵㥦攵戹〲㑣㘱散㌰㙥㌳㠶㠶㡡㍢戶敡户攸㈹㉥㉢〶昹㜵㠴搲㠷扡摤挶扤愶㕤㉣㥦㤴戸扢㙣㐴㜷㐵㙤攳〶㠳戲㤱㜲挵㉥扡㤷㉥㕤㌸攵改㥥戸愴戱慣搶㐹㔳戳㈹戰㤵㜰攵㜸㥢ㅢ㥢ㅤ搳㑢ㄵ㌱㝣捡昴㡢㉦㙦㈸戶㈶㥤昲㑣敢搲㜱㐷㍣㔴㉤㙤㥡搱㌰㠴摡㠲散扢㘹㤵㝥㤱㍦慦㠱搱戹戲㉢㙣㌹扤㐱㙢搲㉣㥣㄰捥㤴愰㐸ㄴ㐵戹搴㡤㉣ち戸㝥昰㤰㡤㠵㠲㕢㡢㔷㐵㜳㡤扢㑦㜹㘰㘶㔱挴㝣攷㠵攳㉤㑥敢㌳㈵㜱㘱㕤ㄵ㝦㑣ㄴ㙣慡换ㅥ㉦ㄷ㉡敥㘸搹昶㥣㜲愹扥㘴戸戸愰㐳搲ㄴて㤴㡢㈲㤹㑣㐸愱〰㠱摢搱愱㈸㠹㥢㕡昳㠲㐴㐴〴挵㘴攴㡢敢挹㉥㜷〴慢挳㉡㑡㠲㌴愹㕥戳㑣㘷㥣慦㤴㌱㌱ㅣㄸ㔹ㄳ昵〷〷扤㘱㤹㙥慢㤸晢㜸㉢慢㙡㝦戰晡扢ㄷ㠴敤敤搵敤㘲㐹㌸戱摡㑦攱㡣戴㕥㠰搴㔹〸㠴㤶扢㐷㔵愷㥣㔲ㄶ㔳㈷捤愲㌷㤷㥥ㄳ收散㥣㠷㍣㘸挸㑣㠶㕢摢昴㘸ㄷ㈰㑢㕢㑦搰て㤰捤㈶搲ㅢ㔸㈹㥤挵㤳㐸㔱㍡挵昰㜲㥤㈰㘷扢㍡㕥敥㌶挶捤㤲㈷㝣愱摣㙢〰㈳扥㔶㤳攸敢㈱㠹㍡㝡挱㔷ㄸㅢ㡣㔱㔰愹㙥摡摥㘲㡤㙦㥢戸挴㈷愲㌵㔹戰敡㘴〱㐵㐱扤㍣㠸攱㌵㄰㑤㠳㌴㠸慦ㅣ㈱㈲戲㐱㡣㘶㐷捦昵㐴挶晡㌱㌲〲昵愳㐴挸摡㕢㕢换〸ㄲ㝢㌳㤱戲㔱㑢㝥㕣㤳㘶㑢搹昲扥㌴摢㠸㡤搳㉥㈴戸㠸攰㘲㠲㑤〰捡摦㈰攱㈸攵㤰慥㝦戴㑢昱慥㕤㐶㜰㌹〰攴㤳㐶㤹ㄳ㠸㉡摡㔰㉢戱㈳㔹慦〷㜶戲㌴㡡㝤㔱㐴换戸㙡㘷昶㔸ㄲ搱㠱搵戹㍡㜴㙤㔲敡搸敢㕡搳㘶㜴㌹愴挸㤸慡搱戵㉥㔳㌵扡ㄱ慣摡愶摥扡〲㑤戵〱㠲㉢〱㝣挵㐲㘳㜷㘵搶㍣捤挹昳挲㈴昲つ愱㌶㤵㝢㐰挴㌴晦㘳〴㕣搳搱㘵捤㝥愶㈹㌸㘸㥣昷昶昳㤶搶扣ㅤ㈰扤㐱㘷慥改ㅣ晡㡡㍥愴〵㝤ㄵ搸㑢昹㜳㑢晤㜲つ㡡戵㙢〹慥〳㘸搰㉦㍣㜹㝦㔸㉦㠱㌴㠹慤〸收搶搳攳㈲㉤摣改挵㜹㈱戵㑦户㌱慤㍢戳挲㠳昷㘲摦ㄸ散攰戲攳㠸ㄲづ戴㐵㤹挱戳换㐵昵㤹敥戸㔳戶㤸扦㘶ㅦ扢攷㠵㘲㐸㈶搵㡥㐴㠳㝤ㅣ㘳㘷㐶晣㑤ㄱ捡愱晥扤愵戵㤰㠸㌴慡㈷㉦戶㡢㍦㕢慥㐹㤲㌶㈴挹つ搸㔶敤㐶〰㐸〹攵て㉤㈵捡㈰慢㙤㤱搵敡慤㔵㝡昷㘲㑥㈶つ晥挳㈶㌹搲攵㍢㙢㐷攰㍢㜰㝢慣㈹搳慡ち㡢㉥㙢㔲㌸〵昸ㄵ捣㤲挸晡㉥㔹㡡㥡㌵㔹㜱㥥挸㡡㡥㡥愶戳㜴㡣㙦㑤搲㐹㠳㤴㠸攵昶搸挲㤸㜳㜸㡤愸攸㠲愴㔰㠹㜱ぢ㔵㈵㄰㈹㡦㜵搷㐴㑣ㅢ㈲㈶㠷㡤搳㙥㈶搸㑡㌰〴㤰晡ㅤ㈴捤㑡㌷㥥愱戰捥〵扡戳昳昹㐴㠶㘸㤰敥挱㌷㕢ち慢敤ㅣ㘶〷挱慤〰つ收て㥤㡦㌱㠴㈸㔱ㅥ㈱㐴㕡㑢㥡㜱捣ㄴ㈷㐹〳敢っ〴㤵㐶㉢慥㔷戶ㄸ㔵敡㌱挶捡〷换摥㤸改捥㈳ち搵㙦〴㠹㝢攷㠴つ敡㜲㘰晢㌴攴㤵攷攷㐵㔱㌳愶捡ㄵ㠸戶㝤㘳慢攱㔰㡥昵挱㤶㤴攷㜲㔵挱搳摥搹ㄸ㕤㈸昲㐴っ㕦㉢㍤戱㉢昲㝣昳搰搷㕢摢搱㘹搳㉢㠹㉥挳㘷㍡愶㌳〶㜶ㄱ㔱㠳㘲愷㌱㍤攷〸㌱搶㘳散㜱捣㘲挹戴〵㤱〱ㅢ㤳㠱扡〹㌱㡢〸挱㘴㤹昱扦戲摤㘳㑣㍢扡敤捥敢っ㈶㉥慥慦㝢㤳㈱㤱㤴㌱㘲摡㉥㠶㤱㔸㘴扡搷㤸㥡㉢㥦㐴戴戶㘲搹㝢昴㜹㜷㔵㘰㠵㐴敦㍦ㄲ㌵㡡慡愸慡㤲㔱㌳敤攲㠷〷昲㐴㘲ㅢ㝥㐹〲㠹慢㐴㡡晥昲ㄸ敤㑤扢㍥㠸捦搰㑥攷㥣扡ㄱ㌹慡㘶㜶挴㑡㘱㜲慡㜶㍢摢摣〱㜰捦㥥愳晢㙡㔱戹㜳㡡㔷愷攸攱㡦㤱昱㤲㉣慡㐱㄰晡攷搶昹愴挲㍣㔲づ㌸㄰ㄸ攷㕢㈳昹㘵つ㔹㠷搴户慥㤶ㅣ㐷ㄴ愹摢㤸搰㘷㐴〹戱㘸㑢昷搶昹㉦㌴㘳㉤扤攴〶㘵愳㘵换搲㐹㕡㈴换愹㠲㑥ちㅥ慥㜸攵〳愶慤ㄹ〰㤲晥㠲㉣晤ㄴ戲昴㔳㌲慢摢㌸挲戰愰㑣戳慦昲慣敥㤸摥㥣㘵ㄶ㌲㝣㘱攸㙥㔵搰㈴㤸㥣㤲㌷㝣㐲㤹㌱搰㘰捤ㅦ㠵挹收收㠰敥ㅣ攴㈸户㡥攸〷攵慡㑡ㅡ㝦㤴㌶ㅤ㑢㄰㌰搲㑢慡摤㠹摥㔲昲㘶〴㐴㡥㝣捥㠶昷㉦捥㝥〱㌹扥㕦㡥㔸㡦㈱ㄱ㜸〴㈳㐲㥥敥敤戴㜱搴㌶㍤㘰㡦ㄸㅢ㌷扤㌱ㄷ㈸〷㐰㔲ㅥ㙦㉦㤱㔸㡤㌴ㅡ慣㙡㠵㉢㥡㡢敡搴挴收收昲愸摥戸㘶㠹㘲㕦愳㐴ㄴ挹㜲㤵愴㘶㔹㘲㡥慢㐹搵㈸㔲㜱㠷摡㐶㠹㜳㥢搶昶㥤㔲攴ㅣㄴ㤳愴㤹㠴戶㔳ㄲち㠲扣愴づ攸㈸晡敢攳挹㈳ㄲ慤愱つ㤰愵㥥昲昳㝡㠲㜰攰㍥㕣㌹㈹㡡㙣昰〶晥㕥ㄷ㈴て㔵扣扡ㄲ晤㔴㝦㔰㌲㕣㉡ㅤ戲㘱㈵ㄴ㜴愷戸㑡㔸ㅡ㙢昳㌵㡣攴捥㜶戵扦扦扤ㄱ㐶っ搸㤰㈱㤱ㄸ㍦㌰搸㄰捣ㄵ㠹愶搲㍡敢攱㔶㔷戳㌳㝣㍢㈰㜴㕢㘲㘰捡㉢㡥㠹〵㘹㠶搵㉣昹㝥搹愰㝡㕡㤴㜲㔴㌳㠶㘷㕣愸㜴㡦㜲㍣㐸㐹〶搷㡣㈳㜴㑢攱〲〳挴㙥㤰㥡㉣㜸〸敢㔶㍢攰挹㘰昵㘰〷㍢攲㠷㑤㘸㥤㔱㠲愶㘳〸户㝥ㄱ攴㥤㌶㌱ち㐱㙡挸攷摤㕤捡戳捦昰昹攱慥㐴㤸〸㤸㠸愱慥ㄸ敢〱挸㡤㐶㈵挹㐵晤㘱戰摣㤷㙣㔲㘸㜵㠷㜹㌴㌱㝡㘸昲㌹ㅥ㙥昰㌰㡥搵㑢戶㈹攱㡥㥢㘷㐲㥢㤶ㄶ搷ㄹ晢散㐲愹㔲ㄴ㔲ㄵ㠷戲㕡㙡攴㔵㠱㉦㜹晤捦攷愶㤸㝤〹㌶㘵ㅦ㡥㔲㕣㌲㤱搴扥摤慤摤㠵收㔲挸愱て㕦戶㌱昸ㄸ攳㤶㤳挱戰愶㍢ち戴て搷搷㉥㉦挸㡢㜳㄰㘹㑤㔹㤴㘵ㄳ戸㡢㔷㡤㈰㑢㙥㡢㔴㥢㈸㑦㤴㘹戳㐷戲昶㥡㝥搶慡挰ㄱ搶改ぢ扣㜴ㅡ挶㐸㥢摣挱㑥ㄲ㘷㠳挸敥搹㉦挸搷挴搹㕤㠱昱愱㌰扥换㔳㔰〲扢ち㐶愲挱慤搶慣㙥㠵㤱㕦㕡摥摡㙥〰㠵㈱㘰ㅡ戴愸改ㅢ㌸㈳㐸㉦㙦攰㌰ㄸㄹㄳㅤ㡤〶㔲ㄹ愳散㠷挳ㅥ㐸〳㌷昱㈰㍤㕤㠶ㄲ昲㌶挸㑢㘱攱扤挴㐱ぢ㐷愰戲㜳㘱㐳收愴敥攱敡㡢扤愹㈱㝢戸㔸愴戹ぢ晦摣慡挰㉡慥㙤昸收攸㠶㠶ぢ㔹㜲㑤戴敦慥㙥㈸〸㉥ち㙥ㅢ换敤搵扤挲摣㤴户攸㕦摡㙡㤷㈴㔲㍦㠷㍦㘲挹搱㘹㌳㈷㙤㕥㐲㕤攰摥㘷㑦搸攵㤳戶㥣㔷捡攵㡤㍦㕡戱㕡㘷㈷㈷㤹㑤㝣㠰㍦昲㔱ㄳ愹搷搱攳㑡愶捤づ㙡づㄲ昶㈳ㅦ㕦ㅡっ㈰ㅤ㐳㈷戰摤慢㌷〶㐸㈷ㅢㅡ攸㐴ち㠲㌵㐲戱㘷㍦㌲㐲㔱㝥〶戴㤲㔸晣㈳㌹昶晣㈵戰扥昲㔳攴㄰攱㜸て挴㐸敡㑡愴㘲㔰㈷〵㜹㜰扤㠳㤷㐱晥㝦戰ㄴ㜲昳㤲散昴㕦㘰㘶攵戵㐶ㄴ㙤㈶㡡㕥㙤㐶ㄱ〳戱ㅦ㉡攴捤搹慦ㅤ㌵㍦昶㙢扤晦挳愳收㍤挰㌰ㅦ㘹㡤㈱愸挶㘰㝣搵ㄸ攸㘸㌲〶慥㐵戱㌴〶昶戳つ攳昵扥㌱㄰㜸㍢づ㈰㘳㜹㘳㠰㔱扣ㄸ㤳㉦ㄲ㔴㡤㌸㌰㜸搶扡搰愲㈷㙣㉦慥搷ちㄷ㤱㝢愸㈷㜷ㄴ扥愷㡢㥡戳㈷㜵㐷户㌶挹晣㍤㡥㠰摡㜲愶㜱㕦㕢㌶㘱㡢㑢㤶㉣㤱㡤㤶昰㑡㠴晥昴㌵捦挹捡㙥愹〳㔳晥攳㍢敡㤵㡣㤲㍥〷㥦㠸挲ㄳ㐲攲戳ㅢ㝥戴攷㉦て㍦扡㡢昷搲〲㕡㑤㌱㄰摣㑥㜰㥥㤶〳挲户㤱㉢㈱ㅢ昹昹捤〱㝣㠸㘴捥㤷挴㠸敥㐸㝢挷搵慣㌰改ㄳ㕥㠴㌰㝤攲㕢つ挶㈴㙥㌸昸挶㘴慥挱戱㈹㍦㕦㤲捥挰㕣㘴攲搲㝢ㄷ〶〸㤵㤶㉡慢㑤扢㌲昵㘳㈸㥤て㌹㤱㝡㝢㤰攷㑢㍥㡡昲㜲愳㔶摢㐱慤㈶捤㐴㘵㄰㌵㐲㈹㠵㐸〳㈹㈴㝡㘴㘱攸㕦㑡愹㐹㈴㔲㌹㠰㤸ㄸ㕡㘳㌰㤷㈷晦㌵㈱㈰慡搷晢摡晣㔴〵扢〸㉣㠶㕥昷㜶捦慥戴㍡㐳搵挴愰慣㍣㝤ㅣ㐶㐲ㅥ㔳㤸挱㈸慤捣㍤㠲㐴昸愴㠶㤰㕡戱攳㠹㠳昴㔸㝥㠸捤㘷散㤴㐵慦㕡搶扡摢慥攰㡥〷昴㑣㕡㉡っ㝢㍤戳㜱昴㤴搱㌸扦㙡搶捦㈲散昵㤳搵㐶㕤㐱ㄱ㜴㤶扤〹攷㑦㠴昹昸㍤㄰换〷㙢㕤㙦㙣㉣愱㡥戳㍢戱㐰晥㘰㝦㙤㡥㘱㙣㡣㑡㡥㠱㠴㕤㔱慤㡣㝦〹㝣ち㑤愴㍤慦㘸戵㈴挷㔲ㄴ㐶愳㐳捥敡㔰㥢昴㍦攳搴㤲戳愶㔹㥢〱敢㍡晤㝦っㄹ换敡㝦㠵㔱㌶㠹戲㝢㠳〴㕦㔲㡣㤴㉣ㅢ㥣攱㡥挰㠷㡤㌰㡤㍣〲㙢㌲挹攰戶㥦㥡挲㈷慡㝥戱㤴攰昰㜰㈵ㅢ㉦㐱㔴摢搲戶敤㙡㈹〰ㄹ〵㑡晤〰㈲愸㘵㝢㑥扡昹ㅣ㥢扥て搹ㅢづ㤸〵愷散㤶つ㙦㘰ち攱摤〱㝥㘱㘶挰收ㄹ㔶㕥㙡ㄴ㙡㔷㘳㈷扡敦㐷㥢㠳㠷㈰戰てち敦愳㡡㍡㌲㠶戰戲㤸〵扦㌶敡㡢〴㤲愸ㅤ摣ぢ㡣挳ㄵ扤㠴て㔴て挱慢改㌱㙢㔵㈸㍢摦户摣㜸ㄷ㠳㕢㠷摢㔸晢攱昹ㄱ愵ㅣ挲㘰㜲〹昷㍦挰㝤㙤摣㠳晡扡挱摡㕣搶㙣捦扢㤶㑤㝤ㅦ㌸㕤搹㈸昵㈴挳㌱昹摤㜱㔶㝢㠰㄰㜱ㅥ㝡㐷㔷敥㡡㘵㙦晤愰昳攰戳㙤扡扣〶㑢㜰㤴慤㈰捥晤ㄹ㌴㔵㜶ㄳ攰愷攵㠳〴㕦ㄴ晡昳敥㘴攲〵㉣㡢っ㠰㜴㈲慤〳戴愶敡敦㉥㐵搵ち㡦ㄶ愴挲慣昲㍣捡戹㑢晥㙡㡢捣挳㔱㐳ㅥ㈱㤰搶愲㤲㕢攱ㄱ㐲㡥晦㉣ㅡ㔴挷㥦㐵㙥敢昱扦扤攴昸㔴晥㜲㝤搱晥晢㐲攵愱ㅤ攷搰㈷〸㑡〴ㄶ㐰㕦㔸戳㤷㘲㤱戲㈶敤〷ㄱ㕥摢㠵㌴㥥摦〷晦扥扤敢捤㌷昸晣㜳㤷㈲〵㈱㡡敡㔷㐱㐱㈸㔷昱㔴㜴ㄵ昳挸㙤扤㡡㙦㉣戵㡡㍥捡㐸捥㐴㜳〰㝡㍡ㄴ搲㡡㕣㤵㡢〴㌷㤴㍦㐵㈲ㄴ㠹扡㔹昴ㄱ戱戲㙤〵〹戴攵捥换戶ぢ㐸㠴㙤㔳摣㠸㤸㑦㜸愴㝤挴㉢㡦昴摡愴㝤户㙢摡搷㡡ㄹ㉢昰户慥ち搹㠰㈵昱㥢搸㤶㈲㍤摤㘶㉣㕦㜹㈲㐴捣摥扤攱昷㔱㙡㄰㕤〲㘱昸ㄶ㈹〹㠹ㅢ愹㝣㈵慣晣昲㉢㌵攷㈸ち昰㠰㝡晣捡㈴㌸㔹昹昱戰昲㌶㝣㝢㈵敢㈴㜸㔷㠰捦摢㘱㘵ㄲ愶慣晣㔸㔸昹ㅦ摢㌶㔵㉢㠷㜴攸昷㥣㈲㤱挴搸扡搲晡㡦㝣㠷捤㐳㜵捡愰晥散㌲晣㙣㑡㑥ㄹ㈴㉥㐹つ摡㡤㙢ㅦづ扥㠴㥥挰㉤㈶㕣昶㠰㤰昵晦㐳㠴㝤戸摤㌴愶㝢㍡㍥㜴㕥㐰㔸搹搱攴ㅢㅢ愷㡤㐳づ㌲㍡㡤㝤㉥捥㔴挵㔵㐵㈲㌰〷㤲晥晥㉥攳㝥㡦㌱ㅤ㙢晢ㄱ㠶挳㔴摥ㄶ㘹㑦㜹挸㄰㑡㔲㜹㌴挴㙣攲㑣㡤㘶戴捦〱㌹㄰㤳㠰㑣㘸㥦〷昴㐳㉥ㅢ㤸搱㐷晥㤷捣㝤〶〹敤ㄱ㠲㉦〲㘴ㄵ㌲㍢改㈰晤㈵㠰㡤戰㔲昱ㅦ㔲戸〳㐵㌱㌰敦㠸〵晣〷ㄷ扦晣㠹慤㉡愷挳㈱愳挴愴㝤㤹捤ㅥ〳攸㠰扢㔶〹㐸㌱慢㍤㡥㥣攸搰ㄴㅦ㜲攸㈷㔸昰㔵㠲慦〱㘴㔳㥣昲㡡昷㡥㉢㙢㔳㝦㍤㠹愶ち㌷㐴㑡戳慦〷〹扥愴捥〰摣搹摡㘲收㠱㌸晣㠸ㅦ愱捤扡慦昵敦挶搷昷㡢㕣㜴〷晥昳㤱㤴㌴敦㤳敡㈷摡敢㡢慣㐰换㕣晥ㅣ㙣昶㌹昴挳㜵搵㉣㑤昶昸㐹晣㌲㙡㕡㜹〴晦㥥挱㑦㜹〸㈳㜰ㄴ敡摢っ㥣㉤愴〴㔹㌰ㅦㄴ㔰㜱㘹㑦〱㈸挴㌱昱愴㍤捤㌷愲㤶晤㙢摦っㄲ㝣㔱㠸搷㌳㑣㤴㠲收攱㠰挴戵㉣㌸搱㌰㈰昱㉦ぢ㡥㐷〷晣ㄶ㜲ㄵ㠹㉣㈴敡㜵ㄳ㤱㤶㘴敥㌳〰㍤ㅤ扤㥣ㅢ㜵㥤㝡㑡㈹㍣㔸㝣昰挱昷㝡㤳〳㤷㈴㍦戵扢晢㤹户㝦晢捥搳㙦㝤㝡攷摦摦㝦敥戹户晥晡昴ㅢ敦扦㍥戳昳搷㉦扥昸慢㝢扥昷挶㍢敢㡤ㄷ搴㔷摥㥢㜸攱昴搰㠹搳てㄹ㐷㙦摡㜳晡扥攳㠷㠷㈶㉦ㄸ散攸攸散扣扥晦㌷ㄷ摦搰㜷收愱㔷㤵㕦晣改㈲㕢㤱换攵㠰㐷〰挲愷㡦换㤶搳昸づㄲ㤸〶㘷晣戱㑥㠳换㍤㠳㥦㔲っ㌶㙡〴㉦ㄹ㜸㌶㌸〱㔹㔰愸㉦攸晡てㅣ㉣戳昴</t>
  </si>
  <si>
    <t>Decisioneering:7.0.0.0</t>
  </si>
  <si>
    <t>be728cb5-ca95-4fe8-af18-487faa630c81</t>
  </si>
  <si>
    <t>CB_Block_7.0.0.0:1</t>
  </si>
  <si>
    <t>㜸〱敤㕣㕢㙣ㅣ㔷ㄹ摥ㄹ敦慥㜷搶㜶散挶戹昷收摥㉦㡥戶㜱㥡昴㐲〹愹㉦㜱㤲㌶ㄷ㈷㜶㔲㑡㘹户攳摤㌳昶㈴㍢戳敥捣慣ㄳ㤷〰㈹㤴㤶㜲ㄱ㙡㜹㠰㤶〲㔵㠵㉡攰〱愹㔴慡㕡㈸〸〴ㄲㄷ戵㠸㠷ち㠹〷㐴愹㄰㍣㠰㔰㈴㕥晡㔰愹㝣摦㤹㤹摤搹㕤敦搸搹戶攰㈲㑦戲㝦捥㥣晢㌹晦昵晣晦㤹㈴㤴㐴㈲昱づㅥ晥换㈷挹挴㐵㤳ぢ慥㈷慣摣㘸戹㔴ㄲ〵捦㉣摢㙥㙥搸㜱昴㠵〳愶敢㜵愰㐲㍡㙦愲摣㑤攵㕤昳㐱㤱挹捦ぢ挷㐵愵㔴㈲㤱挹㘸㉡捡搹〹㝦㝤攱㡢挶㔶摤㐹㠰愹搱㤱挳搳㈷搰敢愴㔷㜶挴搶㠱攳㝥摢㕤㐳㐳戹愱摣㡥㥢㠷㙥捡㙤摢㍡㌰㕡㈹㜹ㄵ㐷散戲㐵挵㜳昴搲搶㠱㠹捡㜴挹㉣摣㈹ㄶ愶捡㈷㠵扤㑢㑣㙦扢㜱㕡摦㜱换搰㡥㥤㍢㡤㕢㙦扤愵ㅢ㐳㈷づ㡤㡥㑣㌸挲㜰摦愳㍥㔳㥣昲㡥㌱㔱㌰戹㌶㈱ㅣ搳㥥挹㡤㡥攰㙦㘴晥㜸扢㌹㌷㌹㉢㠴挷愱㠵㈳散㠲㜰㌵㌴散戲㠶㕤户㘲捤㜱昳㌴㙢ㅣ㑢㉤攸慥㤷戲㐶㐵愹愴㔹㘱慦ㄹ敢㌰昶慥愴㉦㜴㕢㤳挲㜶㑤捦㥣㌷扤㠵戴㌵㠵㡥㡡㍤搶㌱㔷ㅣ搵敤ㄹ㜱㐸户㐴捡摡㕢㌱㡢㐹晦㐹㜴㕣ㄳ㜶ㄱ㥤㤸㕣㝥㙥搸戵㐶㘷㜵㐷捥挸攵挶挴搴ㅤ㜷ち昵㜵慦㘸摤㉦愷㉥㐷㘰㥦㔷戵慥㠷㤲攳扡㔳慤㌹搸扡㘶戰昸晡ㄹ摣搰扡㝥㘴㡦敡摢㕣搷扡㡤摣捡晡摡㑡㔷㐰摦㜲㐷戱ㄸ㉤㑤搰㐹㤰㈱㈰〲戵㉣㐱ㄷ㐱㌷㠰㤲晣㌷戸㈴摡㤰㐵㙡㕥㔷昳搳㙡扥愰收㡢㙡㕥愸㜹㐳捤捦愸昹㔹㌵㙦慡昹ㄳ㙡晥㈴敡㠴㑦愶戳㔳つ㥥〷㝦昶挲晣㥦㝦㝡㘶捦昷挷㘷㝦戳改扥㡦㕤搰扤〶㤵㡥〴㤳ㅡ㜳昴㔳㈰戵ㅡㄵ㙦捦㙤攳㥦愵戹〲㑣㘱散㌴㙥㌶㠶㠶㡡㍢户改㌷敡㈹㉥㉢〶昹㜵㠴搲㠷扡摤挶㕤愶㕤㉣㥦㤲戸扢㘸㐴㜷㐵㙤攳〶㠳戲㤱㜲挵㉥扡ㄷ㉥㕥㌸改改㥥搸搲㔸㔶敢愴愹搹㈴搸㑡戸㜲扣㑢ㅡ㥢ㅤ搷㑢ㄵ㌱㝣摡昴㡢㉦㙥㈸戶㈶㥣昲㜴敢搲㜱㐷㍣㔰㉤㙤㥡搱㌰㠴摡扣散扢㘹㤵㝥㤱㍦慦㠱搱搹戲㉢㙣㌹扤㐱㙢挲㉣㥣ㄴ捥愴愰㐸ㄴ㐵戹搴昵㉣ち戸㝥昰戰㡤㠵㠲㕢㡢㤷㐷㜳㡤㍤愷㍤㌰戳㈸㘲扥㜳挲昱ㄶ愶昴改㤲搸㔰㔷挵ㅦㄳ〵㥢敢戲挷换㠵㡡㍢㕡戶㍤愷㕣慡㉦ㄹ㉥捥敢㤰㌴挵㠳攵愲㐸㈶ㄳ㔲㈸㐰攰㜶㜴㈸㑡攲晡搶扣㈰ㄱㄱ㐱㌱ㄹ㜹㔳㍤搹攵㡥㘲㜵㔸㐵㐹㤰㈶搵㉢㤷攸㡣昳㤵㌲㈶㠶〳㈳㙢愲晥攰愰搷㉥搱㙤ㄵ㜳敦㙦㘵㔵敤て㔶扦㘷㕥搸摥㍥摤㉥㤶㠴ㄳ慢晤ㄴ捥㐸敢〵㐸㥤㠳㐰㘸戹㝢㔴㜵捡㘹㘵㈱㜵捡㉣㝡戳改㔹㘱捥捣㝡挸㠳㠶捣㘴戸戵㑤㡦㜶〱戲戴戵〴晤〰搹㙣㈲扤㡥㤵搲㔹㍣㠹ㄴ愵㔳っ㉦搷〹㜲戶慢攳攵㙥㘳摣㉣㜹挲ㄷ捡扤〶㌰攲㙢㌵㠹扥ㅥ㤲愸愳ㄷ㝣㠵戱捥ㄸ〵㤵敡愶敤㉤搴昸戶㠹㑢㝣㈲㕡㤵〵㉢㑥ㄶ㔰ㄴ搴换㠳ㄸ㕥〳搱㌴㐸㠳昸捡ㄱ㈲㈲ㅢ挴㘸㜶昴㕣㑦㘴慣ㅦ㈳㈳㔰㍦㑡㠴慣扤慤戵㡣㈰戱㌷ㄳ㈹ㅢ戵攴挷㔵㘹戶㤸㉤敦㑢戳昵搸㌸㙤〳挱㐶㠲㑤〴㥢〱㤴扦㐱挲㔱捡㈱㕤晦㘸ㄷ攲㕤扢㠸攰㘲〰挸㈷㡤㌲㈷㄰㔵戴愱㤶㘳㐷戲㕥て散㘴㘹ㄴ晢愲㠸㤶㜱搵捥散戱㈴愲〳慢㜳㘵攸摡愴搴戱㔷户愶捤攸㜲㐸㤱㌱㔵愳㙢㕤愲㙡㜴㈳㔸戵㑤扤㜵㈹㥡㙡〳〴㤷〱昸㡡㠵挶敥昲慣㜹㥡㤳ㅦ〸㤳挸㌷㠴摡㔴敥〱ㄱ搳晣㡦ㄱ㜰㑤㐷㤷㔵晢㤹愶攰愰昱㠱户㥦户戶收敤〰改つ㍡㜳㔵攷搰㔷㜴㥥ㄶ昴攵㘰㉦攵㑦㉤昵换㤵㈸搶慥㈲戸ㅡ愰㐱扦昰攴㝤扥㕥〲㘹ㄲ㕢ㄱ捣慤愵挷㐵㕡戸㔳ぢ㜳㐲㙡㥦㙥㘳㑡㜷㘶㠴〷敦挵晥㌱搸挱㘵挷ㄱ㈵ㅣ㘸㡢㌲㠳㘷㤷㡤昵㤹敥戸㔳戶㤸扦㙡ㅦ扢ㅦ〸挵㤰㑣慡ㅤ㠹〶晢㌸挶捥㡣昸㥢㈲㤴㐳晤㝢㘳㙢㈱ㄱ㘹㔴㑦㕥㙣ㄷ㝦戶㕣㤵㈴㙤㐸㤲㙢戱慤摡㜵〰㤰ㄲ捡ㅦ㕡㑡㤴㐱㔶摢㉡慢搵㕢慢昴敥挵㥣㑣ㅡ晣㠷㑤㜲愴换㜷搶㡥挰㜷攰昶㔸㤳愶㔵ㄵㄶ㕤搶㠴㜰ち昰㉢㤸㈵㤱昵㕤戲ㄴ㌵慢戲攲〳㈲㉢㍡㍡㥡捥搲㌱扥㌵㐹㈷つ㔲㈲㤶摢㘳ぢ㘳捥攱㌵愲愲ぢ㤲㐲㈵挶㉤㔴㤵㐰愴㍣搶㕤ㄵ㌱㙤㠸㤸ㅣ㌶㑥扢㠱㘰ㅢ挱㄰㐰敡㜷㤰㌴换摤㜸㠶挲㍡攷改捥捥攷ㄳㄹ愲㐱扡〷㕦㙢㈹慣㜶㜰㤸㥤〴㌷〱㌴㤸㍦㜴㍥挶㄰愲㐴㜹㠴㄰㘹㉤㘹挶㜱㔳㥣㈲つ慣㌱㄰㔴ㅡ慤戸㕥搹㘲㔴愹挷ㄸ㉢ㅦ㉡㝢㘳愶㍢㠷㈸㔴扦ㄱ㈴敥㥡ㄵ㌶愸换㠱敤搳㤰㔷㥥㥢ㄳ㐵捤㤸㉣㔷㈰摡昶㡦慤㠴㐳㌹搶〷㕢㔲㥥换㔵〵㑦㝢㘷㘳㜴愱挸ㄳ㌱㝣慤昴挴㉥换昳捤㐳㕦㙦㙤㐷愷㑣慦㈴扡っ㥦改㤸捥ㄸ搸㐵㐴つ㡡㥤挶搴慣㈳挴㔸㡦戱搷㌱㡢㈵搳ㄶ㐴〶㙣㑣〶敡づ㠸ㄹ㐴〸㈶捡㡣晦㤵敤ㅥ㘳捡搱㙤㜷㑥㘷㌰㜱㘱㙤摤㥢っ㠹愴㡣ㄱ搳㜶㌱㡣挴㈲搳扤挶攴㙣昹ㄴ愲戵ㄵ换摥慢捦戹㉢〲㉢㈴㝡晦㤱愸㔱㔴㐵㔵㤵㡣㥡㘹ㄷ㍦㍣㤰㈷ㄲ摢昱㑢ㄲ㐸㕣㈵㔲昴㤷挷㘸㙦摡昵㐱㝣㠶㜶㍡攷搴㡤挸㔱㌵戳㈳㔶ち㤳㔳戵㕢搸收㔶㠰㍢昶ㅥ摢㕦㡢捡扤慢㜸㜵㡡ㅥ晥ㄸㄹ㉦挹愲ㅡ〴愱㝦㙥㡤㑦㉡捣㈳攵㠰〳㠱㜱扥㌵㤲㕦搶㤰㜵㐸㝤㙢㙡挹㜱㐴㤱扡㡤〳晡戴㈸㈱ㄶ㙤改摥ㅡ晦㠵㘶慣愵㤷摣愰㙣戴㙣㔹㍡㐹㡢㘴㌹㔹搰㐹挱挳ㄵ慦㝣搰戴㌵〳㐰搲㕦㤰愵㥦㐶㤶㝥㕡㘶㜵ㅢ㐷ㄹㄶ㤴㘹昶㔵㥥搱ㅤ搳㥢戵捣㐲㠶㉦っ摤慤〸㥡〴㤳㔳昲㠶㑦㈸㌳〶ㅡ慣昹㘳㌰搹摣ㅣ搰㥤㠳ㅣ攵搶ㄱ晤愰㕣㔵㐹攳㡦搲愶㘳〹〲㐶㝡㐹戵摢搰㕢㑡摥㡣㠰挸㤱捦戹昰晥挵戹㑦㈳挷昷换ㄱ敢㌱㈴〲㡦㘰㐴挸搳扤㥤㌶㡥搹愶〷散ㄱ㘳攳愶㌷收〲攵〰㐸捡攳敤ㄶ㠹搵㐸愳挱慡㔶戸戴戹愸㑥㑤㕣搲㕣ㅥ搵ㅢ㔷㉥㔲散㙢㤴㠸㈲㔹慡㤲搴㉣㡢捣㜱㈵愹ㅡ㐵㉡敥㔰摢㈸㜱㙥搳摡扥㔳㡡扣ぢ挵㈴㘹㈶愱敤㤲㠴㠲㈰㉦愹〳㍡㡡晥晡㜸昲㠸㐴㙢㘸〳㘴愹愷晣扣㥥㈰ㅣ戸ㅦ㔷㑥㡡㈲ㅢ扣㠱扦搷〴挹挳ㄵ慦慥㐴㍦摤ㅦ㤴っ㤷㑡㠷㙤㔸〹〵摤㈹慥㄰㤶挶摡㝣つ㈳戹戳㕤敤敦㙦㙦㠴ㄱ〳㌶㘴㐸㈴挶てっ㌶〴㜳㐵愲愹戴捥㝡戸搵搵散っ摦づち摤㤶ㄸ㤸昴㡡㘳㘲㕥㥡㘱㌵㑢扥㕦㌶愸㥥ㄶ愵ㅣ搵㡣攱㘹ㄷ㉡摤愳ㅣて㔲㤲挱㌵攳㈸摤㔲戸挰〰戱ㅢ愴㈶ちㅥ挲扡搵づ㜸㌲㔸㌹搸挱㡥昸㘱ㄳ㕡㘷㤴愰改ㄸ挲慤㕦〴㜹愷㑤㡣㐲㤰ㅡ昲昹搷㙥攵愹㈷昹㝣㙦㜷㈲㑣〴㑣挴㔰㔷㡣昵〰攴㐶愳㤲攴愲晥㌰㔸敥㑢㌶㈹戴扡挳㍣㥡ㄸ㍤㌴昹ㅣて㌷㜸ㄸ挷敡㈵摢㤴㜰挷捤㌳愱㑤㑢ぢ㙢㡣晤㜶愱㔴㈹ち愹㡡㐳㔹㉤㌵昲㡡挰㤷扣晥攷㜳㔳捣扥〴㥢戲ㅦ㐷㈹㉥㤹㐸㙡摦敥搶㍥㠲收㔲挸愱て㕦戶㌱昸ㄸ攳㤶㤳挱戰愶㍢ち戴て搷搶㉥㉦挸㡢㜳㄰㘹㑤㔹㤴㘵〷㜰ㄷ慦ㅡ㐱㤶摣ㄶ愹㜶愰㝣愰㑣㥢㍤㤲戵捦昴戳㔶〴㡥戰㑥㕦攰愵搳㌰㐶摡攴づ㜶㤲㌸ㄷ㐴㜶捦㝤㕡扥㈶捥敤づ㡣て㠵昱㕤㥥㠲ㄲ搸㔵㌰ㄲつ㙥戵㘶㜵㉢㡣晣搲昲搶㙥〷㔰ㄸ〲愶㐱㡢㥡扥㠱㌳㠲昴搲〶づ㠳㤱㌱搱搱㘸㈰㤵㌱捡㝥㌸散㠱㌴㜰ㄳて搲㔳㘵㈸㈱㙦㥤扣ㄴㄶ摥㑢ㅣ戴㜰〴㉡㍢ㅢㅡ㌲㈷㜴て㔷㕦散捤つ搹挳挵㈲捤㕤昸攷㔶〴㔶㜱㙤挳㌷㐷搷㌵㕣挸㤲㙢愲㝤㜷㐵㐳㐱㜰㔱㜰晢㔸㙥㥦敥ㄵ㘶㈷扤〵晦搲㔶扢㈴㤱晡〹晣ㄱ㡢㡥㑥㥢㌹㘹昳ㄲ敡㍣昷㍥㝢搲㉥㥦戲攵扣㔲㉥㙦晣搱㡡搵㍡㍢㌹挹㙣攲ㅤ晣㤱㡦㥡㐸扤㠲ㅥ㤷㌳㙤㜶㔰㜳㤰戰ㅦ昹昸搲㘰〰改ㄸ㍡㠱敤㕥扤㌱㐰㍡㔹搷㐰㈷㔲㄰慣ㄲ㡡㍤昳㥥ㄱ㡡昲㘳愰㤵挴攲ㅦ挹戱攷捦㠱昵㤵ㅦ㈱㠷〸挷㝢㈰㐶㔲㤷㈱ㄵ㠳㍡㈹挸㠳敢ㅤ扣っ昲晦㠳愵㤰㥢ㄷ㘵愷晦〲㌳㉢㉦㌷愲攸ㄲ愲攸愵㘶ㄴ㌱㄰㝢㕥㈱㙦捥㝥昵愸昹扥㕦敢晤ㅦㅥ㌵敦〰㠶昹㐸㙢っ㐱㌵〶攳慢挶㐰㐷㤳㌱㜰ㄵ㡡愵㌱㜰㈷摢㌰㕥敦ㅢ〳㠱户攳㈰㌲㤶㌶〶ㄸ挵㡢㌱昹㈲㐱搵㠸〳㠳㘷慤つㄶ㍤㘱晢㜰扤㔶戸㠸摣㐳㍤戹愳昰㍤㙤㙣捥㥥搰ㅤ摤摡㉣昳昷㍡〲㙡换㤹挲㝤㙤搹㠴㉤戶㉣㕡㈲ㅢ㉤攲㤵〸晤改慢㥥㤳攵摤㔲〷愶晣挷㜷搴㉢ㄹ㈵晤㉥㝣㈲ち㑦〸㠹㑦慣晢挱摥扦㍣昸昰㙥摥㑢ぢ㘸㌵挵㐰㜰㍢挱㜹㕡づ〸摦㐶慥㠴慣攷攷㌷〷昱㈱㤲㌹㔷ㄲ㈳扡㈳敤ㅤ㔷戳挲愴㑦㜸ㄱ挲昴㠹㙦㈵ㄸ㤳戸攱攰ㅢ㤳戹〶挷愶晣㝣㐹㍡〳㜳㤱㠹㑢敦㕤ㄸ㈰㔴㕡慡慣㌶敤捡搴て愱㜴捥㜳㈲昵昶㈰捦㤷㝣ㄴ攵昹㐶慤戶㤳㕡㑤㥡㠹捡㈰㙡㠴㔲ち㤱〶㔲㐸昴挸挲搰扦㤴㔲ㄳ㐸愴㜲〰㌱㌱戴挶㘰㉥㑦晥慢㐲㐰㔴慦昷戵昹愹ち㜶ㄱ㔸っ扤敥敤㥥㕤㘹㜵㠶慡㠹㐱㔹㜹晡㌸㠲㠴㍣愶㌰㠳㔱㕡㤹㝢ㄴ㠹昰㐹つ㈱戵㙣挷ㄳ〷改戱晣㄰㥢捦搸㈹㡢㕥戵慣戵挷慥攰㡥〷昴㑣㕡㉡っ㝢㉤戳㜱昴㤴搱㌸扦㙡搶捦㈲散昵㤳搵㐶㕤㐱ㄱ㜴㤶扤ㄹ攷㑦㠴昹昸㍤㄰换〷㙢㕤慦㙦㉣愱㡥戳㍢戱㐰晥㘰㝦㕤ㄲ挳搸ㄸ㤵ㅣ〳〹扢慣㕡ㄹ晦ㄲ昸㈴㥡㐸㝢㕥搱㙡㐹㡥愵㈸㡣㐶㠷㥣搵愱㌶改㝦挶愹㈵㘷㑤戱㌶〳搶㜵晡晦㌸㌲㤶搴晦ち愳㙣ㄲ㘵㜷〵〹扥愴ㄸ㈹㔹㌲㌸挳ㅤ㠱てㅢ㘱ㅡ㜹〴搶㘴㤲挱㙤㍦㌵㠹㑦㔴晤㘲㈹挱攱攱㑡㌶㕥㠲愸戶愵㙤摢搵㔲〰㌲ち㤴晡㉥㐴㔰换昶㥣㜴昳㌹㌶㝤㌷戲搷ㅤ㌴ぢ㑥搹㉤ㅢ摥挰㈴挲扢〳晣挲捣㠰捤㌳慣㍣搷㈸搴慥挰㑥㜴摦㠳㌶㠷づ㐳㘰ㅦㄲ摥㝢ㄵ㜵㘴っ㘱㜹㌱ぢ㝥㙤搴ㄷ〹㈴㔱㍢戸ㄷㄸ㐷㉡㝡〹ㅦ愸ㅥ㠶㔷搳㘳搶㡡㔰㜶扥㙦戹昱㉥〶户づ户戱敥㠴攷㐷㤴㜲〸㠳挹㈵摣㜳㉦昷戵㜱て敡敢〶㙢㜳㔹戳㍤敦㕡㌶昵ㅤ攰㜴㜹愳搴㤳っ挷攴㜷挷㔹敤㕥㐲挴㜹攸ㅤ㕤扥㉢㤶扤昵㠳捥㠳捦戶改昲ㅡ㉣挱㔱戶㡣㌸昷㝤㘸慡摣㑥㠰㥦㤶てㄲ㝣㔱攸捦扢㡤㠹㘷戰㉣㌲〰搲㠹戴づ搰㥡慡扦戵ㄸ㔵㉢㍣㕡㤰ち戳捡㌷㔱捥㕤昲㔷㕢㘴ㅥ㡥ㅡ昲〸㠱戴ㄶ㤵摣ち㡦㄰㜲晣愷搰愰㍡晥っ㜲㕢㡦晦昵㐵挷愷昲㤷敢㡢昶摦ㄷ㉡て敤〴㠷㍥㐹㔰㈲戰〰晡挲㥡扤ㄴ㡢㤴㌵㘹㍦㠸昰昲㙥愴昱晣㍥昸昷㡤摤慦扤捡攷㥦扢ㄵ㈹〸㔱㔴扦ちち㐲戹㡡挷愳慢㤸㐳㙥敢㔵㝣㘵戱㔵昴㔱㐶㜲㈶㥡〳搰搳愱㤰㔶攴慡㕣㈴戸愱晣㈹ㄲ愱㐸搴捤愲㡦㠸㤵㙤㉢㐸愰㉤㜷㕥戶㥤㐷㈲㙣㥢攲㐶挴㝣挲㈳敤㈳㕥㜹愴搷㈶敤扢㕤搳扥㔶捣㔸㠱扦㜵㐵挸〶㉣㠹摦挴戶ㄴ改改㌶㘳昹捡㘳㈱㘲昶敤ぢ扦㡦㔲㠳攸ㄲ〸挳户㐸㐹㐸摣㐸攵昳㘱攵攷㕦慣㌹㐷㔱㠰〷搴攳㔷㈶挱挹捡㡦㠶㤵户攳摢㉢㔹㈷挱扢〲㝣摥〸㉢㤳㌰㘵攵㐷挲捡晦搸扥戹㕡㌹愴㐳扦攷ㄴ㠹㈴挶搶㤵搶㝦攴㍢㙣ㅥ慡㔳〶昵㘷㤷攱㘷㔳㜲捡㈰㜱㐹㙡搰㙥㕣晢㜰昰㈵昴〱摣㘲挲㘵て〸㔹晦㍦㐴搸㡦摢㑤㘳扡愷攳㐳攷㜹㠴㤵ㅤ㑤扥戱㜱摡㌸散㈰愳搳搸敦攲㑣㔵㕣㔱㈴〲㜳㈰改敦敦ㄲ敥昷ㄸ搳戱戶ㅦ㘱㌸㑣攵㙤㤱昶㤴㠷っ愱㈴㤵㠷㐳捣㈶捥搶㘸㐶晢㈴㤰〳㌱〹挸㠴昶㈹㐰㍦攴戲㡥ㄹ㝤攴㝦挹摣㘷㤱搰ㅥ㈲昸っ㐰㔶㈱戳㤳づ搲㥦〵㔸て㉢ㄵ晦㈱㠵㍢㔰ㄴ〳㜳㡥㤸挷㝦㜰昱㡢ㄷ㙣㔵㌹ㄳづㄹ㈵㈶敤㜳㙣昶〸㐰〷摣戵㑡㐰㡡㔹敤㔱攴㐴㠷愶昸㤰㐳㍦挶㠲㉦㄰㝣ㄱ㈰㥢攲㤴㤷扤㜷㕣㔹㥢晡敢㑢㘸慡㜰㐳愴㌴晢㜲㤰攰㑢敡㉣挰㙤慤㉤㘶ㅥ㠸挳㡦昸ㄱ摡慣晢㕡㝦て扥扥㕦攰愲㍢昰㥦㡦愴愴㜹㥦㔴㍦搴㕥㕦㘴〵㕡收昲攷㘰戳摦㐵㍦㕣㔷捤搲㘴㡦ㅦ挶㉦愳愶㤵㠷昰敦㔹晣㤴〷㌰〲㐷愱扥捤挰搹㐲㑡㤰〵㜳㐱〱ㄵ㤷昶㌸㠰㐲ㅣㄳ㑦摡ㄳ㝣㈳㙡搹扦昶搵㈰挱ㄷ㠵㜸㍤换㐴㈹㘸ㅥづ㐸㕣换㠲㤳つ〳ㄲ晦戲攰㐴㜴挰慦㈱㔷㤱挸㐲愲㕥㌷ㄱ㘹㐹收㍥〹搰搳搱换戹㔱搷愹愷㤵挲晤挵晢敦㝦慢㌷㌹戰㈵昹搱摢扢㥦㝣攳户㙦㍥昱晡挷㜷晤晤敤愷㥦㝥晤慦㑦扣晡昶㉢搳扢㝥昵散戳扦扣攳摢慦扥戹搶㜸㐶㝤昱慤〳捦㥣ㄹ㍡㜹收〱攳搸昵㝢捦摣㝤攲挸搰挴〵㠳ㅤㅤ㥤㥤搷昴晦㝡搳戵㝤㘷ㅦ㜸㐹昹昹ㅦ㌷摡㡡㕣㉥〷㍣ち㄰㍥㝤㕣戶㥣挶㌷㤰挰㌴㌸攳昷㜵ㅡ㕣敥㔹晣㤴㘲戰㔱㈳㜸挹挰戳挱〹挸㠲㐲㝤㐱搷㝦〰戳捥戵〸</t>
  </si>
  <si>
    <t>㜸〱敤㕢㝢㜰ㅣ挵㤹摦㕥敤㡥戶㔷慦昵〳〲づ㈱㠲㤸昰戰㑢㔸㝥昰㌸㜰㙣㔹戲㘴㠱㙤搹㤶㡣㉦ㄵ㠸㍣摡㥤戱〶敦敥㠸㤹㔹㔹㈲㈴㐰挸搵ㅤ㜷〴㠸㜹㔴攰戸㐰㠰㑡㜸ㄵ㈴㌸て戸〳ㄲ〲㔷㄰捥ㅣ攴㐸㜲㐹慥㤲攰㐰㠰㔴〸㘷敡㕥㔴攰攲晢晤㝡㘶戴戳て挹て㥣㍡晦㤱戶昵捤搷捦改敦敢敥慦㝦晤㑤㙦㑣挴㘲戱㝤〸㝣㌲㈴挸ㅣ㌷㌸改㝡㐶愱愳摢捥攷㡤慣㘷搹㐵户愳换㜱昴挹戵㤶敢㌵愰㠰㌶㙣㈱摦㑤づ扢搶愵㐶㙡㜸摣㜰㕣ㄴ㑡挶㘲愹㤴㡣㈳ㅦ㥣晡换㠴ㄱ挹㕡㌲㐱挲㍣愹㤱㌴㠲㌴愷㐰㠶扡㔷つ㡣㕣㡣㌷つ㝡戶㘳㉣㙣扦挰㙦㙦㜹㘷㘷㐷㘷挷搲㌳㍢捦攸㔸戴戰扤扢㤴昷㑡㡥戱扣㘸㤴㍣㐷捦㉦㙣摦㔰ㅡ挹㕢搹昳㡤挹㈱㝢扢㔱㕣㙥㡣㉣㕡㌲愲㉦㍤慢㜳改戲㘵收搹㘷㥦搵㉣搱昲晡敥㔵ㅢㅣ挳㜴て㔷㥢㘹戶㌹搰扤慡㘳扤攱ㅤ慥㌶㥢搰㈶㥡散戱ぢ扡㔵㍣㑣㡤㈶愹敦㘵㍤㐶搶攲挰ㄸ㠶㘳ㄵ户㜵愰摢ㄵ㡡㐶散捣㡥㉥搷㉤ㄵ挶㌸挶摤㐶㍥扦挹㌰㌹㈰戲搰攳㝡ㅢ㜴愷攰㌶ㄷ愸㍦挳㌱㡡㔹挳㙤㉤慣㥥挸ㅡ昹愰愰㥢㉡㕣愰㍢敢昵㠲㤱㈰搳㔶昰挷戰㍦㘷ㄴ㍤换㥢㙣㈹㙣㜶㡤㑤㝡㜱㥢挱㈲挹㐲㕦挹捡㠹㐴〲晦㘳つ㈷搷敢㤹ㅡ㈸昴愷搰㍤慡㍢㥥㡡㜱〸㍢敢㤵㡤㑣ㄷ㈵㐵㘵扦㔰慢扤慡ㄶ挷㙣搰㉡㥣㙦㌸㐵㈳捦㤷㜰㈴ㄷ㔴ㄵ㔲ち昲挷㘱㑡㔳愱㌸ㅣ㈵搱ㄴ㉣っ捡㐲㍤㘹捤㈰挷慣户㥤〲㈶攴㍡㐳㉦㉥㕦扣㜰搰换昵ㄸ攳换ㄷ㜵㉣㤶㉤挸㤵慤㉣搷〶昲戱㈱换㈸㡣搹敤㌹愳㕤捦ㄹ㜹扤攸改〵ぢ扡㔲㈹㜹摢㙤ㅦ㜳散㙤㡥㕥搰挹㔹戶㘳㜹㍡ㅥ㙥晢昷扥摤扥㑡㜷つ㤹㘱㙢戳㐰㐴攲㉤慣搸㘸㕦搸戹昸戰ㅥㅦㅥ㠹て㘷攳挳戹昸戰ㄱㅦ㌶攳挳摢攲挳愳昱㘱㉢㍥㝣㜱㝣㜸㍢捡㠴㈱搵搸ㄸて挲扢慦敦㔹㝡晥扣㜷搷㍤昰昲㉦㜶㍦㤶㝣敥挹㈴ㄷ改㤲㝡㡡愹搶㜹㉦搶㙡㔶㜷扤㘰㍡愸搵㝣㔸㘷换晥㈷㑢慦㤳晤攳㑦ㄶ扣攴戰㑣ㄶ㌹〷㥡㤵㜳㐱戴愳㐰㘶㕤戰㘱㝤晢㠶㘰挸㌹挸㡢攵搱㉣昰〱㄰㈱摥挰〸㜳㤴昷扣㜴捥摢户㥥搲扢晥搱捦扦㜶晢戳㐷㝦㜴㤵愰昹㔴㈶昸㔸㌰愷㙥㉥㕡㈶㘶摦挲㜵㔶ㄱ㌳㙥搱搲㠵敢昴〹㌲换㤶㥤㕤ㄱ㤶捡㜹㙣晢㠳㈰摡㜱㈰愷㜷摢㉥㈶㥥㘹ㄵ昵㘲搶㌲ㅣ㌵〷㌱㥣㈵挷挵㡣㜳っ搷㜰挶昵㕣㘴昲㝤㠸搵㡦〷ㄱ㘲㑦搰戵搷ㄷ㜷散ㅡ㙦㕦㝤摥㘳搷ㅣ昵改㑢昶敤晡㡣愰㔱㔷㕤㙢〷㌳㉦扡㉡㤶㜶㉣㉢慦㡢戳攵〹挸㤷㈷㠲㘸ㅦ〱㔹扥挹挸㤵戲㔹敢愹㕤挵㜶㙦㙡㠹㘰㌱挰攲㐴㔶挸㤸扥捤收ㄲㄹ户搰㘳慣㤱㜰㔹捣㘷㘳㈷㠱〸昱戳愰㘷㥦㝦戱㘹昸挱㕦扦扢敥晥㝦㝥㍥㝦捥愳㥦㝣㐳㜰㙥慡㥥㥤っ愶㘲扤㜶㤶晢搵㈹㑦㘱㔳愷㠲㘸愷㠱㉣ㅡ挲㕡㝣敡敢㜶㝢挱挸㔹㑡㐱攵〵㝡㐹愹扣㠸㡢㔳㕤㔹挰晡ぢ㐱㠴㜸㈹攸㡡摣晡㠵㘵挳㥦㥢摢㜷攵昸㘷扦昴晢ㅢ慥㘸㙦敥㐰昶挶挰㡣昴㌸晡づㄸ收戲捤㕦摣㠱戱㍢㤰捤づ㝢㥤戹捣㍣搳散散捣㉤㕢愴㉦搱㤳㌴㌵〷㙡㔵㘹㐸㥡捤㉤㔶㌱㘷敦㔰㘶昶㌸摡㤷昲㐲㕡㄰攴慤戲㑢挵㥣晢挱晡㤹㠳㥥敥ㄹ昳慡昳捡㡤搴㔴ㅢ挴㈶㘴戸敡㝤挷㔷㔷扢㐰捦㤷㡣慥〹换捦晥㔰㔵㌶㡣㡡㍤㌲㝤㙥慦㘳㕣㌲㤵㕢搳愳㉥攰㤷㜱搵㜶㡤㤴㝥㤶摦慦昶敥㔱摢㌵㡡慡㝢ぢちㅢ慣散㜶挳ㄹ㌴㠸㝥㡣㥣ㄲ昵㈸㘶〵晢攰㠲㠱㈲〴挵捥㤶㍢㌱㥡㙡慥㥥昰㡣㘲捥挸愱扦㘳㠶攳㑤づ改㈳㜹攳攸㡡㈲晥㍢㤱㜱㙣㐵㜲慦㥤㉤戹摤㜶搱㜳散㝣㘵㑥㔷㙥ㅣ㑢搴挸慤戳㜳〶戶捥〴㐳㑣挴ㅡㅡ㠴㠸㥤㔶捦㑣戳㕤户㐳つ㐴㘴㠸戹㤳ㅥ㔳㌹敤㍡㌶㐱㍡㐸㤱㌷㌸㈷攳昳昷搳㤸㙡㤷捤㥣㍡㝤挱㠸㑣㠴㡡㉣㝤捡昴愵㔵ㅦ愷㐶敥㡦㕢㌸ㅥ㥦ㄳ㐸扦㝡ㅣ㝢敥ㅡ扤㤸换ㅢ捥㡣㐰㔷戰㐷昲㜴㤰攴㡢㔸捤搳㙡㡦ㅢ愶㤸㄰㤳挹ㅤ㔶捥ㅢ搵㐶つ㙢摢愸㠷㌴㠰攱㔴㡡慡慤〹戲ㄳ㐹㜲㌱挹ㄲ㤰㜴㍡愶㉤㘵㈱㉤㉤㤷昹昱㈴㔱挳挱㈳ㅦ挲㙤愹㤰ㄶ㘰戱㥢㉣㘰㡢㜶ㅢㅡ敡㐹戹㐶㜷㐷㍤㑥捦ㄹ㌳ㄵㄶ㍣㠳㡤㥥〹㤲愴攱搸㉦戰㈲搴㐹㄰㍦戶ㄴ㝡っ㔳〷㙡㔷慢㕢攸挹㠲て〴㝢っ㌷㉢㠹ㄸ晢戱㔶㈶㌴㜰㔸晣捤〵捥㝥㘳挲敢搱㍤扤戱〰散㠹㔱㤲㈸戴㐰搵昲㌹搶㙣㔱㘹㘱敤㜴㄰㐳ぢㄹ挵㐶㕡㘹㔲〹㝥㑢㔸㌸㔸㉦戱㠶㠰捥㉣〴晡捥つ㕦慢㥥攸㤵ㄸㄲ搰㌶搷㘷ㄴ㠷㈶挷っ㤷挵㔳摡㡣慡慣㕥㕥㙣㙣㈰㍢戲搹戳昲㙥〷㝡摡攷搸愵戱挳搹づ摢㤲㘷㠱㠴㈱昹っ㘶昱㠱换挴㠳㘰攳㌸挷㘶㜸㌸㤶㘲㙢㑣㤱ㅣ㕥挹搹㡡挶昶攱愱㠲㍣ㄷ㡦昴㑣㜹㐹〲搷㠳挱摢挴㌹捤〵㘸㘸挸㌱搴〹㈲愵㈲搰㜶㑢㘱㡢敤㙣ㅦ戱敤敤㥣㑦慤㉡收㡥ㅡ㠶㐷㔴摥ㄴ㥣㐲搴㘹㐳㠸㠶㠶ち㤸ㅣ㠱敦㠴捣摡㑡㤰捣㤰㑤愰㐳〰㥥户㐶ㅣ摢搵扡㤰摡㠰㈳㠲戶ち捣㠹㕤㐵㘳挲㙥㕦㑤㑤攸㔹ㅣ㤳摡㔷㘷敤愲㕤戰戲㝡晢昸攲㡥㠹扣㍢㈱ㅥ㠷㉡〸搶扥㜹㡤昳挴㑤捦扤㌱昰搰㌱㙢㉥扦㉦摢㝣愵㜸㉣挸愸〱搹㠴㠲㌳㙣搷ㄵ戸㤶㠸戱㘲扢㙥㌶㝢慤扣㘷㌸捡㈲户㤹㜸昸挷㍣ㄵ㙦攱㉥攴攸㔹晦〰㌵搷散挶㐶㠴㜳愵㌷㔹摥㥡㙢㌶㐲㝦㥦昸搳㜶㝦挴㙤昷㙡戳慦搸昲㘷搸㑥㌱㘹慡㌶晣㤹ぢ㐷㈶ㄱ㜷扡扡㡢㔳㑤愹づ戴㕣㌹挹㔸扥摡㤲愸挳昳㔴昹攸㈴㘴改㐵搳挳〰㑥昶摡㐹捡㑡搳㙥戹㝦〲㉣昵㍣㜳㍥㘰㔹つ挵挹㕥㤲㍥㤲㌵㈴晤㈰攲㕢㌰㐶〴㌲㌷㈳挲扦愷㠱ㄶ㕥㠱㑤㡦换昳㔹㘶㉤挹㍡㄰挰ㄱ㘵攰㠱㐶〶㄰搵㌶㠰㌴㜲戲㌸扡㤳ㄶ㠲收㠸攸㐴㙥㈴搹〴搲㍣〸戲㝥㡤㤱〷攸㍤㕣㥥戶㈴捦挲㌳㙦搳㤸㌷戳㔱攸攸挲攰㘴㌱㍢敡搸㐵昸㈲㠹ㅥ扡戲㌸㌸扡㐲搷ち㙢敤敥㤲愷ㄵ搶㔸㜸㌴ㄷ㌶ㄹ㘳㠶敥㜵攳㔰〳㘸戲ㄶ㡥ぢ〵㍣晡㜳ㄳ晦㥦挰㈴㐶昴㠸昳㘲ㄹ㥢㠸敡㔵敢㐳㠴㐰扤ㅤ㍤㌶摣㥥㠶昲挶㔲敤㥡〶㤰㜹〴㈲㡦㤸ㅣ㐲敦㙥㝦晢扥㜳㑥晡扢㠷昶〵捦换㌱晢㔴㤰㜴㠰搴愲㠸㉤㐸㑤捦㤴㈷攸ㅣ㈱㤲㤰㉢㐱戴ぢ㐱ㅡ㌰つ㈴㌷㙡㜱㈷㥡慥扢ぢ㝦㌹挸愸昱愵搰㈷愲㝣㜴㕢㔹晦㜶ㄴ攳晡〰㕦ㄹ攴〸攲㌲㑢㤲〳㠹慣て搳㡦ち晡㔵搴㥡搸挶㐲愳㈰㠲づㄳ攵戱戳挰㠴㐱摣㡣昶〹挳ㄴ㤴愲㈳愶㔶〹〵愴愶攵っ㜹㠲㙥㤸㈹㈵㐸愲ㄵ㕦〱搷愰攱扡ち昸㥢㈰愳挶㘳㜳〲敡㉡〵㡣㠳ㄱ㔷愳㔸㝤〵㑣昰ㅤ㤳㈴㤷㠲㐴ㄴ㜰㤹ㅦㄵ㈷攲愹ㄴ昰㘹ㄶ晡っ㠸㤸て愲ㄴ㜰㌹㤸㌰㠸㉢昰㡥㈹〵搰晢㔳慢㠰慢㤰㥡㤶㌳攴〹㝡㝢敡㈹㘰㝣㍡〵㤴㠲㡣ㅡ挷㄰㍤㍥㑡〱搷㠰ㄱ敥戴ち戸ㄶ搹昲㍡㤲敢㐱㈲ち搸改㐷挵愹㜸㉡〵摣挰㐲㌷㠲〸㝡㠳㤴〲㙥〲ㄳ〶㜱㜱㔴〱愷㈱戹㔶〱户㈰㌵㉤㘷挸ㄳ昴㌱搵㔳挰搶改ㄴ㌰ㅣ㘴㔴扢愳㤲愷愳愵㠳㜰㈳㄰㌵㑢昳〲换搸挱㜳㑦慢〹ㄷ㝦㜷〹㥥㐴㜵㐸㙢㌱㝢散昵戶搷㘳戹㘳㜹㝤㜲㡥ㄹ㌰㕢㐶㡤㈲㕣㈸づ㍣㈹㔵㘹昶搸㤸㤱㤳收愰㕤㜲戲㐶㝦捦㤱攰㘲㠱㝣ㄸ㍡攵㕤㠹ぢ㠴㐳昳ㅡ挰愰ぢ捣ㄲ㠴㔸戲ㄳつ㔶ㅦ晥㈲㔸愹っ换㌹㔷摡捡ㅡㅤ戲扣扣搱㘴慡㝣挵愷㑣㘸ㄱ㝥愹㕣愳㌹㌴㡡㐳㔱㑦㡢搹攷㔸戹扣㔵㌴㌸ㄸ㠰晡晣㙥戲搶搸〶ㅦ搴〶摢戵昸㑤愷挵ㅣ㜲昴愲㍢挶攳㜴㜶㜲㜶㐵㑣㙤㝦㐹㜳㤵㔵㜴昱ㅡ㌵㡡攴摢捣挱㔱㝢〷㍥晤㤵ち挵㍥㝤捣㍤㈲㐶㠵昶搲て㙡㘸㐴㕣挴攳㈲ㄵ㑦ㅤ敡昸㘸㜷愲戵戹㤸愰㥥㘳㡤㤴㝣摦戳敦戰㔶㙦愱㙢㈶㐱愲〶㌱㤶㈴㍢〳摥㈵敡つ㕣㠳㜴㝢戱戳ㄵ摦捤敡㝡㘰愶㍥愸ㄲ改捡扢㔸攷㙥㤰昳晡㌶昷㤷ㅤ挲敦敢ぢ㘸㜲〹摡慢㐶ㄳ搵㔳㙦捡晦挶㉤戹搵㥦㐳㑣攳㤴挲搲挴㔴㘰慣㝡㕥愶㑤㔵㠶㔳戴戵捣昶挲㠵搳㙣慥搵㐷㡣㍣㍣㑦〵摤㙢昵㈳挴晥昸㐲收〶㜹摤㜶〱ㅦ戹㠲愹㍤㤸搵昳㐶捡散㉡㜹㌶㍥㘲㐸ㄳ㐴㑤捣㈰㐹㥦㐰㤲㍥愱㤲㥡捤㑤昴㐸㉢㥥㙤搹摢昰㠱捣ㅢ挵㔱㍣挵〸扤挶㐷挴㘴㠵〱㔱愸づち㘵〸㡤㐹㌵㥡昵㜱ㅤ㠶扢〳挷㌶慡㡥挳㡦㈹ㅤㄷㅡ晥㠹㐳㜴㔸挲昴愸ㅤ㐵㝥〵慤㈵攳㈰戴㐵㉡散つ扦昲敦扤ㅣ㈹捡㍡〹晡ㅢ㤹㉤扦敡㤷㔱㌴㜱〶ㅥ㌳㝡戳ㅡ㔱㈰扤搶搶㜳扤昰㌴搸㑥㘳昰挵㍥㠵愱愵慤㜱㌲昴㉦㜶挳㘵つ㔷昸戸㤵㌳㥣ㄴㄳ〶㠱搰ㄳ昴㑣㙡晥ㄸ㔲㌷戱㘴戲㈹㔵敦㕤晤㘱㕢昳〳慦㑤昴㌶㐲㝦㑤晢㙦㙥㍣㙢〵㍢㥦㑥㌷㠰捡㝢㐸敥〵ㄱ昴㕣㔲㥥慡〲昷戱挰晤㈰㐹晡挸慡挷愶搲搵〷㠷㈰ㄷ㘹㐲㝤敢愶ㄳ㌲〵㠷㥤昲㕥㈶㤵㈰㑤ㄱ慦愳收㍢ㅣ㔳攱〷㜴㙤㄰㔶搹挸愵㝤〳换昳〹㠷㈳ㅥ㑦㘰愸戵㙡ㄷ㔰捤㙢搱㔸㘱搰㔰敥㐸㐱ㄷ㥣昶〰㐸㉦ㄷぢ摡ㅦ㝥㥦ㅦ㤴㤷愲㉤攰㠲㈹挰㥢㑥换〷㤱ㄴ㑢㡢㜳㐱㐳㥤昱慢㕥㍡捤〱㤷て㤱㝣つ㈴挹㐳收っ㤶〵㤸㍣攲㡡㈰㉥搲㑣㝣慡昴戰攸搹昷㕥换㐳昷㥢㑤㄰戰捡㘷㌰㑦㙤㕥㤱㑡ぢ愶㔰挶㠷㙢戳㉡㘰挷昱戵昹㔱ㅣ㌲扦㑥戶㡦㔰㈲挰㘴㝦㠵ㄴ㔲愹搳挷㈳〹扡〸晦㉣ㄹ愰ㄷ㜱搲昴ㅥ㤷㠸摥㌹慦摦〷搰搱扥㡥晡つ㥢〷攷挷攴挳攰㜰㝢㠸戸㐷敥〲㑦散㐳㌷挴捣搳㈴攲㠴㈲戶㑣ㄳ晦昸㘹㉤㠱㤷戳扦攸挲㠰愴㠳ㄸ戶㠷搶㠰ㅤ㈸㜹ㄵ㌹晡挴㥣㈰愷㉢㥦ㅦ㈸㘲㜳捦敡㑥敥〸搹ㄱ㈰㥢㡦㕣㤴㜱㍦㐴㔴㠹㐶ㄸ愶散㌸昸戴晣〶㈹㜴摤㠷攷挱昸昰摡㔰扥㠵敡㥥㜲敤愵ㄸ攳㉤ㄶ㌵ち晥㍤ㄶ〵昱㌷ㄸ挰攷戸搴㤳㌷收愸ち㔳㔱㘵晤愴搹㌵攲〲㉥㝡㠴〲〱愷ㄶ扢㌴㌷攱㥡ぢ㍦扦㘲攷づ戸つ㔹てㅥ敢愹〶昸㘹昵挸ㄹ㈱㘸㈴ㄱ㡣㤲㔰攳愴捤㌰㜹㉢㠵攰㍡㍡挴㔱挵㜶㘰慡昰搶ち㜱敢㉤っ昷慥㠸㠵㑣㜰㠸愰ㄷ㙦〶〰ち㝢ㅢ㜵戸㜲㈵捤〹扦〳昸㔶㑥ㄹ戰收㌰㡤㈸戵㠵挷〹挷挳晤〳㕥攰㘹攳搲挹㘳ㅢ昷昰㘱㈳㥦㥦㙣㌵晢㡢搹㝣㈹㘷㈸㌴ㄷ摡㙤〵敡㡥㠸昱㔲昷ㄴ晤戱㥡㐱㉦㠱㔲晡㜱㔹㌱晣ㅥ㝤攸㘷㍡昹㑤愸㔵㘱㉢戴㤱㤶摦㐶㡣敢慥ㅦ捦㠳昶㙥㜳㉦㥦㕤晥㌶愳慥挹挱戴搵㈴搱愶搱㔵㌹攵㈰㔷㉢㉥㔲㙣慤扤搶收㤹㌰㤲戴挶昲㤳㡥㠸㜱㠲㥣扥攱搳㌴㘰摡㐳㕣㈱㙣〴㔶㑦㍤㘲㝢〳㝦搲㕥挰㍤ㅦ挳㥥㡦っ㥥戲㘳摡㈳㈰戲扤捦㜹敡换愶㤵戵ㄵ戲攵搱㉤㕥㍥捡〹扡戹ㄹ㤵㡦㠲㠸㜵㈰㍣㈵㘱摢㤲摣捡攴㍦㠰散ㅦ㌵て愸ㅡ㈸晥㔸挰㄰㐲㡢㡤㈰㈱㙡〲㡢摥㈹㈸晡㌸㔸昹〴㠸搸〴㔲愷挰㜷㔸攰扢㈰㐹晡㑣慢㑤捥戴敥㕦㌶㥥㉣㄰㔱愶ち㐴搶㔸戰ㅡ扥愲挳扤つ戰愶㌵愵〶㤱㉦㥦〴㜹㝥昷敥攵㜸挴〴晤慢攱晢昹㝤㌵㠰㜵摦〳㉢㥦㘲㠱慤㈰愷攳㉦攲扦㄰㈳㠸晡摡㝤ㅡ摣搱㤵㘷收攰晥㤹挱㍡㑡慤㤱㔳戳挸〶㘹昲ㅦ挱㠸ㅣ㠸慦敡攰㠰昲っㄲ昶慦㙡扡㔸愹㕤昹㙣挰㈸㔵㙦㐳㈴㤴〴㙣愸敡敦㠳㤵捦㠱㠸㔱㤰㍡〵晥㠹〵㜶戳㠰〵㐲攴慦㍤て㜲㘶㠸愸て昶㕡㕣ㅤ〸晤〲摡〳㠴㉥㠰㠶ㅤ㠸㐰攸ㄷ㤱㉣㝦〰㈲挶㐱慡㜵㑤㍦慢慦敢㝦〱㜷挰晥〹㐱搷慣㥡搴㉦㠱ㄱ昴搱㔶㘸晡㐷㐸搸扦愶改换㔵㥡晥㜱挰㈸㑤搳愱ㅢ捡〱㌶搴昴扦㠲㤵㍦〱ㄱ㜴昶搶㈹昰㔳ㄶ昸ㄹぢ㜰扤㉡㑤晦ㅢ㤸搵愱愶摦摦愵扦㍡㝡晦㌹㕡㠷摥慦〲つ扢ㄳ搱晢㉦㤰㉣㝦〹㈲慥〱愹搶㍢摤扢扥摥㕦〶㜷攰㝡扦づ愵㤵摥昷㠰ㄱ搷㠳㔴攸晤ㄵ㈴散㕦敦㍢㔹ㄷ㝦昲搵㠰㔱㝡扦〱㤱㔰づ戰愱摥㝦つ㔶扥〶㈲㙥〴愹㔳攰㜵ㄶ㜸㠳〵㙥〲㔱㝡晦つ㤹㔰敦〷㝤愹戱㡥慡㝦㡢〶愱㙡晡愹挳ㅥ㐴㔴晤㈶㤲攵敦㐰挴㕤㈴㡣扤ㄵ㌰つ㜸㈶扦〲㔲㝤摥慥昱㠵㈴㔰〸㤸ㅦ㕥㤱㐱㙦㌲て㑦ㄴ㔹㥥扦㝤㡥昶捥捦㠶㔷挰㜶㠰〶ㄲ搵ㅦ㡢愷敡㜶愰愹愶戹㔵㜷摦㔴㌵收摣㡤扦攴㉣㥣㠲愷慤㑦〹捡ㄷ㘱㔸㠷㐱摢ぢ㌲㜷㥤㤵挵㡤ㄱ摢昴摡〷攱㘶㙤攷㕤㐲ㄳ㜰愰㉢搹㠶ㄶ敢扥㤳㠲㈵㡡扣ㄱ㍦捥扢㌵改敤㐵㝢㐷㔱昵㈶改昲㑡愵搲㔷㘳㈳㕦㐳㤰愰挲㐷愰挵捣㔷㠳㐸收㥥㤰戹㌷㘴敥ぢ㤹晢〳㈶昹㈰㤸〳㜵㉥戰㐷㘲㐴㘴㐵㑥ㄸ㠹挶挶㥡㠳㘳㡤㔳㘲敡捡㤳愶戱㡢挹㔶挸㕡㝤摡慣㕦愹㔲㤵慣捣ㄹ㈱晦㠳攴㍦㐱搲㤹㠷㐰搹㈱敤扦㐰㕡扢㔷つ㐷㝣慢摡㝦㈳慤ㄹ㘹ち〴㙤挲㌵㐷敤㝦㤰㌲ぢ㈹㤵㍦㍤搰摥㐱昲㙣㈴攳ㄲ㑦昴慥㔰㠶扥ぢ戶㕥扥㤹㉦摦㘵㜴ㄵ㐸昲㘱㤰㙡㌱㈲摥搲挸愱戹ㄱ㈵㌳ㄱ㑦㠶㔲挸㉣㜳㘳㐹捦攳㠷て〳㠰搲ㅥ㤳㡥〴〰㤶昰て㌴晢㥤ぢ㑡㠴㑦㕣挴㈱愹搶㐱攵㔰〶戲愹㉢㙦㠷〶攷搲挹㠶晤㑥㤸昰㉤昵㈷㑣㕡晥〱晤〴昸ㄶ扢昰㔴㉢㘶㕦挰㌰㈲扥ㄱ愶㠶㙢〶昱㔸㤲昰晤挰捦ち㙣㘸㑥搹攵㐸攷昲㠲㍣㡥㑤〷攰换愷㠳㑦昰㜸愰㝡ㄶ敤㠳㔰愰ㄳ㌹戲㠱㘵挰㜰晥ぢ㠲㑥㕡㐵昱摥ㅦ昶敤愳㉤〲ㅦ搳㤲挸㥦搶挰㠸摦愳㈸㡤っ㐷㑣〵㘵㈴㠸㐷搵〴㙦㐴攵㤶㠶っ戱㈷㐳㠶昸㤳㈱昳ㅤ晦ㄹ换㝣㌷㘰摡㥥〴挳㔶㘸挲て㙢挸㄰㔸慡〵捥挵㉣戹㝡㈵ㄷ㙣收愹㌰㝤づ㤳收㤲戴愰扦㐲攱㐴挶㕡ㄹぢち㠹㘷挰㈸敤扣ㅤ搱㡥愴昹愵愵ㄵ晦㕥㔷ㄱ㐴㡢㑡ㄱ戳搱づㄴ㐱㘴挸㤰㜹捥㝦挶㌲㠴㠲っㄹ挲㐱〶昱〲〸つ愷昸ㅤ㥡愴㔱㘳ㄷ攴㕣㔰㜹ㄴ㐸㍡昳㈲攲慡搱㑡㜹㈴捤㑤㠶愰㑥㘵昲㔶㠱晡愵㠵㍣㡥㔵㘹㕢挴㑢㈴㑣㍦ㅥ㤴㡣ㅡ昷ㅦ㠱㔱㤲敤愹㉢搹㉦敢㑡昶㘳㔴㔲敦㌹ㄱ敤㐰㌲㈲㌱㠶捣㑦晣㘷㉣㐳攸挵㤰㈱晣㘲㄰挴㐶㑡戲㥦〷㤲愹㔱㤹㡦〶攴㐹㈰改っ攱搱戴㤲ㄱ㌶愹捣ㄳ挰愸摦㙤挸㠵慣慡㈴摢㠳㌴㐴㘲戲〳㤴㡣㤲散ㄵ㌰㑡戲ㅦ搴㤵散㠵扡㤲扤㡡㑡敡㍤㡢搱づ㈴㈳搶㘱挸扣收㍦㘳㤹搷㐳㠶〰㠷㐱㄰㡡㈸挹㥥㡦㑡戶ㄴつ挸㘵㈰改っ搱挸戴㤲ㄱ愵愸捣㔳挰愸㕦㝥挸㜳㔹㤵㤲㘵摥ち㌳㍦愶扡搳挶㕤㉡㠹㍦つ㝦㤱挰㜳愸ち㉢晤㐷㉡㜸㘶㔶戶㜱㑢㔳㌵㉥ㄲ㈷散散㑡扥㝣㜹昵㝤ㄸ扦㐶㙣愵敦敤昹晥ち挱摤㘸ㄶ晥攴㑡㤲㉥ㄲ愵攵㈷㈰㕤摤慢ㅤ㡦〷ㄹ搵㌷㑣〵㉤㈴晡ㅤ㤳㍤愰ㅣㄳ晥㘵㘸㔹㤴挰慢㤵㑣敡搳㤰㉡ㄵ㕡㈹㘶㘶㘸㥣㔴愹㍥㔵㉡㐹㘳㜲捥昴敥攴挸ㄶ扤〰ㅥ㤷㡡㥦㐰慣挶㑦ㅡ㈶攳㝣㍤扥晢昸㕦㑢ㄲ昱㍦㍢戴戶戸㐷㐹㌴挵扦攴㈳㄰晣㝤戴㐳愱换愰㡥㉤㝥㤸㉤昷㈳㕤搰ㄶ㤵〷攱㐲愶慢㐱搸㌵摤㈰㍣ㅣ㘴㔴㕦㌰捡搰㡥㈹㐵づ㠰㘹㘹㄰㌴㐶㔴愶昸ㅡ㙡㔰〲昵搲㡤㐸㘹愳㤹㌹戸搹㐵㥢㌴攳散晡搴摣〷晢昶㕣㝡昷㡡㠹摦㝣戴㌳昵挰〳㉢〴敤㔱㔹戰慥㈹挱敥㥦㑥戰晢㠲㡣敡㡢㐳ㄹ㥡㌱㈵搸ㄶ㌰㄰㡣戶㐸〹㜶㑦㔴戰㡦㈳戵㡤㔶收攰〴愳㐹㥡㔱㌰㜴ㅣ㘱昶㑡㌸㌶㄰摥㕣㈱㘸㡥敡〹㜶搷㜴㠲摤ㄹ㘴㔴㕦〸捡搰㡡㈹挱㠶挱㐰㌰㥡㈲㈵搸ㅤ㔱挱㜴愴戶搱挸ㅣ㥣㘰戴㐸〷㈰搸摥ㄵ扥㍤㜸㜴㠵愰㌵慡㈷搸摦㑥㈷搸慤㐱㐶捤㐵ㅦㅡ戱晤㕤昴㠹晣㐴慢つち㑥㥡㍣㜰㌵㤹㝥㌲㔷㥦晡ち㤳㔷愷㤵㘶㝣㤶㜷昰㈳愹戵戸㝥㠲㡦昱昸㙤㙤㠰挱㜱㉤㠵㍥愹昰挳慦㔴㌱㔶搶捣〱〷㕦㠲ㅢ捤㝥ㄷ摦ㄹ㜲㈹晣挸挳挳㉤昶攲㤱〰㤳㜱㝥㑣搰㑡挱㑥昱㠷㔵昱扡㐷户づ㘴㔷㝢攷㈲〷㠴戲㍥㐲㕦㜳㥣㕦昳てつ㈴㙢摢㌰㕥㜵ㅤㄱ〹昱㐵㡣戱て晤慥㠸搱愰㈳挴㘳搲㐲〵戵㘳㈸戳て㤲㤶摢㤹戴ㄴ搹㡡挴㌲摣ち搴攴㉥㌰愳㐸㘲㠳愴〵㜷〳㌵换慦て㘶㌹攷㕣㉡摥㈰晡㤰挱㤹愳㕤〲㜲ㄴ捥㕤昸捤慦换㕦㌰㡦㌹挶㌸㝥㕢㡥摦㙣挶挵戵㘱㝦㝥扢昸搸㜲㝦㕣搴㤰㌴㥥㐲㈹㤶晤㈹㌱愹摣㥦㈴慤㙤戵愶㜹戲敦㘵㡤慡㥦㔳㌵㌵㔱晤㐳户晣晤捡晦㕤㜲㔱㤷愰㐱㔵ㅤ摢〱㘶ㅡ愷㘴㐲晣㔵搸戳㔸㔴㔳㤳散㐶ㄷ㕡㉢㙢敡㔳㑣㉡昷㑣搰㈴戳㜷㘱㄰戴㜳敡㝤㥦〶㌳捤戸㝣戶敥摢㜸搷愲敡㙤㔷㌲㈹昲㌶摡挹㡡户搱昸愸户㕤〵㘶㥡户㕤㔶昷㙤㝦挱愶扢搸㙤㌰㈴㘹昹㤷㑣㡡扣㡤挶㉢晡戶愴㠵㠴〳㥥搷㙣昶㄰捦㐵㔷愳慥攰㥣㘴ㅢ昲慦〳㠶ㄱ挱〹愹㈶㘰〹㔲㜱㘳㍣ㄷ愹愹戸㈶㌸㐹㔵㠶ㄷ㘴㉣㔷ㄹ㐲㜰攲慡っ㌷挸㔸挱㐶慦㐵慡攰捣愳㑣昲㍡挶㌸改昰ㅦ㌷㌷〳㠶ㄱ挱㌹愰捡㝣㠱愹ㅣ㝥㈶换㥤〱挳㠸攰挸愹㌲㌷㌰㤵㠳挶㘴㜹㘳挰㌰㈲愸㙦㔵收㈶愶㔲搵㑣㤶㌷〷っ㈳攲敡㌰㌵〴㔹㐸㡣㘵㈸扦㕡㡣㕦〴搳搲搰挶慥㙦㐱㐶㝣㐲㘴户收戶㙥㝤愷㉤搱㍥㉦昱攷㉢㥢㙦㜹昹戹㕦敤晣攱㠵换㕦㝦敦戶摢㝥昸敡捥摤敦㍤㌶戲晣㤹㍢敦㝣晡扣摢㜷晦㙡戶㜹㐷晣㕢敦慣扤攳戲捥敤㤷㕤㘲㙥㍥慤敦戲㡦㕦扣戱㜳挳慣〵つつ㡤㡤㈷捦㜹昶㤸㔳㌲㔷㕣昲㠸㜸昲愷ㅦ㈸ち愵つ扣愰攲慡㑦㠶㕡㔱摤戸㔵㜵㐳㈸㝤搴㤴愲㕥㔴愹摢晣㔲㑡㈳㌵愵愸ㄹ㔵敡㑢㝥㈹愵㤳㥡㔲搴㡤㉡㜵㠷㕦㡡昲慢㤱ㅣづ㐶㜲ㄵ慡愴㜰㤳㠰㍤㔲ㄹ㥦慣捡㘰㈷㔴挶㐵㔵ㄹ㝣慦捡戸戰㉡㠳慦㔲ㄹ㥦愸捣㘸晡㍦㜱㘵㠱晥</t>
  </si>
  <si>
    <t>㜸〱捤㔸㑤㡣ㅣ㐷ㄵ㥥敥㤹敥改㥥ㅦ㝢㜰㙣挷㜶ㅣ㝢㘴散攰戰㘶戲攳昵挶㜶㈲㉢搹㤹搹㍦㜰㜶㌷㤹挹ㅡ㠱㔰慢愶扢㝡愷戳摤㕤㐳㔵捦敥㑥㌸㈰〴〷づ㈰戸㄰〹㈴㠴㜲㠸㠴㌸㈴〷㠴㄰ㅣ㌸挰〵ㄲ挱〵挱㠵ㅣ攲ぢ㜲愴〸㠹㑢づ㤱愲昰㕥㜵捦㝡㘶㜶㑣散㘵㤱㕣扢㔳㔳㔵慦敡搵慢㔷敦㝤敦搵愴㤴㔴㉡昵〹ㄴ晣挶㤲挱挶改㘶㕦㐴㌴愸搴㤹敦㔳㍢昲㔸㈸㉡㜳㥣㤳晥㑤㑦㐴㘹㤸愰㕢ㅥ搰㠵㘶〹敦㔵㙡㔸㕢㤴ぢ㤸愴愵㔲㠶㘱慡㐰㐷㈶昸㈹つ㍡㈶慥㉡㘴愰㙡搵㙢慢敤㔷㠰㙢㌳㘲㥣㕥㉡慦挷㙢㙦㔴慢㤵㙡攵捡搵敡搳㤵改㑢攵㝡捦㡦㝡㥣摥〸㘹㉦攲挴扦㔴㕥敢戵㝤捦晥ㄲ敤户搸㈶つ㙦搰昶昴㑣㥢㕣戹㔶扤㌲㍢敢㕥扦㝥慤〰㕢愷搶敡戵㈵敡㜷㠱摦㐱㜱搵㠱敢㑡扤戶挶愹㝢㔰㍣㌵㔴㐴戵㐱㙤て㌵㐶㈹昷挲㡤㑡扤〶晦㐳㕡㠱摥搵捡㙡戳㐹㐳攱㐵摥㤶ㄷ昵昱㝣㘶戰㙡户搷㠹摦愳㝡㈰㐵㌲㠲㜵挲㔷㐸㐰㡢挱换㠲扥㐴挲つ㡡㍤㉤㔸散㜹㑥〶㙥㌲晤攴愴㡤ㄲ㈵㔵㔶敢戵㝡㠷昰㐸戲挴つ㥥㥡㌴㕢敥㔴ㄹㄲ㐵慥㤱愳愸ㅥ㈵㥦搸㡡摣ㄳ愵捣㘲㘵㐰愵㥢㔰㥤㕡攴㝦㜸摤昵㙣㔶㜶㘸㔹攰㠱摡㥥敦㌹挴㈹㔷㤵捣㠷㘰㜸挳敢昳戰㐰戵㠸㙡戵㔵换㔶㉤㐷戵愸㙡戹慡戵愱㕡ㅤ搵昲㔴敢ㄵ搵摡㠴㌹㠳㘲㘴戳㙡㔲捥晣敤愷㍦昸散捣户扦昸换扦摦㜹攷挲㔷昴㥦ㄷ㤰搷ちㅣ戱戲㐲愳〳戲〷つ㡦㜶晦㉡㉤挰㙣㉤㠸㙦愴㐱㠵㙤攲㜵㉤㠷づ摤搱愱〵搷㔸〸敡㉣㡣攸㑥搴㈰ㄱ挹〶㙢㠴搳㌰㌲㘱搲㤴㕣ㄵ户㜰㘵㔱㡥つ㔶攷㤲ㅥ㜰㈸挹收㄰㤷扣ㅣ㠸㌹㈹攰㠱改㑣㕣ㅢ晡㈴㥦㕥㈲愲ㄳ㤱戶㑦捦㡦摤㍣敡つ㡣敤攵挸昳㐵〵㔸㉥㜲搶敢愲㐶て㡡㡦戴㘷戴て扤〸㤵㐴㈰晣㠶つ㥥㌷て挱㔷捥㐴愲㠹㐴㐴㈷昸㠲㌲愰ㄵ㡥㐰〷㐴㙣戰㠰㜸攱〱㕤㙥攱ㄱ㘰晡㘲㘲捣つ㑥戶挱㌱敦戲扥㕣㤹挶扦㑦㐷㈶〰㈶㜷搶扤敡㔶慢捥散㌴㤹㈱ㅡ㝡挲㠳㍡搶㔱㔸㔳〸㙥㜹愱挳戶愵愷ㅤ〹挰〱愵攳戵晡㕤㉡㠷ち㙥㡢昰つち摥换㤷ㅢ㐷摤㍡攳㥣晡㈴愲㡥ㅣ㐰愰㝥㜴㜴㔰㉣㜰ㄶ攰昸改ㅡㄱ昴慥ㄷ㑦戹昱㐶㌵搶ぢㅤ昱搸㘴㘲㌳〲搶愷挶㘹㜷㤹散㔹搶〴㘴愳㐲㑡㝡㘶㝣㤹㌴晥戹ㅤ㉦㈶㍦㍥㐶〶㙣㘳敤㝢㔳ㄷ㌸晤晡㉥㜵㡦㐴㜳㄰慤戶㈸搲昷㥣㌲㈶挵㜲㤵敢ㅤ〶㘰㈴挵㥢ち搶㍣㝢㤳昲㈶挵㔸㐷ㅤ㜹搴㘳㐸愲攰㡦㌶ㄵ㔳慢愸㝡〰㔷攷摣昰愸㍢扦ㄳ㔱昰㘶〷攴㠵愰ㄳ昵㕢攸㐹挷㐷愶挴㝢〲攱攴挸昰〲戳㝢〲扤㤶㌳㝦㤴㌲攷㙣ㄱ搸搳㜹㠱㌹㌴㤳㔱搳愹㑣㉡㠳〵愲㘹㍡つ慥㍣㍤收愸㌲㜲㈰㙦㌱っ搱㐳㤶㠳ㄸ㍤㜳㕦㡢㐶捤ぢ搷㑤㠲㡣摤㌴㐰㌹㌱敡㉢㤵㤷㐰㝢愰㈵㥦愲㈳愹攳㠸㌲㈴攸㕤慢挱㑤㈶攲㘹㝣愲㈱㥤愱摤攲散㡢昷㍥㡡㘴扢㙢ㄹ晦摦挹慡晡㐸㜲晡昹㉤挰散㈵ㄲ㍡㍥攵晦㕤㕦㈸㤱㠹㥥㙤ㅥ挳敡㌸㔴戹㤴昶㍥愰摢㍤㌵㠹昹㤲戲愳昴戵㙤捦㠹㍡㝡㠷㝡ㅢ㥤〸挶㈰捤㌲っ㔴昳㙢挹攷㙤㠰晡㍢㤸㜰㤹㈷戰㍡〹㔵㉥㤷㡢昱㔳捦㤹㡦挹㝥㉡㠳挸㍡㐹挸摤㌸㠰〱㉥㜷㤳ㄱ㘷㠱搸㤰㥥㘵㤳攴捣愸戳愰ぢ搱㠹㤷㜰㘶ㅤ㙣ㄳ㙣㝥换㜳㈸㌷㜰愰〹㐹㘰〶㜲㌳愱㑢捦ㄶ㄰㜶搲㈹㑤换ㅢ㤳昶㕡ㅥ昰㍡㥦㘸㜰㌸挹㕣摥挳晦㠳ㄷ慦㍤㠷㐹㘴㉥㠷㠹㤳㜹ㅡ慢挷愱搲㔰㤳て散つ㠷㘱搱昱愰搹㘱摢㑢愰㑡㉡攲摣㐷搴戹ㄷ㍤扡㜷ㄸ挲㈸〹㑥捡昱㐵㑥〱〰㜹ぢ㜰㐰㥥ㄱ㔷㥣㥡㐸㤱㡢㑥㐹㘳ㅣ㜲挳㈹㜷摤愳摢〸摥㘷昷㤲㈰㜹慢昷㐴挴㘴搴㍦戳㤷摥㘰㉢㉣㙡㜸愲敢㤳晥昹〹攴㤸㜲慢㐳㐳挰㉥づ㄰昶㘹㤳㔸户㑢㥤〹㌲㌶㔹㡦摢㜴戹昱㌰愰ㅦ摣㔴㕣ㄴ〹㝣㡡愱攸慡〲㘵㝦㡥愷愰㑢愴扥㜱昴捤挵摢慦㝥攷戹㉣挰愹㤲换㤹㘷㘰っ摣㐴㐳㠷摣て㐸㘲㡥㔲ㅣ〹捤挷㌰ㄳ㝦〱㕥㉦㕥搷愷㌵挲挱戸ㄹㄷ㘶㌰㘸挶挶㌷㤴㑤挷ㅥ昳㌰㈸ㅣ㈲㑤ㅣ㘳㉡昷挶搸㈱挱愵ㅤ愲㐱㈳慥㈹㐷挷㠲㠱㍣㌷㈲搴㍥敦㑢扢つ戸昸㠰㠲㈰晥㘵户㌰戱戶㉣㐸㔴愱㠷㐵搱摥〳㔶ㄳ攵㐳㜸捤㠴昸㘲㤲慢㜲㥢㈱摢づ愵攴㥡挰㝣㐷〲㙡㌶㡢挷挸㈱㉢㉣戳戱改愰搵㈰㠲㑦㑤搲㔵㥣㤷敥㍥改㤶ㅤ〸ㄱ挹ㅢ慥㠰㙦戸ㄶ愷昲愱㘶挸づ愸戰ㄸ摣㘲㝣戳捤搸㈶扥ㄶづ挹㥥攸㔰ㅡ攱愳㉡ㅦ挴㉦㐳㙣㠳晤愷搳㈳㉦愶㐴敦㐸挴慣㔸㘶捣晡㌹㘸愵ㄷ戸㉤㝢捡扢㜰㝥㝣㘹晤敡㝢晣㜷㍦㝡晢捥敡㕢㈷㤶扥昹ぢ扢昰㉤攵ㅦ〹攱昶㕦㥦晤昷㑦㉥㉥慣晣收晢晦晣搹ㅦ㡦㍦㔱搳㌰㠸摣㔷〰㉦挱挴挳敥㉥㝥戵扣挸愷㜹㌷㌶つ㙣ㅢ㉥㈰ㄲ㈴㔷㑥搶㙤㜵攰搴㡤愲扢挸㍤挷昷㐲㡡愶〳㘹㉢㍥㐰㙦搲つ㐸愴搶ㄸ㍥㜶㔹㔸㜴㕢㥣㠴〲攳㑤㘸昷㡦㡣昴愴户㘸㙥捤ぢ〵㙣㈳㌱ㄳ摢㠷㕤㠴㜴戸戹㕥㄰㉥㤲慥㜸ㄸ摣㐹晥晥〱敡㠱ㄲ〳㤸慡愸慡㘲愸挶㍥㍤㈲愵㍦〱慣捥㑡て㑣㥥搰捦㤴搷搷㔶捡㄰㡡㌷㈰㑥㤱昲敦㝦㕤扥っ㤹㤷㉡戱㑥㠵㈶㠲ㅢㅡ㉡㘲摦晤愷㔹㘸昵〵昹〳㐳㤲晦愶㈷㠵昱摤㍣㔰愶㌵㥦㠳㌵ち㘶ㄹ搲㘵㉥㈶つ散㤴㌰㘲㘳〰搷㥦㠴敡㔰扤㘶つ㘵㜵晡攷㘱散㌳㌰ㄶ㕢昸挰㔱㑡ㄸ攰㜱㡤晣ㄹ挱扣〴㉤〵愱㕡㌲晦㐲搲挰㡥㈲昷㠵㠶㔹㠱㙡㔰㑡戸㍦晡戶昹ㄴ㔴挵戴㠲っ搰㔹昵㘹愸㑡㉤收㌰㔱昶昱攳戵㌹ㄳ㈶㡥敡㔵愸捥捤㠵㜴㠷㤵攷ㄱつ㠸つ愶㔸㥥户㔹挸〲捦㈶攵慤换㤵ㅤ㕦散㈸㝦㐹㝣收挲扦㝥昸ㄱ搳慦㉦扤㥥扡昰搵挲㜷摦㜸㐳昹㜳㐲ㄸ晦㈱愲㠴〲㑢㘹慥㐰愳㤸㉥つ㐴搵㔰扡㘷㈷攱挷㥥散㜷㙡晣愹㌱て㑦㠷㍥㙡㈸つ㘹㤷㈶扤㈲愳㍥戳㍦㕥〳っ挷㡢搴摥㠱㔳晣て㝣昰㔲㐶㈱昸㉣㡣㤸㑦㐳愵攰昱昱挸捡㥦㘰て摣攷换搰㌱㔴㐵㐳敡㌸㍥㘳㑡戹㠰〷ㅣ㑢㝤昳㜹㐴攳搶㡦㝦晢晣挷㌳㕦㥢换晦〷攰㔵㠹㔱</t>
  </si>
  <si>
    <t>Valor Base</t>
  </si>
  <si>
    <t>Número</t>
  </si>
  <si>
    <t>Intensidad de uso de los trámites a simplificar</t>
  </si>
  <si>
    <t>Cantidad de interacciones presenciales promedio por trámite</t>
  </si>
  <si>
    <t xml:space="preserve">     - Sin Proyecto</t>
  </si>
  <si>
    <t xml:space="preserve">    - Con Proyecto</t>
  </si>
  <si>
    <t xml:space="preserve">      - Incremento neto atribuible al proyecto</t>
  </si>
  <si>
    <t>Número de interacciones presenciales evitadas por año</t>
  </si>
  <si>
    <t>Ahorro promedio por interacción presencial evitada</t>
  </si>
  <si>
    <t xml:space="preserve">     - Salario promedio del sector privado</t>
  </si>
  <si>
    <t xml:space="preserve">      - Horas promedio por interacción</t>
  </si>
  <si>
    <t>Horas</t>
  </si>
  <si>
    <t>Estimación</t>
  </si>
  <si>
    <t xml:space="preserve">Dólares </t>
  </si>
  <si>
    <t xml:space="preserve">     - Salario hora equivalente</t>
  </si>
  <si>
    <t>Dólares/hora</t>
  </si>
  <si>
    <t xml:space="preserve">      - Costo de traslado por interacción</t>
  </si>
  <si>
    <t>Ahorro por costo de interacciones evitadas por año</t>
  </si>
  <si>
    <t>Dólares/mes</t>
  </si>
  <si>
    <t>Fuente</t>
  </si>
  <si>
    <t>Tramitaciones/mes</t>
  </si>
  <si>
    <t>Enero 2019</t>
  </si>
  <si>
    <t>Distribución de los trámites a simplificar por Intensidad de Uso</t>
  </si>
  <si>
    <t>N/A</t>
  </si>
  <si>
    <t xml:space="preserve">    - Trámites de uso intenso</t>
  </si>
  <si>
    <t xml:space="preserve">    - Trámites de uso medio</t>
  </si>
  <si>
    <t xml:space="preserve">    - Trámites de uso bajo</t>
  </si>
  <si>
    <t>Trámites simplificados Año 2</t>
  </si>
  <si>
    <t>Trámites simplificados Año 3</t>
  </si>
  <si>
    <t>Trámites simplificados Año 4</t>
  </si>
  <si>
    <t>Trámites simplificados Año 5</t>
  </si>
  <si>
    <t>Tramitaciones Realizadas por año en Trámites Simplificados Incrementales</t>
  </si>
  <si>
    <t>Número de tramitaciones</t>
  </si>
  <si>
    <t>Totales de Tramitaciones Anuales en Trámites Simplificados por el Proyecto</t>
  </si>
  <si>
    <t>BENEFICIO "Ahorro de costos de transaccion en empresas por trámites simplificados"</t>
  </si>
  <si>
    <t>VPN Beneficios</t>
  </si>
  <si>
    <t>PWC Encuesta de Remuneraciones: remuneración bruta promedio para Cargos Operativos Sector Privado</t>
  </si>
  <si>
    <t>EC-L1250 - ANÁLISIS COSTO-BENEFICIO</t>
  </si>
  <si>
    <t>Número de trámites simplificados y/o digitalizados</t>
  </si>
  <si>
    <t>SESNSIBILIDAD</t>
  </si>
  <si>
    <t>Dólares</t>
  </si>
  <si>
    <t>Intensidad de Uso</t>
  </si>
  <si>
    <t>Reducción de Interacciones Presenciales</t>
  </si>
  <si>
    <t>Valor económico de la interacción presencial</t>
  </si>
  <si>
    <t>ESCENARIO BASE y SENSIBILIDAD</t>
  </si>
  <si>
    <t>Flujo de Desembolsos del proyecto</t>
  </si>
  <si>
    <t>Monto Anual de Adquisiciones (obras, bienes y servicios)</t>
  </si>
  <si>
    <t>SERCOP Info Rendición Cuentas 2018</t>
  </si>
  <si>
    <t>Millones de Dólares/año</t>
  </si>
  <si>
    <t>Potencial de ahorros si se aumenta en al menos un oferente en todos los procesos con 1 a 3 oferentes</t>
  </si>
  <si>
    <t>Banco Mundial, PER</t>
  </si>
  <si>
    <t>Porcentaje del monto anual adjudicado</t>
  </si>
  <si>
    <t xml:space="preserve">SERCOP Plan de Ahorro en </t>
  </si>
  <si>
    <t>Porcentaje del total de Procesos con 1 a 3 Oferentes</t>
  </si>
  <si>
    <t>Porcentaje del total de Procesos con 1 oferente</t>
  </si>
  <si>
    <t>Meta del proyecto: porcentaje del total de procesos que aumentan participación</t>
  </si>
  <si>
    <t>Matriz de Resultados</t>
  </si>
  <si>
    <t>Cálculo</t>
  </si>
  <si>
    <t>Potencial de ahorros en porcentaje si se aumenta en al menos un oferente en todos los procesos con 1 a 3 oferentes</t>
  </si>
  <si>
    <t>Potencial de ahorros en dólares por mayor concurrencia en licitaciones</t>
  </si>
  <si>
    <t>Beneficios totales</t>
  </si>
  <si>
    <t>BENEFICIO 2 "Ahorro de costos por mayor concurrencia en licitaciones"</t>
  </si>
  <si>
    <t>Reducción de costos en compras</t>
  </si>
  <si>
    <t>BENEFICIO 2: "Reducción en los costos de realización de trámites por parte de las empresas"</t>
  </si>
  <si>
    <t>Beneficio 1: Ahorros por mayor participación de oferentes en procesos licitatorios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</si>
</sst>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43" formatCode="_(* #,##0.00_);_(* \(#,##0.00\);_(* &quot;-&quot;??_);_(@_)"/>
    <numFmt numFmtId="164" formatCode="_(* #,##0_);_(* \(#,##0\);_(* &quot;-&quot;??_);_(@_)"/>
    <numFmt numFmtId="165" formatCode="0.0%"/>
    <numFmt numFmtId="166" formatCode="_(* #,##0.0_);_(* \(#,##0.0\);_(* &quot;-&quot;??_);_(@_)"/>
    <numFmt numFmtId="167" formatCode="_(* #,##0_);_(* \(#,##0\);_(* &quot;-&quot;?_);_(@_)"/>
    <numFmt numFmtId="168" formatCode="_(* #,##0.0_);_(* \(#,##0.0\);_(* &quot;-&quot;?_);_(@_)"/>
    <numFmt numFmtId="171" formatCode="0.0000%"/>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sz val="14"/>
      <color theme="1"/>
      <name val="Calibri"/>
      <family val="2"/>
      <scheme val="minor"/>
    </font>
    <font>
      <sz val="10"/>
      <color theme="1"/>
      <name val="Calibri"/>
      <family val="2"/>
      <scheme val="minor"/>
    </font>
  </fonts>
  <fills count="3">
    <fill>
      <patternFill patternType="none"/>
    </fill>
    <fill>
      <patternFill patternType="gray125"/>
    </fill>
    <fill>
      <patternFill patternType="solid">
        <fgColor theme="6"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54">
    <xf numFmtId="0" fontId="0" fillId="0" borderId="0" xfId="0"/>
    <xf numFmtId="0" fontId="2" fillId="0" borderId="0" xfId="0" applyFont="1"/>
    <xf numFmtId="164" fontId="0" fillId="0" borderId="0" xfId="1" applyNumberFormat="1" applyFont="1"/>
    <xf numFmtId="6" fontId="0" fillId="0" borderId="0" xfId="0" applyNumberFormat="1"/>
    <xf numFmtId="164" fontId="0" fillId="0" borderId="0" xfId="0" applyNumberFormat="1"/>
    <xf numFmtId="6" fontId="2" fillId="0" borderId="0" xfId="0" applyNumberFormat="1" applyFont="1"/>
    <xf numFmtId="165" fontId="0" fillId="0" borderId="0" xfId="2" applyNumberFormat="1" applyFont="1"/>
    <xf numFmtId="0" fontId="3" fillId="0" borderId="0" xfId="0" applyFont="1"/>
    <xf numFmtId="0" fontId="4" fillId="0" borderId="0" xfId="0" applyFont="1"/>
    <xf numFmtId="0" fontId="3" fillId="0" borderId="0" xfId="0" applyFont="1" applyAlignment="1">
      <alignment wrapText="1"/>
    </xf>
    <xf numFmtId="0" fontId="4" fillId="0" borderId="0" xfId="0" applyFont="1" applyAlignment="1">
      <alignment wrapText="1"/>
    </xf>
    <xf numFmtId="164" fontId="4" fillId="0" borderId="0" xfId="1" applyNumberFormat="1" applyFont="1"/>
    <xf numFmtId="43" fontId="4" fillId="0" borderId="0" xfId="1" applyFont="1"/>
    <xf numFmtId="165" fontId="4" fillId="0" borderId="0" xfId="2" applyNumberFormat="1" applyFont="1"/>
    <xf numFmtId="164" fontId="4" fillId="0" borderId="0" xfId="0" applyNumberFormat="1" applyFont="1"/>
    <xf numFmtId="9" fontId="4" fillId="0" borderId="0" xfId="0" applyNumberFormat="1" applyFont="1"/>
    <xf numFmtId="165" fontId="2" fillId="0" borderId="0" xfId="2" applyNumberFormat="1" applyFont="1"/>
    <xf numFmtId="0" fontId="5" fillId="0" borderId="0" xfId="0" applyFont="1"/>
    <xf numFmtId="0" fontId="0" fillId="0" borderId="0" xfId="0" quotePrefix="1"/>
    <xf numFmtId="0" fontId="4" fillId="0" borderId="0" xfId="0" applyFont="1" applyAlignment="1">
      <alignment horizontal="center"/>
    </xf>
    <xf numFmtId="167" fontId="4" fillId="0" borderId="0" xfId="0" applyNumberFormat="1" applyFont="1"/>
    <xf numFmtId="164" fontId="3" fillId="0" borderId="0" xfId="0" applyNumberFormat="1" applyFont="1"/>
    <xf numFmtId="0" fontId="3" fillId="0" borderId="1" xfId="0" applyFont="1" applyBorder="1" applyAlignment="1">
      <alignment horizontal="center"/>
    </xf>
    <xf numFmtId="0" fontId="0" fillId="0" borderId="0" xfId="0" applyAlignment="1">
      <alignment horizontal="center"/>
    </xf>
    <xf numFmtId="0" fontId="2" fillId="0" borderId="1" xfId="0" applyFont="1" applyBorder="1" applyAlignment="1">
      <alignment horizontal="center"/>
    </xf>
    <xf numFmtId="164" fontId="4" fillId="0" borderId="0" xfId="1" applyNumberFormat="1" applyFont="1" applyAlignment="1">
      <alignment wrapText="1"/>
    </xf>
    <xf numFmtId="43" fontId="4" fillId="0" borderId="0" xfId="0" applyNumberFormat="1" applyFont="1"/>
    <xf numFmtId="164" fontId="4" fillId="0" borderId="0" xfId="1" applyNumberFormat="1" applyFont="1" applyFill="1"/>
    <xf numFmtId="0" fontId="4" fillId="0" borderId="0" xfId="0" applyFont="1" applyFill="1"/>
    <xf numFmtId="166" fontId="4" fillId="0" borderId="0" xfId="1" applyNumberFormat="1" applyFont="1" applyFill="1" applyAlignment="1">
      <alignment horizontal="center"/>
    </xf>
    <xf numFmtId="9" fontId="4" fillId="0" borderId="0" xfId="2" applyFont="1" applyFill="1"/>
    <xf numFmtId="43" fontId="4" fillId="0" borderId="0" xfId="1" applyFont="1" applyFill="1"/>
    <xf numFmtId="2" fontId="4" fillId="0" borderId="0" xfId="0" applyNumberFormat="1" applyFont="1" applyFill="1"/>
    <xf numFmtId="0" fontId="6" fillId="0" borderId="0" xfId="0" applyFont="1" applyAlignment="1">
      <alignment wrapText="1"/>
    </xf>
    <xf numFmtId="1" fontId="4" fillId="0" borderId="0" xfId="0" applyNumberFormat="1" applyFont="1" applyFill="1"/>
    <xf numFmtId="9" fontId="3" fillId="0" borderId="0" xfId="0" applyNumberFormat="1" applyFont="1"/>
    <xf numFmtId="6" fontId="2" fillId="0" borderId="0" xfId="0" applyNumberFormat="1" applyFont="1" applyFill="1"/>
    <xf numFmtId="0" fontId="0" fillId="0" borderId="0" xfId="0" applyFill="1"/>
    <xf numFmtId="165" fontId="0" fillId="0" borderId="0" xfId="2" applyNumberFormat="1" applyFont="1" applyFill="1"/>
    <xf numFmtId="0" fontId="3" fillId="0" borderId="0" xfId="0" applyFont="1" applyAlignment="1">
      <alignment horizontal="center"/>
    </xf>
    <xf numFmtId="43" fontId="2" fillId="0" borderId="0" xfId="1" applyNumberFormat="1" applyFont="1"/>
    <xf numFmtId="168" fontId="4" fillId="0" borderId="0" xfId="0" applyNumberFormat="1" applyFont="1" applyAlignment="1">
      <alignment horizontal="center"/>
    </xf>
    <xf numFmtId="0" fontId="3" fillId="0" borderId="0" xfId="0" applyFont="1" applyBorder="1" applyAlignment="1">
      <alignment horizontal="center"/>
    </xf>
    <xf numFmtId="0" fontId="0" fillId="0" borderId="0" xfId="0" applyBorder="1" applyAlignment="1">
      <alignment horizontal="center"/>
    </xf>
    <xf numFmtId="0" fontId="3" fillId="0" borderId="0" xfId="0" applyFont="1" applyBorder="1"/>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2" fillId="0" borderId="1" xfId="0" applyFont="1" applyBorder="1" applyAlignment="1">
      <alignment horizontal="center"/>
    </xf>
    <xf numFmtId="171" fontId="4" fillId="0" borderId="0" xfId="2" applyNumberFormat="1" applyFont="1"/>
    <xf numFmtId="10" fontId="3" fillId="0" borderId="0" xfId="2" applyNumberFormat="1" applyFont="1"/>
    <xf numFmtId="43" fontId="3" fillId="0" borderId="0" xfId="0" applyNumberFormat="1" applyFont="1"/>
    <xf numFmtId="9" fontId="0" fillId="2" borderId="0" xfId="0" applyNumberFormat="1" applyFill="1"/>
    <xf numFmtId="0" fontId="0" fillId="2" borderId="0" xfId="0" applyFill="1"/>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 Id="rId14" Type="http://schemas.openxmlformats.org/officeDocument/2006/relationships/customXml" Target="../customXml/item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A3B14-04EA-4B80-A839-08E8DBF2423F}">
  <sheetPr>
    <pageSetUpPr fitToPage="1"/>
  </sheetPr>
  <dimension ref="A1:O66"/>
  <sheetViews>
    <sheetView zoomScaleNormal="100" workbookViewId="0">
      <pane xSplit="1" ySplit="4" topLeftCell="B37" activePane="bottomRight" state="frozen"/>
      <selection pane="topRight" activeCell="B1" sqref="B1"/>
      <selection pane="bottomLeft" activeCell="A6" sqref="A6"/>
      <selection pane="bottomRight" activeCell="E41" sqref="E41"/>
    </sheetView>
  </sheetViews>
  <sheetFormatPr defaultColWidth="9.109375" defaultRowHeight="14.4" x14ac:dyDescent="0.3"/>
  <cols>
    <col min="1" max="1" width="52.33203125" customWidth="1"/>
    <col min="2" max="2" width="18" customWidth="1"/>
    <col min="3" max="3" width="13.6640625" customWidth="1"/>
    <col min="4" max="4" width="12.88671875" customWidth="1"/>
    <col min="5" max="5" width="16.77734375" customWidth="1"/>
    <col min="6" max="6" width="15.33203125" bestFit="1" customWidth="1"/>
    <col min="7" max="9" width="14.6640625" bestFit="1" customWidth="1"/>
    <col min="10" max="10" width="16.109375" bestFit="1" customWidth="1"/>
    <col min="11" max="11" width="14.6640625" bestFit="1" customWidth="1"/>
    <col min="12" max="14" width="12.6640625" customWidth="1"/>
    <col min="15" max="15" width="11.6640625" customWidth="1"/>
  </cols>
  <sheetData>
    <row r="1" spans="1:15" ht="15.6" x14ac:dyDescent="0.3">
      <c r="A1" s="7" t="s">
        <v>72</v>
      </c>
      <c r="B1" s="7"/>
      <c r="C1" s="8"/>
      <c r="D1" s="8"/>
      <c r="E1" s="8"/>
      <c r="F1" s="8"/>
      <c r="G1" s="8"/>
      <c r="H1" s="8"/>
      <c r="I1" s="8"/>
      <c r="J1" s="8"/>
      <c r="K1" s="8"/>
      <c r="L1" s="8"/>
      <c r="M1" s="8"/>
      <c r="N1" s="8"/>
    </row>
    <row r="2" spans="1:15" ht="15.6" x14ac:dyDescent="0.3">
      <c r="A2" s="7"/>
      <c r="B2" s="7"/>
      <c r="C2" s="8"/>
      <c r="D2" s="8"/>
      <c r="E2" s="8"/>
      <c r="F2" s="8"/>
      <c r="G2" s="8"/>
      <c r="H2" s="8"/>
      <c r="I2" s="8"/>
      <c r="J2" s="8"/>
      <c r="K2" s="8"/>
      <c r="L2" s="8"/>
      <c r="M2" s="8"/>
      <c r="N2" s="8"/>
    </row>
    <row r="3" spans="1:15" ht="15.6" x14ac:dyDescent="0.3">
      <c r="A3" s="8"/>
      <c r="B3" s="8"/>
      <c r="C3" s="8"/>
      <c r="D3" s="8"/>
      <c r="E3" s="8"/>
      <c r="F3" s="45" t="s">
        <v>9</v>
      </c>
      <c r="G3" s="46"/>
      <c r="H3" s="46"/>
      <c r="I3" s="46"/>
      <c r="J3" s="47"/>
      <c r="K3" s="42"/>
      <c r="L3" s="42"/>
      <c r="M3" s="42"/>
      <c r="N3" s="42"/>
      <c r="O3" s="43"/>
    </row>
    <row r="4" spans="1:15" ht="15.6" x14ac:dyDescent="0.3">
      <c r="A4" s="7" t="s">
        <v>0</v>
      </c>
      <c r="B4" s="7" t="s">
        <v>54</v>
      </c>
      <c r="C4" s="19" t="s">
        <v>1</v>
      </c>
      <c r="D4" s="19" t="s">
        <v>2</v>
      </c>
      <c r="E4" s="19" t="s">
        <v>35</v>
      </c>
      <c r="F4" s="22">
        <v>2020</v>
      </c>
      <c r="G4" s="22">
        <f>F4+1</f>
        <v>2021</v>
      </c>
      <c r="H4" s="22">
        <f t="shared" ref="H4:O5" si="0">G4+1</f>
        <v>2022</v>
      </c>
      <c r="I4" s="22">
        <f t="shared" si="0"/>
        <v>2023</v>
      </c>
      <c r="J4" s="22">
        <f t="shared" si="0"/>
        <v>2024</v>
      </c>
      <c r="K4" s="44"/>
      <c r="L4" s="44"/>
      <c r="M4" s="44"/>
      <c r="N4" s="44"/>
      <c r="O4" s="44"/>
    </row>
    <row r="5" spans="1:15" ht="15.6" x14ac:dyDescent="0.3">
      <c r="A5" s="7"/>
      <c r="B5" s="7"/>
      <c r="C5" s="19"/>
      <c r="D5" s="19"/>
      <c r="E5" s="19"/>
      <c r="F5" s="39">
        <v>1</v>
      </c>
      <c r="G5" s="39">
        <f>F5+1</f>
        <v>2</v>
      </c>
      <c r="H5" s="39">
        <f t="shared" si="0"/>
        <v>3</v>
      </c>
      <c r="I5" s="39">
        <f t="shared" si="0"/>
        <v>4</v>
      </c>
      <c r="J5" s="39">
        <f t="shared" si="0"/>
        <v>5</v>
      </c>
      <c r="K5" s="7"/>
      <c r="L5" s="7"/>
      <c r="M5" s="7"/>
      <c r="N5" s="7">
        <f t="shared" si="0"/>
        <v>1</v>
      </c>
      <c r="O5" s="7">
        <f t="shared" si="0"/>
        <v>2</v>
      </c>
    </row>
    <row r="6" spans="1:15" ht="31.2" x14ac:dyDescent="0.3">
      <c r="A6" s="9" t="s">
        <v>98</v>
      </c>
      <c r="B6" s="9"/>
      <c r="C6" s="8"/>
      <c r="D6" s="8"/>
      <c r="E6" s="8"/>
      <c r="F6" s="8"/>
      <c r="G6" s="8"/>
      <c r="H6" s="8"/>
      <c r="I6" s="8"/>
      <c r="J6" s="8"/>
      <c r="K6" s="8"/>
      <c r="L6" s="8"/>
      <c r="M6" s="8"/>
      <c r="N6" s="8"/>
    </row>
    <row r="7" spans="1:15" ht="15.6" x14ac:dyDescent="0.3">
      <c r="A7" s="9" t="s">
        <v>73</v>
      </c>
      <c r="B7" s="9"/>
      <c r="C7" s="8"/>
      <c r="D7" s="8"/>
      <c r="E7" s="8"/>
      <c r="F7" s="8"/>
      <c r="G7" s="8"/>
      <c r="H7" s="8"/>
      <c r="I7" s="8"/>
      <c r="J7" s="8"/>
      <c r="K7" s="8"/>
      <c r="L7" s="8"/>
      <c r="M7" s="8"/>
      <c r="N7" s="8"/>
    </row>
    <row r="8" spans="1:15" ht="15.6" x14ac:dyDescent="0.3">
      <c r="A8" s="10" t="s">
        <v>39</v>
      </c>
      <c r="B8" s="10"/>
      <c r="C8" s="8"/>
      <c r="D8" s="11"/>
      <c r="E8" s="27"/>
      <c r="F8" s="8"/>
      <c r="G8" s="28">
        <v>10</v>
      </c>
      <c r="H8" s="28">
        <v>10</v>
      </c>
      <c r="I8" s="28">
        <v>10</v>
      </c>
      <c r="J8" s="28">
        <v>10</v>
      </c>
      <c r="K8" s="8"/>
      <c r="L8" s="8"/>
      <c r="M8" s="8"/>
      <c r="N8" s="8"/>
    </row>
    <row r="9" spans="1:15" ht="15.6" x14ac:dyDescent="0.3">
      <c r="A9" s="10" t="s">
        <v>40</v>
      </c>
      <c r="B9" s="10"/>
      <c r="C9" s="8"/>
      <c r="D9" s="11"/>
      <c r="E9" s="27"/>
      <c r="F9" s="8"/>
      <c r="G9" s="8">
        <v>20</v>
      </c>
      <c r="H9" s="8">
        <v>30</v>
      </c>
      <c r="I9" s="8">
        <v>30</v>
      </c>
      <c r="J9" s="8">
        <v>20</v>
      </c>
      <c r="K9" s="8"/>
      <c r="L9" s="8"/>
      <c r="M9" s="8"/>
      <c r="N9" s="8"/>
    </row>
    <row r="10" spans="1:15" ht="15.6" x14ac:dyDescent="0.3">
      <c r="A10" s="10" t="s">
        <v>41</v>
      </c>
      <c r="B10" s="10"/>
      <c r="C10" s="8"/>
      <c r="D10" s="11"/>
      <c r="E10" s="27"/>
      <c r="F10" s="8"/>
      <c r="G10" s="8">
        <f>G9-G8</f>
        <v>10</v>
      </c>
      <c r="H10" s="8">
        <f t="shared" ref="H10:J10" si="1">H9-H8</f>
        <v>20</v>
      </c>
      <c r="I10" s="8">
        <f t="shared" si="1"/>
        <v>20</v>
      </c>
      <c r="J10" s="8">
        <f t="shared" si="1"/>
        <v>10</v>
      </c>
      <c r="K10" s="8"/>
      <c r="L10" s="8"/>
      <c r="M10" s="8"/>
      <c r="N10" s="8"/>
    </row>
    <row r="11" spans="1:15" ht="31.2" x14ac:dyDescent="0.3">
      <c r="A11" s="9" t="s">
        <v>57</v>
      </c>
      <c r="B11" s="10"/>
      <c r="C11" s="8"/>
      <c r="D11" s="12"/>
      <c r="E11" s="12"/>
      <c r="F11" s="8"/>
      <c r="G11" s="8"/>
      <c r="H11" s="8"/>
      <c r="I11" s="8"/>
      <c r="J11" s="8"/>
      <c r="K11" s="8"/>
      <c r="L11" s="8"/>
      <c r="M11" s="8"/>
      <c r="N11" s="8"/>
    </row>
    <row r="12" spans="1:15" ht="15.6" x14ac:dyDescent="0.3">
      <c r="A12" s="10" t="s">
        <v>59</v>
      </c>
      <c r="B12" s="10"/>
      <c r="C12" s="8" t="s">
        <v>13</v>
      </c>
      <c r="D12" s="12" t="s">
        <v>58</v>
      </c>
      <c r="E12" s="12">
        <v>0.4</v>
      </c>
      <c r="F12" s="8"/>
      <c r="G12" s="26">
        <f t="shared" ref="G12:J14" si="2">G$10*$E12</f>
        <v>4</v>
      </c>
      <c r="H12" s="26">
        <f t="shared" si="2"/>
        <v>8</v>
      </c>
      <c r="I12" s="26">
        <f t="shared" si="2"/>
        <v>8</v>
      </c>
      <c r="J12" s="26">
        <f t="shared" si="2"/>
        <v>4</v>
      </c>
      <c r="K12" s="26">
        <f>SUM(G12:J12)</f>
        <v>24</v>
      </c>
      <c r="L12" s="8"/>
      <c r="M12" s="8"/>
      <c r="N12" s="8"/>
    </row>
    <row r="13" spans="1:15" ht="15.6" x14ac:dyDescent="0.3">
      <c r="A13" s="10" t="s">
        <v>60</v>
      </c>
      <c r="B13" s="10"/>
      <c r="C13" s="8" t="s">
        <v>13</v>
      </c>
      <c r="D13" s="12" t="s">
        <v>58</v>
      </c>
      <c r="E13" s="12">
        <v>0.3</v>
      </c>
      <c r="F13" s="8"/>
      <c r="G13" s="26">
        <f t="shared" si="2"/>
        <v>3</v>
      </c>
      <c r="H13" s="26">
        <f t="shared" si="2"/>
        <v>6</v>
      </c>
      <c r="I13" s="26">
        <f t="shared" si="2"/>
        <v>6</v>
      </c>
      <c r="J13" s="26">
        <f t="shared" si="2"/>
        <v>3</v>
      </c>
      <c r="K13" s="26">
        <f>SUM(G13:J13)</f>
        <v>18</v>
      </c>
      <c r="L13" s="8"/>
      <c r="M13" s="8"/>
      <c r="N13" s="8"/>
    </row>
    <row r="14" spans="1:15" ht="15.6" x14ac:dyDescent="0.3">
      <c r="A14" s="10" t="s">
        <v>61</v>
      </c>
      <c r="B14" s="10"/>
      <c r="C14" s="8" t="s">
        <v>13</v>
      </c>
      <c r="D14" s="12" t="s">
        <v>58</v>
      </c>
      <c r="E14" s="12">
        <v>0.3</v>
      </c>
      <c r="F14" s="8"/>
      <c r="G14" s="26">
        <f t="shared" si="2"/>
        <v>3</v>
      </c>
      <c r="H14" s="26">
        <f t="shared" si="2"/>
        <v>6</v>
      </c>
      <c r="I14" s="26">
        <f t="shared" si="2"/>
        <v>6</v>
      </c>
      <c r="J14" s="26">
        <f t="shared" si="2"/>
        <v>3</v>
      </c>
      <c r="K14" s="26">
        <f>SUM(G14:J14)</f>
        <v>18</v>
      </c>
      <c r="L14" s="8"/>
      <c r="M14" s="8"/>
      <c r="N14" s="8"/>
    </row>
    <row r="15" spans="1:15" ht="15.6" x14ac:dyDescent="0.3">
      <c r="A15" s="10"/>
      <c r="B15" s="10"/>
      <c r="C15" s="8"/>
      <c r="D15" s="12"/>
      <c r="E15" s="12"/>
      <c r="F15" s="8"/>
      <c r="G15" s="26"/>
      <c r="H15" s="26"/>
      <c r="I15" s="26"/>
      <c r="J15" s="26"/>
      <c r="K15" s="8"/>
      <c r="L15" s="8"/>
      <c r="M15" s="8"/>
      <c r="N15" s="8"/>
    </row>
    <row r="16" spans="1:15" ht="15.6" x14ac:dyDescent="0.3">
      <c r="A16" s="9" t="s">
        <v>37</v>
      </c>
      <c r="B16" s="10"/>
      <c r="C16" s="8"/>
      <c r="D16" s="12"/>
      <c r="E16" s="12"/>
      <c r="F16" s="8"/>
      <c r="G16" s="11">
        <v>8000</v>
      </c>
      <c r="H16" s="11">
        <f>G16*0.7</f>
        <v>5600</v>
      </c>
      <c r="I16" s="11">
        <f>H16*0.7</f>
        <v>3919.9999999999995</v>
      </c>
      <c r="J16" s="11">
        <f>I16*0.7</f>
        <v>2743.9999999999995</v>
      </c>
      <c r="K16" s="8"/>
      <c r="L16" s="8"/>
      <c r="M16" s="8"/>
      <c r="N16" s="8"/>
    </row>
    <row r="17" spans="1:14" ht="31.2" x14ac:dyDescent="0.3">
      <c r="A17" s="10" t="s">
        <v>59</v>
      </c>
      <c r="C17" s="10" t="s">
        <v>55</v>
      </c>
      <c r="D17" s="12" t="s">
        <v>56</v>
      </c>
      <c r="E17" s="25">
        <f>14433*(1+'Escen Base y Sensibilidad'!B25)</f>
        <v>14433</v>
      </c>
      <c r="F17" s="8"/>
      <c r="K17" s="8"/>
      <c r="L17" s="8"/>
      <c r="M17" s="8"/>
      <c r="N17" s="8"/>
    </row>
    <row r="18" spans="1:14" ht="31.2" x14ac:dyDescent="0.3">
      <c r="A18" s="10" t="s">
        <v>60</v>
      </c>
      <c r="C18" s="10" t="s">
        <v>55</v>
      </c>
      <c r="D18" s="12" t="s">
        <v>56</v>
      </c>
      <c r="E18" s="25">
        <f>4623*(1+'Escen Base y Sensibilidad'!B25)</f>
        <v>4623</v>
      </c>
      <c r="F18" s="8"/>
      <c r="K18" s="8"/>
      <c r="L18" s="8"/>
      <c r="M18" s="8"/>
      <c r="N18" s="8"/>
    </row>
    <row r="19" spans="1:14" ht="31.2" x14ac:dyDescent="0.3">
      <c r="A19" s="10" t="s">
        <v>61</v>
      </c>
      <c r="C19" s="10" t="s">
        <v>55</v>
      </c>
      <c r="D19" s="12" t="s">
        <v>56</v>
      </c>
      <c r="E19" s="25">
        <f>578*(1+'Escen Base y Sensibilidad'!B25)</f>
        <v>578</v>
      </c>
      <c r="F19" s="8"/>
      <c r="K19" s="8"/>
      <c r="L19" s="8"/>
      <c r="M19" s="8"/>
      <c r="N19" s="8"/>
    </row>
    <row r="20" spans="1:14" ht="31.8" customHeight="1" x14ac:dyDescent="0.3">
      <c r="A20" s="10" t="s">
        <v>66</v>
      </c>
      <c r="C20" s="10" t="s">
        <v>67</v>
      </c>
      <c r="D20" s="12"/>
      <c r="E20" s="25"/>
      <c r="F20" s="8"/>
      <c r="K20" s="8"/>
      <c r="L20" s="8"/>
      <c r="M20" s="8"/>
      <c r="N20" s="8"/>
    </row>
    <row r="21" spans="1:14" ht="15.6" x14ac:dyDescent="0.3">
      <c r="A21" s="10" t="s">
        <v>62</v>
      </c>
      <c r="C21" s="10"/>
      <c r="D21" s="12"/>
      <c r="E21" s="25"/>
      <c r="F21" s="8"/>
      <c r="G21" s="11"/>
      <c r="H21" s="11"/>
      <c r="I21" s="11"/>
      <c r="J21" s="11"/>
      <c r="K21" s="8"/>
      <c r="L21" s="8"/>
      <c r="M21" s="8"/>
      <c r="N21" s="8"/>
    </row>
    <row r="22" spans="1:14" ht="15.6" x14ac:dyDescent="0.3">
      <c r="A22" s="10" t="s">
        <v>59</v>
      </c>
      <c r="C22" s="10"/>
      <c r="D22" s="12"/>
      <c r="E22" s="25"/>
      <c r="F22" s="8"/>
      <c r="H22" s="11">
        <f>G12*$E17*12</f>
        <v>692784</v>
      </c>
      <c r="I22" s="11">
        <f t="shared" ref="I22:J22" si="3">H22</f>
        <v>692784</v>
      </c>
      <c r="J22" s="11">
        <f t="shared" si="3"/>
        <v>692784</v>
      </c>
      <c r="K22" s="8"/>
      <c r="L22" s="8"/>
      <c r="M22" s="8"/>
      <c r="N22" s="8"/>
    </row>
    <row r="23" spans="1:14" ht="15.6" x14ac:dyDescent="0.3">
      <c r="A23" s="10" t="s">
        <v>60</v>
      </c>
      <c r="C23" s="10"/>
      <c r="D23" s="12"/>
      <c r="E23" s="25"/>
      <c r="F23" s="8"/>
      <c r="H23" s="11">
        <f>G13*$E18*12</f>
        <v>166428</v>
      </c>
      <c r="I23" s="11">
        <f t="shared" ref="I23:J23" si="4">H23</f>
        <v>166428</v>
      </c>
      <c r="J23" s="11">
        <f t="shared" si="4"/>
        <v>166428</v>
      </c>
      <c r="K23" s="8"/>
      <c r="L23" s="8"/>
      <c r="M23" s="8"/>
      <c r="N23" s="8"/>
    </row>
    <row r="24" spans="1:14" ht="15.6" x14ac:dyDescent="0.3">
      <c r="A24" s="10" t="s">
        <v>61</v>
      </c>
      <c r="C24" s="10"/>
      <c r="D24" s="12"/>
      <c r="E24" s="25"/>
      <c r="F24" s="8"/>
      <c r="H24" s="11">
        <f>G14*$E19*12</f>
        <v>20808</v>
      </c>
      <c r="I24" s="11">
        <f t="shared" ref="I24:J24" si="5">H24</f>
        <v>20808</v>
      </c>
      <c r="J24" s="11">
        <f t="shared" si="5"/>
        <v>20808</v>
      </c>
      <c r="K24" s="8"/>
      <c r="L24" s="8"/>
      <c r="M24" s="8"/>
      <c r="N24" s="8"/>
    </row>
    <row r="25" spans="1:14" ht="15.6" x14ac:dyDescent="0.3">
      <c r="A25" s="10" t="s">
        <v>63</v>
      </c>
      <c r="C25" s="10"/>
      <c r="D25" s="12"/>
      <c r="E25" s="25"/>
      <c r="F25" s="8"/>
      <c r="G25" s="11"/>
      <c r="H25" s="11"/>
      <c r="I25" s="11"/>
      <c r="J25" s="11"/>
      <c r="K25" s="8"/>
      <c r="L25" s="8"/>
      <c r="M25" s="8"/>
      <c r="N25" s="8"/>
    </row>
    <row r="26" spans="1:14" ht="15.6" x14ac:dyDescent="0.3">
      <c r="A26" s="10" t="s">
        <v>59</v>
      </c>
      <c r="C26" s="10"/>
      <c r="D26" s="12"/>
      <c r="E26" s="25"/>
      <c r="F26" s="8"/>
      <c r="G26" s="11"/>
      <c r="I26" s="11">
        <f>H12*$E17*12</f>
        <v>1385568</v>
      </c>
      <c r="J26" s="11">
        <f t="shared" ref="J26" si="6">I26</f>
        <v>1385568</v>
      </c>
      <c r="K26" s="8"/>
      <c r="L26" s="8"/>
      <c r="M26" s="8"/>
      <c r="N26" s="8"/>
    </row>
    <row r="27" spans="1:14" ht="15.6" x14ac:dyDescent="0.3">
      <c r="A27" s="10" t="s">
        <v>60</v>
      </c>
      <c r="C27" s="10"/>
      <c r="D27" s="12"/>
      <c r="E27" s="25"/>
      <c r="F27" s="8"/>
      <c r="G27" s="11"/>
      <c r="I27" s="11">
        <f>H13*$E18*12</f>
        <v>332856</v>
      </c>
      <c r="J27" s="11">
        <f t="shared" ref="J27" si="7">I27</f>
        <v>332856</v>
      </c>
      <c r="K27" s="8"/>
      <c r="L27" s="8"/>
      <c r="M27" s="8"/>
      <c r="N27" s="8"/>
    </row>
    <row r="28" spans="1:14" ht="15.6" x14ac:dyDescent="0.3">
      <c r="A28" s="10" t="s">
        <v>61</v>
      </c>
      <c r="C28" s="10"/>
      <c r="D28" s="12"/>
      <c r="E28" s="25"/>
      <c r="F28" s="8"/>
      <c r="G28" s="11"/>
      <c r="I28" s="11">
        <f>H14*$E19*12</f>
        <v>41616</v>
      </c>
      <c r="J28" s="11">
        <f t="shared" ref="J28" si="8">I28</f>
        <v>41616</v>
      </c>
      <c r="K28" s="8"/>
      <c r="L28" s="8"/>
      <c r="M28" s="8"/>
      <c r="N28" s="8"/>
    </row>
    <row r="29" spans="1:14" ht="15.6" x14ac:dyDescent="0.3">
      <c r="A29" s="10" t="s">
        <v>64</v>
      </c>
      <c r="C29" s="10"/>
      <c r="D29" s="12"/>
      <c r="E29" s="25"/>
      <c r="F29" s="8"/>
      <c r="G29" s="11"/>
      <c r="H29" s="11"/>
      <c r="I29" s="11"/>
      <c r="J29" s="11"/>
      <c r="K29" s="8"/>
      <c r="L29" s="8"/>
      <c r="M29" s="8"/>
      <c r="N29" s="8"/>
    </row>
    <row r="30" spans="1:14" ht="15.6" x14ac:dyDescent="0.3">
      <c r="A30" s="10" t="s">
        <v>59</v>
      </c>
      <c r="C30" s="10"/>
      <c r="D30" s="12"/>
      <c r="E30" s="25"/>
      <c r="F30" s="8"/>
      <c r="G30" s="11"/>
      <c r="H30" s="11"/>
      <c r="J30" s="11">
        <f>I12*$E17*12</f>
        <v>1385568</v>
      </c>
      <c r="K30" s="8"/>
      <c r="L30" s="8"/>
      <c r="M30" s="8"/>
      <c r="N30" s="8"/>
    </row>
    <row r="31" spans="1:14" ht="15.6" x14ac:dyDescent="0.3">
      <c r="A31" s="10" t="s">
        <v>60</v>
      </c>
      <c r="C31" s="10"/>
      <c r="D31" s="12"/>
      <c r="E31" s="25"/>
      <c r="F31" s="8"/>
      <c r="G31" s="11"/>
      <c r="H31" s="11"/>
      <c r="J31" s="11">
        <f>I13*$E18*12</f>
        <v>332856</v>
      </c>
      <c r="K31" s="8"/>
      <c r="L31" s="8"/>
      <c r="M31" s="8"/>
      <c r="N31" s="8"/>
    </row>
    <row r="32" spans="1:14" ht="15.6" x14ac:dyDescent="0.3">
      <c r="A32" s="10" t="s">
        <v>61</v>
      </c>
      <c r="C32" s="10"/>
      <c r="D32" s="12"/>
      <c r="E32" s="25"/>
      <c r="F32" s="8"/>
      <c r="G32" s="11"/>
      <c r="H32" s="11"/>
      <c r="J32" s="11">
        <f>I14*$E19*12</f>
        <v>41616</v>
      </c>
      <c r="K32" s="8"/>
      <c r="L32" s="8"/>
      <c r="M32" s="8"/>
      <c r="N32" s="8"/>
    </row>
    <row r="33" spans="1:15" ht="15.6" x14ac:dyDescent="0.3">
      <c r="A33" s="10" t="s">
        <v>65</v>
      </c>
      <c r="C33" s="10"/>
      <c r="D33" s="12"/>
      <c r="E33" s="25"/>
      <c r="F33" s="8"/>
      <c r="G33" s="11"/>
      <c r="H33" s="11"/>
      <c r="I33" s="11"/>
      <c r="J33" s="11"/>
      <c r="K33" s="8"/>
      <c r="L33" s="8"/>
      <c r="M33" s="8"/>
      <c r="N33" s="8"/>
    </row>
    <row r="34" spans="1:15" ht="15.6" x14ac:dyDescent="0.3">
      <c r="A34" s="10" t="s">
        <v>59</v>
      </c>
      <c r="C34" s="10"/>
      <c r="D34" s="12"/>
      <c r="E34" s="25"/>
      <c r="F34" s="8"/>
      <c r="G34" s="11"/>
      <c r="H34" s="11"/>
      <c r="I34" s="11"/>
      <c r="K34" s="8"/>
      <c r="L34" s="8"/>
      <c r="M34" s="8"/>
      <c r="N34" s="8"/>
    </row>
    <row r="35" spans="1:15" ht="15.6" x14ac:dyDescent="0.3">
      <c r="A35" s="10" t="s">
        <v>60</v>
      </c>
      <c r="C35" s="10"/>
      <c r="D35" s="12"/>
      <c r="E35" s="25"/>
      <c r="F35" s="8"/>
      <c r="G35" s="11"/>
      <c r="H35" s="11"/>
      <c r="I35" s="11"/>
      <c r="K35" s="8"/>
      <c r="L35" s="8"/>
      <c r="M35" s="8"/>
      <c r="N35" s="8"/>
    </row>
    <row r="36" spans="1:15" ht="15.6" x14ac:dyDescent="0.3">
      <c r="A36" s="10" t="s">
        <v>61</v>
      </c>
      <c r="C36" s="10"/>
      <c r="D36" s="12"/>
      <c r="E36" s="25"/>
      <c r="F36" s="8"/>
      <c r="G36" s="11"/>
      <c r="H36" s="11"/>
      <c r="I36" s="11"/>
      <c r="K36" s="8"/>
      <c r="L36" s="8"/>
      <c r="M36" s="8"/>
      <c r="N36" s="8"/>
    </row>
    <row r="37" spans="1:15" ht="31.2" x14ac:dyDescent="0.3">
      <c r="A37" s="10" t="s">
        <v>68</v>
      </c>
      <c r="C37" s="10"/>
      <c r="D37" s="12"/>
      <c r="E37" s="25"/>
      <c r="F37" s="8"/>
      <c r="G37" s="11">
        <f>SUM(G22:G36)</f>
        <v>0</v>
      </c>
      <c r="H37" s="11">
        <f>SUM(H22:H36)</f>
        <v>880020</v>
      </c>
      <c r="I37" s="11">
        <f t="shared" ref="I37:J37" si="9">SUM(I22:I36)</f>
        <v>2640060</v>
      </c>
      <c r="J37" s="11">
        <f t="shared" si="9"/>
        <v>4400100</v>
      </c>
      <c r="K37" s="8"/>
      <c r="L37" s="8"/>
      <c r="M37" s="8"/>
      <c r="N37" s="8"/>
    </row>
    <row r="38" spans="1:15" ht="15.6" x14ac:dyDescent="0.3">
      <c r="F38" s="8"/>
      <c r="G38" s="11"/>
      <c r="H38" s="11"/>
      <c r="I38" s="11"/>
      <c r="J38" s="11"/>
      <c r="K38" s="8"/>
      <c r="L38" s="8"/>
      <c r="M38" s="8"/>
      <c r="N38" s="8"/>
    </row>
    <row r="39" spans="1:15" ht="31.2" x14ac:dyDescent="0.3">
      <c r="A39" s="10" t="s">
        <v>38</v>
      </c>
      <c r="B39" s="10"/>
      <c r="C39" s="8" t="s">
        <v>36</v>
      </c>
      <c r="D39" s="27">
        <v>2018</v>
      </c>
      <c r="E39" s="29">
        <v>2.7</v>
      </c>
      <c r="F39" s="19"/>
      <c r="G39" s="41">
        <f>E39-'Escen Base y Sensibilidad'!B26</f>
        <v>1.7000000000000002</v>
      </c>
      <c r="H39" s="41">
        <f>G39</f>
        <v>1.7000000000000002</v>
      </c>
      <c r="I39" s="41">
        <f t="shared" ref="I39:J39" si="10">H39</f>
        <v>1.7000000000000002</v>
      </c>
      <c r="J39" s="41">
        <f t="shared" si="10"/>
        <v>1.7000000000000002</v>
      </c>
      <c r="K39" s="8"/>
      <c r="L39" s="8"/>
      <c r="M39" s="8"/>
      <c r="N39" s="8"/>
    </row>
    <row r="40" spans="1:15" ht="15.6" x14ac:dyDescent="0.3">
      <c r="A40" s="8" t="s">
        <v>42</v>
      </c>
      <c r="B40" s="8"/>
      <c r="C40" s="8"/>
      <c r="D40" s="30"/>
      <c r="E40" s="30"/>
      <c r="F40" s="8"/>
      <c r="G40" s="11">
        <f>G37*($E39-G39)</f>
        <v>0</v>
      </c>
      <c r="H40" s="11">
        <f>H37*($E39-H39)</f>
        <v>880020</v>
      </c>
      <c r="I40" s="11">
        <f>I37*($E39-I39)</f>
        <v>2640060</v>
      </c>
      <c r="J40" s="11">
        <f>J37*($E39-J39)</f>
        <v>4400100</v>
      </c>
      <c r="K40" s="20"/>
      <c r="L40" s="20"/>
      <c r="M40" s="20"/>
      <c r="N40" s="20"/>
      <c r="O40" s="20"/>
    </row>
    <row r="41" spans="1:15" ht="15.6" x14ac:dyDescent="0.3">
      <c r="A41" s="10" t="s">
        <v>43</v>
      </c>
      <c r="B41" s="10"/>
      <c r="C41" s="8" t="s">
        <v>75</v>
      </c>
      <c r="D41" s="27"/>
      <c r="E41" s="31">
        <f>(E44*E43+E45)*(1+'Escen Base y Sensibilidad'!B27)</f>
        <v>4.3826923076923077</v>
      </c>
      <c r="F41" s="8"/>
      <c r="G41" s="8"/>
      <c r="H41" s="8"/>
      <c r="I41" s="8"/>
      <c r="J41" s="14">
        <f>SUM(H40:J40)</f>
        <v>7920180</v>
      </c>
      <c r="K41" s="8"/>
      <c r="L41" s="8"/>
      <c r="M41" s="8"/>
      <c r="N41" s="8"/>
    </row>
    <row r="42" spans="1:15" ht="84" customHeight="1" x14ac:dyDescent="0.3">
      <c r="A42" s="10" t="s">
        <v>44</v>
      </c>
      <c r="B42" s="33" t="s">
        <v>71</v>
      </c>
      <c r="C42" s="8" t="s">
        <v>53</v>
      </c>
      <c r="D42" s="28">
        <v>2018</v>
      </c>
      <c r="E42" s="34">
        <v>673</v>
      </c>
      <c r="F42" s="8"/>
      <c r="G42" s="8"/>
      <c r="H42" s="8"/>
      <c r="I42" s="8"/>
      <c r="J42" s="8"/>
      <c r="K42" s="8"/>
      <c r="L42" s="8"/>
      <c r="M42" s="8"/>
      <c r="N42" s="8"/>
    </row>
    <row r="43" spans="1:15" ht="15.6" x14ac:dyDescent="0.3">
      <c r="A43" s="10" t="s">
        <v>49</v>
      </c>
      <c r="B43" s="10"/>
      <c r="C43" s="8" t="s">
        <v>50</v>
      </c>
      <c r="D43" s="28"/>
      <c r="E43" s="32">
        <f>E42*12/52/40</f>
        <v>3.8826923076923081</v>
      </c>
      <c r="F43" s="8"/>
      <c r="G43" s="8"/>
      <c r="H43" s="8"/>
      <c r="I43" s="8"/>
      <c r="J43" s="8"/>
      <c r="K43" s="8"/>
      <c r="L43" s="8"/>
      <c r="M43" s="8"/>
      <c r="N43" s="8"/>
    </row>
    <row r="44" spans="1:15" ht="15.6" x14ac:dyDescent="0.3">
      <c r="A44" s="10" t="s">
        <v>45</v>
      </c>
      <c r="B44" s="10"/>
      <c r="C44" s="8" t="s">
        <v>46</v>
      </c>
      <c r="D44" s="8" t="s">
        <v>47</v>
      </c>
      <c r="E44" s="8">
        <v>1</v>
      </c>
      <c r="F44" s="8"/>
      <c r="G44" s="8"/>
      <c r="H44" s="8"/>
      <c r="I44" s="8"/>
      <c r="J44" s="8"/>
      <c r="K44" s="8"/>
      <c r="L44" s="8"/>
      <c r="M44" s="8"/>
      <c r="N44" s="8"/>
    </row>
    <row r="45" spans="1:15" ht="15.6" x14ac:dyDescent="0.3">
      <c r="A45" s="10" t="s">
        <v>51</v>
      </c>
      <c r="B45" s="10"/>
      <c r="C45" s="8" t="s">
        <v>48</v>
      </c>
      <c r="D45" s="8"/>
      <c r="E45" s="8">
        <v>0.5</v>
      </c>
      <c r="F45" s="8"/>
      <c r="G45" s="8"/>
      <c r="H45" s="8"/>
      <c r="I45" s="8"/>
      <c r="J45" s="8"/>
      <c r="K45" s="8"/>
      <c r="L45" s="8"/>
      <c r="M45" s="8"/>
      <c r="N45" s="8"/>
    </row>
    <row r="46" spans="1:15" ht="15.6" x14ac:dyDescent="0.3">
      <c r="A46" s="10" t="s">
        <v>52</v>
      </c>
      <c r="B46" s="10"/>
      <c r="C46" s="8"/>
      <c r="D46" s="8"/>
      <c r="E46" s="8"/>
      <c r="F46" s="8">
        <v>0</v>
      </c>
      <c r="G46" s="11">
        <f>G40*$E$41</f>
        <v>0</v>
      </c>
      <c r="H46" s="11">
        <f>H40*$E$41</f>
        <v>3856856.8846153845</v>
      </c>
      <c r="I46" s="11">
        <f>I40*$E$41</f>
        <v>11570570.653846154</v>
      </c>
      <c r="J46" s="11">
        <f>J40*$E$41</f>
        <v>19284284.423076924</v>
      </c>
      <c r="K46" s="11"/>
      <c r="L46" s="11"/>
      <c r="M46" s="11"/>
      <c r="N46" s="11">
        <f>N40*$E$41</f>
        <v>0</v>
      </c>
      <c r="O46" s="11">
        <f>O40*$E$41</f>
        <v>0</v>
      </c>
    </row>
    <row r="47" spans="1:15" ht="19.95" customHeight="1" x14ac:dyDescent="0.3">
      <c r="A47" s="10"/>
      <c r="B47" s="10"/>
      <c r="C47" s="8"/>
      <c r="D47" s="13"/>
      <c r="E47" s="13"/>
      <c r="F47" s="21"/>
      <c r="G47" s="14"/>
      <c r="H47" s="14"/>
      <c r="I47" s="14"/>
      <c r="J47" s="14"/>
      <c r="K47" s="14"/>
      <c r="L47" s="14"/>
      <c r="M47" s="14"/>
      <c r="N47" s="14"/>
      <c r="O47" s="4"/>
    </row>
    <row r="48" spans="1:15" ht="34.799999999999997" customHeight="1" x14ac:dyDescent="0.3">
      <c r="A48" s="9" t="s">
        <v>99</v>
      </c>
      <c r="B48" s="10"/>
      <c r="C48" s="8"/>
      <c r="D48" s="13"/>
      <c r="E48" s="13"/>
      <c r="F48" s="21"/>
      <c r="G48" s="14"/>
      <c r="H48" s="14"/>
      <c r="I48" s="14"/>
      <c r="J48" s="14"/>
      <c r="K48" s="14"/>
      <c r="L48" s="14"/>
      <c r="M48" s="14"/>
      <c r="N48" s="14"/>
      <c r="O48" s="4"/>
    </row>
    <row r="49" spans="1:15" ht="51.6" customHeight="1" x14ac:dyDescent="0.3">
      <c r="A49" s="10" t="s">
        <v>81</v>
      </c>
      <c r="B49" s="10" t="s">
        <v>82</v>
      </c>
      <c r="C49" s="10" t="s">
        <v>83</v>
      </c>
      <c r="D49" s="11">
        <v>2018</v>
      </c>
      <c r="E49" s="12">
        <v>5392.7</v>
      </c>
      <c r="F49" s="21"/>
      <c r="G49" s="14"/>
      <c r="H49" s="14"/>
      <c r="I49" s="14"/>
      <c r="J49" s="14"/>
      <c r="K49" s="14"/>
      <c r="L49" s="14"/>
      <c r="M49" s="14"/>
      <c r="N49" s="14"/>
      <c r="O49" s="4"/>
    </row>
    <row r="50" spans="1:15" ht="66" customHeight="1" x14ac:dyDescent="0.3">
      <c r="A50" s="10" t="s">
        <v>84</v>
      </c>
      <c r="B50" s="10" t="s">
        <v>85</v>
      </c>
      <c r="C50" s="10" t="s">
        <v>86</v>
      </c>
      <c r="D50" s="11">
        <v>2018</v>
      </c>
      <c r="E50" s="13">
        <v>2.4E-2</v>
      </c>
      <c r="F50" s="21"/>
      <c r="G50" s="14"/>
      <c r="H50" s="14"/>
      <c r="I50" s="14"/>
      <c r="J50" s="14"/>
      <c r="K50" s="14"/>
      <c r="L50" s="14"/>
      <c r="M50" s="14"/>
      <c r="N50" s="14"/>
      <c r="O50" s="4"/>
    </row>
    <row r="51" spans="1:15" ht="34.799999999999997" customHeight="1" x14ac:dyDescent="0.3">
      <c r="A51" s="10" t="s">
        <v>88</v>
      </c>
      <c r="B51" s="10" t="s">
        <v>87</v>
      </c>
      <c r="C51" s="8"/>
      <c r="D51" s="13"/>
      <c r="E51" s="13">
        <v>0.9</v>
      </c>
      <c r="F51" s="21"/>
      <c r="G51" s="14"/>
      <c r="H51" s="14"/>
      <c r="I51" s="14"/>
      <c r="J51" s="14"/>
      <c r="K51" s="14"/>
      <c r="L51" s="14"/>
      <c r="M51" s="14"/>
      <c r="N51" s="14"/>
      <c r="O51" s="4"/>
    </row>
    <row r="52" spans="1:15" ht="36.6" customHeight="1" x14ac:dyDescent="0.3">
      <c r="A52" s="10" t="s">
        <v>89</v>
      </c>
      <c r="B52" s="10" t="s">
        <v>87</v>
      </c>
      <c r="C52" s="8"/>
      <c r="D52" s="13"/>
      <c r="E52" s="13">
        <v>0.74</v>
      </c>
      <c r="F52" s="21"/>
      <c r="G52" s="14"/>
      <c r="H52" s="14"/>
      <c r="I52" s="14"/>
      <c r="J52" s="14"/>
      <c r="K52" s="14"/>
      <c r="L52" s="14"/>
      <c r="M52" s="14"/>
      <c r="N52" s="14"/>
      <c r="O52" s="4"/>
    </row>
    <row r="53" spans="1:15" ht="36.6" customHeight="1" x14ac:dyDescent="0.3">
      <c r="A53" s="10" t="s">
        <v>90</v>
      </c>
      <c r="B53" s="10" t="s">
        <v>91</v>
      </c>
      <c r="C53" s="8"/>
      <c r="D53" s="13"/>
      <c r="E53" s="13"/>
      <c r="F53" s="13">
        <v>0</v>
      </c>
      <c r="G53" s="13">
        <v>0</v>
      </c>
      <c r="H53" s="13">
        <f>5%*'Escen Base y Sensibilidad'!$B$28</f>
        <v>0.05</v>
      </c>
      <c r="I53" s="13">
        <f>10%*'Escen Base y Sensibilidad'!$B$28</f>
        <v>0.1</v>
      </c>
      <c r="J53" s="13">
        <f>23%*'Escen Base y Sensibilidad'!$B$28</f>
        <v>0.23</v>
      </c>
      <c r="K53" s="14"/>
      <c r="L53" s="14"/>
      <c r="M53" s="14"/>
      <c r="N53" s="14"/>
      <c r="O53" s="4"/>
    </row>
    <row r="54" spans="1:15" ht="51.6" customHeight="1" x14ac:dyDescent="0.3">
      <c r="A54" s="10" t="s">
        <v>93</v>
      </c>
      <c r="B54" s="10" t="s">
        <v>92</v>
      </c>
      <c r="C54" s="8"/>
      <c r="D54" s="13"/>
      <c r="E54" s="49"/>
      <c r="F54" s="50">
        <f>$E$50*F53/$E$51</f>
        <v>0</v>
      </c>
      <c r="G54" s="50">
        <f t="shared" ref="G54:J54" si="11">$E$50*G53/$E$51</f>
        <v>0</v>
      </c>
      <c r="H54" s="50">
        <f t="shared" si="11"/>
        <v>1.3333333333333335E-3</v>
      </c>
      <c r="I54" s="50">
        <f t="shared" si="11"/>
        <v>2.666666666666667E-3</v>
      </c>
      <c r="J54" s="50">
        <f t="shared" si="11"/>
        <v>6.1333333333333335E-3</v>
      </c>
      <c r="K54" s="14"/>
      <c r="L54" s="14"/>
      <c r="M54" s="14"/>
      <c r="N54" s="14"/>
      <c r="O54" s="4"/>
    </row>
    <row r="55" spans="1:15" ht="39" customHeight="1" x14ac:dyDescent="0.3">
      <c r="A55" s="10" t="s">
        <v>94</v>
      </c>
      <c r="B55" s="10" t="s">
        <v>92</v>
      </c>
      <c r="C55" s="8"/>
      <c r="D55" s="13"/>
      <c r="E55" s="13"/>
      <c r="F55" s="51">
        <f>$E$49*F54*1000000</f>
        <v>0</v>
      </c>
      <c r="G55" s="21">
        <f t="shared" ref="G55:J55" si="12">$E$49*G54*1000000</f>
        <v>0</v>
      </c>
      <c r="H55" s="21">
        <f t="shared" si="12"/>
        <v>7190266.666666667</v>
      </c>
      <c r="I55" s="21">
        <f t="shared" si="12"/>
        <v>14380533.333333334</v>
      </c>
      <c r="J55" s="21">
        <f t="shared" si="12"/>
        <v>33075226.666666664</v>
      </c>
      <c r="K55" s="14"/>
      <c r="L55" s="14"/>
      <c r="M55" s="14"/>
      <c r="N55" s="14"/>
      <c r="O55" s="4"/>
    </row>
    <row r="56" spans="1:15" ht="19.95" customHeight="1" x14ac:dyDescent="0.3">
      <c r="A56" s="10"/>
      <c r="B56" s="10"/>
      <c r="C56" s="8"/>
      <c r="D56" s="13"/>
      <c r="E56" s="13"/>
      <c r="F56" s="21"/>
      <c r="G56" s="14"/>
      <c r="H56" s="14"/>
      <c r="I56" s="14"/>
      <c r="J56" s="14"/>
      <c r="K56" s="14"/>
      <c r="L56" s="14"/>
      <c r="M56" s="14"/>
      <c r="N56" s="14"/>
      <c r="O56" s="4"/>
    </row>
    <row r="57" spans="1:15" ht="19.95" customHeight="1" x14ac:dyDescent="0.3">
      <c r="A57" s="9" t="s">
        <v>80</v>
      </c>
      <c r="B57" s="10"/>
      <c r="C57" s="8"/>
      <c r="D57" s="13"/>
      <c r="E57" s="13"/>
      <c r="F57" s="14">
        <v>8900000</v>
      </c>
      <c r="G57" s="14">
        <v>7512000</v>
      </c>
      <c r="H57" s="14">
        <v>11472000</v>
      </c>
      <c r="I57" s="14">
        <v>5802000</v>
      </c>
      <c r="J57" s="14">
        <v>6314000</v>
      </c>
      <c r="K57" s="14"/>
      <c r="L57" s="14"/>
      <c r="M57" s="14"/>
      <c r="N57" s="14"/>
      <c r="O57" s="4"/>
    </row>
    <row r="58" spans="1:15" ht="19.95" customHeight="1" x14ac:dyDescent="0.3">
      <c r="A58" s="10"/>
      <c r="B58" s="10"/>
      <c r="C58" s="8"/>
      <c r="D58" s="13"/>
      <c r="E58" s="13"/>
      <c r="F58" s="14"/>
      <c r="G58" s="14"/>
      <c r="H58" s="14"/>
      <c r="I58" s="14"/>
      <c r="J58" s="14"/>
      <c r="K58" s="14"/>
      <c r="L58" s="14"/>
      <c r="M58" s="14"/>
      <c r="N58" s="14"/>
      <c r="O58" s="4"/>
    </row>
    <row r="59" spans="1:15" ht="15.6" x14ac:dyDescent="0.3">
      <c r="A59" s="7" t="s">
        <v>4</v>
      </c>
      <c r="B59" s="8"/>
      <c r="C59" s="8" t="s">
        <v>13</v>
      </c>
      <c r="D59" s="35">
        <v>0.12</v>
      </c>
      <c r="E59" s="15"/>
      <c r="F59" s="8"/>
      <c r="G59" s="8"/>
      <c r="H59" s="8"/>
      <c r="I59" s="8"/>
      <c r="J59" s="8"/>
      <c r="K59" s="8"/>
      <c r="L59" s="8"/>
      <c r="M59" s="8"/>
      <c r="N59" s="8"/>
    </row>
    <row r="62" spans="1:15" ht="15.6" x14ac:dyDescent="0.3">
      <c r="A62" s="7"/>
      <c r="B62" s="7"/>
    </row>
    <row r="64" spans="1:15" ht="15.6" x14ac:dyDescent="0.3">
      <c r="C64" s="8"/>
      <c r="D64" s="8"/>
      <c r="E64" s="8"/>
    </row>
    <row r="66" spans="6:10" x14ac:dyDescent="0.3">
      <c r="F66" s="6"/>
      <c r="G66" s="6"/>
      <c r="H66" s="6"/>
      <c r="I66" s="6"/>
      <c r="J66" s="6"/>
    </row>
  </sheetData>
  <mergeCells count="1">
    <mergeCell ref="F3:J3"/>
  </mergeCells>
  <printOptions gridLines="1"/>
  <pageMargins left="0.7" right="0.7" top="0.75" bottom="0.75" header="0.3" footer="0.3"/>
  <pageSetup scale="60"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4B029-58F4-41C0-AD00-771AC2A208DA}">
  <dimension ref="A1:C31"/>
  <sheetViews>
    <sheetView workbookViewId="0"/>
  </sheetViews>
  <sheetFormatPr defaultColWidth="11.5546875" defaultRowHeight="14.4" x14ac:dyDescent="0.3"/>
  <cols>
    <col min="1" max="2" width="36.6640625" customWidth="1"/>
  </cols>
  <sheetData>
    <row r="1" spans="1:3" x14ac:dyDescent="0.3">
      <c r="A1" s="1" t="s">
        <v>14</v>
      </c>
    </row>
    <row r="3" spans="1:3" x14ac:dyDescent="0.3">
      <c r="A3" t="s">
        <v>15</v>
      </c>
      <c r="B3" t="s">
        <v>16</v>
      </c>
      <c r="C3">
        <v>0</v>
      </c>
    </row>
    <row r="4" spans="1:3" x14ac:dyDescent="0.3">
      <c r="A4" t="s">
        <v>17</v>
      </c>
    </row>
    <row r="5" spans="1:3" x14ac:dyDescent="0.3">
      <c r="A5" t="s">
        <v>18</v>
      </c>
    </row>
    <row r="7" spans="1:3" x14ac:dyDescent="0.3">
      <c r="A7" s="1" t="s">
        <v>19</v>
      </c>
      <c r="B7" t="s">
        <v>20</v>
      </c>
    </row>
    <row r="8" spans="1:3" x14ac:dyDescent="0.3">
      <c r="B8">
        <v>2</v>
      </c>
    </row>
    <row r="10" spans="1:3" x14ac:dyDescent="0.3">
      <c r="A10" t="s">
        <v>21</v>
      </c>
    </row>
    <row r="11" spans="1:3" x14ac:dyDescent="0.3">
      <c r="A11" t="e">
        <f>CB_DATA_!#REF!</f>
        <v>#REF!</v>
      </c>
      <c r="B11" t="e">
        <f>'Escen Base y Sensibilidad'!#REF!</f>
        <v>#REF!</v>
      </c>
    </row>
    <row r="13" spans="1:3" x14ac:dyDescent="0.3">
      <c r="A13" t="s">
        <v>22</v>
      </c>
    </row>
    <row r="14" spans="1:3" x14ac:dyDescent="0.3">
      <c r="A14" t="s">
        <v>26</v>
      </c>
      <c r="B14" t="s">
        <v>30</v>
      </c>
    </row>
    <row r="16" spans="1:3" x14ac:dyDescent="0.3">
      <c r="A16" t="s">
        <v>23</v>
      </c>
    </row>
    <row r="19" spans="1:2" x14ac:dyDescent="0.3">
      <c r="A19" t="s">
        <v>24</v>
      </c>
    </row>
    <row r="20" spans="1:2" x14ac:dyDescent="0.3">
      <c r="A20">
        <v>31</v>
      </c>
      <c r="B20">
        <v>31</v>
      </c>
    </row>
    <row r="25" spans="1:2" x14ac:dyDescent="0.3">
      <c r="A25" s="1" t="s">
        <v>25</v>
      </c>
    </row>
    <row r="26" spans="1:2" x14ac:dyDescent="0.3">
      <c r="A26" s="18" t="s">
        <v>27</v>
      </c>
      <c r="B26" s="18" t="s">
        <v>31</v>
      </c>
    </row>
    <row r="27" spans="1:2" x14ac:dyDescent="0.3">
      <c r="A27" t="s">
        <v>28</v>
      </c>
      <c r="B27" t="s">
        <v>33</v>
      </c>
    </row>
    <row r="28" spans="1:2" x14ac:dyDescent="0.3">
      <c r="A28" s="18" t="s">
        <v>29</v>
      </c>
      <c r="B28" s="18" t="s">
        <v>29</v>
      </c>
    </row>
    <row r="29" spans="1:2" x14ac:dyDescent="0.3">
      <c r="A29" s="18" t="s">
        <v>31</v>
      </c>
      <c r="B29" s="18" t="s">
        <v>27</v>
      </c>
    </row>
    <row r="30" spans="1:2" x14ac:dyDescent="0.3">
      <c r="A30" t="s">
        <v>34</v>
      </c>
      <c r="B30" t="s">
        <v>32</v>
      </c>
    </row>
    <row r="31" spans="1:2" x14ac:dyDescent="0.3">
      <c r="A31" s="18" t="s">
        <v>29</v>
      </c>
      <c r="B31" s="18" t="s">
        <v>29</v>
      </c>
    </row>
  </sheetData>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F61C6-BEE2-4FFD-A5EE-F8A962FEEB78}">
  <sheetPr>
    <pageSetUpPr fitToPage="1"/>
  </sheetPr>
  <dimension ref="A1:L33"/>
  <sheetViews>
    <sheetView tabSelected="1" zoomScale="70" zoomScaleNormal="70" workbookViewId="0">
      <selection activeCell="A31" sqref="A31"/>
    </sheetView>
  </sheetViews>
  <sheetFormatPr defaultColWidth="9.109375" defaultRowHeight="14.4" x14ac:dyDescent="0.3"/>
  <cols>
    <col min="1" max="1" width="50.5546875" customWidth="1"/>
    <col min="2" max="2" width="19.109375" customWidth="1"/>
    <col min="3" max="3" width="15.44140625" customWidth="1"/>
    <col min="4" max="4" width="16.5546875" customWidth="1"/>
    <col min="5" max="5" width="17" customWidth="1"/>
    <col min="6" max="6" width="14.44140625" customWidth="1"/>
    <col min="7" max="7" width="12.88671875" customWidth="1"/>
    <col min="8" max="8" width="13.109375" customWidth="1"/>
    <col min="9" max="9" width="11.6640625" customWidth="1"/>
    <col min="10" max="11" width="10.6640625" customWidth="1"/>
    <col min="12" max="12" width="13.6640625" bestFit="1" customWidth="1"/>
  </cols>
  <sheetData>
    <row r="1" spans="1:12" ht="18" x14ac:dyDescent="0.35">
      <c r="A1" s="17" t="s">
        <v>72</v>
      </c>
    </row>
    <row r="4" spans="1:12" ht="18" x14ac:dyDescent="0.35">
      <c r="A4" s="17" t="s">
        <v>79</v>
      </c>
    </row>
    <row r="5" spans="1:12" ht="15.6" x14ac:dyDescent="0.3">
      <c r="A5" s="8"/>
    </row>
    <row r="6" spans="1:12" ht="15.6" x14ac:dyDescent="0.3">
      <c r="A6" s="8"/>
      <c r="B6" s="48" t="s">
        <v>10</v>
      </c>
      <c r="C6" s="48"/>
      <c r="D6" s="48"/>
      <c r="E6" s="48"/>
      <c r="F6" s="48"/>
      <c r="G6" s="48"/>
      <c r="H6" s="23"/>
      <c r="I6" s="23"/>
      <c r="J6" s="23"/>
      <c r="K6" s="23"/>
    </row>
    <row r="7" spans="1:12" ht="15.6" x14ac:dyDescent="0.3">
      <c r="A7" s="8"/>
      <c r="B7" s="24"/>
      <c r="C7" s="24">
        <v>2020</v>
      </c>
      <c r="D7" s="24">
        <f>C7+1</f>
        <v>2021</v>
      </c>
      <c r="E7" s="24">
        <f t="shared" ref="E7:G7" si="0">D7+1</f>
        <v>2022</v>
      </c>
      <c r="F7" s="24">
        <f t="shared" si="0"/>
        <v>2023</v>
      </c>
      <c r="G7" s="24">
        <f t="shared" si="0"/>
        <v>2024</v>
      </c>
    </row>
    <row r="8" spans="1:12" ht="32.4" customHeight="1" x14ac:dyDescent="0.3">
      <c r="A8" s="8"/>
      <c r="H8" s="2"/>
      <c r="I8" s="2"/>
      <c r="J8" s="2"/>
      <c r="K8" s="2"/>
      <c r="L8" s="2"/>
    </row>
    <row r="9" spans="1:12" ht="34.200000000000003" customHeight="1" x14ac:dyDescent="0.3">
      <c r="A9" s="10" t="s">
        <v>69</v>
      </c>
      <c r="C9" s="2">
        <f>Parametros!F46</f>
        <v>0</v>
      </c>
      <c r="D9" s="2">
        <f>Parametros!G46</f>
        <v>0</v>
      </c>
      <c r="E9" s="2">
        <f>Parametros!H46</f>
        <v>3856856.8846153845</v>
      </c>
      <c r="F9" s="2">
        <f>Parametros!I46</f>
        <v>11570570.653846154</v>
      </c>
      <c r="G9" s="2">
        <f>Parametros!J46</f>
        <v>19284284.423076924</v>
      </c>
      <c r="H9" s="2"/>
      <c r="I9" s="2"/>
      <c r="J9" s="2"/>
      <c r="K9" s="2"/>
      <c r="L9" s="2"/>
    </row>
    <row r="10" spans="1:12" ht="36" customHeight="1" x14ac:dyDescent="0.3">
      <c r="A10" s="10" t="s">
        <v>96</v>
      </c>
      <c r="C10" s="2">
        <f>Parametros!F55</f>
        <v>0</v>
      </c>
      <c r="D10" s="2">
        <f>Parametros!G55</f>
        <v>0</v>
      </c>
      <c r="E10" s="2">
        <f>Parametros!H55</f>
        <v>7190266.666666667</v>
      </c>
      <c r="F10" s="2">
        <f>Parametros!I55</f>
        <v>14380533.333333334</v>
      </c>
      <c r="G10" s="2">
        <f>Parametros!J55</f>
        <v>33075226.666666664</v>
      </c>
      <c r="H10" s="2"/>
      <c r="I10" s="2"/>
      <c r="J10" s="2"/>
      <c r="K10" s="2"/>
      <c r="L10" s="2"/>
    </row>
    <row r="11" spans="1:12" ht="21.6" customHeight="1" x14ac:dyDescent="0.3">
      <c r="A11" s="10" t="s">
        <v>95</v>
      </c>
      <c r="C11" s="2">
        <f>+C10+C9</f>
        <v>0</v>
      </c>
      <c r="D11" s="2">
        <f t="shared" ref="D11:G11" si="1">+D10+D9</f>
        <v>0</v>
      </c>
      <c r="E11" s="2">
        <f t="shared" si="1"/>
        <v>11047123.551282052</v>
      </c>
      <c r="F11" s="2">
        <f t="shared" si="1"/>
        <v>25951103.987179488</v>
      </c>
      <c r="G11" s="2">
        <f t="shared" si="1"/>
        <v>52359511.089743584</v>
      </c>
      <c r="H11" s="2"/>
      <c r="I11" s="2"/>
      <c r="J11" s="2"/>
      <c r="K11" s="2"/>
      <c r="L11" s="2"/>
    </row>
    <row r="12" spans="1:12" ht="15.6" x14ac:dyDescent="0.3">
      <c r="A12" s="7" t="s">
        <v>70</v>
      </c>
      <c r="B12" s="5">
        <f>NPV(Parametros!D$59,C11:G11)</f>
        <v>54065712.821989492</v>
      </c>
    </row>
    <row r="13" spans="1:12" ht="15.6" x14ac:dyDescent="0.3">
      <c r="A13" s="8"/>
      <c r="B13" s="3"/>
    </row>
    <row r="14" spans="1:12" ht="15.6" x14ac:dyDescent="0.3">
      <c r="A14" s="8" t="s">
        <v>12</v>
      </c>
      <c r="B14" s="3"/>
      <c r="C14" s="3">
        <f>Parametros!F57</f>
        <v>8900000</v>
      </c>
      <c r="D14" s="3">
        <f>Parametros!G57</f>
        <v>7512000</v>
      </c>
      <c r="E14" s="3">
        <f>Parametros!H57</f>
        <v>11472000</v>
      </c>
      <c r="F14" s="3">
        <f>Parametros!I57</f>
        <v>5802000</v>
      </c>
      <c r="G14" s="3">
        <f>Parametros!J57</f>
        <v>6314000</v>
      </c>
      <c r="H14" s="3"/>
    </row>
    <row r="15" spans="1:12" ht="15.6" x14ac:dyDescent="0.3">
      <c r="A15" s="8" t="s">
        <v>3</v>
      </c>
      <c r="B15" s="5">
        <f>NPV(Parametros!D59,C14:G14)</f>
        <v>29370501.040419351</v>
      </c>
    </row>
    <row r="16" spans="1:12" ht="15.6" x14ac:dyDescent="0.3">
      <c r="A16" s="8"/>
      <c r="B16" s="3"/>
    </row>
    <row r="17" spans="1:8" ht="15.6" x14ac:dyDescent="0.3">
      <c r="A17" s="7" t="s">
        <v>5</v>
      </c>
      <c r="B17" s="36">
        <f>B12-B15</f>
        <v>24695211.78157014</v>
      </c>
    </row>
    <row r="18" spans="1:8" ht="15.6" x14ac:dyDescent="0.3">
      <c r="A18" s="7" t="s">
        <v>8</v>
      </c>
      <c r="B18" s="40">
        <f>B17/B15</f>
        <v>0.84081683685221675</v>
      </c>
    </row>
    <row r="19" spans="1:8" ht="15.6" x14ac:dyDescent="0.3">
      <c r="A19" s="7" t="s">
        <v>6</v>
      </c>
      <c r="B19" s="4"/>
      <c r="C19" s="4">
        <f>C11-C14</f>
        <v>-8900000</v>
      </c>
      <c r="D19" s="4">
        <f t="shared" ref="D19:G19" si="2">D11-D14</f>
        <v>-7512000</v>
      </c>
      <c r="E19" s="4">
        <f t="shared" si="2"/>
        <v>-424876.44871794805</v>
      </c>
      <c r="F19" s="4">
        <f t="shared" si="2"/>
        <v>20149103.987179488</v>
      </c>
      <c r="G19" s="4">
        <f t="shared" si="2"/>
        <v>46045511.089743584</v>
      </c>
      <c r="H19" s="4"/>
    </row>
    <row r="20" spans="1:8" ht="15.6" x14ac:dyDescent="0.3">
      <c r="A20" s="7" t="s">
        <v>7</v>
      </c>
      <c r="B20" s="16">
        <f>IRR(C19:G19,0.6)</f>
        <v>0.53126170742547951</v>
      </c>
    </row>
    <row r="21" spans="1:8" ht="15.6" x14ac:dyDescent="0.3">
      <c r="A21" s="7" t="s">
        <v>11</v>
      </c>
      <c r="B21" s="5">
        <f>NPV(Parametros!D59,B19:G19)</f>
        <v>24695211.78157014</v>
      </c>
    </row>
    <row r="22" spans="1:8" x14ac:dyDescent="0.3">
      <c r="B22" s="2"/>
    </row>
    <row r="23" spans="1:8" x14ac:dyDescent="0.3">
      <c r="B23" s="2"/>
    </row>
    <row r="24" spans="1:8" ht="15.6" x14ac:dyDescent="0.3">
      <c r="A24" s="7" t="s">
        <v>74</v>
      </c>
      <c r="C24" s="2"/>
      <c r="D24" s="2"/>
      <c r="E24" s="2"/>
      <c r="F24" s="2"/>
      <c r="G24" s="2"/>
    </row>
    <row r="25" spans="1:8" ht="15.6" x14ac:dyDescent="0.3">
      <c r="A25" s="7" t="s">
        <v>76</v>
      </c>
      <c r="B25" s="52">
        <v>0</v>
      </c>
      <c r="C25" s="2"/>
      <c r="D25" s="2"/>
      <c r="E25" s="2"/>
      <c r="F25" s="2"/>
      <c r="G25" s="2"/>
    </row>
    <row r="26" spans="1:8" ht="15.6" x14ac:dyDescent="0.3">
      <c r="A26" s="7" t="s">
        <v>77</v>
      </c>
      <c r="B26" s="53">
        <v>1</v>
      </c>
      <c r="C26" s="2"/>
      <c r="D26" s="2"/>
      <c r="E26" s="2"/>
      <c r="F26" s="2"/>
      <c r="G26" s="2"/>
    </row>
    <row r="27" spans="1:8" ht="15.6" x14ac:dyDescent="0.3">
      <c r="A27" s="7" t="s">
        <v>78</v>
      </c>
      <c r="B27" s="52">
        <v>0</v>
      </c>
    </row>
    <row r="28" spans="1:8" ht="15.6" x14ac:dyDescent="0.3">
      <c r="A28" s="7" t="s">
        <v>97</v>
      </c>
      <c r="B28" s="53">
        <v>1</v>
      </c>
    </row>
    <row r="29" spans="1:8" ht="15.6" x14ac:dyDescent="0.3">
      <c r="B29" s="28"/>
    </row>
    <row r="30" spans="1:8" x14ac:dyDescent="0.3">
      <c r="B30" s="37"/>
    </row>
    <row r="31" spans="1:8" x14ac:dyDescent="0.3">
      <c r="B31" s="38"/>
      <c r="C31" s="6"/>
      <c r="D31" s="6"/>
      <c r="E31" s="6"/>
      <c r="F31" s="6"/>
      <c r="G31" s="6"/>
    </row>
    <row r="32" spans="1:8" x14ac:dyDescent="0.3">
      <c r="B32" s="37"/>
    </row>
    <row r="33" spans="2:2" x14ac:dyDescent="0.3">
      <c r="B33" s="37"/>
    </row>
  </sheetData>
  <mergeCells count="1">
    <mergeCell ref="B6:G6"/>
  </mergeCells>
  <printOptions gridLines="1"/>
  <pageMargins left="0.7" right="0.7" top="0.75" bottom="0.75" header="0.3" footer="0.3"/>
  <pageSetup scale="7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E33AE3169F5B84381602D320376D788" ma:contentTypeVersion="3030" ma:contentTypeDescription="A content type to manage public (operations) IDB documents" ma:contentTypeScope="" ma:versionID="fa51d3967d6b97ae3cabec9762d32b1c">
  <xsd:schema xmlns:xsd="http://www.w3.org/2001/XMLSchema" xmlns:xs="http://www.w3.org/2001/XMLSchema" xmlns:p="http://schemas.microsoft.com/office/2006/metadata/properties" xmlns:ns2="cdc7663a-08f0-4737-9e8c-148ce897a09c" targetNamespace="http://schemas.microsoft.com/office/2006/metadata/properties" ma:root="true" ma:fieldsID="9d6c7bf6aa4c0f55b5fc02b7f099a77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EC</TermName>
          <TermId xmlns="http://schemas.microsoft.com/office/infopath/2007/PartnerControls">8f163189-00fa-4e7c-827d-28fb5798781c</TermId>
        </TermInfo>
      </Terms>
    </ic46d7e087fd4a108fb86518ca413cc6>
    <IDBDocs_x0020_Number xmlns="cdc7663a-08f0-4737-9e8c-148ce897a09c" xsi:nil="true"/>
    <Division_x0020_or_x0020_Unit xmlns="cdc7663a-08f0-4737-9e8c-148ce897a09c">IFD/ICS</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Mahfouz, Giovanna L.</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RM-PUB</TermName>
          <TermId xmlns="http://schemas.microsoft.com/office/infopath/2007/PartnerControls">6679f56e-8b55-402b-90a0-8fe4c41c00ba</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46</Value>
      <Value>45</Value>
      <Value>30</Value>
      <Value>1</Value>
      <Value>32</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EC-L1250</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RM</TermName>
          <TermId xmlns="http://schemas.microsoft.com/office/infopath/2007/PartnerControls">c8fda4a7-691a-4c65-b227-9825197b5cd2</TermId>
        </TermInfo>
      </Terms>
    </nddeef1749674d76abdbe4b239a70bc6>
    <Record_x0020_Number xmlns="cdc7663a-08f0-4737-9e8c-148ce897a09c" xsi:nil="true"/>
    <_dlc_DocId xmlns="cdc7663a-08f0-4737-9e8c-148ce897a09c">EZSHARE-572666339-28</_dlc_DocId>
    <_dlc_DocIdUrl xmlns="cdc7663a-08f0-4737-9e8c-148ce897a09c">
      <Url>https://idbg.sharepoint.com/teams/EZ-EC-LON/EC-L1250/_layouts/15/DocIdRedir.aspx?ID=EZSHARE-572666339-28</Url>
      <Description>EZSHARE-572666339-28</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BEAEF028-EB1E-46E0-8CE7-29814C13BA08}"/>
</file>

<file path=customXml/itemProps2.xml><?xml version="1.0" encoding="utf-8"?>
<ds:datastoreItem xmlns:ds="http://schemas.openxmlformats.org/officeDocument/2006/customXml" ds:itemID="{994C4193-FED7-4EE7-98D8-DB4CA73488F1}"/>
</file>

<file path=customXml/itemProps3.xml><?xml version="1.0" encoding="utf-8"?>
<ds:datastoreItem xmlns:ds="http://schemas.openxmlformats.org/officeDocument/2006/customXml" ds:itemID="{9A5BA552-70A1-49EB-B111-030DFA7593BA}"/>
</file>

<file path=customXml/itemProps4.xml><?xml version="1.0" encoding="utf-8"?>
<ds:datastoreItem xmlns:ds="http://schemas.openxmlformats.org/officeDocument/2006/customXml" ds:itemID="{84D7D10C-C620-4FF3-BDFD-911526B4A4B5}"/>
</file>

<file path=customXml/itemProps5.xml><?xml version="1.0" encoding="utf-8"?>
<ds:datastoreItem xmlns:ds="http://schemas.openxmlformats.org/officeDocument/2006/customXml" ds:itemID="{2EA78846-B5FF-4A6C-8B96-5E8A3B40D8C7}"/>
</file>

<file path=customXml/itemProps6.xml><?xml version="1.0" encoding="utf-8"?>
<ds:datastoreItem xmlns:ds="http://schemas.openxmlformats.org/officeDocument/2006/customXml" ds:itemID="{7817640C-50CC-45E4-BAB9-8B478D042AA9}"/>
</file>

<file path=customXml/itemProps7.xml><?xml version="1.0" encoding="utf-8"?>
<ds:datastoreItem xmlns:ds="http://schemas.openxmlformats.org/officeDocument/2006/customXml" ds:itemID="{143C37DE-7BA9-491F-A025-1D5BFD6694F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Parametros</vt:lpstr>
      <vt:lpstr>Escen Base y Sensibilidad</vt:lpstr>
      <vt:lpstr>'Escen Base y Sensibilidad'!Print_Area</vt:lpstr>
      <vt:lpstr>Parametros!Print_Area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Fernandez, Roberto</dc:creator>
  <cp:keywords/>
  <cp:lastModifiedBy>Fernandez, Roberto</cp:lastModifiedBy>
  <cp:lastPrinted>2019-04-09T20:23:48Z</cp:lastPrinted>
  <dcterms:created xsi:type="dcterms:W3CDTF">2018-10-05T14:53:01Z</dcterms:created>
  <dcterms:modified xsi:type="dcterms:W3CDTF">2019-06-13T04:42:50Z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46;#RM-PUB|6679f56e-8b55-402b-90a0-8fe4c41c00ba</vt:lpwstr>
  </property>
  <property fmtid="{D5CDD505-2E9C-101B-9397-08002B2CF9AE}" pid="7" name="Fund IDB">
    <vt:lpwstr>30;#ORC|c028a4b2-ad8b-4cf4-9cac-a2ae6a778e23</vt:lpwstr>
  </property>
  <property fmtid="{D5CDD505-2E9C-101B-9397-08002B2CF9AE}" pid="8" name="Country">
    <vt:lpwstr>32;#EC|8f163189-00fa-4e7c-827d-28fb5798781c</vt:lpwstr>
  </property>
  <property fmtid="{D5CDD505-2E9C-101B-9397-08002B2CF9AE}" pid="9" name="Sector IDB">
    <vt:lpwstr>45;#RM|c8fda4a7-691a-4c65-b227-9825197b5cd2</vt:lpwstr>
  </property>
  <property fmtid="{D5CDD505-2E9C-101B-9397-08002B2CF9AE}" pid="10" name="Function Operations IDB">
    <vt:lpwstr>1;#Project Preparation, Planning and Design|29ca0c72-1fc4-435f-a09c-28585cb5eac9</vt:lpwstr>
  </property>
  <property fmtid="{D5CDD505-2E9C-101B-9397-08002B2CF9AE}" pid="11" name="_dlc_DocIdItemGuid">
    <vt:lpwstr>f3bcac97-846f-4b2e-8f93-8946d140f2b6</vt:lpwstr>
  </property>
  <property fmtid="{D5CDD505-2E9C-101B-9397-08002B2CF9AE}" pid="12" name="Disclosure Activity">
    <vt:lpwstr>Loan Proposal</vt:lpwstr>
  </property>
  <property fmtid="{D5CDD505-2E9C-101B-9397-08002B2CF9AE}" pid="13" name="ContentTypeId">
    <vt:lpwstr>0x0101001A458A224826124E8B45B1D613300CFC002E33AE3169F5B84381602D320376D788</vt:lpwstr>
  </property>
</Properties>
</file>