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onnections.xml" ContentType="application/vnd.openxmlformats-officedocument.spreadsheetml.connection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.xml" ContentType="application/vnd.openxmlformats-officedocument.spreadsheetml.sheetMetadata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 defaultThemeVersion="124226"/>
  <bookViews>
    <workbookView xWindow="120" yWindow="120" windowWidth="19020" windowHeight="11760"/>
  </bookViews>
  <sheets>
    <sheet name="PEP" sheetId="5" r:id="rId1"/>
    <sheet name="Chart1" sheetId="8" r:id="rId2"/>
    <sheet name="Task Usage" sheetId="9" r:id="rId3"/>
    <sheet name="AUXILIAR" sheetId="7" state="hidden" r:id="rId4"/>
    <sheet name="Plan1" sheetId="6" state="hidden" r:id="rId5"/>
    <sheet name="EAP" sheetId="10" r:id="rId6"/>
  </sheets>
  <externalReferences>
    <externalReference r:id="rId7"/>
  </externalReferences>
  <calcPr calcId="145621"/>
  <pivotCaches>
    <pivotCache cacheId="0" r:id="rId8"/>
  </pivotCaches>
</workbook>
</file>

<file path=xl/calcChain.xml><?xml version="1.0" encoding="utf-8"?>
<calcChain xmlns="http://schemas.openxmlformats.org/spreadsheetml/2006/main">
  <c r="M56" i="5" l="1"/>
  <c r="J56" i="5" l="1"/>
  <c r="N73" i="5"/>
  <c r="O73" i="5"/>
  <c r="P73" i="5"/>
  <c r="Q73" i="5"/>
  <c r="M73" i="5"/>
  <c r="N72" i="5"/>
  <c r="H74" i="5" l="1"/>
  <c r="H73" i="5"/>
  <c r="H38" i="5"/>
  <c r="H23" i="5"/>
  <c r="H20" i="5"/>
  <c r="H19" i="5"/>
  <c r="H18" i="5"/>
  <c r="H17" i="5"/>
  <c r="H16" i="5"/>
  <c r="H15" i="5"/>
  <c r="H14" i="5"/>
  <c r="H13" i="5"/>
  <c r="H12" i="5"/>
  <c r="H11" i="5"/>
  <c r="H10" i="5"/>
  <c r="E68" i="7"/>
  <c r="E67" i="7"/>
  <c r="E66" i="7"/>
  <c r="E63" i="7"/>
  <c r="E59" i="7"/>
  <c r="E55" i="7"/>
  <c r="E54" i="7"/>
  <c r="E53" i="7"/>
  <c r="E48" i="7"/>
  <c r="E44" i="7"/>
  <c r="E39" i="7"/>
  <c r="E34" i="7"/>
  <c r="E33" i="7"/>
  <c r="E32" i="7"/>
  <c r="E29" i="7"/>
  <c r="E26" i="7"/>
  <c r="E23" i="7"/>
  <c r="E20" i="7"/>
  <c r="E16" i="7"/>
  <c r="E13" i="7"/>
  <c r="E10" i="7"/>
  <c r="M68" i="6" l="1"/>
  <c r="M67" i="6"/>
  <c r="H61" i="6"/>
  <c r="I61" i="6"/>
  <c r="J61" i="6"/>
  <c r="K61" i="6"/>
  <c r="G61" i="6"/>
  <c r="M60" i="6"/>
  <c r="M59" i="6"/>
  <c r="M61" i="6" s="1"/>
  <c r="Q72" i="5"/>
  <c r="O72" i="5"/>
  <c r="Q66" i="5"/>
  <c r="P66" i="5"/>
  <c r="O66" i="5"/>
  <c r="N66" i="5"/>
  <c r="Q65" i="5"/>
  <c r="Q67" i="5" s="1"/>
  <c r="P65" i="5"/>
  <c r="P67" i="5" s="1"/>
  <c r="O65" i="5"/>
  <c r="O67" i="5" s="1"/>
  <c r="N65" i="5"/>
  <c r="N67" i="5" s="1"/>
  <c r="Q62" i="5"/>
  <c r="P62" i="5"/>
  <c r="O62" i="5"/>
  <c r="N62" i="5"/>
  <c r="Q61" i="5"/>
  <c r="Q63" i="5" s="1"/>
  <c r="P61" i="5"/>
  <c r="P63" i="5" s="1"/>
  <c r="O61" i="5"/>
  <c r="O63" i="5" s="1"/>
  <c r="N61" i="5"/>
  <c r="M66" i="5"/>
  <c r="M65" i="5"/>
  <c r="M62" i="5"/>
  <c r="M61" i="5"/>
  <c r="Q56" i="5"/>
  <c r="P56" i="5"/>
  <c r="Q55" i="5"/>
  <c r="P55" i="5"/>
  <c r="O55" i="5"/>
  <c r="N55" i="5"/>
  <c r="Q54" i="5"/>
  <c r="Q57" i="5" s="1"/>
  <c r="P54" i="5"/>
  <c r="P57" i="5" s="1"/>
  <c r="O54" i="5"/>
  <c r="O57" i="5" s="1"/>
  <c r="N54" i="5"/>
  <c r="N57" i="5" s="1"/>
  <c r="Q51" i="5"/>
  <c r="P51" i="5"/>
  <c r="O51" i="5"/>
  <c r="N51" i="5"/>
  <c r="Q50" i="5"/>
  <c r="Q52" i="5" s="1"/>
  <c r="P50" i="5"/>
  <c r="P52" i="5" s="1"/>
  <c r="O50" i="5"/>
  <c r="O52" i="5" s="1"/>
  <c r="N50" i="5"/>
  <c r="N52" i="5" s="1"/>
  <c r="Q47" i="5"/>
  <c r="P47" i="5"/>
  <c r="O47" i="5"/>
  <c r="N47" i="5"/>
  <c r="Q46" i="5"/>
  <c r="P46" i="5"/>
  <c r="O46" i="5"/>
  <c r="N46" i="5"/>
  <c r="Q45" i="5"/>
  <c r="Q48" i="5" s="1"/>
  <c r="P45" i="5"/>
  <c r="P48" i="5" s="1"/>
  <c r="O45" i="5"/>
  <c r="O48" i="5" s="1"/>
  <c r="N45" i="5"/>
  <c r="N48" i="5" s="1"/>
  <c r="Q42" i="5"/>
  <c r="P42" i="5"/>
  <c r="O42" i="5"/>
  <c r="N42" i="5"/>
  <c r="Q41" i="5"/>
  <c r="P41" i="5"/>
  <c r="O41" i="5"/>
  <c r="N41" i="5"/>
  <c r="Q40" i="5"/>
  <c r="Q43" i="5" s="1"/>
  <c r="P40" i="5"/>
  <c r="P43" i="5" s="1"/>
  <c r="O40" i="5"/>
  <c r="O43" i="5" s="1"/>
  <c r="N40" i="5"/>
  <c r="N43" i="5" s="1"/>
  <c r="M55" i="5"/>
  <c r="M54" i="5"/>
  <c r="M57" i="5" s="1"/>
  <c r="M51" i="5"/>
  <c r="M52" i="5" s="1"/>
  <c r="M50" i="5"/>
  <c r="M46" i="5"/>
  <c r="M47" i="5"/>
  <c r="M45" i="5"/>
  <c r="M41" i="5"/>
  <c r="M42" i="5"/>
  <c r="M40" i="5"/>
  <c r="Q20" i="5"/>
  <c r="P20" i="5"/>
  <c r="O20" i="5"/>
  <c r="N20" i="5"/>
  <c r="M20" i="5"/>
  <c r="Q17" i="5"/>
  <c r="P17" i="5"/>
  <c r="O17" i="5"/>
  <c r="N17" i="5"/>
  <c r="M17" i="5"/>
  <c r="M43" i="5" l="1"/>
  <c r="M67" i="5"/>
  <c r="M48" i="5"/>
  <c r="M63" i="5"/>
  <c r="N63" i="5"/>
  <c r="N58" i="5"/>
  <c r="O58" i="5"/>
  <c r="P58" i="5"/>
  <c r="Q58" i="5"/>
  <c r="Q35" i="5"/>
  <c r="Q36" i="5" s="1"/>
  <c r="P35" i="5"/>
  <c r="P36" i="5" s="1"/>
  <c r="O35" i="5"/>
  <c r="O36" i="5" s="1"/>
  <c r="N35" i="5"/>
  <c r="N36" i="5" s="1"/>
  <c r="Q32" i="5"/>
  <c r="Q33" i="5" s="1"/>
  <c r="P32" i="5"/>
  <c r="P33" i="5" s="1"/>
  <c r="O32" i="5"/>
  <c r="O33" i="5" s="1"/>
  <c r="N32" i="5"/>
  <c r="N33" i="5" s="1"/>
  <c r="Q29" i="5"/>
  <c r="Q30" i="5" s="1"/>
  <c r="P29" i="5"/>
  <c r="P30" i="5" s="1"/>
  <c r="O29" i="5"/>
  <c r="O30" i="5" s="1"/>
  <c r="N29" i="5"/>
  <c r="N30" i="5" s="1"/>
  <c r="Q26" i="5"/>
  <c r="Q27" i="5" s="1"/>
  <c r="P26" i="5"/>
  <c r="P27" i="5" s="1"/>
  <c r="O26" i="5"/>
  <c r="O27" i="5" s="1"/>
  <c r="N26" i="5"/>
  <c r="N27" i="5" s="1"/>
  <c r="Q23" i="5"/>
  <c r="Q24" i="5" s="1"/>
  <c r="P23" i="5"/>
  <c r="P24" i="5" s="1"/>
  <c r="O23" i="5"/>
  <c r="O24" i="5" s="1"/>
  <c r="N23" i="5"/>
  <c r="N24" i="5" s="1"/>
  <c r="Q21" i="5"/>
  <c r="P21" i="5"/>
  <c r="O21" i="5"/>
  <c r="N21" i="5"/>
  <c r="Q18" i="5"/>
  <c r="P18" i="5"/>
  <c r="O18" i="5"/>
  <c r="N18" i="5"/>
  <c r="Q14" i="5"/>
  <c r="Q15" i="5" s="1"/>
  <c r="P14" i="5"/>
  <c r="P15" i="5" s="1"/>
  <c r="O14" i="5"/>
  <c r="O15" i="5" s="1"/>
  <c r="N14" i="5"/>
  <c r="N15" i="5" s="1"/>
  <c r="Q11" i="5"/>
  <c r="Q12" i="5" s="1"/>
  <c r="Q37" i="5" s="1"/>
  <c r="P11" i="5"/>
  <c r="P12" i="5" s="1"/>
  <c r="P37" i="5" s="1"/>
  <c r="O11" i="5"/>
  <c r="O12" i="5" s="1"/>
  <c r="O37" i="5" s="1"/>
  <c r="N11" i="5"/>
  <c r="N12" i="5" s="1"/>
  <c r="M35" i="5"/>
  <c r="M36" i="5" s="1"/>
  <c r="M32" i="5"/>
  <c r="M33" i="5" s="1"/>
  <c r="M58" i="5" l="1"/>
  <c r="M74" i="5" s="1"/>
  <c r="N37" i="5"/>
  <c r="Q74" i="5"/>
  <c r="P74" i="5"/>
  <c r="O74" i="5"/>
  <c r="N74" i="5"/>
  <c r="M29" i="5"/>
  <c r="M30" i="5" s="1"/>
  <c r="M26" i="5"/>
  <c r="M27" i="5" s="1"/>
  <c r="M23" i="5"/>
  <c r="M24" i="5" s="1"/>
  <c r="H22" i="5"/>
  <c r="M21" i="5"/>
  <c r="M18" i="5"/>
  <c r="M14" i="5"/>
  <c r="M15" i="5" s="1"/>
  <c r="M11" i="5"/>
  <c r="M12" i="5" s="1"/>
  <c r="J74" i="5" l="1"/>
  <c r="M37" i="5"/>
  <c r="J21" i="5"/>
  <c r="I21" i="5" s="1"/>
  <c r="K41" i="5"/>
  <c r="K42" i="5"/>
  <c r="K43" i="5"/>
  <c r="K40" i="5"/>
  <c r="K20" i="5"/>
  <c r="J37" i="5" l="1"/>
  <c r="J62" i="5" l="1"/>
  <c r="I62" i="5" s="1"/>
  <c r="J58" i="5"/>
  <c r="I58" i="5" s="1"/>
  <c r="J54" i="5"/>
  <c r="I54" i="5" s="1"/>
  <c r="J46" i="5"/>
  <c r="I46" i="5" s="1"/>
  <c r="J41" i="5"/>
  <c r="I41" i="5" s="1"/>
  <c r="J40" i="5"/>
  <c r="I40" i="5" s="1"/>
  <c r="J61" i="5"/>
  <c r="I61" i="5" s="1"/>
  <c r="J67" i="5"/>
  <c r="I67" i="5" s="1"/>
  <c r="J63" i="5"/>
  <c r="I63" i="5" s="1"/>
  <c r="J65" i="5"/>
  <c r="I65" i="5" s="1"/>
  <c r="J66" i="5"/>
  <c r="I66" i="5" s="1"/>
  <c r="J50" i="5"/>
  <c r="I50" i="5" s="1"/>
  <c r="J45" i="5"/>
  <c r="I45" i="5" s="1"/>
  <c r="J43" i="5"/>
  <c r="I43" i="5" s="1"/>
  <c r="J57" i="5"/>
  <c r="I57" i="5" s="1"/>
  <c r="J52" i="5"/>
  <c r="I52" i="5" s="1"/>
  <c r="J47" i="5"/>
  <c r="I47" i="5" s="1"/>
  <c r="J42" i="5"/>
  <c r="I42" i="5" s="1"/>
  <c r="J55" i="5"/>
  <c r="I55" i="5" s="1"/>
  <c r="J48" i="5"/>
  <c r="I48" i="5" s="1"/>
  <c r="I56" i="5"/>
  <c r="J51" i="5"/>
  <c r="I51" i="5" s="1"/>
  <c r="N6" i="5"/>
  <c r="O6" i="5" s="1"/>
  <c r="P6" i="5" s="1"/>
  <c r="Q6" i="5" s="1"/>
  <c r="G61" i="5"/>
  <c r="I59" i="5"/>
  <c r="K46" i="5"/>
  <c r="K47" i="5" s="1"/>
  <c r="K48" i="5" s="1"/>
  <c r="F46" i="5"/>
  <c r="G46" i="5" s="1"/>
  <c r="F44" i="5"/>
  <c r="G44" i="5" s="1"/>
  <c r="F43" i="5"/>
  <c r="G43" i="5" s="1"/>
  <c r="I38" i="5"/>
  <c r="F38" i="5"/>
  <c r="G38" i="5" s="1"/>
  <c r="F24" i="5"/>
  <c r="G24" i="5" s="1"/>
  <c r="K23" i="5"/>
  <c r="K24" i="5" s="1"/>
  <c r="F19" i="5"/>
  <c r="G19" i="5" s="1"/>
  <c r="J26" i="5" l="1"/>
  <c r="I26" i="5" s="1"/>
  <c r="J20" i="5"/>
  <c r="I20" i="5" s="1"/>
  <c r="J14" i="5"/>
  <c r="I14" i="5" s="1"/>
  <c r="J36" i="5"/>
  <c r="I36" i="5" s="1"/>
  <c r="J18" i="5"/>
  <c r="I18" i="5" s="1"/>
  <c r="J12" i="5"/>
  <c r="I12" i="5" s="1"/>
  <c r="J35" i="5"/>
  <c r="I35" i="5" s="1"/>
  <c r="J32" i="5"/>
  <c r="I32" i="5" s="1"/>
  <c r="J24" i="5"/>
  <c r="I24" i="5" s="1"/>
  <c r="J17" i="5"/>
  <c r="I17" i="5" s="1"/>
  <c r="J11" i="5"/>
  <c r="I11" i="5" s="1"/>
  <c r="J30" i="5"/>
  <c r="I30" i="5" s="1"/>
  <c r="J27" i="5"/>
  <c r="I27" i="5" s="1"/>
  <c r="J23" i="5"/>
  <c r="I23" i="5" s="1"/>
  <c r="J15" i="5"/>
  <c r="I15" i="5" s="1"/>
  <c r="I37" i="5"/>
  <c r="J33" i="5"/>
  <c r="I33" i="5" s="1"/>
  <c r="J29" i="5"/>
  <c r="I29" i="5" s="1"/>
  <c r="K26" i="5"/>
  <c r="K29" i="5" s="1"/>
  <c r="K32" i="5" s="1"/>
  <c r="K35" i="5" s="1"/>
</calcChain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4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5;Persist Security Info=True;Data Source=C:\Users\LUIZCL~1\AppData\Local\Temp\Visual Reports Temporary Data\{9b2d82ea-b719-e511-8299-e36f0539fc11}\TaskTP.cub;MDX Compatibility=1;Safety Options=2;MDX Missing Member Mode=Error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ask Usage"/>
    <s v="{[Tasks].[Tasks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<sst xmlns="http://schemas.openxmlformats.org/spreadsheetml/2006/main" count="378" uniqueCount="195">
  <si>
    <t>Year</t>
  </si>
  <si>
    <t>Cost</t>
  </si>
  <si>
    <t>2016</t>
  </si>
  <si>
    <t>2017</t>
  </si>
  <si>
    <t>2018</t>
  </si>
  <si>
    <t>2019</t>
  </si>
  <si>
    <t>2020</t>
  </si>
  <si>
    <t>Total Geral</t>
  </si>
  <si>
    <t xml:space="preserve">Task </t>
  </si>
  <si>
    <t>PEP PROEXMAES II</t>
  </si>
  <si>
    <t>Task  1</t>
  </si>
  <si>
    <t>Programa de Expansão e Melhoria da Assistência Especializada a Saúde - PROEXMAES II</t>
  </si>
  <si>
    <t>PEP PROEXMAES II Total</t>
  </si>
  <si>
    <t>Task  2</t>
  </si>
  <si>
    <t>COMPONENTE 1 -Fortalecimento da Gestão e Melhoria da Qualidade dos Serviços</t>
  </si>
  <si>
    <t>COMPONENTE 2 - Ampliação do Acesso e Consolidação da RAS</t>
  </si>
  <si>
    <t>COMPONENTE 3 - Administração e Avaliação</t>
  </si>
  <si>
    <t>Programa de Expansão e Melhoria da Assistência Especializada a Saúde - PROEXMAES II Total</t>
  </si>
  <si>
    <t>Task  3</t>
  </si>
  <si>
    <t>P1. Estudos de Consultoria Desenvolvidos</t>
  </si>
  <si>
    <t>P2. Sistemas de regulação de acesso e auditorias reforçados</t>
  </si>
  <si>
    <t>P3. Protocolos clínicos e linhas de cuidados desenvolvidas</t>
  </si>
  <si>
    <t>P4. Linhas de Cuidado Implementadas</t>
  </si>
  <si>
    <t>P5. Novas instalações (sede) da SESA construídas e equipadas</t>
  </si>
  <si>
    <t>P6. Centro de logística Implantado</t>
  </si>
  <si>
    <t>P7. Hospitais da Rede Pública com sistema de informática de gestão implementados</t>
  </si>
  <si>
    <t>P8. Estabelecimentos de saúde (media complexidade e hospitais) certificados em qualidade</t>
  </si>
  <si>
    <t>COMPONENTE 1 -Fortalecimento da Gestão e Melhoria da Qualidade dos Serviços Total</t>
  </si>
  <si>
    <t>P9. Hospital Regional Litoral-Jaguaribe construido y equipado</t>
  </si>
  <si>
    <t>P10. Policlínica de Fortaleza construida e equipada</t>
  </si>
  <si>
    <t>P11. Serviços de atenção ao parto reformados e equipados</t>
  </si>
  <si>
    <t>P12. Hospital Metropolitano construido e equipado</t>
  </si>
  <si>
    <t>COMPONENTE 2 - Ampliação do Acesso e Consolidação da RAS Total</t>
  </si>
  <si>
    <t>P13. Unidade Gestora do Programa Constituída - UGP</t>
  </si>
  <si>
    <t>P14.Avaliaçoes intermediária e final desenvolvidas</t>
  </si>
  <si>
    <t>P15. Avaliação de impacto realizada</t>
  </si>
  <si>
    <t>COMPONENTE 3 - Administração e Avaliação Total</t>
  </si>
  <si>
    <t>Task  4</t>
  </si>
  <si>
    <t>Contratar consultoria para Planejamento de Processos da SESA</t>
  </si>
  <si>
    <t>P1. Estudos de Consultoria Desenvolvidos Total</t>
  </si>
  <si>
    <t>Reforçar os sistemas de regulação do acesso e auditorias</t>
  </si>
  <si>
    <t>P2. Sistemas de regulação de acesso e auditorias reforçados Total</t>
  </si>
  <si>
    <t>Desenvolver protocolos clínicos e linhas de cuidados prioritários.</t>
  </si>
  <si>
    <t>P3. Protocolos clínicos e linhas de cuidados desenvolvidas Total</t>
  </si>
  <si>
    <t>Contratar consultoria para Implementação das linhas de cuidado nas redes de atenção nos níveis primário, secundário e terciário.</t>
  </si>
  <si>
    <t>Outras capacitações e formação da Equipe SESA</t>
  </si>
  <si>
    <t>P4. Linhas de Cuidado Implementadas Total</t>
  </si>
  <si>
    <t>Construir novas instalações para a SESA e Adequar Coordenadorias Regionais de Saúde - CRES.</t>
  </si>
  <si>
    <t>P5. Novas instalações (sede) da SESA construídas e equipadas Total</t>
  </si>
  <si>
    <t>Implantar Centro de logística (Infrestrutura)</t>
  </si>
  <si>
    <t>P6. Centro de logística Implantado Total</t>
  </si>
  <si>
    <t>Informatizar e melhorar os processos de gestão hospitalar para toda a rede própria do Estado</t>
  </si>
  <si>
    <t>P7. Hospitais da Rede Pública com sistema de informática de gestão implementados Total</t>
  </si>
  <si>
    <t>Certificar 29 unidades de saúde de média complexidade *(policlínicas e CEOS)</t>
  </si>
  <si>
    <t>P8. Estabelecimentos de saúde (media complexidade e hospitais) certificados em qualidade Total</t>
  </si>
  <si>
    <t>Elaborar projeto para o Hospital Regional do Jaguaribe</t>
  </si>
  <si>
    <t>Construir Hospital Regional de Jaguaribe</t>
  </si>
  <si>
    <t>Adquirir Equipamentos para o Hospital Regional de Jaguaribe</t>
  </si>
  <si>
    <t>Elaborar projeto para Policlinica de Fortaleza</t>
  </si>
  <si>
    <t>Construir Policlínica Fortaleza</t>
  </si>
  <si>
    <t>Adquirir Equipamentos para Policlínica Fortaleza</t>
  </si>
  <si>
    <t>P10. Policlínica de Fortaleza construida e equipada Total</t>
  </si>
  <si>
    <t>Adequação física para serviços de parto no Estado</t>
  </si>
  <si>
    <t>Aquisição de equipamentos para serviços de parto no Estado</t>
  </si>
  <si>
    <t>P11. Serviços de atenção ao parto reformados e equipados Total</t>
  </si>
  <si>
    <t>Realizar Etapa 02 da PPP - Serviços de limpeza do terreno e terraplanagem do Hospital Metropolitano</t>
  </si>
  <si>
    <t>Construir Hospital Metropolitano (HRM) PPP</t>
  </si>
  <si>
    <t>Adquirir Equipamentos para o Hospital Metropolitano (Contraparte do Estado para PPP não contemplados na Sociedade para fins especificos HRM) - SPE</t>
  </si>
  <si>
    <t>P12. Hospital Metropolitano construido e equipado Total</t>
  </si>
  <si>
    <t>Constituir equipe de gestão do programa</t>
  </si>
  <si>
    <t>Apoiar eventos e Fortalecimento da UGP</t>
  </si>
  <si>
    <t>P13. Unidade Gestora do Programa Constituída - UGP Total</t>
  </si>
  <si>
    <t>Avaliação Intermediária</t>
  </si>
  <si>
    <t>Avaliação Final</t>
  </si>
  <si>
    <t>P14.Avaliaçoes intermediária e final desenvolvidas Total</t>
  </si>
  <si>
    <t>Realizar Avaliação de Impacto e Monitoramento</t>
  </si>
  <si>
    <t>P15. Avaliação de impacto realizada Total</t>
  </si>
  <si>
    <t>COMPONENTE / AÇÃO PROPOSTA</t>
  </si>
  <si>
    <t>CUSTO ESTIMADO 
R$</t>
  </si>
  <si>
    <t>CUSTO ESTIMADO
US$</t>
  </si>
  <si>
    <t>FONTE</t>
  </si>
  <si>
    <t>Ano</t>
  </si>
  <si>
    <t>Task  5</t>
  </si>
  <si>
    <t>BID</t>
  </si>
  <si>
    <t>Local</t>
  </si>
  <si>
    <t>EAP_270515_luiz</t>
  </si>
  <si>
    <t>PROSUS</t>
  </si>
  <si>
    <t>COMPONENTE 1 - APOIO À MELHORIA DA GESTÃO DA REDE SUS NA RMS</t>
  </si>
  <si>
    <t>Contratação de consultoria para apoio do planejamento e acompanhamento do sistema de informação - SQC (1)</t>
  </si>
  <si>
    <t>Aquisição de Infraestrutura de teconologia de informação e comunicação para as unidades de saúde em rede (centros de referências de média complexidade e CIAS - 31 estabelecimentos no total)</t>
  </si>
  <si>
    <t>Aquisição de equipamentos para Sistema de informação da SESAB (datacenter principal e de contigência)</t>
  </si>
  <si>
    <t>Aquisição de Softwares para o sistema de informação em saúde (gerenciamento hospitalar, história clínica eletrônica, classificação de risco, produção de serviços, sistemas de custos e regulação do sistema)</t>
  </si>
  <si>
    <t>Aquisição de Softwares para Sistema de informação da SESAB (datacenter principal e de contigência)</t>
  </si>
  <si>
    <t>Contratação de serviços para Infraestrutura de tecnologia de informação e comunicação para as unidades de saúde em rede (centros de referências de média complexidade e CIAS - 31 estabelecimentos no total)</t>
  </si>
  <si>
    <t>Contratação de serviços (q não de consultoria) para sistema de informação em saúde (gerenciamento hospitalar, história clínica eletrônica, classificação de risco, produção de serviços, sistemas de custos e regulação do sistema)</t>
  </si>
  <si>
    <t>Contratação de serviços (q não de consultoria) para Integração das bases de dados existentes e das centrais de regulação (interoperabilidade)</t>
  </si>
  <si>
    <t>Contratação de serviços (q não de consultoria) para Sistema de informação da SESAB (datacenter principal e de contigência)</t>
  </si>
  <si>
    <t>MODULOS DO SISTEMA DE INFORMAÇÕES DA SESAB INSTALADOS E EM FUNCIONAMENTO Total</t>
  </si>
  <si>
    <t>MODELAGEM DA REDE DE ATENÇÃO À SAÚDE NA RMS</t>
  </si>
  <si>
    <t>Contratação de consultoria para definição e alcance das diferentes linhas de cuidado no marco das redes de atenção (serviços, protocolos e guias de prática clínica -&gt;&gt; hipertensão e diabetes) e Modelagem das Redes de Saúde da RMS - SQC(2)</t>
  </si>
  <si>
    <t>MODELAGEM DA REDE DE ATENÇÃO À SAÚDE NA RMS Total</t>
  </si>
  <si>
    <t>EQUIPAMENTO PARA A REDE DE ATENÇÃO</t>
  </si>
  <si>
    <t>Aquisição de equipamentos para o Fortalecimento do observatório da violência e de acidentes</t>
  </si>
  <si>
    <t>Aquisição de Equipamentos para COMPLEXO REGULADOR REGIONAL e MACRORREGIONAL DO ESTADO - CP(9)</t>
  </si>
  <si>
    <t>COMPONENTE 2 - FORTALECIMENTO DAS REDES INTEGRADAS DE SAÚDE NA RMS</t>
  </si>
  <si>
    <t>LIBERAÇÃO FÍSICA E LEGAL DE TERRENOS</t>
  </si>
  <si>
    <t>Ano 01 - Aceleração</t>
  </si>
  <si>
    <t>Contratar Serviços de Topografia - CP(7)</t>
  </si>
  <si>
    <t>Ano 02 - Continuidade</t>
  </si>
  <si>
    <t>LIBERAÇÃO FÍSICA E LEGAL DE TERRENOS Total</t>
  </si>
  <si>
    <t>PROJETOS EXECUTIVOS</t>
  </si>
  <si>
    <t>Contratar Projetos Executivos e complementares - SBQC (5)</t>
  </si>
  <si>
    <t>PROJETOS EXECUTIVOS Total</t>
  </si>
  <si>
    <t>OBRAS</t>
  </si>
  <si>
    <t>UNIDADES BÁSICAS DE SAÚDE CONSTRUÍDAS E EQUIPADAS</t>
  </si>
  <si>
    <t>SALVADOR / UBS URUGUAI (DISTRITO ITAPAGIPE) PORTE IV</t>
  </si>
  <si>
    <t>SALVADOR / UBS PIRAJÁ I(DISTRITO SÃO CAETANO/VALÉRIA) PORTE III</t>
  </si>
  <si>
    <t>SALVADOR / UBS PIRAJÁ II (DISTRITO SÃO CAETANO/VALERIA) PORTE III</t>
  </si>
  <si>
    <t>SALVADOR / UBS IAPI(DISTRITO LIBERDADE) PORTE IV</t>
  </si>
  <si>
    <t>SALVADOR / UBS VIVER MELHOR (DISTRITO BROTAS) PORTE III</t>
  </si>
  <si>
    <t>SALVADOR / UBS ALTO DE ONDINA(DISTRITO BARRA/RIO VERMELHO) PORTE III</t>
  </si>
  <si>
    <t>CAMAÇARI / UBS – PORTE II - VERDE HORIZONTE</t>
  </si>
  <si>
    <t>CAMAÇARI / UBS – PORTE II - ESTIVAS DE BURIS DE ABRANTES</t>
  </si>
  <si>
    <t>CANDEIAS / UBS – PORTE II</t>
  </si>
  <si>
    <t>DIAS D'AVILA / UBS – PORTE II</t>
  </si>
  <si>
    <t>SÃO SEBASTIÃO DO PASSÉ / UBS – PORTE II</t>
  </si>
  <si>
    <t>Aquisição de Equipamentos para as UBS</t>
  </si>
  <si>
    <t>UNIDADES BÁSICAS DE SAÚDE CONSTRUÍDAS E EQUIPADAS Total</t>
  </si>
  <si>
    <t>CENTROS DE ATENÇÃO PSICOSSOCIAL e UAIJ</t>
  </si>
  <si>
    <t>SALVADOR / CAPS ADIII ( )</t>
  </si>
  <si>
    <t>SÃO SEBASTIÃO DO PASSÉ / CAPS I ( )</t>
  </si>
  <si>
    <t>MADRE DE DEUS / CAPS I ( )</t>
  </si>
  <si>
    <t>SÃO FRANCISCO DO CONDE / CAPS I ( )</t>
  </si>
  <si>
    <t>CANDEIAS / CAPS AD ( )</t>
  </si>
  <si>
    <t>CAMAÇARI / CAPS III ( RUA DAS BEGÔNIAS - GLEBA C)</t>
  </si>
  <si>
    <t>SIMÕES FILHO / CAPS AD ( )</t>
  </si>
  <si>
    <t>ITAPARICA / CAPS I ( )</t>
  </si>
  <si>
    <t>LAURO DE FREITAS / UA IJ ( )</t>
  </si>
  <si>
    <t>Aquisição de Equipamentos para os Centros de Atenção Psicossocial</t>
  </si>
  <si>
    <t>PLANO DE EXECUÇÃO DO PROGRAMA (PEP)</t>
  </si>
  <si>
    <t>P9. Hospital Regional Litoral-Jaguaribe construido e equipado</t>
  </si>
  <si>
    <t>P9. Hospital Regional Litoral-Jaguaribe construido e equipado Total</t>
  </si>
  <si>
    <t>P5. Capacitação SESA Total</t>
  </si>
  <si>
    <t>P6. Novas instalações (sede) da SESA construídas e equipadas</t>
  </si>
  <si>
    <t>P6. Novas instalações (sede) da SESA construídas e equipadas Total</t>
  </si>
  <si>
    <t>P7. Centro de logística Implantado</t>
  </si>
  <si>
    <t>P7. Centro de logística Implantado Total</t>
  </si>
  <si>
    <t>P8. Hospitais da Rede Pública com sistema de informática de gestão implementados</t>
  </si>
  <si>
    <t>P8. Hospitais da Rede Pública com sistema de informática de gestão implementados Total</t>
  </si>
  <si>
    <t>P9. Estabelecimentos de saúde (media complexidade e hospitais) certificados em qualidade</t>
  </si>
  <si>
    <t>P9. Estabelecimentos de saúde (media complexidade e hospitais) certificados em qualidade Total</t>
  </si>
  <si>
    <t>P10. Hospital Regional Litoral-Jaguaribe construido e equipado</t>
  </si>
  <si>
    <t>P10. Hospital Regional Litoral-Jaguaribe construido e equipado Total</t>
  </si>
  <si>
    <t>P11. Policlínica de Fortaleza construida e equipada</t>
  </si>
  <si>
    <t>P11. Policlínica de Fortaleza construida e equipada Total</t>
  </si>
  <si>
    <t>P12. Serviços de atenção ao parto reformados e equipados</t>
  </si>
  <si>
    <t>P12. Serviços de atenção ao parto reformados e equipados Total</t>
  </si>
  <si>
    <t>P13. Hospital Metropolitano construido e equipado</t>
  </si>
  <si>
    <t>P13. Hospital Metropolitano construido e equipado Total</t>
  </si>
  <si>
    <t>P14. Unidade Gestora do Programa Constituída - UGP</t>
  </si>
  <si>
    <t>P14. Unidade Gestora do Programa Constituída - UGP Total</t>
  </si>
  <si>
    <t>P15.Avaliaçoes intermediária e final desenvolvidas</t>
  </si>
  <si>
    <t>P15.Avaliaçoes intermediária e final desenvolvidas Total</t>
  </si>
  <si>
    <t>P16. Avaliação de impacto realizada</t>
  </si>
  <si>
    <t>P16. Avaliação de impacto realizada Total</t>
  </si>
  <si>
    <t>2015</t>
  </si>
  <si>
    <t>2021</t>
  </si>
  <si>
    <t>EAP PROEXMAES II</t>
  </si>
  <si>
    <t>P5. Capacitação SESA</t>
  </si>
  <si>
    <t>Elaborar Projeto Executivo</t>
  </si>
  <si>
    <t>Adequar terreno</t>
  </si>
  <si>
    <t>EAP PROEXMAES II Total</t>
  </si>
  <si>
    <t>2021 Total</t>
  </si>
  <si>
    <t>Q1</t>
  </si>
  <si>
    <t>2020 Total</t>
  </si>
  <si>
    <t>Q4</t>
  </si>
  <si>
    <t>Q3</t>
  </si>
  <si>
    <t>Q2</t>
  </si>
  <si>
    <t>2019 Total</t>
  </si>
  <si>
    <t>2018 Total</t>
  </si>
  <si>
    <t>2017 Total</t>
  </si>
  <si>
    <t>2016 Total</t>
  </si>
  <si>
    <t>2015 Total</t>
  </si>
  <si>
    <t>Cumulative Cost</t>
  </si>
  <si>
    <t>Quarter</t>
  </si>
  <si>
    <t>Data</t>
  </si>
  <si>
    <t>All</t>
  </si>
  <si>
    <t>Tasks</t>
  </si>
  <si>
    <t xml:space="preserve">Realizar monitoramento do Programa </t>
  </si>
  <si>
    <t>P.16 Monitoramento do Programa realizado Total</t>
  </si>
  <si>
    <t xml:space="preserve">Realizar Avaliação de Impacto </t>
  </si>
  <si>
    <t xml:space="preserve">COMPONENTE 1 -Fortalecimento da Gestão e Melhoria da Qualidade dos Serviços </t>
  </si>
  <si>
    <t>BR-L1408 - Programa de Expansão e Melhoria da Assistência Especializada a Saúde no Estado do Ceará II</t>
  </si>
  <si>
    <t>Versão 23 08 2015</t>
  </si>
  <si>
    <t>Componente 3 - Administração, Avaliação e Auditoria 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</si>
</sst>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color theme="3" tint="0.39997558519241921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b/>
      <sz val="14"/>
      <name val="Arial"/>
      <family val="2"/>
    </font>
    <font>
      <b/>
      <u/>
      <sz val="14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9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/>
      <bottom/>
      <diagonal/>
    </border>
    <border>
      <left style="thin">
        <color rgb="FFABABAB"/>
      </left>
      <right/>
      <top style="thin">
        <color indexed="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10" xfId="0" applyBorder="1"/>
    <xf numFmtId="0" fontId="0" fillId="0" borderId="12" xfId="0" applyBorder="1"/>
    <xf numFmtId="164" fontId="0" fillId="0" borderId="7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8" xfId="1" applyNumberFormat="1" applyFont="1" applyBorder="1"/>
    <xf numFmtId="164" fontId="0" fillId="0" borderId="6" xfId="1" applyNumberFormat="1" applyFont="1" applyBorder="1"/>
    <xf numFmtId="164" fontId="0" fillId="0" borderId="10" xfId="1" applyNumberFormat="1" applyFont="1" applyBorder="1"/>
    <xf numFmtId="164" fontId="0" fillId="0" borderId="0" xfId="1" applyNumberFormat="1" applyFont="1"/>
    <xf numFmtId="164" fontId="0" fillId="0" borderId="11" xfId="1" applyNumberFormat="1" applyFont="1" applyBorder="1"/>
    <xf numFmtId="164" fontId="0" fillId="0" borderId="4" xfId="1" applyNumberFormat="1" applyFont="1" applyBorder="1"/>
    <xf numFmtId="164" fontId="0" fillId="0" borderId="9" xfId="1" applyNumberFormat="1" applyFont="1" applyBorder="1"/>
    <xf numFmtId="164" fontId="0" fillId="0" borderId="5" xfId="1" applyNumberFormat="1" applyFont="1" applyBorder="1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left" vertical="top" wrapText="1" indent="1"/>
    </xf>
    <xf numFmtId="164" fontId="0" fillId="0" borderId="0" xfId="1" applyNumberFormat="1" applyFont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2" borderId="15" xfId="3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vertical="top" wrapText="1"/>
    </xf>
    <xf numFmtId="2" fontId="0" fillId="3" borderId="15" xfId="0" applyNumberFormat="1" applyFill="1" applyBorder="1" applyAlignment="1">
      <alignment vertical="top" wrapText="1"/>
    </xf>
    <xf numFmtId="164" fontId="0" fillId="0" borderId="15" xfId="0" applyNumberFormat="1" applyBorder="1"/>
    <xf numFmtId="0" fontId="0" fillId="0" borderId="15" xfId="0" applyBorder="1" applyAlignment="1">
      <alignment horizontal="left" vertical="top" wrapText="1" indent="2"/>
    </xf>
    <xf numFmtId="9" fontId="0" fillId="0" borderId="15" xfId="2" applyFont="1" applyBorder="1"/>
    <xf numFmtId="0" fontId="4" fillId="0" borderId="15" xfId="0" applyFont="1" applyBorder="1" applyAlignment="1">
      <alignment vertical="top" wrapText="1"/>
    </xf>
    <xf numFmtId="164" fontId="4" fillId="0" borderId="15" xfId="1" applyNumberFormat="1" applyFont="1" applyBorder="1"/>
    <xf numFmtId="9" fontId="4" fillId="0" borderId="15" xfId="2" applyFont="1" applyBorder="1"/>
    <xf numFmtId="164" fontId="0" fillId="4" borderId="15" xfId="0" applyNumberFormat="1" applyFill="1" applyBorder="1"/>
    <xf numFmtId="9" fontId="0" fillId="4" borderId="15" xfId="2" applyFont="1" applyFill="1" applyBorder="1"/>
    <xf numFmtId="164" fontId="4" fillId="0" borderId="15" xfId="0" applyNumberFormat="1" applyFont="1" applyBorder="1"/>
    <xf numFmtId="0" fontId="4" fillId="0" borderId="15" xfId="0" applyFont="1" applyBorder="1" applyAlignment="1">
      <alignment horizontal="left" vertical="top" wrapText="1" indent="1"/>
    </xf>
    <xf numFmtId="0" fontId="1" fillId="0" borderId="1" xfId="0" applyFont="1" applyBorder="1"/>
    <xf numFmtId="0" fontId="2" fillId="4" borderId="15" xfId="0" applyFont="1" applyFill="1" applyBorder="1" applyAlignment="1">
      <alignment horizontal="left" vertical="top" wrapText="1" indent="1"/>
    </xf>
    <xf numFmtId="0" fontId="0" fillId="0" borderId="15" xfId="0" applyFill="1" applyBorder="1" applyAlignment="1">
      <alignment horizontal="left" vertical="top" wrapText="1" indent="2"/>
    </xf>
    <xf numFmtId="0" fontId="0" fillId="0" borderId="2" xfId="0" applyBorder="1"/>
    <xf numFmtId="164" fontId="0" fillId="0" borderId="1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0" xfId="0" applyNumberFormat="1"/>
    <xf numFmtId="164" fontId="0" fillId="0" borderId="11" xfId="0" applyNumberFormat="1" applyBorder="1"/>
    <xf numFmtId="164" fontId="0" fillId="0" borderId="4" xfId="0" applyNumberFormat="1" applyBorder="1"/>
    <xf numFmtId="164" fontId="0" fillId="0" borderId="9" xfId="0" applyNumberFormat="1" applyBorder="1"/>
    <xf numFmtId="164" fontId="0" fillId="0" borderId="5" xfId="0" applyNumberFormat="1" applyBorder="1"/>
    <xf numFmtId="0" fontId="0" fillId="0" borderId="20" xfId="0" applyNumberFormat="1" applyBorder="1"/>
    <xf numFmtId="0" fontId="0" fillId="0" borderId="4" xfId="0" applyNumberFormat="1" applyBorder="1"/>
    <xf numFmtId="0" fontId="0" fillId="0" borderId="21" xfId="0" applyBorder="1"/>
    <xf numFmtId="0" fontId="0" fillId="0" borderId="22" xfId="0" applyNumberFormat="1" applyBorder="1"/>
    <xf numFmtId="0" fontId="0" fillId="0" borderId="1" xfId="0" applyNumberFormat="1" applyBorder="1"/>
    <xf numFmtId="0" fontId="0" fillId="0" borderId="23" xfId="0" applyNumberFormat="1" applyBorder="1"/>
    <xf numFmtId="0" fontId="0" fillId="0" borderId="10" xfId="0" applyNumberFormat="1" applyBorder="1"/>
    <xf numFmtId="0" fontId="0" fillId="0" borderId="24" xfId="0" applyBorder="1"/>
    <xf numFmtId="0" fontId="0" fillId="0" borderId="22" xfId="0" applyBorder="1"/>
    <xf numFmtId="0" fontId="0" fillId="0" borderId="5" xfId="0" applyBorder="1"/>
    <xf numFmtId="3" fontId="0" fillId="0" borderId="15" xfId="0" applyNumberFormat="1" applyBorder="1" applyAlignment="1">
      <alignment horizontal="left" vertical="top" wrapText="1" indent="2"/>
    </xf>
    <xf numFmtId="3" fontId="0" fillId="0" borderId="15" xfId="0" applyNumberFormat="1" applyBorder="1" applyAlignment="1">
      <alignment horizontal="right" vertical="top" wrapText="1"/>
    </xf>
    <xf numFmtId="3" fontId="0" fillId="0" borderId="15" xfId="0" applyNumberFormat="1" applyBorder="1" applyAlignment="1">
      <alignment vertical="top" wrapText="1"/>
    </xf>
    <xf numFmtId="9" fontId="0" fillId="0" borderId="15" xfId="0" applyNumberFormat="1" applyBorder="1" applyAlignment="1">
      <alignment vertical="top" wrapText="1"/>
    </xf>
    <xf numFmtId="0" fontId="0" fillId="0" borderId="0" xfId="0" applyBorder="1" applyAlignment="1">
      <alignment horizontal="left" vertical="top" wrapText="1" indent="2"/>
    </xf>
    <xf numFmtId="0" fontId="4" fillId="0" borderId="15" xfId="0" applyFont="1" applyBorder="1" applyAlignment="1">
      <alignment horizontal="left" vertical="top" wrapText="1" indent="2"/>
    </xf>
    <xf numFmtId="0" fontId="1" fillId="0" borderId="15" xfId="0" applyFont="1" applyBorder="1" applyAlignment="1">
      <alignment horizontal="left" vertical="top" wrapText="1" indent="2"/>
    </xf>
    <xf numFmtId="3" fontId="4" fillId="0" borderId="15" xfId="0" applyNumberFormat="1" applyFont="1" applyBorder="1" applyAlignment="1">
      <alignment horizontal="right" vertical="top" wrapText="1"/>
    </xf>
    <xf numFmtId="3" fontId="4" fillId="0" borderId="15" xfId="0" applyNumberFormat="1" applyFont="1" applyBorder="1" applyAlignment="1">
      <alignment vertical="top" wrapText="1"/>
    </xf>
    <xf numFmtId="0" fontId="1" fillId="0" borderId="0" xfId="0" applyFont="1"/>
    <xf numFmtId="0" fontId="7" fillId="0" borderId="0" xfId="0" applyFont="1" applyBorder="1" applyAlignment="1">
      <alignment vertical="center" wrapText="1"/>
    </xf>
    <xf numFmtId="164" fontId="1" fillId="0" borderId="0" xfId="1" applyNumberFormat="1" applyFont="1" applyAlignment="1">
      <alignment vertical="top" wrapText="1"/>
    </xf>
    <xf numFmtId="164" fontId="1" fillId="0" borderId="0" xfId="1" applyNumberFormat="1" applyFont="1"/>
    <xf numFmtId="164" fontId="1" fillId="0" borderId="15" xfId="0" applyNumberFormat="1" applyFont="1" applyBorder="1"/>
    <xf numFmtId="0" fontId="6" fillId="5" borderId="13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3" fillId="2" borderId="15" xfId="3" applyFont="1" applyFill="1" applyBorder="1" applyAlignment="1" applyProtection="1">
      <alignment horizontal="center" vertical="center" wrapText="1"/>
    </xf>
    <xf numFmtId="0" fontId="3" fillId="2" borderId="17" xfId="3" applyFont="1" applyFill="1" applyBorder="1" applyAlignment="1" applyProtection="1">
      <alignment horizontal="center" vertical="center" wrapText="1"/>
    </xf>
    <xf numFmtId="0" fontId="3" fillId="2" borderId="18" xfId="3" applyFont="1" applyFill="1" applyBorder="1" applyAlignment="1" applyProtection="1">
      <alignment horizontal="center" vertical="center" wrapText="1"/>
    </xf>
    <xf numFmtId="0" fontId="3" fillId="2" borderId="19" xfId="3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2" borderId="14" xfId="3" applyFont="1" applyFill="1" applyBorder="1" applyAlignment="1" applyProtection="1">
      <alignment horizontal="center" vertical="top" wrapText="1"/>
    </xf>
    <xf numFmtId="0" fontId="5" fillId="2" borderId="16" xfId="3" applyFont="1" applyFill="1" applyBorder="1" applyAlignment="1" applyProtection="1">
      <alignment horizontal="center" vertical="top" wrapText="1"/>
    </xf>
    <xf numFmtId="0" fontId="3" fillId="2" borderId="14" xfId="3" applyFont="1" applyFill="1" applyBorder="1" applyAlignment="1" applyProtection="1">
      <alignment horizontal="center" vertical="center" wrapText="1"/>
    </xf>
    <xf numFmtId="0" fontId="3" fillId="2" borderId="16" xfId="3" applyFont="1" applyFill="1" applyBorder="1" applyAlignment="1" applyProtection="1">
      <alignment horizontal="center" vertical="center" wrapText="1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eetMetadata" Target="metadata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ustomXml" Target="../customXml/item1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BR-L1408</a:t>
            </a:r>
            <a:r>
              <a:rPr lang="pt-BR" baseline="0"/>
              <a:t> - </a:t>
            </a:r>
            <a:r>
              <a:rPr lang="pt-BR"/>
              <a:t>Cash Flow Report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square"/>
          <c:size val="5"/>
        </c:marker>
      </c:pivotFmt>
      <c:pivotFmt>
        <c:idx val="2"/>
        <c:marker>
          <c:symbol val="none"/>
        </c:marker>
      </c:pivotFmt>
      <c:pivotFmt>
        <c:idx val="3"/>
        <c:marker>
          <c:symbol val="square"/>
          <c:size val="5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Cost</c:v>
          </c:tx>
          <c:invertIfNegative val="0"/>
          <c:cat>
            <c:strLit>
              <c:ptCount val="22"/>
              <c:pt idx="0">
                <c:v>2015 Q4</c:v>
              </c:pt>
              <c:pt idx="1">
                <c:v>2016 Q1</c:v>
              </c:pt>
              <c:pt idx="2">
                <c:v>2016 Q2</c:v>
              </c:pt>
              <c:pt idx="3">
                <c:v>2016 Q3</c:v>
              </c:pt>
              <c:pt idx="4">
                <c:v>2016 Q4</c:v>
              </c:pt>
              <c:pt idx="5">
                <c:v>2017 Q1</c:v>
              </c:pt>
              <c:pt idx="6">
                <c:v>2017 Q2</c:v>
              </c:pt>
              <c:pt idx="7">
                <c:v>2017 Q3</c:v>
              </c:pt>
              <c:pt idx="8">
                <c:v>2017 Q4</c:v>
              </c:pt>
              <c:pt idx="9">
                <c:v>2018 Q1</c:v>
              </c:pt>
              <c:pt idx="10">
                <c:v>2018 Q2</c:v>
              </c:pt>
              <c:pt idx="11">
                <c:v>2018 Q3</c:v>
              </c:pt>
              <c:pt idx="12">
                <c:v>2018 Q4</c:v>
              </c:pt>
              <c:pt idx="13">
                <c:v>2019 Q1</c:v>
              </c:pt>
              <c:pt idx="14">
                <c:v>2019 Q2</c:v>
              </c:pt>
              <c:pt idx="15">
                <c:v>2019 Q3</c:v>
              </c:pt>
              <c:pt idx="16">
                <c:v>2019 Q4</c:v>
              </c:pt>
              <c:pt idx="17">
                <c:v>2020 Q1</c:v>
              </c:pt>
              <c:pt idx="18">
                <c:v>2020 Q2</c:v>
              </c:pt>
              <c:pt idx="19">
                <c:v>2020 Q3</c:v>
              </c:pt>
              <c:pt idx="20">
                <c:v>2020 Q4</c:v>
              </c:pt>
              <c:pt idx="21">
                <c:v>2021 Q1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10164901.630000001</c:v>
              </c:pt>
              <c:pt idx="2">
                <c:v>5891214.9899999993</c:v>
              </c:pt>
              <c:pt idx="3">
                <c:v>6966369.669999999</c:v>
              </c:pt>
              <c:pt idx="4">
                <c:v>6966369.669999999</c:v>
              </c:pt>
              <c:pt idx="5">
                <c:v>12697315.67</c:v>
              </c:pt>
              <c:pt idx="6">
                <c:v>12697315.67</c:v>
              </c:pt>
              <c:pt idx="7">
                <c:v>11505361.660000002</c:v>
              </c:pt>
              <c:pt idx="8">
                <c:v>11505361.660000002</c:v>
              </c:pt>
              <c:pt idx="9">
                <c:v>15268274.119999997</c:v>
              </c:pt>
              <c:pt idx="10">
                <c:v>15508924.599999998</c:v>
              </c:pt>
              <c:pt idx="11">
                <c:v>16004191.529999997</c:v>
              </c:pt>
              <c:pt idx="12">
                <c:v>13845115.599999998</c:v>
              </c:pt>
              <c:pt idx="13">
                <c:v>7850203.2799999993</c:v>
              </c:pt>
              <c:pt idx="14">
                <c:v>7336845.879999999</c:v>
              </c:pt>
              <c:pt idx="15">
                <c:v>7106076.6400000025</c:v>
              </c:pt>
              <c:pt idx="16">
                <c:v>6778100.9300000025</c:v>
              </c:pt>
              <c:pt idx="17">
                <c:v>2529288.52</c:v>
              </c:pt>
              <c:pt idx="18">
                <c:v>2517050.63</c:v>
              </c:pt>
              <c:pt idx="19">
                <c:v>2450281.34</c:v>
              </c:pt>
              <c:pt idx="20">
                <c:v>2411435.2799999998</c:v>
              </c:pt>
              <c:pt idx="2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959488"/>
        <c:axId val="222961024"/>
      </c:barChart>
      <c:lineChart>
        <c:grouping val="standard"/>
        <c:varyColors val="0"/>
        <c:ser>
          <c:idx val="1"/>
          <c:order val="1"/>
          <c:tx>
            <c:v>Cumulative Cost</c:v>
          </c:tx>
          <c:marker>
            <c:symbol val="square"/>
            <c:size val="5"/>
          </c:marker>
          <c:cat>
            <c:strLit>
              <c:ptCount val="22"/>
              <c:pt idx="0">
                <c:v>2015 Q4</c:v>
              </c:pt>
              <c:pt idx="1">
                <c:v>2016 Q1</c:v>
              </c:pt>
              <c:pt idx="2">
                <c:v>2016 Q2</c:v>
              </c:pt>
              <c:pt idx="3">
                <c:v>2016 Q3</c:v>
              </c:pt>
              <c:pt idx="4">
                <c:v>2016 Q4</c:v>
              </c:pt>
              <c:pt idx="5">
                <c:v>2017 Q1</c:v>
              </c:pt>
              <c:pt idx="6">
                <c:v>2017 Q2</c:v>
              </c:pt>
              <c:pt idx="7">
                <c:v>2017 Q3</c:v>
              </c:pt>
              <c:pt idx="8">
                <c:v>2017 Q4</c:v>
              </c:pt>
              <c:pt idx="9">
                <c:v>2018 Q1</c:v>
              </c:pt>
              <c:pt idx="10">
                <c:v>2018 Q2</c:v>
              </c:pt>
              <c:pt idx="11">
                <c:v>2018 Q3</c:v>
              </c:pt>
              <c:pt idx="12">
                <c:v>2018 Q4</c:v>
              </c:pt>
              <c:pt idx="13">
                <c:v>2019 Q1</c:v>
              </c:pt>
              <c:pt idx="14">
                <c:v>2019 Q2</c:v>
              </c:pt>
              <c:pt idx="15">
                <c:v>2019 Q3</c:v>
              </c:pt>
              <c:pt idx="16">
                <c:v>2019 Q4</c:v>
              </c:pt>
              <c:pt idx="17">
                <c:v>2020 Q1</c:v>
              </c:pt>
              <c:pt idx="18">
                <c:v>2020 Q2</c:v>
              </c:pt>
              <c:pt idx="19">
                <c:v>2020 Q3</c:v>
              </c:pt>
              <c:pt idx="20">
                <c:v>2020 Q4</c:v>
              </c:pt>
              <c:pt idx="21">
                <c:v>2021 Q1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10164901.605389342</c:v>
              </c:pt>
              <c:pt idx="2">
                <c:v>16056116.524715792</c:v>
              </c:pt>
              <c:pt idx="3">
                <c:v>23022486.174369391</c:v>
              </c:pt>
              <c:pt idx="4">
                <c:v>29988855.82402299</c:v>
              </c:pt>
              <c:pt idx="5">
                <c:v>42686171.515593871</c:v>
              </c:pt>
              <c:pt idx="6">
                <c:v>55383487.20716475</c:v>
              </c:pt>
              <c:pt idx="7">
                <c:v>66888848.875747129</c:v>
              </c:pt>
              <c:pt idx="8">
                <c:v>78394210.544329509</c:v>
              </c:pt>
              <c:pt idx="9">
                <c:v>93662484.833097711</c:v>
              </c:pt>
              <c:pt idx="10">
                <c:v>109171409.59661123</c:v>
              </c:pt>
              <c:pt idx="11">
                <c:v>125175601.29997544</c:v>
              </c:pt>
              <c:pt idx="12">
                <c:v>139020717.02384615</c:v>
              </c:pt>
              <c:pt idx="13">
                <c:v>146870920.39307693</c:v>
              </c:pt>
              <c:pt idx="14">
                <c:v>154207766.37384614</c:v>
              </c:pt>
              <c:pt idx="15">
                <c:v>161313843.12384614</c:v>
              </c:pt>
              <c:pt idx="16">
                <c:v>168091944.15352491</c:v>
              </c:pt>
              <c:pt idx="17">
                <c:v>170621232.67754495</c:v>
              </c:pt>
              <c:pt idx="18">
                <c:v>173138283.24931037</c:v>
              </c:pt>
              <c:pt idx="19">
                <c:v>175588564.59030652</c:v>
              </c:pt>
              <c:pt idx="20">
                <c:v>177999999.87</c:v>
              </c:pt>
              <c:pt idx="21">
                <c:v>177999999.87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967296"/>
        <c:axId val="222968832"/>
      </c:lineChart>
      <c:catAx>
        <c:axId val="22295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2961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296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Cost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2959488"/>
        <c:crosses val="autoZero"/>
        <c:crossBetween val="between"/>
      </c:valAx>
      <c:catAx>
        <c:axId val="222967296"/>
        <c:scaling>
          <c:orientation val="minMax"/>
        </c:scaling>
        <c:delete val="1"/>
        <c:axPos val="b"/>
        <c:majorTickMark val="out"/>
        <c:minorTickMark val="none"/>
        <c:tickLblPos val="nextTo"/>
        <c:crossAx val="222968832"/>
        <c:crosses val="autoZero"/>
        <c:auto val="0"/>
        <c:lblAlgn val="ctr"/>
        <c:lblOffset val="100"/>
        <c:noMultiLvlLbl val="0"/>
      </c:catAx>
      <c:valAx>
        <c:axId val="22296883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Cumulative Cost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2967296"/>
        <c:crosses val="max"/>
        <c:crossBetween val="between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extLst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1333500</xdr:colOff>
      <xdr:row>1</xdr:row>
      <xdr:rowOff>362675</xdr:rowOff>
    </xdr:to>
    <xdr:pic>
      <xdr:nvPicPr>
        <xdr:cNvPr id="3" name="Picture 1" descr="http://idbnet.iadb.org/sites/identity/es/Documents/Logo%20BID/Portugués/Color/BID_HR_300dpi_RGB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3500" cy="1001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523875</xdr:colOff>
      <xdr:row>63</xdr:row>
      <xdr:rowOff>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00675" cy="10201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iar/AppData/Local/Microsoft/Windows/Temporary%20Internet%20Files/Content.Outlook/XICVTDRO/pep%20auxilia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 Usage"/>
      <sheetName val="FLUXO"/>
    </sheetNames>
    <sheetDataSet>
      <sheetData sheetId="0"/>
      <sheetData sheetId="1">
        <row r="8">
          <cell r="F8">
            <v>699999.9099999998</v>
          </cell>
          <cell r="G8">
            <v>1050000.1200000015</v>
          </cell>
          <cell r="H8">
            <v>1049999.9800000007</v>
          </cell>
          <cell r="I8">
            <v>0</v>
          </cell>
          <cell r="J8">
            <v>0</v>
          </cell>
        </row>
        <row r="9">
          <cell r="F9">
            <v>349999.9599999999</v>
          </cell>
          <cell r="G9">
            <v>199999.79999999981</v>
          </cell>
          <cell r="H9">
            <v>0</v>
          </cell>
          <cell r="I9">
            <v>0</v>
          </cell>
          <cell r="J9">
            <v>0</v>
          </cell>
        </row>
        <row r="10">
          <cell r="F10">
            <v>650000.13999999943</v>
          </cell>
          <cell r="G10">
            <v>849999.80000000075</v>
          </cell>
          <cell r="H10">
            <v>0</v>
          </cell>
          <cell r="I10">
            <v>0</v>
          </cell>
          <cell r="J10">
            <v>0</v>
          </cell>
        </row>
        <row r="11">
          <cell r="F11">
            <v>1000000.0999999995</v>
          </cell>
          <cell r="G11">
            <v>599999.92000000016</v>
          </cell>
          <cell r="H11">
            <v>599999.92000000004</v>
          </cell>
          <cell r="I11">
            <v>800000.23999999976</v>
          </cell>
          <cell r="J11">
            <v>0</v>
          </cell>
        </row>
        <row r="12">
          <cell r="D12" t="str">
            <v>P5. Capacitação SESA</v>
          </cell>
          <cell r="F12">
            <v>536459.92000000027</v>
          </cell>
          <cell r="G12">
            <v>357639.88000000006</v>
          </cell>
          <cell r="H12">
            <v>357639.88000000006</v>
          </cell>
          <cell r="I12">
            <v>357639.89000000007</v>
          </cell>
          <cell r="J12">
            <v>178822.06</v>
          </cell>
        </row>
        <row r="13">
          <cell r="F13">
            <v>200000.12000000017</v>
          </cell>
          <cell r="G13">
            <v>2799999.7999999975</v>
          </cell>
          <cell r="H13">
            <v>4059999.8399999975</v>
          </cell>
          <cell r="I13">
            <v>1939999.889999998</v>
          </cell>
          <cell r="J13">
            <v>0</v>
          </cell>
        </row>
        <row r="14">
          <cell r="F14">
            <v>0</v>
          </cell>
          <cell r="G14">
            <v>1000000.0400000006</v>
          </cell>
          <cell r="H14">
            <v>2499999.839999998</v>
          </cell>
          <cell r="I14">
            <v>1499999.7999999991</v>
          </cell>
          <cell r="J14">
            <v>0</v>
          </cell>
        </row>
        <row r="15">
          <cell r="F15">
            <v>2199999.8000000012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F16">
            <v>200000.12000000017</v>
          </cell>
          <cell r="G16">
            <v>450000.1999999996</v>
          </cell>
          <cell r="H16">
            <v>450000.1999999996</v>
          </cell>
          <cell r="I16">
            <v>199999.79999999981</v>
          </cell>
          <cell r="J16">
            <v>200000.12000000017</v>
          </cell>
        </row>
      </sheetData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uiz Claudio Faria" refreshedDate="42178.497161921296" createdVersion="4" refreshedVersion="4" minRefreshableVersion="3" recordCount="0" supportSubquery="1" supportAdvancedDrill="1">
  <cacheSource type="external" connectionId="1"/>
  <cacheFields count="50">
    <cacheField name="[Measures].[Cost]" caption="Cost" numFmtId="0" hierarchy="54"/>
    <cacheField name="[Measures].[Cumulative Cost]" caption="Cumulative Cost" numFmtId="0" hierarchy="59"/>
    <cacheField name="[Time].[Weekly Calendar].[Year]" caption="Year" numFmtId="0" hierarchy="1" level="1">
      <sharedItems count="7">
        <s v="[Time].[Weekly Calendar].[Year].&amp;[2015]" c="2015"/>
        <s v="[Time].[Weekly Calendar].[Year].&amp;[2016]" c="2016"/>
        <s v="[Time].[Weekly Calendar].[Year].&amp;[2017]" c="2017"/>
        <s v="[Time].[Weekly Calendar].[Year].&amp;[2018]" c="2018"/>
        <s v="[Time].[Weekly Calendar].[Year].&amp;[2019]" c="2019"/>
        <s v="[Time].[Weekly Calendar].[Year].&amp;[2020]" c="2020"/>
        <s v="[Time].[Weekly Calendar].[Year].&amp;[2021]" c="2021"/>
      </sharedItems>
    </cacheField>
    <cacheField name="[Time].[Weekly Calendar].[Quarter]" caption="Quarter" numFmtId="0" hierarchy="1" level="2">
      <sharedItems count="22">
        <s v="[Time].[Weekly Calendar].[Year].&amp;[2015].&amp;[Q4]" c="Q4"/>
        <s v="[Time].[Weekly Calendar].[Year].&amp;[2016].&amp;[Q1]" c="Q1"/>
        <s v="[Time].[Weekly Calendar].[Year].&amp;[2016].&amp;[Q2]" c="Q2"/>
        <s v="[Time].[Weekly Calendar].[Year].&amp;[2016].&amp;[Q3]" c="Q3"/>
        <s v="[Time].[Weekly Calendar].[Year].&amp;[2016].&amp;[Q4]" c="Q4"/>
        <s v="[Time].[Weekly Calendar].[Year].&amp;[2017].&amp;[Q1]" c="Q1"/>
        <s v="[Time].[Weekly Calendar].[Year].&amp;[2017].&amp;[Q2]" c="Q2"/>
        <s v="[Time].[Weekly Calendar].[Year].&amp;[2017].&amp;[Q3]" c="Q3"/>
        <s v="[Time].[Weekly Calendar].[Year].&amp;[2017].&amp;[Q4]" c="Q4"/>
        <s v="[Time].[Weekly Calendar].[Year].&amp;[2018].&amp;[Q1]" c="Q1"/>
        <s v="[Time].[Weekly Calendar].[Year].&amp;[2018].&amp;[Q2]" c="Q2"/>
        <s v="[Time].[Weekly Calendar].[Year].&amp;[2018].&amp;[Q3]" c="Q3"/>
        <s v="[Time].[Weekly Calendar].[Year].&amp;[2018].&amp;[Q4]" c="Q4"/>
        <s v="[Time].[Weekly Calendar].[Year].&amp;[2019].&amp;[Q1]" c="Q1"/>
        <s v="[Time].[Weekly Calendar].[Year].&amp;[2019].&amp;[Q2]" c="Q2"/>
        <s v="[Time].[Weekly Calendar].[Year].&amp;[2019].&amp;[Q3]" c="Q3"/>
        <s v="[Time].[Weekly Calendar].[Year].&amp;[2019].&amp;[Q4]" c="Q4"/>
        <s v="[Time].[Weekly Calendar].[Year].&amp;[2020].&amp;[Q1]" c="Q1"/>
        <s v="[Time].[Weekly Calendar].[Year].&amp;[2020].&amp;[Q2]" c="Q2"/>
        <s v="[Time].[Weekly Calendar].[Year].&amp;[2020].&amp;[Q3]" c="Q3"/>
        <s v="[Time].[Weekly Calendar].[Year].&amp;[2020].&amp;[Q4]" c="Q4"/>
        <s v="[Time].[Weekly Calendar].[Year].&amp;[2021].&amp;[Q1]" c="Q1"/>
      </sharedItems>
    </cacheField>
    <cacheField name="[Tasks].[Tasks].[Task ]" caption="Task " numFmtId="0" level="1">
      <sharedItems containsSemiMixedTypes="0" containsString="0"/>
    </cacheField>
    <cacheField name="[Tasks].[Tasks].[Task  1]" caption="Task  1" numFmtId="0" level="2">
      <sharedItems containsSemiMixedTypes="0" containsString="0"/>
    </cacheField>
    <cacheField name="[Tasks].[Tasks].[Task  2]" caption="Task  2" numFmtId="0" level="3">
      <sharedItems containsSemiMixedTypes="0" containsString="0"/>
    </cacheField>
    <cacheField name="[Tasks].[Tasks].[Task  3]" caption="Task  3" numFmtId="0" level="4">
      <sharedItems containsSemiMixedTypes="0" containsString="0"/>
    </cacheField>
    <cacheField name="[Tasks].[Tasks].[Task  4]" caption="Task  4" numFmtId="0" level="5">
      <sharedItems containsSemiMixedTypes="0" containsString="0"/>
    </cacheField>
    <cacheField name="[Tasks].[Tasks].[Task  5]" caption="Task  5" numFmtId="0" level="6">
      <sharedItems containsSemiMixedTypes="0" containsString="0"/>
    </cacheField>
    <cacheField name="[Tasks].[Tasks].[Actual Duration]" caption="Actual Duration" propertyName="Actual Duration" numFmtId="0" level="32767" memberPropertyField="1">
      <sharedItems containsSemiMixedTypes="0" containsString="0"/>
    </cacheField>
    <cacheField name="[Tasks].[Tasks].[Actual Finish]" caption="Actual Finish" propertyName="Actual Finish" numFmtId="0" level="32767" memberPropertyField="1">
      <sharedItems containsSemiMixedTypes="0" containsString="0"/>
    </cacheField>
    <cacheField name="[Tasks].[Tasks].[Actual Start]" caption="Actual Start" propertyName="Actual Start" numFmtId="0" level="32767" memberPropertyField="1">
      <sharedItems containsSemiMixedTypes="0" containsString="0"/>
    </cacheField>
    <cacheField name="[Tasks].[Tasks].[Baseline Cost]" caption="Baseline Cost" propertyName="Baseline Cost" numFmtId="0" level="32767" memberPropertyField="1">
      <sharedItems containsSemiMixedTypes="0" containsString="0"/>
    </cacheField>
    <cacheField name="[Tasks].[Tasks].[Baseline Estimated Duration]" caption="Baseline Estimated Duration" propertyName="Baseline Estimated Duration" numFmtId="0" level="32767" memberPropertyField="1">
      <sharedItems containsSemiMixedTypes="0" containsString="0"/>
    </cacheField>
    <cacheField name="[Tasks].[Tasks].[Baseline Estimated Finish]" caption="Baseline Estimated Finish" propertyName="Baseline Estimated Finish" numFmtId="0" level="32767" memberPropertyField="1">
      <sharedItems containsSemiMixedTypes="0" containsString="0"/>
    </cacheField>
    <cacheField name="[Tasks].[Tasks].[Baseline Estimated Start]" caption="Baseline Estimated Start" propertyName="Baseline Estimated Start" numFmtId="0" level="32767" memberPropertyField="1">
      <sharedItems containsSemiMixedTypes="0" containsString="0"/>
    </cacheField>
    <cacheField name="[Tasks].[Tasks].[Baseline Fixed Cost]" caption="Baseline Fixed Cost" propertyName="Baseline Fixed Cost" numFmtId="0" level="32767" memberPropertyField="1">
      <sharedItems containsSemiMixedTypes="0" containsString="0"/>
    </cacheField>
    <cacheField name="[Tasks].[Tasks].[Baseline Work]" caption="Baseline Work" propertyName="Baseline Work" numFmtId="0" level="32767" memberPropertyField="1">
      <sharedItems containsSemiMixedTypes="0" containsString="0"/>
    </cacheField>
    <cacheField name="[Tasks].[Tasks].[Constraint Date]" caption="Constraint Date" propertyName="Constraint Date" numFmtId="0" level="32767" memberPropertyField="1">
      <sharedItems containsSemiMixedTypes="0" containsString="0"/>
    </cacheField>
    <cacheField name="[Tasks].[Tasks].[Created]" caption="Created" propertyName="Created" numFmtId="0" level="32767" memberPropertyField="1">
      <sharedItems containsSemiMixedTypes="0" containsString="0"/>
    </cacheField>
    <cacheField name="[Tasks].[Tasks].[Deadline]" caption="Deadline" propertyName="Deadline" numFmtId="0" level="32767" memberPropertyField="1">
      <sharedItems containsSemiMixedTypes="0" containsString="0"/>
    </cacheField>
    <cacheField name="[Tasks].[Tasks].[Duration Variance]" caption="Duration Variance" propertyName="Duration Variance" numFmtId="0" level="32767" memberPropertyField="1">
      <sharedItems containsSemiMixedTypes="0" containsString="0"/>
    </cacheField>
    <cacheField name="[Tasks].[Tasks].[Early Finish]" caption="Early Finish" propertyName="Early Finish" numFmtId="0" level="32767" memberPropertyField="1">
      <sharedItems containsSemiMixedTypes="0" containsString="0"/>
    </cacheField>
    <cacheField name="[Tasks].[Tasks].[Early Start]" caption="Early Start" propertyName="Early Start" numFmtId="0" level="32767" memberPropertyField="1">
      <sharedItems containsSemiMixedTypes="0" containsString="0"/>
    </cacheField>
    <cacheField name="[Tasks].[Tasks].[Finish Slack]" caption="Finish Slack" propertyName="Finish Slack" numFmtId="0" level="32767" memberPropertyField="1">
      <sharedItems containsSemiMixedTypes="0" containsString="0"/>
    </cacheField>
    <cacheField name="[Tasks].[Tasks].[Finish Variance]" caption="Finish Variance" propertyName="Finish Variance" numFmtId="0" level="32767" memberPropertyField="1">
      <sharedItems containsSemiMixedTypes="0" containsString="0"/>
    </cacheField>
    <cacheField name="[Tasks].[Tasks].[Free Slack]" caption="Free Slack" propertyName="Free Slack" numFmtId="0" level="32767" memberPropertyField="1">
      <sharedItems containsSemiMixedTypes="0" containsString="0"/>
    </cacheField>
    <cacheField name="[Tasks].[Tasks].[Late Finish]" caption="Late Finish" propertyName="Late Finish" numFmtId="0" level="32767" memberPropertyField="1">
      <sharedItems containsSemiMixedTypes="0" containsString="0"/>
    </cacheField>
    <cacheField name="[Tasks].[Tasks].[Late Start]" caption="Late Start" propertyName="Late Start" numFmtId="0" level="32767" memberPropertyField="1">
      <sharedItems containsSemiMixedTypes="0" containsString="0"/>
    </cacheField>
    <cacheField name="[Tasks].[Tasks].[Leveling Delay]" caption="Leveling Delay" propertyName="Leveling Delay" numFmtId="0" level="32767" memberPropertyField="1">
      <sharedItems containsSemiMixedTypes="0" containsString="0"/>
    </cacheField>
    <cacheField name="[Tasks].[Tasks].[Percent Complete]" caption="Percent Complete" propertyName="Percent Complete" numFmtId="0" level="32767" memberPropertyField="1">
      <sharedItems containsSemiMixedTypes="0" containsString="0"/>
    </cacheField>
    <cacheField name="[Tasks].[Tasks].[Percent Work Complete]" caption="Percent Work Complete" propertyName="Percent Work Complete" numFmtId="0" level="32767" memberPropertyField="1">
      <sharedItems containsSemiMixedTypes="0" containsString="0"/>
    </cacheField>
    <cacheField name="[Tasks].[Tasks].[Physical Percent Complete]" caption="Physical Percent Complete" propertyName="Physical Percent Complete" numFmtId="0" level="32767" memberPropertyField="1">
      <sharedItems containsSemiMixedTypes="0" containsString="0"/>
    </cacheField>
    <cacheField name="[Tasks].[Tasks].[Preleveled Finish]" caption="Preleveled Finish" propertyName="Preleveled Finish" numFmtId="0" level="32767" memberPropertyField="1">
      <sharedItems containsSemiMixedTypes="0" containsString="0"/>
    </cacheField>
    <cacheField name="[Tasks].[Tasks].[Preleveled Start]" caption="Preleveled Start" propertyName="Preleveled Start" numFmtId="0" level="32767" memberPropertyField="1">
      <sharedItems containsSemiMixedTypes="0" containsString="0"/>
    </cacheField>
    <cacheField name="[Tasks].[Tasks].[Priority]" caption="Priority" propertyName="Priority" numFmtId="0" level="32767" memberPropertyField="1">
      <sharedItems containsSemiMixedTypes="0" containsString="0"/>
    </cacheField>
    <cacheField name="[Tasks].[Tasks].[Remaining Duration]" caption="Remaining Duration" propertyName="Remaining Duration" numFmtId="0" level="32767" memberPropertyField="1">
      <sharedItems containsSemiMixedTypes="0" containsString="0"/>
    </cacheField>
    <cacheField name="[Tasks].[Tasks].[Scheduled Duration]" caption="Scheduled Duration" propertyName="Scheduled Duration" numFmtId="0" level="32767" memberPropertyField="1">
      <sharedItems containsSemiMixedTypes="0" containsString="0"/>
    </cacheField>
    <cacheField name="[Tasks].[Tasks].[Scheduled Finish]" caption="Scheduled Finish" propertyName="Scheduled Finish" numFmtId="0" level="32767" memberPropertyField="1">
      <sharedItems containsSemiMixedTypes="0" containsString="0"/>
    </cacheField>
    <cacheField name="[Tasks].[Tasks].[Scheduled Start]" caption="Scheduled Start" propertyName="Scheduled Start" numFmtId="0" level="32767" memberPropertyField="1">
      <sharedItems containsSemiMixedTypes="0" containsString="0"/>
    </cacheField>
    <cacheField name="[Tasks].[Tasks].[Start Slack]" caption="Start Slack" propertyName="Start Slack" numFmtId="0" level="32767" memberPropertyField="1">
      <sharedItems containsSemiMixedTypes="0" containsString="0"/>
    </cacheField>
    <cacheField name="[Tasks].[Tasks].[Start Variance]" caption="Start Variance" propertyName="Start Variance" numFmtId="0" level="32767" memberPropertyField="1">
      <sharedItems containsSemiMixedTypes="0" containsString="0"/>
    </cacheField>
    <cacheField name="[Tasks].[Tasks].[Stop]" caption="Stop" propertyName="Stop" numFmtId="0" level="32767" memberPropertyField="1">
      <sharedItems containsSemiMixedTypes="0" containsString="0"/>
    </cacheField>
    <cacheField name="[Tasks].[Tasks].[TaskID]" caption="TaskID" propertyName="TaskID" numFmtId="0" level="32767" memberPropertyField="1">
      <sharedItems containsSemiMixedTypes="0" containsString="0"/>
    </cacheField>
    <cacheField name="[Tasks].[Tasks].[Tasks]" caption="Tasks" propertyName="Tasks" numFmtId="0" level="32767" memberPropertyField="1">
      <sharedItems containsSemiMixedTypes="0" containsString="0"/>
    </cacheField>
    <cacheField name="[Tasks].[Tasks].[Total Slack]" caption="Total Slack" propertyName="Total Slack" numFmtId="0" level="32767" memberPropertyField="1">
      <sharedItems containsSemiMixedTypes="0" containsString="0"/>
    </cacheField>
    <cacheField name="[Tasks].[Tasks].[VAC]" caption="VAC" propertyName="VAC" numFmtId="0" level="32767" memberPropertyField="1">
      <sharedItems containsSemiMixedTypes="0" containsString="0"/>
    </cacheField>
    <cacheField name="[Tasks].[Tasks].[WBS]" caption="WBS" propertyName="WBS" numFmtId="0" level="32767" memberPropertyField="1">
      <sharedItems containsSemiMixedTypes="0" containsString="0"/>
    </cacheField>
    <cacheField name="[Time].[Weekly Calendar].[Week]" caption="Week" numFmtId="0" hierarchy="1" level="3">
      <sharedItems containsSemiMixedTypes="0" containsString="0"/>
    </cacheField>
  </cacheFields>
  <cacheHierarchies count="63">
    <cacheHierarchy uniqueName="[Tasks].[Tasks]" caption="Tasks" defaultMemberUniqueName="[Tasks].[Tasks].[All]" allUniqueName="[Tasks].[Tasks].[All]" dimensionUniqueName="[Tasks]" count="0" unbalanced="1">
      <fieldsUsage count="7">
        <fieldUsage x="-1"/>
        <fieldUsage x="4"/>
        <fieldUsage x="5"/>
        <fieldUsage x="6"/>
        <fieldUsage x="7"/>
        <fieldUsage x="8"/>
        <fieldUsage x="9"/>
      </fieldsUsage>
    </cacheHierarchy>
    <cacheHierarchy uniqueName="[Time].[Weekly Calendar]" caption="Weekly Calendar" time="1" defaultMemberUniqueName="[Time].[Weekly Calendar].[All]" allUniqueName="[Time].[Weekly Calendar].[All]" dimensionUniqueName="[Time]" count="0" unbalanced="0">
      <fieldsUsage count="4">
        <fieldUsage x="-1"/>
        <fieldUsage x="2"/>
        <fieldUsage x="3"/>
        <fieldUsage x="49"/>
      </fieldsUsage>
    </cacheHierarchy>
    <cacheHierarchy uniqueName="[Tasks].[Actual Duration]" caption="Actual Duration" attribute="1" defaultMemberUniqueName="[Tasks].[Actual Duration].[All]" allUniqueName="[Tasks].[Actual Duration].[All]" dimensionUniqueName="[Tasks]" count="0" unbalanced="0" hidden="1"/>
    <cacheHierarchy uniqueName="[Tasks].[Actual Finish]" caption="Actual Finish" attribute="1" defaultMemberUniqueName="[Tasks].[Actual Finish].[All]" allUniqueName="[Tasks].[Actual Finish].[All]" dimensionUniqueName="[Tasks]" count="0" unbalanced="0" hidden="1"/>
    <cacheHierarchy uniqueName="[Tasks].[Actual Start]" caption="Actual Start" attribute="1" defaultMemberUniqueName="[Tasks].[Actual Start].[All]" allUniqueName="[Tasks].[Actual Start].[All]" dimensionUniqueName="[Tasks]" count="0" unbalanced="0" hidden="1"/>
    <cacheHierarchy uniqueName="[Tasks].[Baseline Cost]" caption="Baseline Cost" attribute="1" defaultMemberUniqueName="[Tasks].[Baseline Cost].[All]" allUniqueName="[Tasks].[Baseline Cost].[All]" dimensionUniqueName="[Tasks]" count="0" unbalanced="0" hidden="1"/>
    <cacheHierarchy uniqueName="[Tasks].[Baseline Estimated Duration]" caption="Baseline Estimated Duration" attribute="1" defaultMemberUniqueName="[Tasks].[Baseline Estimated Duration].[All]" allUniqueName="[Tasks].[Baseline Estimated Duration].[All]" dimensionUniqueName="[Tasks]" count="0" unbalanced="0" hidden="1"/>
    <cacheHierarchy uniqueName="[Tasks].[Baseline Estimated Finish]" caption="Baseline Estimated Finish" attribute="1" defaultMemberUniqueName="[Tasks].[Baseline Estimated Finish].[All]" allUniqueName="[Tasks].[Baseline Estimated Finish].[All]" dimensionUniqueName="[Tasks]" count="0" unbalanced="0" hidden="1"/>
    <cacheHierarchy uniqueName="[Tasks].[Baseline Estimated Start]" caption="Baseline Estimated Start" attribute="1" defaultMemberUniqueName="[Tasks].[Baseline Estimated Start].[All]" allUniqueName="[Tasks].[Baseline Estimated Start].[All]" dimensionUniqueName="[Tasks]" count="0" unbalanced="0" hidden="1"/>
    <cacheHierarchy uniqueName="[Tasks].[Baseline Fixed Cost]" caption="Baseline Fixed Cost" attribute="1" defaultMemberUniqueName="[Tasks].[Baseline Fixed Cost].[All]" allUniqueName="[Tasks].[Baseline Fixed Cost].[All]" dimensionUniqueName="[Tasks]" count="0" unbalanced="0" hidden="1"/>
    <cacheHierarchy uniqueName="[Tasks].[Baseline Work]" caption="Baseline Work" attribute="1" defaultMemberUniqueName="[Tasks].[Baseline Work].[All]" allUniqueName="[Tasks].[Baseline Work].[All]" dimensionUniqueName="[Tasks]" count="0" unbalanced="0" hidden="1"/>
    <cacheHierarchy uniqueName="[Tasks].[Constraint Date]" caption="Constraint Date" attribute="1" defaultMemberUniqueName="[Tasks].[Constraint Date].[All]" allUniqueName="[Tasks].[Constraint Date].[All]" dimensionUniqueName="[Tasks]" count="0" unbalanced="0" hidden="1"/>
    <cacheHierarchy uniqueName="[Tasks].[Created]" caption="Created" attribute="1" defaultMemberUniqueName="[Tasks].[Created].[All]" allUniqueName="[Tasks].[Created].[All]" dimensionUniqueName="[Tasks]" count="0" unbalanced="0" hidden="1"/>
    <cacheHierarchy uniqueName="[Tasks].[Deadline]" caption="Deadline" attribute="1" defaultMemberUniqueName="[Tasks].[Deadline].[All]" allUniqueName="[Tasks].[Deadline].[All]" dimensionUniqueName="[Tasks]" count="0" unbalanced="0" hidden="1"/>
    <cacheHierarchy uniqueName="[Tasks].[Duration Variance]" caption="Duration Variance" attribute="1" defaultMemberUniqueName="[Tasks].[Duration Variance].[All]" allUniqueName="[Tasks].[Duration Variance].[All]" dimensionUniqueName="[Tasks]" count="0" unbalanced="0" hidden="1"/>
    <cacheHierarchy uniqueName="[Tasks].[Early Finish]" caption="Early Finish" attribute="1" defaultMemberUniqueName="[Tasks].[Early Finish].[All]" allUniqueName="[Tasks].[Early Finish].[All]" dimensionUniqueName="[Tasks]" count="0" unbalanced="0" hidden="1"/>
    <cacheHierarchy uniqueName="[Tasks].[Early Start]" caption="Early Start" attribute="1" defaultMemberUniqueName="[Tasks].[Early Start].[All]" allUniqueName="[Tasks].[Early Start].[All]" dimensionUniqueName="[Tasks]" count="0" unbalanced="0" hidden="1"/>
    <cacheHierarchy uniqueName="[Tasks].[Finish Slack]" caption="Finish Slack" attribute="1" defaultMemberUniqueName="[Tasks].[Finish Slack].[All]" allUniqueName="[Tasks].[Finish Slack].[All]" dimensionUniqueName="[Tasks]" count="0" unbalanced="0" hidden="1"/>
    <cacheHierarchy uniqueName="[Tasks].[Finish Variance]" caption="Finish Variance" attribute="1" defaultMemberUniqueName="[Tasks].[Finish Variance].[All]" allUniqueName="[Tasks].[Finish Variance].[All]" dimensionUniqueName="[Tasks]" count="0" unbalanced="0" hidden="1"/>
    <cacheHierarchy uniqueName="[Tasks].[Free Slack]" caption="Free Slack" attribute="1" defaultMemberUniqueName="[Tasks].[Free Slack].[All]" allUniqueName="[Tasks].[Free Slack].[All]" dimensionUniqueName="[Tasks]" count="0" unbalanced="0" hidden="1"/>
    <cacheHierarchy uniqueName="[Tasks].[Late Finish]" caption="Late Finish" attribute="1" defaultMemberUniqueName="[Tasks].[Late Finish].[All]" allUniqueName="[Tasks].[Late Finish].[All]" dimensionUniqueName="[Tasks]" count="0" unbalanced="0" hidden="1"/>
    <cacheHierarchy uniqueName="[Tasks].[Late Start]" caption="Late Start" attribute="1" defaultMemberUniqueName="[Tasks].[Late Start].[All]" allUniqueName="[Tasks].[Late Start].[All]" dimensionUniqueName="[Tasks]" count="0" unbalanced="0" hidden="1"/>
    <cacheHierarchy uniqueName="[Tasks].[Leveling Delay]" caption="Leveling Delay" attribute="1" defaultMemberUniqueName="[Tasks].[Leveling Delay].[All]" allUniqueName="[Tasks].[Leveling Delay].[All]" dimensionUniqueName="[Tasks]" count="0" unbalanced="0" hidden="1"/>
    <cacheHierarchy uniqueName="[Tasks].[Percent Complete]" caption="Percent Complete" attribute="1" defaultMemberUniqueName="[Tasks].[Percent Complete].[All]" allUniqueName="[Tasks].[Percent Complete].[All]" dimensionUniqueName="[Tasks]" count="0" unbalanced="0" hidden="1"/>
    <cacheHierarchy uniqueName="[Tasks].[Percent Work Complete]" caption="Percent Work Complete" attribute="1" defaultMemberUniqueName="[Tasks].[Percent Work Complete].[All]" allUniqueName="[Tasks].[Percent Work Complete].[All]" dimensionUniqueName="[Tasks]" count="0" unbalanced="0" hidden="1"/>
    <cacheHierarchy uniqueName="[Tasks].[Physical Percent Complete]" caption="Physical Percent Complete" attribute="1" defaultMemberUniqueName="[Tasks].[Physical Percent Complete].[All]" allUniqueName="[Tasks].[Physical Percent Complete].[All]" dimensionUniqueName="[Tasks]" count="0" unbalanced="0" hidden="1"/>
    <cacheHierarchy uniqueName="[Tasks].[Preleveled Finish]" caption="Preleveled Finish" attribute="1" defaultMemberUniqueName="[Tasks].[Preleveled Finish].[All]" allUniqueName="[Tasks].[Preleveled Finish].[All]" dimensionUniqueName="[Tasks]" count="0" unbalanced="0" hidden="1"/>
    <cacheHierarchy uniqueName="[Tasks].[Preleveled Start]" caption="Preleveled Start" attribute="1" defaultMemberUniqueName="[Tasks].[Preleveled Start].[All]" allUniqueName="[Tasks].[Preleveled Start].[All]" dimensionUniqueName="[Tasks]" count="0" unbalanced="0" hidden="1"/>
    <cacheHierarchy uniqueName="[Tasks].[Priority]" caption="Priority" attribute="1" defaultMemberUniqueName="[Tasks].[Priority].[All]" allUniqueName="[Tasks].[Priority].[All]" dimensionUniqueName="[Tasks]" count="0" unbalanced="0" hidden="1"/>
    <cacheHierarchy uniqueName="[Tasks].[Remaining Duration]" caption="Remaining Duration" attribute="1" defaultMemberUniqueName="[Tasks].[Remaining Duration].[All]" allUniqueName="[Tasks].[Remaining Duration].[All]" dimensionUniqueName="[Tasks]" count="0" unbalanced="0" hidden="1"/>
    <cacheHierarchy uniqueName="[Tasks].[Scheduled Duration]" caption="Scheduled Duration" attribute="1" defaultMemberUniqueName="[Tasks].[Scheduled Duration].[All]" allUniqueName="[Tasks].[Scheduled Duration].[All]" dimensionUniqueName="[Tasks]" count="0" unbalanced="0" hidden="1"/>
    <cacheHierarchy uniqueName="[Tasks].[Scheduled Finish]" caption="Scheduled Finish" attribute="1" defaultMemberUniqueName="[Tasks].[Scheduled Finish].[All]" allUniqueName="[Tasks].[Scheduled Finish].[All]" dimensionUniqueName="[Tasks]" count="0" unbalanced="0" hidden="1"/>
    <cacheHierarchy uniqueName="[Tasks].[Scheduled Start]" caption="Scheduled Start" attribute="1" defaultMemberUniqueName="[Tasks].[Scheduled Start].[All]" allUniqueName="[Tasks].[Scheduled Start].[All]" dimensionUniqueName="[Tasks]" count="0" unbalanced="0" hidden="1"/>
    <cacheHierarchy uniqueName="[Tasks].[Start Slack]" caption="Start Slack" attribute="1" defaultMemberUniqueName="[Tasks].[Start Slack].[All]" allUniqueName="[Tasks].[Start Slack].[All]" dimensionUniqueName="[Tasks]" count="0" unbalanced="0" hidden="1"/>
    <cacheHierarchy uniqueName="[Tasks].[Start Variance]" caption="Start Variance" attribute="1" defaultMemberUniqueName="[Tasks].[Start Variance].[All]" allUniqueName="[Tasks].[Start Variance].[All]" dimensionUniqueName="[Tasks]" count="0" unbalanced="0" hidden="1"/>
    <cacheHierarchy uniqueName="[Tasks].[Stop]" caption="Stop" attribute="1" defaultMemberUniqueName="[Tasks].[Stop].[All]" allUniqueName="[Tasks].[Stop].[All]" dimensionUniqueName="[Tasks]" count="0" unbalanced="0" hidden="1"/>
    <cacheHierarchy uniqueName="[Tasks].[TaskID]" caption="TaskID" attribute="1" defaultMemberUniqueName="[Tasks].[TaskID].[All]" allUniqueName="[Tasks].[TaskID].[All]" dimensionUniqueName="[Tasks]" count="0" unbalanced="0" hidden="1"/>
    <cacheHierarchy uniqueName="[Tasks].[TaskUID]" caption="TaskUID" attribute="1" keyAttribute="1" defaultMemberUniqueName="[Tasks].[TaskUID].[All]" allUniqueName="[Tasks].[TaskUID].[All]" dimensionUniqueName="[Tasks]" count="0" unbalanced="0" hidden="1"/>
    <cacheHierarchy uniqueName="[Tasks].[Total Slack]" caption="Total Slack" attribute="1" defaultMemberUniqueName="[Tasks].[Total Slack].[All]" allUniqueName="[Tasks].[Total Slack].[All]" dimensionUniqueName="[Tasks]" count="0" unbalanced="0" hidden="1"/>
    <cacheHierarchy uniqueName="[Tasks].[VAC]" caption="VAC" attribute="1" defaultMemberUniqueName="[Tasks].[VAC].[All]" allUniqueName="[Tasks].[VAC].[All]" dimensionUniqueName="[Tasks]" count="0" unbalanced="0" hidden="1"/>
    <cacheHierarchy uniqueName="[Tasks].[WBS]" caption="WBS" attribute="1" defaultMemberUniqueName="[Tasks].[WBS].[All]" allUniqueName="[Tasks].[WBS].[All]" dimensionUniqueName="[Tasks]" count="0" unbalanced="0" hidden="1"/>
    <cacheHierarchy uniqueName="[Time].[TIME_ID]" caption="TIME_ID" attribute="1" time="1" defaultMemberUniqueName="[Time].[TIME_ID].[All]" allUniqueName="[Time].[TIME_ID].[All]" dimensionUniqueName="[Time]" count="0" unbalanced="0" hidden="1"/>
    <cacheHierarchy uniqueName="[Time].[TimeByDay]" caption="TimeByDay" attribute="1" time="1" keyAttribute="1" defaultMemberUniqueName="[Time].[TimeByDay].[All]" allUniqueName="[Time].[TimeByDay].[All]" dimensionUniqueName="[Time]" count="0" unbalanced="0" hidden="1"/>
    <cacheHierarchy uniqueName="[Time].[TimeNumericalWeekOfTheYear]" caption="TimeNumericalWeekOfTheYear" attribute="1" time="1" defaultMemberUniqueName="[Time].[TimeNumericalWeekOfTheYear].[All]" allUniqueName="[Time].[TimeNumericalWeekOfTheYear].[All]" dimensionUniqueName="[Time]" count="0" unbalanced="0" hidden="1"/>
    <cacheHierarchy uniqueName="[Time].[TimeQuarter]" caption="TimeQuarter" attribute="1" time="1" defaultMemberUniqueName="[Time].[TimeQuarter].[All]" allUniqueName="[Time].[TimeQuarter].[All]" dimensionUniqueName="[Time]" count="0" unbalanced="0" hidden="1"/>
    <cacheHierarchy uniqueName="[Time].[TimeYear]" caption="TimeYear" attribute="1" time="1" defaultMemberUniqueName="[Time].[TimeYear].[All]" allUniqueName="[Time].[TimeYear].[All]" dimensionUniqueName="[Time]" count="0" unbalanced="0" hidden="1"/>
    <cacheHierarchy uniqueName="[Measures].[Actual Cost]" caption="Actual Cost" measure="1" measureGroup="Values" count="0"/>
    <cacheHierarchy uniqueName="[Measures].[Actual Fixed Cost]" caption="Actual Fixed Cost" measure="1" measureGroup="Values" count="0"/>
    <cacheHierarchy uniqueName="[Measures].[Actual Overtime Work]" caption="Actual Overtime Work" measure="1" measureGroup="Values" count="0"/>
    <cacheHierarchy uniqueName="[Measures].[Actual Work]" caption="Actual Work" measure="1" measureGroup="Values" count="0"/>
    <cacheHierarchy uniqueName="[Measures].[Baseline Budget Cost]" caption="Baseline Budget Cost" measure="1" measureGroup="Values" count="0"/>
    <cacheHierarchy uniqueName="[Measures].[Baseline Budget Work]" caption="Baseline Budget Work" measure="1" measureGroup="Values" count="0"/>
    <cacheHierarchy uniqueName="[Measures].[Budget Cost]" caption="Budget Cost" measure="1" measureGroup="Values" count="0"/>
    <cacheHierarchy uniqueName="[Measures].[Budget Work]" caption="Budget Work" measure="1" measureGroup="Values" count="0"/>
    <cacheHierarchy uniqueName="[Measures].[Cost]" caption="Cost" measure="1" measureGroup="Values" count="0" oneField="1">
      <fieldsUsage count="1">
        <fieldUsage x="0"/>
      </fieldsUsage>
    </cacheHierarchy>
    <cacheHierarchy uniqueName="[Measures].[Fixed Cost]" caption="Fixed Cost" measure="1" measureGroup="Values" count="0"/>
    <cacheHierarchy uniqueName="[Measures].[Overtime Work]" caption="Overtime Work" measure="1" measureGroup="Values" count="0"/>
    <cacheHierarchy uniqueName="[Measures].[Regular Work]" caption="Regular Work" measure="1" measureGroup="Values" count="0"/>
    <cacheHierarchy uniqueName="[Measures].[Work]" caption="Work" measure="1" measureGroup="Values" count="0"/>
    <cacheHierarchy uniqueName="[Measures].[Cumulative Cost]" caption="Cumulative Cost" measure="1" count="0" oneField="1">
      <fieldsUsage count="1">
        <fieldUsage x="1"/>
      </fieldsUsage>
    </cacheHierarchy>
    <cacheHierarchy uniqueName="[Measures].[Cumulative Work]" caption="Cumulative Work" measure="1" count="0"/>
    <cacheHierarchy uniqueName="[Measures].[_ADRCUMULCOST]" caption="_ADRCUMULCOST" measure="1" measureGroup="Values" count="0" hidden="1"/>
    <cacheHierarchy uniqueName="[Measures].[_ADRCUMULWORK]" caption="_ADRCUMULWORK" measure="1" measureGroup="Values" count="0" hidden="1"/>
  </cacheHierarchies>
  <kpis count="0"/>
  <dimensions count="3">
    <dimension measure="1" name="Measures" uniqueName="[Measures]" caption="Measures"/>
    <dimension name="Tasks" uniqueName="[Tasks]" caption="Tasks"/>
    <dimension name="Time" uniqueName="[Time]" caption="Time"/>
  </dimensions>
  <measureGroups count="1">
    <measureGroup name="Values" caption="Values"/>
  </measureGroups>
  <maps count="2">
    <map measureGroup="0" dimension="1"/>
    <map measureGroup="0" dimension="2"/>
  </map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Data" updatedVersion="5" minRefreshableVersion="3" useAutoFormatting="1" itemPrintTitles="1" createdVersion="5" indent="0" compact="0" compactData="0" gridDropZones="1" chartFormat="2" fieldListSortAscending="1">
  <location ref="A3:D34" firstHeaderRow="1" firstDataRow="2" firstDataCol="2" rowPageCount="1" colPageCount="1"/>
  <pivotFields count="50">
    <pivotField name="Cost" dataField="1" compact="0" outline="0" subtotalTop="0" showAll="0" includeNewItemsInFilter="1"/>
    <pivotField name="Cumulative Cost" dataField="1" compact="0" outline="0" subtotalTop="0" showAll="0" includeNewItemsInFilter="1"/>
    <pivotField name="Year" axis="axisRow" compact="0" allDrilled="1" outline="0" subtotalTop="0" showAll="0" includeNewItemsInFilter="1" dataSourceSort="1">
      <items count="8">
        <item c="1" x="0"/>
        <item c="1" x="1"/>
        <item c="1" x="2"/>
        <item c="1" x="3"/>
        <item c="1" x="4"/>
        <item c="1" x="5"/>
        <item c="1" x="6"/>
        <item t="default"/>
      </items>
    </pivotField>
    <pivotField name="Quarter" axis="axisRow" compact="0" allDrilled="1" outline="0" subtotalTop="0" showAll="0" includeNewItemsInFilter="1" dataSourceSort="1">
      <items count="23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c="1" x="12"/>
        <item c="1" x="13"/>
        <item c="1" x="14"/>
        <item c="1" x="15"/>
        <item c="1" x="16"/>
        <item c="1" x="17"/>
        <item c="1" x="18"/>
        <item c="1" x="19"/>
        <item c="1" x="20"/>
        <item c="1" x="21"/>
        <item t="default"/>
      </items>
    </pivotField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axis="axisRow" compact="0" outline="0" showAll="0" dataSourceSort="1">
      <items count="1">
        <item t="default"/>
      </items>
    </pivotField>
  </pivotFields>
  <rowFields count="2">
    <field x="2"/>
    <field x="3"/>
  </rowFields>
  <rowItems count="30">
    <i>
      <x/>
      <x/>
    </i>
    <i t="default">
      <x/>
    </i>
    <i>
      <x v="1"/>
      <x v="1"/>
    </i>
    <i r="1">
      <x v="2"/>
    </i>
    <i r="1">
      <x v="3"/>
    </i>
    <i r="1">
      <x v="4"/>
    </i>
    <i t="default">
      <x v="1"/>
    </i>
    <i>
      <x v="2"/>
      <x v="5"/>
    </i>
    <i r="1">
      <x v="6"/>
    </i>
    <i r="1">
      <x v="7"/>
    </i>
    <i r="1">
      <x v="8"/>
    </i>
    <i t="default">
      <x v="2"/>
    </i>
    <i>
      <x v="3"/>
      <x v="9"/>
    </i>
    <i r="1">
      <x v="10"/>
    </i>
    <i r="1">
      <x v="11"/>
    </i>
    <i r="1">
      <x v="12"/>
    </i>
    <i t="default">
      <x v="3"/>
    </i>
    <i>
      <x v="4"/>
      <x v="13"/>
    </i>
    <i r="1">
      <x v="14"/>
    </i>
    <i r="1">
      <x v="15"/>
    </i>
    <i r="1">
      <x v="16"/>
    </i>
    <i t="default">
      <x v="4"/>
    </i>
    <i>
      <x v="5"/>
      <x v="17"/>
    </i>
    <i r="1">
      <x v="18"/>
    </i>
    <i r="1">
      <x v="19"/>
    </i>
    <i r="1">
      <x v="20"/>
    </i>
    <i t="default">
      <x v="5"/>
    </i>
    <i>
      <x v="6"/>
      <x v="21"/>
    </i>
    <i t="default">
      <x v="6"/>
    </i>
    <i t="grand">
      <x/>
    </i>
  </rowItems>
  <colFields count="1">
    <field x="-2"/>
  </colFields>
  <colItems count="2">
    <i>
      <x/>
    </i>
    <i i="1">
      <x v="1"/>
    </i>
  </colItems>
  <pageFields count="1">
    <pageField fld="4" hier="0" name="[Tasks].[Tasks].[All]" cap="All"/>
  </pageFields>
  <dataFields count="2">
    <dataField name="Cost" fld="0" baseField="0" baseItem="0"/>
    <dataField name="Cumulative Cost" fld="1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63">
    <pivotHierarchy>
      <mps count="39"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</mps>
    </pivotHierarchy>
    <pivotHierarchy includeNewItemsInFilter="1"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74"/>
  <sheetViews>
    <sheetView tabSelected="1" topLeftCell="H1" zoomScale="85" zoomScaleNormal="85" workbookViewId="0">
      <pane ySplit="1" topLeftCell="A45" activePane="bottomLeft" state="frozen"/>
      <selection activeCell="H1" sqref="H1"/>
      <selection pane="bottomLeft" activeCell="L52" sqref="L52"/>
    </sheetView>
  </sheetViews>
  <sheetFormatPr defaultRowHeight="12.75" x14ac:dyDescent="0.2"/>
  <cols>
    <col min="1" max="1" width="9.42578125" hidden="1" customWidth="1"/>
    <col min="2" max="2" width="16.5703125" hidden="1" customWidth="1"/>
    <col min="3" max="3" width="14.85546875" hidden="1" customWidth="1"/>
    <col min="4" max="4" width="4.28515625" hidden="1" customWidth="1"/>
    <col min="5" max="5" width="6" hidden="1" customWidth="1"/>
    <col min="6" max="6" width="8.7109375" style="19" hidden="1" customWidth="1"/>
    <col min="7" max="7" width="7.140625" style="20" hidden="1" customWidth="1"/>
    <col min="8" max="8" width="79.140625" style="21" customWidth="1"/>
    <col min="9" max="9" width="17.7109375" style="21" customWidth="1"/>
    <col min="10" max="10" width="13.28515625" bestFit="1" customWidth="1"/>
    <col min="11" max="12" width="12.140625" customWidth="1"/>
    <col min="13" max="13" width="12.42578125" style="14" customWidth="1"/>
    <col min="14" max="17" width="12.140625" style="14" bestFit="1" customWidth="1"/>
    <col min="18" max="18" width="13.28515625" customWidth="1"/>
    <col min="19" max="21" width="14.5703125" customWidth="1"/>
    <col min="22" max="28" width="14.5703125" bestFit="1" customWidth="1"/>
    <col min="29" max="30" width="14.5703125" customWidth="1"/>
    <col min="31" max="33" width="14.5703125" bestFit="1" customWidth="1"/>
    <col min="34" max="34" width="14.5703125" customWidth="1"/>
    <col min="35" max="35" width="14.5703125" bestFit="1" customWidth="1"/>
    <col min="36" max="36" width="14.5703125" customWidth="1"/>
    <col min="37" max="39" width="14.5703125" bestFit="1" customWidth="1"/>
    <col min="40" max="40" width="8" customWidth="1"/>
    <col min="41" max="41" width="17.7109375" bestFit="1" customWidth="1"/>
    <col min="42" max="42" width="8.42578125" customWidth="1"/>
    <col min="43" max="45" width="14.5703125" bestFit="1" customWidth="1"/>
    <col min="46" max="46" width="9.42578125" bestFit="1" customWidth="1"/>
    <col min="47" max="47" width="19.28515625" bestFit="1" customWidth="1"/>
    <col min="48" max="48" width="10" bestFit="1" customWidth="1"/>
    <col min="49" max="49" width="9.42578125" bestFit="1" customWidth="1"/>
    <col min="50" max="50" width="19.28515625" bestFit="1" customWidth="1"/>
    <col min="51" max="51" width="10" bestFit="1" customWidth="1"/>
  </cols>
  <sheetData>
    <row r="1" spans="2:18" ht="50.45" customHeight="1" x14ac:dyDescent="0.2">
      <c r="H1" s="75" t="s">
        <v>192</v>
      </c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2:18" ht="31.5" customHeight="1" x14ac:dyDescent="0.2">
      <c r="H2" s="81" t="s">
        <v>139</v>
      </c>
      <c r="I2" s="82"/>
      <c r="J2" s="82"/>
      <c r="K2" s="82"/>
      <c r="L2" s="82"/>
      <c r="M2" s="82"/>
      <c r="N2" s="82"/>
      <c r="O2" s="82"/>
      <c r="P2" s="82"/>
      <c r="Q2" s="82"/>
      <c r="R2" s="70"/>
    </row>
    <row r="3" spans="2:18" ht="18.75" customHeight="1" x14ac:dyDescent="0.2">
      <c r="H3" s="71" t="s">
        <v>193</v>
      </c>
      <c r="I3" s="72"/>
      <c r="J3" s="70"/>
      <c r="K3" s="70"/>
      <c r="L3" s="70"/>
      <c r="M3" s="73"/>
      <c r="N3" s="73"/>
      <c r="O3" s="73"/>
      <c r="P3" s="73"/>
      <c r="Q3" s="73"/>
      <c r="R3" s="70"/>
    </row>
    <row r="5" spans="2:18" ht="40.5" customHeight="1" x14ac:dyDescent="0.2">
      <c r="B5" s="1" t="s">
        <v>1</v>
      </c>
      <c r="C5" s="5"/>
      <c r="D5" s="5"/>
      <c r="E5" s="5"/>
      <c r="F5" s="22"/>
      <c r="H5" s="83" t="s">
        <v>77</v>
      </c>
      <c r="I5" s="85" t="s">
        <v>78</v>
      </c>
      <c r="J5" s="85" t="s">
        <v>79</v>
      </c>
      <c r="K5" s="77" t="s">
        <v>80</v>
      </c>
      <c r="L5" s="77"/>
      <c r="M5" s="77" t="s">
        <v>81</v>
      </c>
      <c r="N5" s="77"/>
      <c r="O5" s="77"/>
      <c r="P5" s="77"/>
      <c r="Q5" s="77"/>
    </row>
    <row r="6" spans="2:18" ht="28.5" customHeight="1" x14ac:dyDescent="0.2">
      <c r="B6" s="1" t="s">
        <v>8</v>
      </c>
      <c r="C6" s="1" t="s">
        <v>10</v>
      </c>
      <c r="D6" s="1" t="s">
        <v>13</v>
      </c>
      <c r="E6" s="1" t="s">
        <v>18</v>
      </c>
      <c r="F6" s="23" t="s">
        <v>37</v>
      </c>
      <c r="G6" s="20" t="s">
        <v>82</v>
      </c>
      <c r="H6" s="84"/>
      <c r="I6" s="86"/>
      <c r="J6" s="86"/>
      <c r="K6" s="25" t="s">
        <v>83</v>
      </c>
      <c r="L6" s="25" t="s">
        <v>84</v>
      </c>
      <c r="M6" s="25">
        <v>2016</v>
      </c>
      <c r="N6" s="25">
        <f>M6+1</f>
        <v>2017</v>
      </c>
      <c r="O6" s="25">
        <f>N6+1</f>
        <v>2018</v>
      </c>
      <c r="P6" s="25">
        <f>O6+1</f>
        <v>2019</v>
      </c>
      <c r="Q6" s="25">
        <f>P6+1</f>
        <v>2020</v>
      </c>
    </row>
    <row r="7" spans="2:18" ht="25.5" hidden="1" customHeight="1" x14ac:dyDescent="0.2">
      <c r="B7" s="1" t="s">
        <v>85</v>
      </c>
      <c r="C7" s="1" t="s">
        <v>85</v>
      </c>
      <c r="D7" s="5"/>
      <c r="E7" s="5"/>
      <c r="F7" s="22"/>
      <c r="H7" s="26"/>
      <c r="I7" s="27">
        <v>3</v>
      </c>
      <c r="J7" s="28">
        <v>0</v>
      </c>
      <c r="K7" s="28"/>
      <c r="L7" s="28"/>
      <c r="M7" s="28">
        <v>0</v>
      </c>
      <c r="N7" s="28">
        <v>0</v>
      </c>
      <c r="O7" s="28">
        <v>0</v>
      </c>
      <c r="P7" s="28">
        <v>0</v>
      </c>
      <c r="Q7" s="28">
        <v>0</v>
      </c>
    </row>
    <row r="8" spans="2:18" ht="29.45" hidden="1" customHeight="1" x14ac:dyDescent="0.2">
      <c r="B8" s="3"/>
      <c r="C8" s="1" t="s">
        <v>86</v>
      </c>
      <c r="D8" s="1" t="s">
        <v>86</v>
      </c>
      <c r="E8" s="5"/>
      <c r="F8" s="22"/>
      <c r="H8" s="26"/>
      <c r="I8" s="26"/>
      <c r="J8" s="28">
        <v>0</v>
      </c>
      <c r="K8" s="28"/>
      <c r="L8" s="28"/>
      <c r="M8" s="28">
        <v>0</v>
      </c>
      <c r="N8" s="28">
        <v>0</v>
      </c>
      <c r="O8" s="28">
        <v>0</v>
      </c>
      <c r="P8" s="28">
        <v>0</v>
      </c>
      <c r="Q8" s="28">
        <v>0</v>
      </c>
    </row>
    <row r="9" spans="2:18" ht="35.1" customHeight="1" x14ac:dyDescent="0.2">
      <c r="B9" s="3"/>
      <c r="C9" s="3"/>
      <c r="D9" s="1" t="s">
        <v>87</v>
      </c>
      <c r="E9" s="1" t="s">
        <v>87</v>
      </c>
      <c r="F9" s="22"/>
      <c r="H9" s="78" t="s">
        <v>191</v>
      </c>
      <c r="I9" s="79"/>
      <c r="J9" s="79"/>
      <c r="K9" s="79"/>
      <c r="L9" s="79"/>
      <c r="M9" s="79"/>
      <c r="N9" s="79"/>
      <c r="O9" s="79"/>
      <c r="P9" s="79"/>
      <c r="Q9" s="80"/>
    </row>
    <row r="10" spans="2:18" ht="27.6" customHeight="1" x14ac:dyDescent="0.2">
      <c r="B10" s="3"/>
      <c r="C10" s="3"/>
      <c r="D10" s="3"/>
      <c r="E10" s="3"/>
      <c r="F10" s="23" t="s">
        <v>88</v>
      </c>
      <c r="H10" s="39" t="str">
        <f>AUXILIAR!E8</f>
        <v>P1. Estudos de Consultoria Desenvolvidos</v>
      </c>
      <c r="I10" s="34"/>
      <c r="J10" s="34"/>
      <c r="K10" s="35"/>
      <c r="L10" s="34"/>
      <c r="M10" s="34"/>
      <c r="N10" s="34"/>
      <c r="O10" s="34"/>
      <c r="P10" s="34"/>
      <c r="Q10" s="34"/>
    </row>
    <row r="11" spans="2:18" ht="27.6" customHeight="1" x14ac:dyDescent="0.2">
      <c r="B11" s="3"/>
      <c r="C11" s="3"/>
      <c r="D11" s="3"/>
      <c r="E11" s="3"/>
      <c r="F11" s="23" t="s">
        <v>89</v>
      </c>
      <c r="H11" s="29" t="str">
        <f>AUXILIAR!E9</f>
        <v>Contratar consultoria para Planejamento de Processos da SESA</v>
      </c>
      <c r="I11" s="28">
        <f t="shared" ref="I11:I37" si="0">J11*$I$7</f>
        <v>8400000.0300000049</v>
      </c>
      <c r="J11" s="28">
        <f t="shared" ref="J11:J36" si="1">SUM(M11:Q11)</f>
        <v>2800000.0100000016</v>
      </c>
      <c r="K11" s="30">
        <v>1</v>
      </c>
      <c r="L11" s="28"/>
      <c r="M11" s="28">
        <f>[1]FLUXO!F8</f>
        <v>699999.9099999998</v>
      </c>
      <c r="N11" s="28">
        <f>[1]FLUXO!G8</f>
        <v>1050000.1200000015</v>
      </c>
      <c r="O11" s="28">
        <f>[1]FLUXO!H8</f>
        <v>1049999.9800000007</v>
      </c>
      <c r="P11" s="28">
        <f>[1]FLUXO!I8</f>
        <v>0</v>
      </c>
      <c r="Q11" s="28">
        <f>[1]FLUXO!J8</f>
        <v>0</v>
      </c>
    </row>
    <row r="12" spans="2:18" ht="27.6" customHeight="1" x14ac:dyDescent="0.2">
      <c r="B12" s="3"/>
      <c r="C12" s="3"/>
      <c r="D12" s="3"/>
      <c r="E12" s="3"/>
      <c r="F12" s="23" t="s">
        <v>90</v>
      </c>
      <c r="H12" s="37" t="str">
        <f>AUXILIAR!E10</f>
        <v>P1. Estudos de Consultoria Desenvolvidos Total</v>
      </c>
      <c r="I12" s="36">
        <f t="shared" si="0"/>
        <v>8400000.0300000049</v>
      </c>
      <c r="J12" s="36">
        <f t="shared" si="1"/>
        <v>2800000.0100000016</v>
      </c>
      <c r="K12" s="33">
        <v>1</v>
      </c>
      <c r="L12" s="36"/>
      <c r="M12" s="36">
        <f>SUM(M11)</f>
        <v>699999.9099999998</v>
      </c>
      <c r="N12" s="36">
        <f t="shared" ref="N12:Q12" si="2">SUM(N11)</f>
        <v>1050000.1200000015</v>
      </c>
      <c r="O12" s="36">
        <f t="shared" si="2"/>
        <v>1049999.9800000007</v>
      </c>
      <c r="P12" s="36">
        <f t="shared" si="2"/>
        <v>0</v>
      </c>
      <c r="Q12" s="36">
        <f t="shared" si="2"/>
        <v>0</v>
      </c>
    </row>
    <row r="13" spans="2:18" ht="27.6" customHeight="1" x14ac:dyDescent="0.2">
      <c r="B13" s="3"/>
      <c r="C13" s="3"/>
      <c r="D13" s="3"/>
      <c r="E13" s="3"/>
      <c r="F13" s="23" t="s">
        <v>91</v>
      </c>
      <c r="H13" s="39" t="str">
        <f>AUXILIAR!E11</f>
        <v>P2. Sistemas de regulação de acesso e auditorias reforçados</v>
      </c>
      <c r="I13" s="34"/>
      <c r="J13" s="34"/>
      <c r="K13" s="35"/>
      <c r="L13" s="34"/>
      <c r="M13" s="34"/>
      <c r="N13" s="34"/>
      <c r="O13" s="34"/>
      <c r="P13" s="34"/>
      <c r="Q13" s="34"/>
    </row>
    <row r="14" spans="2:18" ht="27.6" customHeight="1" x14ac:dyDescent="0.2">
      <c r="B14" s="3"/>
      <c r="C14" s="3"/>
      <c r="D14" s="3"/>
      <c r="E14" s="3"/>
      <c r="F14" s="23" t="s">
        <v>92</v>
      </c>
      <c r="H14" s="29" t="str">
        <f>AUXILIAR!E12</f>
        <v>Reforçar os sistemas de regulação do acesso e auditorias</v>
      </c>
      <c r="I14" s="28">
        <f>J14*$I$7+1</f>
        <v>1650000.2799999993</v>
      </c>
      <c r="J14" s="28">
        <f t="shared" si="1"/>
        <v>549999.75999999978</v>
      </c>
      <c r="K14" s="30">
        <v>1</v>
      </c>
      <c r="L14" s="28"/>
      <c r="M14" s="28">
        <f>[1]FLUXO!F9</f>
        <v>349999.9599999999</v>
      </c>
      <c r="N14" s="28">
        <f>[1]FLUXO!G9</f>
        <v>199999.79999999981</v>
      </c>
      <c r="O14" s="28">
        <f>[1]FLUXO!H9</f>
        <v>0</v>
      </c>
      <c r="P14" s="28">
        <f>[1]FLUXO!I9</f>
        <v>0</v>
      </c>
      <c r="Q14" s="28">
        <f>[1]FLUXO!J9</f>
        <v>0</v>
      </c>
    </row>
    <row r="15" spans="2:18" ht="27.6" customHeight="1" x14ac:dyDescent="0.2">
      <c r="B15" s="3"/>
      <c r="C15" s="3"/>
      <c r="D15" s="3"/>
      <c r="E15" s="3"/>
      <c r="F15" s="23" t="s">
        <v>93</v>
      </c>
      <c r="H15" s="37" t="str">
        <f>AUXILIAR!E13</f>
        <v>P2. Sistemas de regulação de acesso e auditorias reforçados Total</v>
      </c>
      <c r="I15" s="36">
        <f>J15*$I$7+1</f>
        <v>1650000.2799999993</v>
      </c>
      <c r="J15" s="36">
        <f t="shared" si="1"/>
        <v>549999.75999999978</v>
      </c>
      <c r="K15" s="33">
        <v>1</v>
      </c>
      <c r="L15" s="36"/>
      <c r="M15" s="36">
        <f>SUM(M14)</f>
        <v>349999.9599999999</v>
      </c>
      <c r="N15" s="36">
        <f t="shared" ref="N15:Q15" si="3">SUM(N14)</f>
        <v>199999.79999999981</v>
      </c>
      <c r="O15" s="36">
        <f t="shared" si="3"/>
        <v>0</v>
      </c>
      <c r="P15" s="36">
        <f t="shared" si="3"/>
        <v>0</v>
      </c>
      <c r="Q15" s="36">
        <f t="shared" si="3"/>
        <v>0</v>
      </c>
    </row>
    <row r="16" spans="2:18" ht="27.6" customHeight="1" x14ac:dyDescent="0.2">
      <c r="B16" s="3"/>
      <c r="C16" s="3"/>
      <c r="D16" s="3"/>
      <c r="E16" s="3"/>
      <c r="F16" s="23" t="s">
        <v>94</v>
      </c>
      <c r="H16" s="39" t="str">
        <f>AUXILIAR!E14</f>
        <v>P3. Protocolos clínicos e linhas de cuidados desenvolvidas</v>
      </c>
      <c r="I16" s="34"/>
      <c r="J16" s="34"/>
      <c r="K16" s="35"/>
      <c r="L16" s="34"/>
      <c r="M16" s="34"/>
      <c r="N16" s="34"/>
      <c r="O16" s="34"/>
      <c r="P16" s="34"/>
      <c r="Q16" s="34"/>
    </row>
    <row r="17" spans="2:17" ht="27.6" customHeight="1" x14ac:dyDescent="0.2">
      <c r="B17" s="3"/>
      <c r="C17" s="3"/>
      <c r="D17" s="3"/>
      <c r="E17" s="3"/>
      <c r="F17" s="23" t="s">
        <v>95</v>
      </c>
      <c r="H17" s="29" t="str">
        <f>AUXILIAR!E15</f>
        <v>Desenvolver protocolos clínicos e linhas de cuidados prioritários.</v>
      </c>
      <c r="I17" s="28">
        <f t="shared" si="0"/>
        <v>4499999.82</v>
      </c>
      <c r="J17" s="28">
        <f t="shared" si="1"/>
        <v>1499999.9400000002</v>
      </c>
      <c r="K17" s="30">
        <v>1</v>
      </c>
      <c r="L17" s="28"/>
      <c r="M17" s="28">
        <f>[1]FLUXO!F10</f>
        <v>650000.13999999943</v>
      </c>
      <c r="N17" s="28">
        <f>[1]FLUXO!G10</f>
        <v>849999.80000000075</v>
      </c>
      <c r="O17" s="28">
        <f>[1]FLUXO!H10</f>
        <v>0</v>
      </c>
      <c r="P17" s="28">
        <f>[1]FLUXO!I10</f>
        <v>0</v>
      </c>
      <c r="Q17" s="28">
        <f>[1]FLUXO!J10</f>
        <v>0</v>
      </c>
    </row>
    <row r="18" spans="2:17" ht="27.6" customHeight="1" x14ac:dyDescent="0.2">
      <c r="B18" s="3"/>
      <c r="C18" s="3"/>
      <c r="D18" s="3"/>
      <c r="E18" s="3"/>
      <c r="F18" s="23" t="s">
        <v>96</v>
      </c>
      <c r="H18" s="37" t="str">
        <f>AUXILIAR!E16</f>
        <v>P3. Protocolos clínicos e linhas de cuidados desenvolvidas Total</v>
      </c>
      <c r="I18" s="36">
        <f t="shared" si="0"/>
        <v>4499999.82</v>
      </c>
      <c r="J18" s="36">
        <f t="shared" si="1"/>
        <v>1499999.9400000002</v>
      </c>
      <c r="K18" s="33">
        <v>1</v>
      </c>
      <c r="L18" s="36"/>
      <c r="M18" s="36">
        <f>SUM(M17)</f>
        <v>650000.13999999943</v>
      </c>
      <c r="N18" s="36">
        <f t="shared" ref="N18:Q18" si="4">SUM(N17)</f>
        <v>849999.80000000075</v>
      </c>
      <c r="O18" s="36">
        <f t="shared" si="4"/>
        <v>0</v>
      </c>
      <c r="P18" s="36">
        <f t="shared" si="4"/>
        <v>0</v>
      </c>
      <c r="Q18" s="36">
        <f t="shared" si="4"/>
        <v>0</v>
      </c>
    </row>
    <row r="19" spans="2:17" ht="27.6" customHeight="1" x14ac:dyDescent="0.2">
      <c r="B19" s="3"/>
      <c r="C19" s="3"/>
      <c r="D19" s="3"/>
      <c r="E19" s="1" t="s">
        <v>97</v>
      </c>
      <c r="F19" s="22" t="str">
        <f>E19</f>
        <v>MODULOS DO SISTEMA DE INFORMAÇÕES DA SESAB INSTALADOS E EM FUNCIONAMENTO Total</v>
      </c>
      <c r="G19" s="20" t="str">
        <f>F19</f>
        <v>MODULOS DO SISTEMA DE INFORMAÇÕES DA SESAB INSTALADOS E EM FUNCIONAMENTO Total</v>
      </c>
      <c r="H19" s="39" t="str">
        <f>AUXILIAR!E17</f>
        <v>P4. Linhas de Cuidado Implementadas</v>
      </c>
      <c r="I19" s="34"/>
      <c r="J19" s="34"/>
      <c r="K19" s="35"/>
      <c r="L19" s="34"/>
      <c r="M19" s="34"/>
      <c r="N19" s="34"/>
      <c r="O19" s="34"/>
      <c r="P19" s="34"/>
      <c r="Q19" s="34"/>
    </row>
    <row r="20" spans="2:17" ht="27.6" customHeight="1" x14ac:dyDescent="0.2">
      <c r="B20" s="3"/>
      <c r="C20" s="3"/>
      <c r="D20" s="3"/>
      <c r="E20" s="1" t="s">
        <v>98</v>
      </c>
      <c r="F20" s="23" t="s">
        <v>98</v>
      </c>
      <c r="H20" s="29" t="str">
        <f>AUXILIAR!E18</f>
        <v>Contratar consultoria para Implementação das linhas de cuidado nas redes de atenção nos níveis primário, secundário e terciário.</v>
      </c>
      <c r="I20" s="28">
        <f>J20*$I$7-1</f>
        <v>8999999.5399999972</v>
      </c>
      <c r="J20" s="28">
        <f t="shared" si="1"/>
        <v>3000000.1799999992</v>
      </c>
      <c r="K20" s="30">
        <f>K17</f>
        <v>1</v>
      </c>
      <c r="L20" s="28"/>
      <c r="M20" s="28">
        <f>[1]FLUXO!F11</f>
        <v>1000000.0999999995</v>
      </c>
      <c r="N20" s="28">
        <f>[1]FLUXO!G11</f>
        <v>599999.92000000016</v>
      </c>
      <c r="O20" s="28">
        <f>[1]FLUXO!H11</f>
        <v>599999.92000000004</v>
      </c>
      <c r="P20" s="28">
        <f>[1]FLUXO!I11</f>
        <v>800000.23999999976</v>
      </c>
      <c r="Q20" s="28">
        <f>[1]FLUXO!J11</f>
        <v>0</v>
      </c>
    </row>
    <row r="21" spans="2:17" ht="27.6" customHeight="1" x14ac:dyDescent="0.2">
      <c r="B21" s="3"/>
      <c r="C21" s="3"/>
      <c r="D21" s="3"/>
      <c r="E21" s="1"/>
      <c r="F21" s="23"/>
      <c r="H21" s="37" t="s">
        <v>46</v>
      </c>
      <c r="I21" s="36">
        <f>J21*$I$7-1</f>
        <v>8999999.5399999972</v>
      </c>
      <c r="J21" s="36">
        <f t="shared" ref="J21" si="5">SUM(M21:Q21)</f>
        <v>3000000.1799999992</v>
      </c>
      <c r="K21" s="33">
        <v>1</v>
      </c>
      <c r="L21" s="36"/>
      <c r="M21" s="36">
        <f>SUM(M20)</f>
        <v>1000000.0999999995</v>
      </c>
      <c r="N21" s="36">
        <f t="shared" ref="N21:Q21" si="6">SUM(N20)</f>
        <v>599999.92000000016</v>
      </c>
      <c r="O21" s="36">
        <f t="shared" si="6"/>
        <v>599999.92000000004</v>
      </c>
      <c r="P21" s="36">
        <f t="shared" si="6"/>
        <v>800000.23999999976</v>
      </c>
      <c r="Q21" s="36">
        <f t="shared" si="6"/>
        <v>0</v>
      </c>
    </row>
    <row r="22" spans="2:17" ht="27.6" customHeight="1" x14ac:dyDescent="0.2">
      <c r="B22" s="3"/>
      <c r="C22" s="3"/>
      <c r="D22" s="3"/>
      <c r="E22" s="1"/>
      <c r="F22" s="23"/>
      <c r="H22" s="39" t="str">
        <f>[1]FLUXO!$D$12</f>
        <v>P5. Capacitação SESA</v>
      </c>
      <c r="I22" s="34"/>
      <c r="J22" s="34"/>
      <c r="K22" s="35"/>
      <c r="L22" s="34"/>
      <c r="M22" s="34"/>
      <c r="N22" s="34"/>
      <c r="O22" s="34"/>
      <c r="P22" s="34"/>
      <c r="Q22" s="34"/>
    </row>
    <row r="23" spans="2:17" ht="27.6" customHeight="1" x14ac:dyDescent="0.2">
      <c r="B23" s="3"/>
      <c r="C23" s="3"/>
      <c r="D23" s="3"/>
      <c r="E23" s="1"/>
      <c r="F23" s="23" t="s">
        <v>99</v>
      </c>
      <c r="H23" s="40" t="str">
        <f>Plan1!E21</f>
        <v>Outras capacitações e formação da Equipe SESA</v>
      </c>
      <c r="I23" s="28">
        <f t="shared" si="0"/>
        <v>5364604.8900000015</v>
      </c>
      <c r="J23" s="28">
        <f t="shared" si="1"/>
        <v>1788201.6300000006</v>
      </c>
      <c r="K23" s="30">
        <f>K18</f>
        <v>1</v>
      </c>
      <c r="L23" s="28"/>
      <c r="M23" s="28">
        <f>[1]FLUXO!F12</f>
        <v>536459.92000000027</v>
      </c>
      <c r="N23" s="28">
        <f>[1]FLUXO!G12</f>
        <v>357639.88000000006</v>
      </c>
      <c r="O23" s="28">
        <f>[1]FLUXO!H12</f>
        <v>357639.88000000006</v>
      </c>
      <c r="P23" s="28">
        <f>[1]FLUXO!I12</f>
        <v>357639.89000000007</v>
      </c>
      <c r="Q23" s="28">
        <f>[1]FLUXO!J12</f>
        <v>178822.06</v>
      </c>
    </row>
    <row r="24" spans="2:17" ht="27.6" customHeight="1" x14ac:dyDescent="0.2">
      <c r="B24" s="3"/>
      <c r="C24" s="3"/>
      <c r="D24" s="3"/>
      <c r="E24" s="3" t="s">
        <v>100</v>
      </c>
      <c r="F24" s="23" t="str">
        <f>E24</f>
        <v>MODELAGEM DA REDE DE ATENÇÃO À SAÚDE NA RMS Total</v>
      </c>
      <c r="G24" s="20" t="str">
        <f>F24</f>
        <v>MODELAGEM DA REDE DE ATENÇÃO À SAÚDE NA RMS Total</v>
      </c>
      <c r="H24" s="37" t="s">
        <v>142</v>
      </c>
      <c r="I24" s="36">
        <f t="shared" si="0"/>
        <v>5364604.8900000015</v>
      </c>
      <c r="J24" s="36">
        <f t="shared" si="1"/>
        <v>1788201.6300000006</v>
      </c>
      <c r="K24" s="33">
        <f>K23</f>
        <v>1</v>
      </c>
      <c r="L24" s="33"/>
      <c r="M24" s="36">
        <f>SUM(M23)</f>
        <v>536459.92000000027</v>
      </c>
      <c r="N24" s="36">
        <f t="shared" ref="N24:Q24" si="7">SUM(N23)</f>
        <v>357639.88000000006</v>
      </c>
      <c r="O24" s="36">
        <f t="shared" si="7"/>
        <v>357639.88000000006</v>
      </c>
      <c r="P24" s="36">
        <f t="shared" si="7"/>
        <v>357639.89000000007</v>
      </c>
      <c r="Q24" s="36">
        <f t="shared" si="7"/>
        <v>178822.06</v>
      </c>
    </row>
    <row r="25" spans="2:17" ht="27.6" customHeight="1" x14ac:dyDescent="0.2">
      <c r="B25" s="3"/>
      <c r="C25" s="3"/>
      <c r="D25" s="3"/>
      <c r="E25" s="1" t="s">
        <v>101</v>
      </c>
      <c r="F25" s="23" t="s">
        <v>101</v>
      </c>
      <c r="H25" s="39" t="s">
        <v>143</v>
      </c>
      <c r="I25" s="34"/>
      <c r="J25" s="34"/>
      <c r="K25" s="35"/>
      <c r="L25" s="34"/>
      <c r="M25" s="34"/>
      <c r="N25" s="34"/>
      <c r="O25" s="34"/>
      <c r="P25" s="34"/>
      <c r="Q25" s="34"/>
    </row>
    <row r="26" spans="2:17" ht="27.6" customHeight="1" x14ac:dyDescent="0.2">
      <c r="B26" s="3"/>
      <c r="C26" s="3"/>
      <c r="D26" s="3"/>
      <c r="E26" s="3"/>
      <c r="F26" s="23" t="s">
        <v>102</v>
      </c>
      <c r="H26" s="29" t="s">
        <v>47</v>
      </c>
      <c r="I26" s="28">
        <f>J26*$I$7+1</f>
        <v>26999999.949999981</v>
      </c>
      <c r="J26" s="28">
        <f t="shared" si="1"/>
        <v>8999999.6499999929</v>
      </c>
      <c r="K26" s="30">
        <f>K23</f>
        <v>1</v>
      </c>
      <c r="L26" s="28"/>
      <c r="M26" s="28">
        <f>[1]FLUXO!F13</f>
        <v>200000.12000000017</v>
      </c>
      <c r="N26" s="28">
        <f>[1]FLUXO!G13</f>
        <v>2799999.7999999975</v>
      </c>
      <c r="O26" s="28">
        <f>[1]FLUXO!H13</f>
        <v>4059999.8399999975</v>
      </c>
      <c r="P26" s="28">
        <f>[1]FLUXO!I13</f>
        <v>1939999.889999998</v>
      </c>
      <c r="Q26" s="28">
        <f>[1]FLUXO!J13</f>
        <v>0</v>
      </c>
    </row>
    <row r="27" spans="2:17" ht="27.6" customHeight="1" x14ac:dyDescent="0.2">
      <c r="B27" s="3"/>
      <c r="C27" s="3"/>
      <c r="D27" s="3"/>
      <c r="E27" s="3"/>
      <c r="F27" s="23" t="s">
        <v>103</v>
      </c>
      <c r="H27" s="37" t="s">
        <v>144</v>
      </c>
      <c r="I27" s="36">
        <f>J27*$I$7+1</f>
        <v>26999999.949999981</v>
      </c>
      <c r="J27" s="36">
        <f t="shared" si="1"/>
        <v>8999999.6499999929</v>
      </c>
      <c r="K27" s="33">
        <v>1</v>
      </c>
      <c r="L27" s="36"/>
      <c r="M27" s="36">
        <f>SUM(M26)</f>
        <v>200000.12000000017</v>
      </c>
      <c r="N27" s="36">
        <f t="shared" ref="N27:Q27" si="8">SUM(N26)</f>
        <v>2799999.7999999975</v>
      </c>
      <c r="O27" s="36">
        <f t="shared" si="8"/>
        <v>4059999.8399999975</v>
      </c>
      <c r="P27" s="36">
        <f t="shared" si="8"/>
        <v>1939999.889999998</v>
      </c>
      <c r="Q27" s="36">
        <f t="shared" si="8"/>
        <v>0</v>
      </c>
    </row>
    <row r="28" spans="2:17" ht="27.6" customHeight="1" x14ac:dyDescent="0.2">
      <c r="B28" s="3"/>
      <c r="C28" s="3"/>
      <c r="D28" s="3"/>
      <c r="E28" s="3"/>
      <c r="F28" s="23"/>
      <c r="H28" s="39" t="s">
        <v>145</v>
      </c>
      <c r="I28" s="34"/>
      <c r="J28" s="34"/>
      <c r="K28" s="35"/>
      <c r="L28" s="34"/>
      <c r="M28" s="34"/>
      <c r="N28" s="34"/>
      <c r="O28" s="34"/>
      <c r="P28" s="34"/>
      <c r="Q28" s="34"/>
    </row>
    <row r="29" spans="2:17" ht="27.6" customHeight="1" x14ac:dyDescent="0.2">
      <c r="B29" s="3"/>
      <c r="C29" s="3"/>
      <c r="D29" s="3"/>
      <c r="E29" s="1"/>
      <c r="F29" s="23"/>
      <c r="H29" s="29" t="s">
        <v>49</v>
      </c>
      <c r="I29" s="28">
        <f>J29*$I$7+1</f>
        <v>15000000.039999994</v>
      </c>
      <c r="J29" s="28">
        <f t="shared" si="1"/>
        <v>4999999.6799999978</v>
      </c>
      <c r="K29" s="30">
        <f>K26</f>
        <v>1</v>
      </c>
      <c r="L29" s="28"/>
      <c r="M29" s="28">
        <f>[1]FLUXO!F14</f>
        <v>0</v>
      </c>
      <c r="N29" s="28">
        <f>[1]FLUXO!G14</f>
        <v>1000000.0400000006</v>
      </c>
      <c r="O29" s="28">
        <f>[1]FLUXO!H14</f>
        <v>2499999.839999998</v>
      </c>
      <c r="P29" s="28">
        <f>[1]FLUXO!I14</f>
        <v>1499999.7999999991</v>
      </c>
      <c r="Q29" s="28">
        <f>[1]FLUXO!J14</f>
        <v>0</v>
      </c>
    </row>
    <row r="30" spans="2:17" ht="27.6" customHeight="1" x14ac:dyDescent="0.2">
      <c r="B30" s="3"/>
      <c r="C30" s="3"/>
      <c r="D30" s="3"/>
      <c r="E30" s="3"/>
      <c r="F30" s="23"/>
      <c r="H30" s="37" t="s">
        <v>146</v>
      </c>
      <c r="I30" s="36">
        <f>J30*$I$7+1</f>
        <v>15000000.039999994</v>
      </c>
      <c r="J30" s="36">
        <f t="shared" si="1"/>
        <v>4999999.6799999978</v>
      </c>
      <c r="K30" s="33">
        <v>1</v>
      </c>
      <c r="L30" s="36"/>
      <c r="M30" s="36">
        <f>SUM(M29)</f>
        <v>0</v>
      </c>
      <c r="N30" s="36">
        <f t="shared" ref="N30:Q30" si="9">SUM(N29)</f>
        <v>1000000.0400000006</v>
      </c>
      <c r="O30" s="36">
        <f t="shared" si="9"/>
        <v>2499999.839999998</v>
      </c>
      <c r="P30" s="36">
        <f t="shared" si="9"/>
        <v>1499999.7999999991</v>
      </c>
      <c r="Q30" s="36">
        <f t="shared" si="9"/>
        <v>0</v>
      </c>
    </row>
    <row r="31" spans="2:17" ht="27.6" customHeight="1" x14ac:dyDescent="0.2">
      <c r="B31" s="3"/>
      <c r="C31" s="3"/>
      <c r="D31" s="3"/>
      <c r="E31" s="3"/>
      <c r="F31" s="23"/>
      <c r="H31" s="39" t="s">
        <v>147</v>
      </c>
      <c r="I31" s="34"/>
      <c r="J31" s="34"/>
      <c r="K31" s="35"/>
      <c r="L31" s="34"/>
      <c r="M31" s="34"/>
      <c r="N31" s="34"/>
      <c r="O31" s="34"/>
      <c r="P31" s="34"/>
      <c r="Q31" s="34"/>
    </row>
    <row r="32" spans="2:17" ht="27.6" customHeight="1" x14ac:dyDescent="0.2">
      <c r="B32" s="3"/>
      <c r="C32" s="3"/>
      <c r="D32" s="3"/>
      <c r="E32" s="3"/>
      <c r="F32" s="23"/>
      <c r="H32" s="29" t="s">
        <v>51</v>
      </c>
      <c r="I32" s="28">
        <f>J32*$I$7+1</f>
        <v>6600000.4000000041</v>
      </c>
      <c r="J32" s="28">
        <f t="shared" si="1"/>
        <v>2199999.8000000012</v>
      </c>
      <c r="K32" s="30">
        <f>K29</f>
        <v>1</v>
      </c>
      <c r="L32" s="28"/>
      <c r="M32" s="28">
        <f>[1]FLUXO!F15</f>
        <v>2199999.8000000012</v>
      </c>
      <c r="N32" s="28">
        <f>[1]FLUXO!G15</f>
        <v>0</v>
      </c>
      <c r="O32" s="28">
        <f>[1]FLUXO!H15</f>
        <v>0</v>
      </c>
      <c r="P32" s="28">
        <f>[1]FLUXO!I15</f>
        <v>0</v>
      </c>
      <c r="Q32" s="28">
        <f>[1]FLUXO!J15</f>
        <v>0</v>
      </c>
    </row>
    <row r="33" spans="2:17" ht="27.6" customHeight="1" x14ac:dyDescent="0.2">
      <c r="B33" s="3"/>
      <c r="C33" s="3"/>
      <c r="D33" s="3"/>
      <c r="E33" s="1"/>
      <c r="F33" s="22"/>
      <c r="H33" s="37" t="s">
        <v>148</v>
      </c>
      <c r="I33" s="36">
        <f>J33*$I$7+1</f>
        <v>6600000.4000000041</v>
      </c>
      <c r="J33" s="36">
        <f t="shared" si="1"/>
        <v>2199999.8000000012</v>
      </c>
      <c r="K33" s="33">
        <v>1</v>
      </c>
      <c r="L33" s="36"/>
      <c r="M33" s="36">
        <f>SUM(M32)</f>
        <v>2199999.8000000012</v>
      </c>
      <c r="N33" s="36">
        <f t="shared" ref="N33:Q33" si="10">SUM(N32)</f>
        <v>0</v>
      </c>
      <c r="O33" s="36">
        <f t="shared" si="10"/>
        <v>0</v>
      </c>
      <c r="P33" s="36">
        <f t="shared" si="10"/>
        <v>0</v>
      </c>
      <c r="Q33" s="36">
        <f t="shared" si="10"/>
        <v>0</v>
      </c>
    </row>
    <row r="34" spans="2:17" ht="27.6" customHeight="1" x14ac:dyDescent="0.2">
      <c r="B34" s="3"/>
      <c r="C34" s="3"/>
      <c r="D34" s="3"/>
      <c r="E34" s="1"/>
      <c r="F34" s="23"/>
      <c r="H34" s="39" t="s">
        <v>149</v>
      </c>
      <c r="I34" s="34"/>
      <c r="J34" s="34"/>
      <c r="K34" s="35"/>
      <c r="L34" s="34"/>
      <c r="M34" s="34"/>
      <c r="N34" s="34"/>
      <c r="O34" s="34"/>
      <c r="P34" s="34"/>
      <c r="Q34" s="34"/>
    </row>
    <row r="35" spans="2:17" ht="27.6" customHeight="1" x14ac:dyDescent="0.2">
      <c r="B35" s="3"/>
      <c r="C35" s="3"/>
      <c r="D35" s="3"/>
      <c r="E35" s="3"/>
      <c r="F35" s="23"/>
      <c r="H35" s="29" t="s">
        <v>53</v>
      </c>
      <c r="I35" s="28">
        <f>J35*$I$7-1</f>
        <v>4500000.3199999984</v>
      </c>
      <c r="J35" s="28">
        <f t="shared" si="1"/>
        <v>1500000.4399999995</v>
      </c>
      <c r="K35" s="30">
        <f>K32</f>
        <v>1</v>
      </c>
      <c r="L35" s="28"/>
      <c r="M35" s="28">
        <f>[1]FLUXO!F16</f>
        <v>200000.12000000017</v>
      </c>
      <c r="N35" s="28">
        <f>[1]FLUXO!G16</f>
        <v>450000.1999999996</v>
      </c>
      <c r="O35" s="28">
        <f>[1]FLUXO!H16</f>
        <v>450000.1999999996</v>
      </c>
      <c r="P35" s="28">
        <f>[1]FLUXO!I16</f>
        <v>199999.79999999981</v>
      </c>
      <c r="Q35" s="28">
        <f>[1]FLUXO!J16</f>
        <v>200000.12000000017</v>
      </c>
    </row>
    <row r="36" spans="2:17" ht="27.6" customHeight="1" x14ac:dyDescent="0.2">
      <c r="B36" s="3"/>
      <c r="C36" s="3"/>
      <c r="D36" s="3"/>
      <c r="E36" s="1"/>
      <c r="F36" s="22"/>
      <c r="H36" s="37" t="s">
        <v>150</v>
      </c>
      <c r="I36" s="36">
        <f>J36*$I$7-1</f>
        <v>4500000.3199999984</v>
      </c>
      <c r="J36" s="36">
        <f t="shared" si="1"/>
        <v>1500000.4399999995</v>
      </c>
      <c r="K36" s="33">
        <v>1</v>
      </c>
      <c r="L36" s="36"/>
      <c r="M36" s="36">
        <f>SUM(M35)</f>
        <v>200000.12000000017</v>
      </c>
      <c r="N36" s="36">
        <f t="shared" ref="N36:Q36" si="11">SUM(N35)</f>
        <v>450000.1999999996</v>
      </c>
      <c r="O36" s="36">
        <f t="shared" si="11"/>
        <v>450000.1999999996</v>
      </c>
      <c r="P36" s="36">
        <f t="shared" si="11"/>
        <v>199999.79999999981</v>
      </c>
      <c r="Q36" s="36">
        <f t="shared" si="11"/>
        <v>200000.12000000017</v>
      </c>
    </row>
    <row r="37" spans="2:17" ht="27.6" customHeight="1" x14ac:dyDescent="0.2">
      <c r="B37" s="3"/>
      <c r="C37" s="3"/>
      <c r="D37" s="3"/>
      <c r="E37" s="1"/>
      <c r="F37" s="23"/>
      <c r="H37" s="31" t="s">
        <v>27</v>
      </c>
      <c r="I37" s="32">
        <f t="shared" si="0"/>
        <v>82014606.269999981</v>
      </c>
      <c r="J37" s="32">
        <f>SUM(M37:Q37)+1</f>
        <v>27338202.089999996</v>
      </c>
      <c r="K37" s="33">
        <v>1</v>
      </c>
      <c r="L37" s="36"/>
      <c r="M37" s="32">
        <f>M12+M15+M18+M21+M24+M27+M30+M33+M36</f>
        <v>5836460.0700000003</v>
      </c>
      <c r="N37" s="32">
        <f t="shared" ref="N37:Q37" si="12">N12+N15+N18+N21+N24+N27+N30+N33+N36</f>
        <v>7307639.5600000005</v>
      </c>
      <c r="O37" s="32">
        <f t="shared" si="12"/>
        <v>9017639.6599999964</v>
      </c>
      <c r="P37" s="32">
        <f t="shared" si="12"/>
        <v>4797639.6199999964</v>
      </c>
      <c r="Q37" s="32">
        <f t="shared" si="12"/>
        <v>378822.18000000017</v>
      </c>
    </row>
    <row r="38" spans="2:17" ht="27.6" customHeight="1" x14ac:dyDescent="0.2">
      <c r="B38" s="3"/>
      <c r="C38" s="3"/>
      <c r="D38" s="1" t="s">
        <v>104</v>
      </c>
      <c r="E38" s="1" t="s">
        <v>104</v>
      </c>
      <c r="F38" s="22" t="str">
        <f>E38</f>
        <v>COMPONENTE 2 - FORTALECIMENTO DAS REDES INTEGRADAS DE SAÚDE NA RMS</v>
      </c>
      <c r="G38" s="20" t="str">
        <f>F38</f>
        <v>COMPONENTE 2 - FORTALECIMENTO DAS REDES INTEGRADAS DE SAÚDE NA RMS</v>
      </c>
      <c r="H38" s="77" t="str">
        <f>Plan1!D36</f>
        <v>COMPONENTE 2 - Ampliação do Acesso e Consolidação da RAS</v>
      </c>
      <c r="I38" s="77">
        <f>J38*$I$7</f>
        <v>0</v>
      </c>
      <c r="J38" s="77">
        <v>0</v>
      </c>
      <c r="K38" s="77"/>
      <c r="L38" s="77"/>
      <c r="M38" s="77">
        <v>0</v>
      </c>
      <c r="N38" s="77">
        <v>0</v>
      </c>
      <c r="O38" s="77">
        <v>0</v>
      </c>
      <c r="P38" s="77">
        <v>0</v>
      </c>
      <c r="Q38" s="77">
        <v>0</v>
      </c>
    </row>
    <row r="39" spans="2:17" ht="27.6" customHeight="1" x14ac:dyDescent="0.2">
      <c r="B39" s="3"/>
      <c r="C39" s="3"/>
      <c r="D39" s="3"/>
      <c r="E39" s="1" t="s">
        <v>105</v>
      </c>
      <c r="F39" s="23" t="s">
        <v>105</v>
      </c>
      <c r="H39" s="39" t="s">
        <v>151</v>
      </c>
      <c r="I39" s="34"/>
      <c r="J39" s="34"/>
      <c r="K39" s="35"/>
      <c r="L39" s="34"/>
      <c r="M39" s="34"/>
      <c r="N39" s="34"/>
      <c r="O39" s="34"/>
      <c r="P39" s="34"/>
      <c r="Q39" s="34"/>
    </row>
    <row r="40" spans="2:17" ht="27.6" customHeight="1" x14ac:dyDescent="0.2">
      <c r="B40" s="3"/>
      <c r="C40" s="3"/>
      <c r="D40" s="3"/>
      <c r="E40" s="3"/>
      <c r="F40" s="23" t="s">
        <v>106</v>
      </c>
      <c r="H40" s="29" t="s">
        <v>55</v>
      </c>
      <c r="I40" s="28">
        <f>J40*$I$7</f>
        <v>4500000.1800000034</v>
      </c>
      <c r="J40" s="28">
        <f t="shared" ref="J40:J42" si="13">SUM(M40:Q40)</f>
        <v>1500000.060000001</v>
      </c>
      <c r="K40" s="30">
        <f>K37</f>
        <v>1</v>
      </c>
      <c r="L40" s="28"/>
      <c r="M40" s="28">
        <f>Plan1!G38</f>
        <v>1500000.060000001</v>
      </c>
      <c r="N40" s="28">
        <f>Plan1!H38</f>
        <v>0</v>
      </c>
      <c r="O40" s="28">
        <f>Plan1!I38</f>
        <v>0</v>
      </c>
      <c r="P40" s="28">
        <f>Plan1!J38</f>
        <v>0</v>
      </c>
      <c r="Q40" s="28">
        <f>Plan1!K38</f>
        <v>0</v>
      </c>
    </row>
    <row r="41" spans="2:17" ht="27.6" customHeight="1" x14ac:dyDescent="0.2">
      <c r="B41" s="3"/>
      <c r="C41" s="3"/>
      <c r="D41" s="3"/>
      <c r="E41" s="3"/>
      <c r="F41" s="23" t="s">
        <v>107</v>
      </c>
      <c r="H41" s="29" t="s">
        <v>56</v>
      </c>
      <c r="I41" s="28">
        <f>J41*$I$7</f>
        <v>89999999.429999977</v>
      </c>
      <c r="J41" s="28">
        <f t="shared" si="13"/>
        <v>29999999.809999991</v>
      </c>
      <c r="K41" s="30">
        <f t="shared" ref="K41:K43" si="14">K38</f>
        <v>0</v>
      </c>
      <c r="L41" s="28"/>
      <c r="M41" s="28">
        <f>Plan1!G39</f>
        <v>3011494.2899999986</v>
      </c>
      <c r="N41" s="28">
        <f>Plan1!H39</f>
        <v>2988505.7799999989</v>
      </c>
      <c r="O41" s="28">
        <f>Plan1!I39</f>
        <v>8999999.839999998</v>
      </c>
      <c r="P41" s="28">
        <f>Plan1!J39</f>
        <v>8999999.839999998</v>
      </c>
      <c r="Q41" s="28">
        <f>Plan1!K39</f>
        <v>6000000.0599999996</v>
      </c>
    </row>
    <row r="42" spans="2:17" ht="27.6" customHeight="1" x14ac:dyDescent="0.2">
      <c r="B42" s="3"/>
      <c r="C42" s="3"/>
      <c r="D42" s="3"/>
      <c r="E42" s="3"/>
      <c r="F42" s="23" t="s">
        <v>108</v>
      </c>
      <c r="H42" s="29" t="s">
        <v>57</v>
      </c>
      <c r="I42" s="28">
        <f>J42*$I$7</f>
        <v>45000000.479999974</v>
      </c>
      <c r="J42" s="28">
        <f t="shared" si="13"/>
        <v>15000000.159999993</v>
      </c>
      <c r="K42" s="30">
        <f t="shared" si="14"/>
        <v>0</v>
      </c>
      <c r="L42" s="28"/>
      <c r="M42" s="28">
        <f>Plan1!G40</f>
        <v>0</v>
      </c>
      <c r="N42" s="28">
        <f>Plan1!H40</f>
        <v>0</v>
      </c>
      <c r="O42" s="28">
        <f>Plan1!I40</f>
        <v>6000000.2300000042</v>
      </c>
      <c r="P42" s="28">
        <f>Plan1!J40</f>
        <v>7500000.0399999898</v>
      </c>
      <c r="Q42" s="28">
        <f>Plan1!K40</f>
        <v>1499999.8899999985</v>
      </c>
    </row>
    <row r="43" spans="2:17" ht="27.6" customHeight="1" x14ac:dyDescent="0.2">
      <c r="B43" s="3"/>
      <c r="C43" s="3"/>
      <c r="D43" s="3"/>
      <c r="E43" s="1" t="s">
        <v>109</v>
      </c>
      <c r="F43" s="22" t="str">
        <f>E43</f>
        <v>LIBERAÇÃO FÍSICA E LEGAL DE TERRENOS Total</v>
      </c>
      <c r="G43" s="20" t="str">
        <f>F43</f>
        <v>LIBERAÇÃO FÍSICA E LEGAL DE TERRENOS Total</v>
      </c>
      <c r="H43" s="37" t="s">
        <v>152</v>
      </c>
      <c r="I43" s="36">
        <f>J43*$I$7</f>
        <v>139500000.08999997</v>
      </c>
      <c r="J43" s="36">
        <f t="shared" ref="J43" si="15">SUM(M43:Q43)</f>
        <v>46500000.029999986</v>
      </c>
      <c r="K43" s="33">
        <f t="shared" si="14"/>
        <v>1</v>
      </c>
      <c r="L43" s="36"/>
      <c r="M43" s="36">
        <f>SUM(M40:M42)</f>
        <v>4511494.3499999996</v>
      </c>
      <c r="N43" s="36">
        <f t="shared" ref="N43:Q43" si="16">SUM(N40:N42)</f>
        <v>2988505.7799999989</v>
      </c>
      <c r="O43" s="36">
        <f t="shared" si="16"/>
        <v>15000000.070000002</v>
      </c>
      <c r="P43" s="36">
        <f t="shared" si="16"/>
        <v>16499999.879999988</v>
      </c>
      <c r="Q43" s="36">
        <f t="shared" si="16"/>
        <v>7499999.9499999983</v>
      </c>
    </row>
    <row r="44" spans="2:17" ht="27.6" customHeight="1" x14ac:dyDescent="0.2">
      <c r="B44" s="3"/>
      <c r="C44" s="3"/>
      <c r="D44" s="3"/>
      <c r="E44" s="1" t="s">
        <v>110</v>
      </c>
      <c r="F44" s="23" t="str">
        <f>E44</f>
        <v>PROJETOS EXECUTIVOS</v>
      </c>
      <c r="G44" s="20" t="str">
        <f>F44</f>
        <v>PROJETOS EXECUTIVOS</v>
      </c>
      <c r="H44" s="39" t="s">
        <v>153</v>
      </c>
      <c r="I44" s="34"/>
      <c r="J44" s="34"/>
      <c r="K44" s="35"/>
      <c r="L44" s="34"/>
      <c r="M44" s="34"/>
      <c r="N44" s="34"/>
      <c r="O44" s="34"/>
      <c r="P44" s="34"/>
      <c r="Q44" s="34"/>
    </row>
    <row r="45" spans="2:17" ht="27.6" customHeight="1" x14ac:dyDescent="0.2">
      <c r="B45" s="3"/>
      <c r="C45" s="3"/>
      <c r="D45" s="3"/>
      <c r="E45" s="3"/>
      <c r="F45" s="23" t="s">
        <v>111</v>
      </c>
      <c r="H45" s="29" t="s">
        <v>58</v>
      </c>
      <c r="I45" s="28">
        <f>J45*$I$7</f>
        <v>1500000.0600000005</v>
      </c>
      <c r="J45" s="28">
        <f t="shared" ref="J45:J58" si="17">SUM(M45:Q45)</f>
        <v>500000.02000000014</v>
      </c>
      <c r="K45" s="30">
        <v>1</v>
      </c>
      <c r="L45" s="28"/>
      <c r="M45" s="28">
        <f>Plan1!G43</f>
        <v>500000.02000000014</v>
      </c>
      <c r="N45" s="28">
        <f>Plan1!H43</f>
        <v>0</v>
      </c>
      <c r="O45" s="28">
        <f>Plan1!I43</f>
        <v>0</v>
      </c>
      <c r="P45" s="28">
        <f>Plan1!J43</f>
        <v>0</v>
      </c>
      <c r="Q45" s="28">
        <f>Plan1!K43</f>
        <v>0</v>
      </c>
    </row>
    <row r="46" spans="2:17" ht="27.6" customHeight="1" x14ac:dyDescent="0.2">
      <c r="B46" s="3"/>
      <c r="C46" s="3"/>
      <c r="D46" s="3"/>
      <c r="E46" s="1" t="s">
        <v>112</v>
      </c>
      <c r="F46" s="22" t="str">
        <f>E46</f>
        <v>PROJETOS EXECUTIVOS Total</v>
      </c>
      <c r="G46" s="20" t="str">
        <f>F46</f>
        <v>PROJETOS EXECUTIVOS Total</v>
      </c>
      <c r="H46" s="29" t="s">
        <v>59</v>
      </c>
      <c r="I46" s="28">
        <f>J46*$I$7</f>
        <v>9000000.2400000058</v>
      </c>
      <c r="J46" s="28">
        <f t="shared" si="17"/>
        <v>3000000.0800000019</v>
      </c>
      <c r="K46" s="30">
        <f>K45</f>
        <v>1</v>
      </c>
      <c r="L46" s="28"/>
      <c r="M46" s="28">
        <f>Plan1!G44</f>
        <v>500000</v>
      </c>
      <c r="N46" s="28">
        <f>Plan1!H44</f>
        <v>500000</v>
      </c>
      <c r="O46" s="28">
        <f>Plan1!I44</f>
        <v>1700000.120000002</v>
      </c>
      <c r="P46" s="28">
        <f>Plan1!J44</f>
        <v>299999.96000000002</v>
      </c>
      <c r="Q46" s="28">
        <f>Plan1!K44</f>
        <v>0</v>
      </c>
    </row>
    <row r="47" spans="2:17" ht="27.6" customHeight="1" x14ac:dyDescent="0.2">
      <c r="B47" s="3"/>
      <c r="C47" s="3"/>
      <c r="D47" s="3"/>
      <c r="E47" s="1" t="s">
        <v>113</v>
      </c>
      <c r="F47" s="23" t="s">
        <v>113</v>
      </c>
      <c r="H47" s="29" t="s">
        <v>60</v>
      </c>
      <c r="I47" s="28">
        <f t="shared" ref="I47:I48" si="18">J47*$I$7</f>
        <v>10999999.919999991</v>
      </c>
      <c r="J47" s="28">
        <f t="shared" si="17"/>
        <v>3666666.6399999969</v>
      </c>
      <c r="K47" s="30">
        <f t="shared" ref="K47:K48" si="19">K46</f>
        <v>1</v>
      </c>
      <c r="L47" s="28"/>
      <c r="M47" s="28">
        <f>Plan1!G45</f>
        <v>0</v>
      </c>
      <c r="N47" s="28">
        <f>Plan1!H45</f>
        <v>0</v>
      </c>
      <c r="O47" s="28">
        <f>Plan1!I45</f>
        <v>2199999.879999998</v>
      </c>
      <c r="P47" s="28">
        <f>Plan1!J45</f>
        <v>1466666.7599999986</v>
      </c>
      <c r="Q47" s="28">
        <f>Plan1!K45</f>
        <v>0</v>
      </c>
    </row>
    <row r="48" spans="2:17" ht="27.6" customHeight="1" x14ac:dyDescent="0.2">
      <c r="B48" s="3"/>
      <c r="C48" s="3"/>
      <c r="D48" s="3"/>
      <c r="E48" s="3"/>
      <c r="F48" s="23" t="s">
        <v>114</v>
      </c>
      <c r="G48" s="20" t="s">
        <v>114</v>
      </c>
      <c r="H48" s="37" t="s">
        <v>154</v>
      </c>
      <c r="I48" s="36">
        <f t="shared" si="18"/>
        <v>21500000.219999995</v>
      </c>
      <c r="J48" s="36">
        <f t="shared" si="17"/>
        <v>7166666.7399999984</v>
      </c>
      <c r="K48" s="33">
        <f t="shared" si="19"/>
        <v>1</v>
      </c>
      <c r="L48" s="36"/>
      <c r="M48" s="36">
        <f>SUM(M45:M47)</f>
        <v>1000000.0200000001</v>
      </c>
      <c r="N48" s="36">
        <f t="shared" ref="N48:Q48" si="20">SUM(N45:N47)</f>
        <v>500000</v>
      </c>
      <c r="O48" s="36">
        <f t="shared" si="20"/>
        <v>3900000</v>
      </c>
      <c r="P48" s="36">
        <f t="shared" si="20"/>
        <v>1766666.7199999986</v>
      </c>
      <c r="Q48" s="36">
        <f t="shared" si="20"/>
        <v>0</v>
      </c>
    </row>
    <row r="49" spans="2:17" ht="27.6" customHeight="1" x14ac:dyDescent="0.2">
      <c r="B49" s="3"/>
      <c r="C49" s="3"/>
      <c r="D49" s="3"/>
      <c r="E49" s="3"/>
      <c r="F49" s="24"/>
      <c r="G49" s="20" t="s">
        <v>115</v>
      </c>
      <c r="H49" s="39" t="s">
        <v>155</v>
      </c>
      <c r="I49" s="34"/>
      <c r="J49" s="34"/>
      <c r="K49" s="35"/>
      <c r="L49" s="34"/>
      <c r="M49" s="34"/>
      <c r="N49" s="34"/>
      <c r="O49" s="34"/>
      <c r="P49" s="34"/>
      <c r="Q49" s="34"/>
    </row>
    <row r="50" spans="2:17" ht="27.6" customHeight="1" x14ac:dyDescent="0.2">
      <c r="B50" s="3"/>
      <c r="C50" s="3"/>
      <c r="D50" s="3"/>
      <c r="E50" s="3"/>
      <c r="F50" s="24"/>
      <c r="G50" s="20" t="s">
        <v>116</v>
      </c>
      <c r="H50" s="29" t="s">
        <v>62</v>
      </c>
      <c r="I50" s="28">
        <f t="shared" ref="I50:I62" si="21">J50*$I$7</f>
        <v>17999999.700000003</v>
      </c>
      <c r="J50" s="28">
        <f t="shared" si="17"/>
        <v>5999999.9000000013</v>
      </c>
      <c r="K50" s="30">
        <v>1</v>
      </c>
      <c r="L50" s="28"/>
      <c r="M50" s="28">
        <f>Plan1!G48</f>
        <v>702681.9</v>
      </c>
      <c r="N50" s="28">
        <f>Plan1!H48</f>
        <v>2497317.9400000004</v>
      </c>
      <c r="O50" s="28">
        <f>Plan1!I48</f>
        <v>2303846.1900000004</v>
      </c>
      <c r="P50" s="28">
        <f>Plan1!J48</f>
        <v>496153.87000000017</v>
      </c>
      <c r="Q50" s="28">
        <f>Plan1!K48</f>
        <v>0</v>
      </c>
    </row>
    <row r="51" spans="2:17" ht="27.6" customHeight="1" x14ac:dyDescent="0.2">
      <c r="B51" s="3"/>
      <c r="C51" s="3"/>
      <c r="D51" s="3"/>
      <c r="E51" s="3"/>
      <c r="F51" s="24"/>
      <c r="G51" s="20" t="s">
        <v>117</v>
      </c>
      <c r="H51" s="29" t="s">
        <v>63</v>
      </c>
      <c r="I51" s="28">
        <f t="shared" si="21"/>
        <v>25500000.240000006</v>
      </c>
      <c r="J51" s="28">
        <f t="shared" si="17"/>
        <v>8500000.0800000019</v>
      </c>
      <c r="K51" s="30">
        <v>1</v>
      </c>
      <c r="L51" s="28"/>
      <c r="M51" s="28">
        <f>Plan1!G49</f>
        <v>0</v>
      </c>
      <c r="N51" s="28">
        <f>Plan1!H49</f>
        <v>0</v>
      </c>
      <c r="O51" s="28">
        <f>Plan1!I49</f>
        <v>5099999.8399999971</v>
      </c>
      <c r="P51" s="28">
        <f>Plan1!J49</f>
        <v>3400000.2400000039</v>
      </c>
      <c r="Q51" s="28">
        <f>Plan1!K49</f>
        <v>0</v>
      </c>
    </row>
    <row r="52" spans="2:17" ht="27.6" customHeight="1" x14ac:dyDescent="0.2">
      <c r="B52" s="3"/>
      <c r="C52" s="3"/>
      <c r="D52" s="3"/>
      <c r="E52" s="3"/>
      <c r="F52" s="24"/>
      <c r="G52" s="20" t="s">
        <v>118</v>
      </c>
      <c r="H52" s="37" t="s">
        <v>156</v>
      </c>
      <c r="I52" s="36">
        <f t="shared" si="21"/>
        <v>43499999.939999998</v>
      </c>
      <c r="J52" s="36">
        <f t="shared" si="17"/>
        <v>14499999.98</v>
      </c>
      <c r="K52" s="33">
        <v>1</v>
      </c>
      <c r="L52" s="36"/>
      <c r="M52" s="36">
        <f>SUM(M50:M51)</f>
        <v>702681.9</v>
      </c>
      <c r="N52" s="36">
        <f t="shared" ref="N52:Q52" si="22">SUM(N50:N51)</f>
        <v>2497317.9400000004</v>
      </c>
      <c r="O52" s="36">
        <f t="shared" si="22"/>
        <v>7403846.0299999975</v>
      </c>
      <c r="P52" s="36">
        <f t="shared" si="22"/>
        <v>3896154.1100000041</v>
      </c>
      <c r="Q52" s="36">
        <f t="shared" si="22"/>
        <v>0</v>
      </c>
    </row>
    <row r="53" spans="2:17" ht="27.6" customHeight="1" x14ac:dyDescent="0.2">
      <c r="B53" s="3"/>
      <c r="C53" s="3"/>
      <c r="D53" s="3"/>
      <c r="E53" s="3"/>
      <c r="F53" s="24"/>
      <c r="G53" s="20" t="s">
        <v>119</v>
      </c>
      <c r="H53" s="39" t="s">
        <v>157</v>
      </c>
      <c r="I53" s="34"/>
      <c r="J53" s="34"/>
      <c r="K53" s="35"/>
      <c r="L53" s="34"/>
      <c r="M53" s="34"/>
      <c r="N53" s="34"/>
      <c r="O53" s="34"/>
      <c r="P53" s="34"/>
      <c r="Q53" s="34"/>
    </row>
    <row r="54" spans="2:17" ht="27.6" customHeight="1" x14ac:dyDescent="0.2">
      <c r="B54" s="3"/>
      <c r="C54" s="3"/>
      <c r="D54" s="3"/>
      <c r="E54" s="3"/>
      <c r="F54" s="24"/>
      <c r="G54" s="20" t="s">
        <v>120</v>
      </c>
      <c r="H54" s="29" t="s">
        <v>65</v>
      </c>
      <c r="I54" s="28">
        <f t="shared" si="21"/>
        <v>18285390</v>
      </c>
      <c r="J54" s="28">
        <f t="shared" si="17"/>
        <v>6095130</v>
      </c>
      <c r="K54" s="30">
        <v>1</v>
      </c>
      <c r="L54" s="28"/>
      <c r="M54" s="28">
        <f>Plan1!G52</f>
        <v>6095130</v>
      </c>
      <c r="N54" s="28">
        <f>Plan1!H52</f>
        <v>0</v>
      </c>
      <c r="O54" s="28">
        <f>Plan1!I52</f>
        <v>0</v>
      </c>
      <c r="P54" s="28">
        <f>Plan1!J52</f>
        <v>0</v>
      </c>
      <c r="Q54" s="28">
        <f>Plan1!K52</f>
        <v>0</v>
      </c>
    </row>
    <row r="55" spans="2:17" ht="27.6" customHeight="1" x14ac:dyDescent="0.2">
      <c r="B55" s="3"/>
      <c r="C55" s="3"/>
      <c r="D55" s="3"/>
      <c r="E55" s="3"/>
      <c r="F55" s="24"/>
      <c r="G55" s="20" t="s">
        <v>121</v>
      </c>
      <c r="H55" s="29" t="s">
        <v>66</v>
      </c>
      <c r="I55" s="28">
        <f t="shared" si="21"/>
        <v>34499999.579999976</v>
      </c>
      <c r="J55" s="28">
        <f t="shared" si="17"/>
        <v>11499999.859999992</v>
      </c>
      <c r="K55" s="30">
        <v>1</v>
      </c>
      <c r="L55" s="28"/>
      <c r="M55" s="28">
        <f>Plan1!G53</f>
        <v>0</v>
      </c>
      <c r="N55" s="28">
        <f>Plan1!H53</f>
        <v>2863984.7599999965</v>
      </c>
      <c r="O55" s="28">
        <f>Plan1!I53</f>
        <v>8636015.0999999959</v>
      </c>
      <c r="P55" s="28">
        <f>Plan1!J53</f>
        <v>0</v>
      </c>
      <c r="Q55" s="28">
        <f>Plan1!K53</f>
        <v>0</v>
      </c>
    </row>
    <row r="56" spans="2:17" ht="27.6" customHeight="1" x14ac:dyDescent="0.2">
      <c r="B56" s="3"/>
      <c r="C56" s="3"/>
      <c r="D56" s="3"/>
      <c r="E56" s="3"/>
      <c r="F56" s="24"/>
      <c r="G56" s="20" t="s">
        <v>122</v>
      </c>
      <c r="H56" s="29" t="s">
        <v>67</v>
      </c>
      <c r="I56" s="28">
        <f t="shared" si="21"/>
        <v>166500003</v>
      </c>
      <c r="J56" s="28">
        <f>SUM(M56:Q56)</f>
        <v>55500001</v>
      </c>
      <c r="K56" s="30">
        <v>1</v>
      </c>
      <c r="L56" s="28"/>
      <c r="M56" s="28">
        <f>Plan1!G54</f>
        <v>9881174.0000000019</v>
      </c>
      <c r="N56" s="74">
        <v>30589822</v>
      </c>
      <c r="O56" s="74">
        <v>15029005</v>
      </c>
      <c r="P56" s="28">
        <f>Plan1!J54</f>
        <v>0</v>
      </c>
      <c r="Q56" s="28">
        <f>Plan1!K54</f>
        <v>0</v>
      </c>
    </row>
    <row r="57" spans="2:17" ht="27.6" customHeight="1" x14ac:dyDescent="0.2">
      <c r="B57" s="3"/>
      <c r="C57" s="3"/>
      <c r="D57" s="3"/>
      <c r="E57" s="3"/>
      <c r="F57" s="24"/>
      <c r="G57" s="20" t="s">
        <v>123</v>
      </c>
      <c r="H57" s="37" t="s">
        <v>158</v>
      </c>
      <c r="I57" s="36">
        <f t="shared" si="21"/>
        <v>219285392.57999995</v>
      </c>
      <c r="J57" s="36">
        <f t="shared" si="17"/>
        <v>73095130.859999985</v>
      </c>
      <c r="K57" s="33">
        <v>1</v>
      </c>
      <c r="L57" s="36"/>
      <c r="M57" s="36">
        <f>SUM(M54:M56)</f>
        <v>15976304.000000002</v>
      </c>
      <c r="N57" s="36">
        <f t="shared" ref="N57:Q57" si="23">SUM(N54:N56)</f>
        <v>33453806.759999998</v>
      </c>
      <c r="O57" s="36">
        <f t="shared" si="23"/>
        <v>23665020.099999994</v>
      </c>
      <c r="P57" s="36">
        <f t="shared" si="23"/>
        <v>0</v>
      </c>
      <c r="Q57" s="36">
        <f t="shared" si="23"/>
        <v>0</v>
      </c>
    </row>
    <row r="58" spans="2:17" ht="27.6" customHeight="1" x14ac:dyDescent="0.2">
      <c r="B58" s="3"/>
      <c r="C58" s="3"/>
      <c r="D58" s="3"/>
      <c r="E58" s="3"/>
      <c r="F58" s="24"/>
      <c r="G58" s="20" t="s">
        <v>124</v>
      </c>
      <c r="H58" s="31" t="s">
        <v>32</v>
      </c>
      <c r="I58" s="32">
        <f t="shared" si="21"/>
        <v>423785392.82999992</v>
      </c>
      <c r="J58" s="36">
        <f t="shared" si="17"/>
        <v>141261797.60999998</v>
      </c>
      <c r="K58" s="33">
        <v>1</v>
      </c>
      <c r="L58" s="36"/>
      <c r="M58" s="32">
        <f>M57+M52+M48+M43</f>
        <v>22190480.270000003</v>
      </c>
      <c r="N58" s="32">
        <f t="shared" ref="N58:Q58" si="24">N57+N52+N48+N43</f>
        <v>39439630.479999997</v>
      </c>
      <c r="O58" s="32">
        <f t="shared" si="24"/>
        <v>49968866.199999996</v>
      </c>
      <c r="P58" s="32">
        <f t="shared" si="24"/>
        <v>22162820.70999999</v>
      </c>
      <c r="Q58" s="32">
        <f t="shared" si="24"/>
        <v>7499999.9499999983</v>
      </c>
    </row>
    <row r="59" spans="2:17" ht="27.6" customHeight="1" x14ac:dyDescent="0.2">
      <c r="B59" s="3"/>
      <c r="C59" s="3"/>
      <c r="D59" s="3"/>
      <c r="E59" s="3"/>
      <c r="F59" s="24"/>
      <c r="G59" s="20" t="s">
        <v>125</v>
      </c>
      <c r="H59" s="77" t="s">
        <v>194</v>
      </c>
      <c r="I59" s="77">
        <f t="shared" si="21"/>
        <v>2084123.91</v>
      </c>
      <c r="J59" s="77">
        <v>694707.97</v>
      </c>
      <c r="K59" s="77">
        <v>1</v>
      </c>
      <c r="L59" s="77"/>
      <c r="M59" s="77">
        <v>2292.77</v>
      </c>
      <c r="N59" s="77">
        <v>584655.22</v>
      </c>
      <c r="O59" s="77">
        <v>107759.98</v>
      </c>
      <c r="P59" s="77">
        <v>0</v>
      </c>
      <c r="Q59" s="77">
        <v>0</v>
      </c>
    </row>
    <row r="60" spans="2:17" ht="27.6" customHeight="1" x14ac:dyDescent="0.2">
      <c r="B60" s="3"/>
      <c r="C60" s="3"/>
      <c r="D60" s="3"/>
      <c r="E60" s="3"/>
      <c r="F60" s="24"/>
      <c r="G60" s="20" t="s">
        <v>126</v>
      </c>
      <c r="H60" s="39" t="s">
        <v>159</v>
      </c>
      <c r="I60" s="34"/>
      <c r="J60" s="34"/>
      <c r="K60" s="35"/>
      <c r="L60" s="34"/>
      <c r="M60" s="34"/>
      <c r="N60" s="34"/>
      <c r="O60" s="34"/>
      <c r="P60" s="34"/>
      <c r="Q60" s="34"/>
    </row>
    <row r="61" spans="2:17" ht="27.6" customHeight="1" x14ac:dyDescent="0.2">
      <c r="B61" s="3"/>
      <c r="C61" s="3"/>
      <c r="D61" s="3"/>
      <c r="E61" s="3"/>
      <c r="F61" s="23" t="s">
        <v>127</v>
      </c>
      <c r="G61" s="20" t="str">
        <f>F61</f>
        <v>UNIDADES BÁSICAS DE SAÚDE CONSTRUÍDAS E EQUIPADAS Total</v>
      </c>
      <c r="H61" s="29" t="s">
        <v>69</v>
      </c>
      <c r="I61" s="28">
        <f t="shared" si="21"/>
        <v>25500000</v>
      </c>
      <c r="J61" s="28">
        <f t="shared" ref="J61:J67" si="25">SUM(M61:Q61)</f>
        <v>8500000</v>
      </c>
      <c r="K61" s="30">
        <v>1</v>
      </c>
      <c r="L61" s="28"/>
      <c r="M61" s="28">
        <f>Plan1!G59</f>
        <v>1700000</v>
      </c>
      <c r="N61" s="28">
        <f>Plan1!H59</f>
        <v>1700000</v>
      </c>
      <c r="O61" s="28">
        <f>Plan1!I59</f>
        <v>1700000</v>
      </c>
      <c r="P61" s="28">
        <f>Plan1!J59</f>
        <v>1700000</v>
      </c>
      <c r="Q61" s="28">
        <f>Plan1!K59</f>
        <v>1700000</v>
      </c>
    </row>
    <row r="62" spans="2:17" ht="27.6" customHeight="1" x14ac:dyDescent="0.2">
      <c r="B62" s="3"/>
      <c r="C62" s="3"/>
      <c r="D62" s="3"/>
      <c r="E62" s="3"/>
      <c r="F62" s="23" t="s">
        <v>128</v>
      </c>
      <c r="G62" s="20" t="s">
        <v>128</v>
      </c>
      <c r="H62" s="29" t="s">
        <v>70</v>
      </c>
      <c r="I62" s="28">
        <f t="shared" si="21"/>
        <v>1500000</v>
      </c>
      <c r="J62" s="28">
        <f t="shared" si="25"/>
        <v>500000</v>
      </c>
      <c r="K62" s="30">
        <v>1</v>
      </c>
      <c r="L62" s="28"/>
      <c r="M62" s="28">
        <f>Plan1!G60</f>
        <v>100000</v>
      </c>
      <c r="N62" s="28">
        <f>Plan1!H60</f>
        <v>100000</v>
      </c>
      <c r="O62" s="28">
        <f>Plan1!I60</f>
        <v>100000</v>
      </c>
      <c r="P62" s="28">
        <f>Plan1!J60</f>
        <v>100000</v>
      </c>
      <c r="Q62" s="28">
        <f>Plan1!K60</f>
        <v>100000</v>
      </c>
    </row>
    <row r="63" spans="2:17" ht="27.6" customHeight="1" x14ac:dyDescent="0.2">
      <c r="B63" s="3"/>
      <c r="C63" s="3"/>
      <c r="D63" s="3"/>
      <c r="E63" s="3"/>
      <c r="F63" s="24"/>
      <c r="G63" s="20" t="s">
        <v>129</v>
      </c>
      <c r="H63" s="37" t="s">
        <v>160</v>
      </c>
      <c r="I63" s="36">
        <f t="shared" ref="I63:I67" si="26">J63*$I$7</f>
        <v>27000000</v>
      </c>
      <c r="J63" s="36">
        <f t="shared" si="25"/>
        <v>9000000</v>
      </c>
      <c r="K63" s="33">
        <v>1</v>
      </c>
      <c r="L63" s="36"/>
      <c r="M63" s="36">
        <f>SUM(M61:M62)</f>
        <v>1800000</v>
      </c>
      <c r="N63" s="36">
        <f t="shared" ref="N63:Q63" si="27">SUM(N61:N62)</f>
        <v>1800000</v>
      </c>
      <c r="O63" s="36">
        <f t="shared" si="27"/>
        <v>1800000</v>
      </c>
      <c r="P63" s="36">
        <f t="shared" si="27"/>
        <v>1800000</v>
      </c>
      <c r="Q63" s="36">
        <f t="shared" si="27"/>
        <v>1800000</v>
      </c>
    </row>
    <row r="64" spans="2:17" ht="27.6" customHeight="1" x14ac:dyDescent="0.2">
      <c r="B64" s="3"/>
      <c r="C64" s="3"/>
      <c r="D64" s="3"/>
      <c r="E64" s="3"/>
      <c r="F64" s="24"/>
      <c r="G64" s="20" t="s">
        <v>130</v>
      </c>
      <c r="H64" s="39" t="s">
        <v>161</v>
      </c>
      <c r="I64" s="34"/>
      <c r="J64" s="34"/>
      <c r="K64" s="34"/>
      <c r="L64" s="34"/>
      <c r="M64" s="34"/>
      <c r="N64" s="34"/>
      <c r="O64" s="34"/>
      <c r="P64" s="34"/>
      <c r="Q64" s="34"/>
    </row>
    <row r="65" spans="2:232" ht="27.6" customHeight="1" x14ac:dyDescent="0.2">
      <c r="B65" s="3"/>
      <c r="C65" s="3"/>
      <c r="D65" s="3"/>
      <c r="E65" s="3"/>
      <c r="F65" s="24"/>
      <c r="G65" s="20" t="s">
        <v>131</v>
      </c>
      <c r="H65" s="29" t="s">
        <v>72</v>
      </c>
      <c r="I65" s="28">
        <f t="shared" si="26"/>
        <v>90000.12</v>
      </c>
      <c r="J65" s="28">
        <f t="shared" si="25"/>
        <v>30000.039999999997</v>
      </c>
      <c r="K65" s="30">
        <v>1</v>
      </c>
      <c r="L65" s="28"/>
      <c r="M65" s="28">
        <f>Plan1!G63</f>
        <v>0</v>
      </c>
      <c r="N65" s="28">
        <f>Plan1!H63</f>
        <v>0</v>
      </c>
      <c r="O65" s="28">
        <f>Plan1!I63</f>
        <v>30000.039999999997</v>
      </c>
      <c r="P65" s="28">
        <f>Plan1!J63</f>
        <v>0</v>
      </c>
      <c r="Q65" s="28">
        <f>Plan1!K63</f>
        <v>0</v>
      </c>
    </row>
    <row r="66" spans="2:232" ht="27.6" customHeight="1" x14ac:dyDescent="0.2">
      <c r="B66" s="3"/>
      <c r="C66" s="3"/>
      <c r="D66" s="3"/>
      <c r="E66" s="3"/>
      <c r="F66" s="24"/>
      <c r="G66" s="20" t="s">
        <v>132</v>
      </c>
      <c r="H66" s="29" t="s">
        <v>73</v>
      </c>
      <c r="I66" s="28">
        <f t="shared" si="26"/>
        <v>210000.18000000005</v>
      </c>
      <c r="J66" s="28">
        <f t="shared" si="25"/>
        <v>70000.060000000012</v>
      </c>
      <c r="K66" s="30">
        <v>1</v>
      </c>
      <c r="L66" s="28"/>
      <c r="M66" s="28">
        <f>Plan1!G64</f>
        <v>0</v>
      </c>
      <c r="N66" s="28">
        <f>Plan1!H64</f>
        <v>0</v>
      </c>
      <c r="O66" s="28">
        <f>Plan1!I64</f>
        <v>0</v>
      </c>
      <c r="P66" s="28">
        <f>Plan1!J64</f>
        <v>0</v>
      </c>
      <c r="Q66" s="28">
        <f>Plan1!K64</f>
        <v>70000.060000000012</v>
      </c>
    </row>
    <row r="67" spans="2:232" ht="27.6" customHeight="1" x14ac:dyDescent="0.2">
      <c r="B67" s="3"/>
      <c r="C67" s="3"/>
      <c r="D67" s="3"/>
      <c r="E67" s="3"/>
      <c r="F67" s="24"/>
      <c r="G67" s="20" t="s">
        <v>133</v>
      </c>
      <c r="H67" s="37" t="s">
        <v>162</v>
      </c>
      <c r="I67" s="36">
        <f t="shared" si="26"/>
        <v>300000.30000000005</v>
      </c>
      <c r="J67" s="36">
        <f t="shared" si="25"/>
        <v>100000.1</v>
      </c>
      <c r="K67" s="33">
        <v>1</v>
      </c>
      <c r="L67" s="36"/>
      <c r="M67" s="36">
        <f>SUM(M65:M66)</f>
        <v>0</v>
      </c>
      <c r="N67" s="36">
        <f t="shared" ref="N67:Q67" si="28">SUM(N65:N66)</f>
        <v>0</v>
      </c>
      <c r="O67" s="36">
        <f t="shared" si="28"/>
        <v>30000.039999999997</v>
      </c>
      <c r="P67" s="36">
        <f t="shared" si="28"/>
        <v>0</v>
      </c>
      <c r="Q67" s="36">
        <f t="shared" si="28"/>
        <v>70000.060000000012</v>
      </c>
    </row>
    <row r="68" spans="2:232" ht="27.6" customHeight="1" x14ac:dyDescent="0.2">
      <c r="B68" s="3"/>
      <c r="C68" s="3"/>
      <c r="D68" s="3"/>
      <c r="E68" s="3"/>
      <c r="F68" s="24"/>
      <c r="G68" s="20" t="s">
        <v>134</v>
      </c>
      <c r="H68" s="39" t="s">
        <v>163</v>
      </c>
      <c r="I68" s="34"/>
      <c r="J68" s="34"/>
      <c r="K68" s="34"/>
      <c r="L68" s="34"/>
      <c r="M68" s="34"/>
      <c r="N68" s="34"/>
      <c r="O68" s="34"/>
      <c r="P68" s="34"/>
      <c r="Q68" s="34"/>
    </row>
    <row r="69" spans="2:232" s="29" customFormat="1" ht="27.6" customHeight="1" x14ac:dyDescent="0.2">
      <c r="H69" s="29" t="s">
        <v>188</v>
      </c>
      <c r="I69" s="62">
        <v>1500000</v>
      </c>
      <c r="J69" s="63">
        <v>500000</v>
      </c>
      <c r="K69" s="64">
        <v>1</v>
      </c>
      <c r="M69" s="61">
        <v>100000</v>
      </c>
      <c r="N69" s="61">
        <v>100000</v>
      </c>
      <c r="O69" s="61">
        <v>100000</v>
      </c>
      <c r="P69" s="61">
        <v>100000</v>
      </c>
      <c r="Q69" s="61">
        <v>100000</v>
      </c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</row>
    <row r="70" spans="2:232" s="65" customFormat="1" ht="27.6" customHeight="1" x14ac:dyDescent="0.2">
      <c r="H70" s="66" t="s">
        <v>189</v>
      </c>
      <c r="I70" s="68">
        <v>1500000</v>
      </c>
      <c r="J70" s="69">
        <v>500000</v>
      </c>
      <c r="K70" s="64">
        <v>1</v>
      </c>
      <c r="L70" s="29"/>
      <c r="M70" s="61">
        <v>100000</v>
      </c>
      <c r="N70" s="61">
        <v>100000</v>
      </c>
      <c r="O70" s="61">
        <v>100000</v>
      </c>
      <c r="P70" s="61">
        <v>100000</v>
      </c>
      <c r="Q70" s="61">
        <v>100000</v>
      </c>
    </row>
    <row r="71" spans="2:232" ht="27.6" customHeight="1" x14ac:dyDescent="0.2">
      <c r="B71" s="3"/>
      <c r="C71" s="3"/>
      <c r="D71" s="3"/>
      <c r="E71" s="3"/>
      <c r="F71" s="24"/>
      <c r="G71" s="20" t="s">
        <v>135</v>
      </c>
      <c r="H71" s="67" t="s">
        <v>190</v>
      </c>
      <c r="I71" s="28">
        <v>900000</v>
      </c>
      <c r="J71" s="28">
        <v>300000</v>
      </c>
      <c r="K71" s="30">
        <v>1</v>
      </c>
      <c r="L71" s="28"/>
      <c r="M71" s="28">
        <v>80000</v>
      </c>
      <c r="N71" s="36">
        <v>0</v>
      </c>
      <c r="O71" s="28">
        <v>80000</v>
      </c>
      <c r="P71" s="36">
        <v>0</v>
      </c>
      <c r="Q71" s="28">
        <v>140000</v>
      </c>
    </row>
    <row r="72" spans="2:232" ht="27.6" customHeight="1" x14ac:dyDescent="0.2">
      <c r="B72" s="3"/>
      <c r="C72" s="3"/>
      <c r="D72" s="3"/>
      <c r="E72" s="3"/>
      <c r="F72" s="24"/>
      <c r="G72" s="20" t="s">
        <v>136</v>
      </c>
      <c r="H72" s="37" t="s">
        <v>164</v>
      </c>
      <c r="I72" s="36">
        <v>900000</v>
      </c>
      <c r="J72" s="36">
        <v>300000</v>
      </c>
      <c r="K72" s="33">
        <v>1</v>
      </c>
      <c r="L72" s="36"/>
      <c r="M72" s="36">
        <v>80000</v>
      </c>
      <c r="N72" s="36">
        <f t="shared" ref="N72:Q72" si="29">SUM(N71)</f>
        <v>0</v>
      </c>
      <c r="O72" s="36">
        <f t="shared" si="29"/>
        <v>80000</v>
      </c>
      <c r="P72" s="36"/>
      <c r="Q72" s="36">
        <f t="shared" si="29"/>
        <v>140000</v>
      </c>
    </row>
    <row r="73" spans="2:232" ht="27.6" customHeight="1" x14ac:dyDescent="0.2">
      <c r="B73" s="3"/>
      <c r="C73" s="3"/>
      <c r="D73" s="3"/>
      <c r="E73" s="3"/>
      <c r="F73" s="24"/>
      <c r="G73" s="20" t="s">
        <v>137</v>
      </c>
      <c r="H73" s="31" t="str">
        <f>Plan1!C69</f>
        <v>COMPONENTE 3 - Administração e Avaliação Total</v>
      </c>
      <c r="I73" s="32">
        <v>29700000</v>
      </c>
      <c r="J73" s="36">
        <v>9900000</v>
      </c>
      <c r="K73" s="33">
        <v>1</v>
      </c>
      <c r="L73" s="36"/>
      <c r="M73" s="36">
        <f>M72+M67+M63+M70</f>
        <v>1980000</v>
      </c>
      <c r="N73" s="36">
        <f t="shared" ref="N73:Q73" si="30">N72+N67+N63+N70</f>
        <v>1900000</v>
      </c>
      <c r="O73" s="36">
        <f t="shared" si="30"/>
        <v>2010000.04</v>
      </c>
      <c r="P73" s="36">
        <f t="shared" si="30"/>
        <v>1900000</v>
      </c>
      <c r="Q73" s="36">
        <f t="shared" si="30"/>
        <v>2110000.06</v>
      </c>
      <c r="R73" s="46"/>
    </row>
    <row r="74" spans="2:232" ht="27.6" customHeight="1" x14ac:dyDescent="0.2">
      <c r="B74" s="3"/>
      <c r="C74" s="3"/>
      <c r="D74" s="3"/>
      <c r="E74" s="3"/>
      <c r="F74" s="24"/>
      <c r="G74" s="20" t="s">
        <v>138</v>
      </c>
      <c r="H74" s="31" t="str">
        <f>Plan1!B70</f>
        <v>Programa de Expansão e Melhoria da Assistência Especializada a Saúde - PROEXMAES II Total</v>
      </c>
      <c r="I74" s="32">
        <v>534000000</v>
      </c>
      <c r="J74" s="36">
        <f>SUM(M74:Q74)+1</f>
        <v>178499999.79999995</v>
      </c>
      <c r="K74" s="33">
        <v>1</v>
      </c>
      <c r="L74" s="36"/>
      <c r="M74" s="36">
        <f>M73+M58+M37</f>
        <v>30006940.340000004</v>
      </c>
      <c r="N74" s="36">
        <f t="shared" ref="N74:Q74" si="31">N73+N58+N37</f>
        <v>48647270.039999999</v>
      </c>
      <c r="O74" s="36">
        <f t="shared" si="31"/>
        <v>60996505.899999991</v>
      </c>
      <c r="P74" s="36">
        <f t="shared" si="31"/>
        <v>28860460.329999987</v>
      </c>
      <c r="Q74" s="36">
        <f t="shared" si="31"/>
        <v>9988822.1899999976</v>
      </c>
      <c r="S74" s="46"/>
    </row>
  </sheetData>
  <mergeCells count="10">
    <mergeCell ref="H1:R1"/>
    <mergeCell ref="H59:Q59"/>
    <mergeCell ref="H38:Q38"/>
    <mergeCell ref="H9:Q9"/>
    <mergeCell ref="H2:Q2"/>
    <mergeCell ref="H5:H6"/>
    <mergeCell ref="I5:I6"/>
    <mergeCell ref="J5:J6"/>
    <mergeCell ref="K5:L5"/>
    <mergeCell ref="M5:Q5"/>
  </mergeCells>
  <pageMargins left="0.511811024" right="0.511811024" top="0.78740157499999996" bottom="0.78740157499999996" header="0.31496062000000002" footer="0.31496062000000002"/>
  <pageSetup scale="46" fitToHeight="6" orientation="portrait" horizontalDpi="300" r:id="rId1"/>
  <headerFooter>
    <oddHeader xml:space="preserve">&amp;REER #2-BR-L1408
Página &amp;P de &amp;N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8" workbookViewId="0">
      <selection activeCell="G28" sqref="G28"/>
    </sheetView>
  </sheetViews>
  <sheetFormatPr defaultRowHeight="12.75" x14ac:dyDescent="0.2"/>
  <cols>
    <col min="1" max="1" width="10.5703125" customWidth="1"/>
    <col min="2" max="2" width="9.28515625" customWidth="1"/>
    <col min="3" max="3" width="11.85546875" bestFit="1" customWidth="1"/>
    <col min="4" max="4" width="13.85546875" bestFit="1" customWidth="1"/>
    <col min="5" max="5" width="14.5703125" customWidth="1"/>
    <col min="6" max="6" width="6" bestFit="1" customWidth="1"/>
    <col min="7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</cols>
  <sheetData>
    <row r="1" spans="1:4" x14ac:dyDescent="0.2">
      <c r="A1" s="60" t="s">
        <v>187</v>
      </c>
      <c r="B1" s="60" t="s" vm="1">
        <v>186</v>
      </c>
    </row>
    <row r="3" spans="1:4" x14ac:dyDescent="0.2">
      <c r="A3" s="1"/>
      <c r="B3" s="5"/>
      <c r="C3" s="1" t="s">
        <v>185</v>
      </c>
      <c r="D3" s="41"/>
    </row>
    <row r="4" spans="1:4" x14ac:dyDescent="0.2">
      <c r="A4" s="1" t="s">
        <v>0</v>
      </c>
      <c r="B4" s="1" t="s">
        <v>184</v>
      </c>
      <c r="C4" s="1" t="s">
        <v>1</v>
      </c>
      <c r="D4" s="59" t="s">
        <v>183</v>
      </c>
    </row>
    <row r="5" spans="1:4" x14ac:dyDescent="0.2">
      <c r="A5" s="1" t="s">
        <v>165</v>
      </c>
      <c r="B5" s="1" t="s">
        <v>175</v>
      </c>
      <c r="C5" s="55">
        <v>0</v>
      </c>
      <c r="D5" s="54">
        <v>0</v>
      </c>
    </row>
    <row r="6" spans="1:4" x14ac:dyDescent="0.2">
      <c r="A6" s="1" t="s">
        <v>182</v>
      </c>
      <c r="B6" s="5"/>
      <c r="C6" s="55">
        <v>0</v>
      </c>
      <c r="D6" s="54">
        <v>0</v>
      </c>
    </row>
    <row r="7" spans="1:4" x14ac:dyDescent="0.2">
      <c r="A7" s="1" t="s">
        <v>2</v>
      </c>
      <c r="B7" s="1" t="s">
        <v>173</v>
      </c>
      <c r="C7" s="55">
        <v>10164901.630000001</v>
      </c>
      <c r="D7" s="54">
        <v>10164901.605389342</v>
      </c>
    </row>
    <row r="8" spans="1:4" x14ac:dyDescent="0.2">
      <c r="A8" s="58"/>
      <c r="B8" s="6" t="s">
        <v>177</v>
      </c>
      <c r="C8" s="57">
        <v>5891214.9899999993</v>
      </c>
      <c r="D8" s="56">
        <v>16056116.524715792</v>
      </c>
    </row>
    <row r="9" spans="1:4" x14ac:dyDescent="0.2">
      <c r="A9" s="58"/>
      <c r="B9" s="6" t="s">
        <v>176</v>
      </c>
      <c r="C9" s="57">
        <v>6966369.669999999</v>
      </c>
      <c r="D9" s="56">
        <v>23022486.174369391</v>
      </c>
    </row>
    <row r="10" spans="1:4" x14ac:dyDescent="0.2">
      <c r="A10" s="58"/>
      <c r="B10" s="6" t="s">
        <v>175</v>
      </c>
      <c r="C10" s="57">
        <v>6966369.669999999</v>
      </c>
      <c r="D10" s="56">
        <v>29988855.82402299</v>
      </c>
    </row>
    <row r="11" spans="1:4" x14ac:dyDescent="0.2">
      <c r="A11" s="1" t="s">
        <v>181</v>
      </c>
      <c r="B11" s="5"/>
      <c r="C11" s="55">
        <v>29988855.960000008</v>
      </c>
      <c r="D11" s="54">
        <v>29988855.82402299</v>
      </c>
    </row>
    <row r="12" spans="1:4" x14ac:dyDescent="0.2">
      <c r="A12" s="1" t="s">
        <v>3</v>
      </c>
      <c r="B12" s="1" t="s">
        <v>173</v>
      </c>
      <c r="C12" s="55">
        <v>12697315.67</v>
      </c>
      <c r="D12" s="54">
        <v>42686171.515593871</v>
      </c>
    </row>
    <row r="13" spans="1:4" x14ac:dyDescent="0.2">
      <c r="A13" s="58"/>
      <c r="B13" s="6" t="s">
        <v>177</v>
      </c>
      <c r="C13" s="57">
        <v>12697315.67</v>
      </c>
      <c r="D13" s="56">
        <v>55383487.20716475</v>
      </c>
    </row>
    <row r="14" spans="1:4" x14ac:dyDescent="0.2">
      <c r="A14" s="58"/>
      <c r="B14" s="6" t="s">
        <v>176</v>
      </c>
      <c r="C14" s="57">
        <v>11505361.660000002</v>
      </c>
      <c r="D14" s="56">
        <v>66888848.875747129</v>
      </c>
    </row>
    <row r="15" spans="1:4" x14ac:dyDescent="0.2">
      <c r="A15" s="58"/>
      <c r="B15" s="6" t="s">
        <v>175</v>
      </c>
      <c r="C15" s="57">
        <v>11505361.660000002</v>
      </c>
      <c r="D15" s="56">
        <v>78394210.544329509</v>
      </c>
    </row>
    <row r="16" spans="1:4" x14ac:dyDescent="0.2">
      <c r="A16" s="1" t="s">
        <v>180</v>
      </c>
      <c r="B16" s="5"/>
      <c r="C16" s="55">
        <v>48405354.660000004</v>
      </c>
      <c r="D16" s="54">
        <v>78394210.544329509</v>
      </c>
    </row>
    <row r="17" spans="1:4" x14ac:dyDescent="0.2">
      <c r="A17" s="1" t="s">
        <v>4</v>
      </c>
      <c r="B17" s="1" t="s">
        <v>173</v>
      </c>
      <c r="C17" s="55">
        <v>15268274.119999997</v>
      </c>
      <c r="D17" s="54">
        <v>93662484.833097711</v>
      </c>
    </row>
    <row r="18" spans="1:4" x14ac:dyDescent="0.2">
      <c r="A18" s="58"/>
      <c r="B18" s="6" t="s">
        <v>177</v>
      </c>
      <c r="C18" s="57">
        <v>15508924.599999998</v>
      </c>
      <c r="D18" s="56">
        <v>109171409.59661123</v>
      </c>
    </row>
    <row r="19" spans="1:4" x14ac:dyDescent="0.2">
      <c r="A19" s="58"/>
      <c r="B19" s="6" t="s">
        <v>176</v>
      </c>
      <c r="C19" s="57">
        <v>16004191.529999997</v>
      </c>
      <c r="D19" s="56">
        <v>125175601.29997544</v>
      </c>
    </row>
    <row r="20" spans="1:4" x14ac:dyDescent="0.2">
      <c r="A20" s="58"/>
      <c r="B20" s="6" t="s">
        <v>175</v>
      </c>
      <c r="C20" s="57">
        <v>13845115.599999998</v>
      </c>
      <c r="D20" s="56">
        <v>139020717.02384615</v>
      </c>
    </row>
    <row r="21" spans="1:4" x14ac:dyDescent="0.2">
      <c r="A21" s="1" t="s">
        <v>179</v>
      </c>
      <c r="B21" s="5"/>
      <c r="C21" s="55">
        <v>60626505.850000009</v>
      </c>
      <c r="D21" s="54">
        <v>139020717.02384615</v>
      </c>
    </row>
    <row r="22" spans="1:4" x14ac:dyDescent="0.2">
      <c r="A22" s="1" t="s">
        <v>5</v>
      </c>
      <c r="B22" s="1" t="s">
        <v>173</v>
      </c>
      <c r="C22" s="55">
        <v>7850203.2799999993</v>
      </c>
      <c r="D22" s="54">
        <v>146870920.39307693</v>
      </c>
    </row>
    <row r="23" spans="1:4" x14ac:dyDescent="0.2">
      <c r="A23" s="58"/>
      <c r="B23" s="6" t="s">
        <v>177</v>
      </c>
      <c r="C23" s="57">
        <v>7336845.879999999</v>
      </c>
      <c r="D23" s="56">
        <v>154207766.37384614</v>
      </c>
    </row>
    <row r="24" spans="1:4" x14ac:dyDescent="0.2">
      <c r="A24" s="58"/>
      <c r="B24" s="6" t="s">
        <v>176</v>
      </c>
      <c r="C24" s="57">
        <v>7106076.6400000025</v>
      </c>
      <c r="D24" s="56">
        <v>161313843.12384614</v>
      </c>
    </row>
    <row r="25" spans="1:4" x14ac:dyDescent="0.2">
      <c r="A25" s="58"/>
      <c r="B25" s="6" t="s">
        <v>175</v>
      </c>
      <c r="C25" s="57">
        <v>6778100.9300000025</v>
      </c>
      <c r="D25" s="56">
        <v>168091944.15352491</v>
      </c>
    </row>
    <row r="26" spans="1:4" x14ac:dyDescent="0.2">
      <c r="A26" s="1" t="s">
        <v>178</v>
      </c>
      <c r="B26" s="5"/>
      <c r="C26" s="55">
        <v>29071226.730000034</v>
      </c>
      <c r="D26" s="54">
        <v>168091944.15352491</v>
      </c>
    </row>
    <row r="27" spans="1:4" x14ac:dyDescent="0.2">
      <c r="A27" s="1" t="s">
        <v>6</v>
      </c>
      <c r="B27" s="1" t="s">
        <v>173</v>
      </c>
      <c r="C27" s="55">
        <v>2529288.52</v>
      </c>
      <c r="D27" s="54">
        <v>170621232.67754495</v>
      </c>
    </row>
    <row r="28" spans="1:4" x14ac:dyDescent="0.2">
      <c r="A28" s="58"/>
      <c r="B28" s="6" t="s">
        <v>177</v>
      </c>
      <c r="C28" s="57">
        <v>2517050.63</v>
      </c>
      <c r="D28" s="56">
        <v>173138283.24931037</v>
      </c>
    </row>
    <row r="29" spans="1:4" x14ac:dyDescent="0.2">
      <c r="A29" s="58"/>
      <c r="B29" s="6" t="s">
        <v>176</v>
      </c>
      <c r="C29" s="57">
        <v>2450281.34</v>
      </c>
      <c r="D29" s="56">
        <v>175588564.59030652</v>
      </c>
    </row>
    <row r="30" spans="1:4" x14ac:dyDescent="0.2">
      <c r="A30" s="58"/>
      <c r="B30" s="6" t="s">
        <v>175</v>
      </c>
      <c r="C30" s="57">
        <v>2411435.2799999998</v>
      </c>
      <c r="D30" s="56">
        <v>177999999.87</v>
      </c>
    </row>
    <row r="31" spans="1:4" x14ac:dyDescent="0.2">
      <c r="A31" s="1" t="s">
        <v>174</v>
      </c>
      <c r="B31" s="5"/>
      <c r="C31" s="55">
        <v>9908055.7699999902</v>
      </c>
      <c r="D31" s="54">
        <v>177999999.87</v>
      </c>
    </row>
    <row r="32" spans="1:4" x14ac:dyDescent="0.2">
      <c r="A32" s="1" t="s">
        <v>166</v>
      </c>
      <c r="B32" s="1" t="s">
        <v>173</v>
      </c>
      <c r="C32" s="55">
        <v>0</v>
      </c>
      <c r="D32" s="54">
        <v>177999999.87</v>
      </c>
    </row>
    <row r="33" spans="1:4" x14ac:dyDescent="0.2">
      <c r="A33" s="1" t="s">
        <v>172</v>
      </c>
      <c r="B33" s="5"/>
      <c r="C33" s="55">
        <v>0</v>
      </c>
      <c r="D33" s="54">
        <v>177999999.87</v>
      </c>
    </row>
    <row r="34" spans="1:4" x14ac:dyDescent="0.2">
      <c r="A34" s="4" t="s">
        <v>7</v>
      </c>
      <c r="B34" s="53"/>
      <c r="C34" s="52">
        <v>177999998.97000092</v>
      </c>
      <c r="D34" s="51">
        <v>177999999.87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0"/>
  <sheetViews>
    <sheetView topLeftCell="D1" workbookViewId="0">
      <selection activeCell="D11" sqref="D11"/>
    </sheetView>
  </sheetViews>
  <sheetFormatPr defaultRowHeight="12.75" x14ac:dyDescent="0.2"/>
  <cols>
    <col min="1" max="1" width="19.7109375" customWidth="1"/>
    <col min="2" max="2" width="77.140625" customWidth="1"/>
    <col min="3" max="3" width="75.5703125" customWidth="1"/>
    <col min="4" max="4" width="77.42578125" customWidth="1"/>
    <col min="5" max="5" width="91.28515625" customWidth="1"/>
    <col min="6" max="10" width="11.140625" style="14" bestFit="1" customWidth="1"/>
    <col min="11" max="11" width="12.140625" style="14" bestFit="1" customWidth="1"/>
    <col min="12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</cols>
  <sheetData>
    <row r="3" spans="1:11" x14ac:dyDescent="0.2">
      <c r="A3" s="1" t="s">
        <v>1</v>
      </c>
      <c r="B3" s="5"/>
      <c r="C3" s="5"/>
      <c r="D3" s="5"/>
      <c r="E3" s="5"/>
      <c r="F3" s="10" t="s">
        <v>0</v>
      </c>
      <c r="G3" s="8"/>
      <c r="H3" s="8"/>
      <c r="I3" s="8"/>
      <c r="J3" s="8"/>
      <c r="K3" s="9"/>
    </row>
    <row r="4" spans="1:11" x14ac:dyDescent="0.2">
      <c r="A4" s="1" t="s">
        <v>8</v>
      </c>
      <c r="B4" s="1" t="s">
        <v>10</v>
      </c>
      <c r="C4" s="1" t="s">
        <v>13</v>
      </c>
      <c r="D4" s="1" t="s">
        <v>18</v>
      </c>
      <c r="E4" s="1" t="s">
        <v>37</v>
      </c>
      <c r="F4" s="10" t="s">
        <v>2</v>
      </c>
      <c r="G4" s="11" t="s">
        <v>3</v>
      </c>
      <c r="H4" s="11" t="s">
        <v>4</v>
      </c>
      <c r="I4" s="11" t="s">
        <v>5</v>
      </c>
      <c r="J4" s="11" t="s">
        <v>6</v>
      </c>
      <c r="K4" s="12" t="s">
        <v>7</v>
      </c>
    </row>
    <row r="5" spans="1:11" x14ac:dyDescent="0.2">
      <c r="A5" s="1" t="s">
        <v>9</v>
      </c>
      <c r="B5" s="1" t="s">
        <v>9</v>
      </c>
      <c r="C5" s="5"/>
      <c r="D5" s="5"/>
      <c r="E5" s="5"/>
      <c r="F5" s="10">
        <v>0</v>
      </c>
      <c r="G5" s="11">
        <v>0</v>
      </c>
      <c r="H5" s="11">
        <v>0</v>
      </c>
      <c r="I5" s="11">
        <v>0</v>
      </c>
      <c r="J5" s="11">
        <v>0</v>
      </c>
      <c r="K5" s="12">
        <v>0</v>
      </c>
    </row>
    <row r="6" spans="1:11" x14ac:dyDescent="0.2">
      <c r="A6" s="3"/>
      <c r="B6" s="1" t="s">
        <v>11</v>
      </c>
      <c r="C6" s="1" t="s">
        <v>11</v>
      </c>
      <c r="D6" s="5"/>
      <c r="E6" s="5"/>
      <c r="F6" s="10">
        <v>0</v>
      </c>
      <c r="G6" s="11">
        <v>0</v>
      </c>
      <c r="H6" s="11">
        <v>0</v>
      </c>
      <c r="I6" s="11">
        <v>0</v>
      </c>
      <c r="J6" s="11">
        <v>0</v>
      </c>
      <c r="K6" s="12">
        <v>0</v>
      </c>
    </row>
    <row r="7" spans="1:11" x14ac:dyDescent="0.2">
      <c r="A7" s="3"/>
      <c r="B7" s="3"/>
      <c r="C7" s="1" t="s">
        <v>14</v>
      </c>
      <c r="D7" s="1" t="s">
        <v>14</v>
      </c>
      <c r="E7" s="5"/>
      <c r="F7" s="10">
        <v>0</v>
      </c>
      <c r="G7" s="11">
        <v>0</v>
      </c>
      <c r="H7" s="11">
        <v>0</v>
      </c>
      <c r="I7" s="11">
        <v>0</v>
      </c>
      <c r="J7" s="11">
        <v>0</v>
      </c>
      <c r="K7" s="12">
        <v>0</v>
      </c>
    </row>
    <row r="8" spans="1:11" x14ac:dyDescent="0.2">
      <c r="A8" s="3"/>
      <c r="B8" s="3"/>
      <c r="C8" s="3"/>
      <c r="D8" s="1" t="s">
        <v>19</v>
      </c>
      <c r="E8" s="1" t="s">
        <v>19</v>
      </c>
      <c r="F8" s="10">
        <v>0</v>
      </c>
      <c r="G8" s="11">
        <v>0</v>
      </c>
      <c r="H8" s="11">
        <v>0</v>
      </c>
      <c r="I8" s="11">
        <v>0</v>
      </c>
      <c r="J8" s="11">
        <v>0</v>
      </c>
      <c r="K8" s="12">
        <v>0</v>
      </c>
    </row>
    <row r="9" spans="1:11" x14ac:dyDescent="0.2">
      <c r="A9" s="3"/>
      <c r="B9" s="3"/>
      <c r="C9" s="3"/>
      <c r="D9" s="3"/>
      <c r="E9" s="6" t="s">
        <v>38</v>
      </c>
      <c r="F9" s="13">
        <v>1020670.4100000001</v>
      </c>
      <c r="G9" s="14">
        <v>1016759.7800000001</v>
      </c>
      <c r="H9" s="14">
        <v>762569.83000000007</v>
      </c>
      <c r="I9" s="14">
        <v>0</v>
      </c>
      <c r="J9" s="14">
        <v>0</v>
      </c>
      <c r="K9" s="15">
        <v>2800000.0200000005</v>
      </c>
    </row>
    <row r="10" spans="1:11" x14ac:dyDescent="0.2">
      <c r="A10" s="3"/>
      <c r="B10" s="3"/>
      <c r="C10" s="3"/>
      <c r="D10" s="1" t="s">
        <v>39</v>
      </c>
      <c r="E10" s="5" t="str">
        <f>D10</f>
        <v>P1. Estudos de Consultoria Desenvolvidos Total</v>
      </c>
      <c r="F10" s="10">
        <v>1020670.4100000001</v>
      </c>
      <c r="G10" s="11">
        <v>1016759.7800000001</v>
      </c>
      <c r="H10" s="11">
        <v>762569.83000000007</v>
      </c>
      <c r="I10" s="11">
        <v>0</v>
      </c>
      <c r="J10" s="11">
        <v>0</v>
      </c>
      <c r="K10" s="12">
        <v>2800000.0200000005</v>
      </c>
    </row>
    <row r="11" spans="1:11" x14ac:dyDescent="0.2">
      <c r="A11" s="3"/>
      <c r="B11" s="3"/>
      <c r="C11" s="3"/>
      <c r="D11" s="1" t="s">
        <v>20</v>
      </c>
      <c r="E11" s="1" t="s">
        <v>20</v>
      </c>
      <c r="F11" s="10">
        <v>0</v>
      </c>
      <c r="G11" s="11">
        <v>0</v>
      </c>
      <c r="H11" s="11">
        <v>0</v>
      </c>
      <c r="I11" s="11">
        <v>0</v>
      </c>
      <c r="J11" s="11">
        <v>0</v>
      </c>
      <c r="K11" s="12">
        <v>0</v>
      </c>
    </row>
    <row r="12" spans="1:11" x14ac:dyDescent="0.2">
      <c r="A12" s="3"/>
      <c r="B12" s="3"/>
      <c r="C12" s="3"/>
      <c r="D12" s="3"/>
      <c r="E12" s="6" t="s">
        <v>40</v>
      </c>
      <c r="F12" s="13">
        <v>440337.41000000003</v>
      </c>
      <c r="G12" s="14">
        <v>109662.57</v>
      </c>
      <c r="H12" s="14">
        <v>0</v>
      </c>
      <c r="I12" s="14">
        <v>0</v>
      </c>
      <c r="J12" s="14">
        <v>0</v>
      </c>
      <c r="K12" s="15">
        <v>549999.98</v>
      </c>
    </row>
    <row r="13" spans="1:11" x14ac:dyDescent="0.2">
      <c r="A13" s="3"/>
      <c r="B13" s="3"/>
      <c r="C13" s="3"/>
      <c r="D13" s="1" t="s">
        <v>41</v>
      </c>
      <c r="E13" s="5" t="str">
        <f>D13</f>
        <v>P2. Sistemas de regulação de acesso e auditorias reforçados Total</v>
      </c>
      <c r="F13" s="10">
        <v>440337.41000000003</v>
      </c>
      <c r="G13" s="11">
        <v>109662.57</v>
      </c>
      <c r="H13" s="11">
        <v>0</v>
      </c>
      <c r="I13" s="11">
        <v>0</v>
      </c>
      <c r="J13" s="11">
        <v>0</v>
      </c>
      <c r="K13" s="12">
        <v>549999.98</v>
      </c>
    </row>
    <row r="14" spans="1:11" x14ac:dyDescent="0.2">
      <c r="A14" s="3"/>
      <c r="B14" s="3"/>
      <c r="C14" s="3"/>
      <c r="D14" s="1" t="s">
        <v>21</v>
      </c>
      <c r="E14" s="1" t="s">
        <v>21</v>
      </c>
      <c r="F14" s="10">
        <v>0</v>
      </c>
      <c r="G14" s="11">
        <v>0</v>
      </c>
      <c r="H14" s="11">
        <v>0</v>
      </c>
      <c r="I14" s="11">
        <v>0</v>
      </c>
      <c r="J14" s="11">
        <v>0</v>
      </c>
      <c r="K14" s="12">
        <v>0</v>
      </c>
    </row>
    <row r="15" spans="1:11" x14ac:dyDescent="0.2">
      <c r="A15" s="3"/>
      <c r="B15" s="3"/>
      <c r="C15" s="3"/>
      <c r="D15" s="3"/>
      <c r="E15" s="6" t="s">
        <v>42</v>
      </c>
      <c r="F15" s="13">
        <v>751439.52</v>
      </c>
      <c r="G15" s="14">
        <v>748560.44</v>
      </c>
      <c r="H15" s="14">
        <v>0</v>
      </c>
      <c r="I15" s="14">
        <v>0</v>
      </c>
      <c r="J15" s="14">
        <v>0</v>
      </c>
      <c r="K15" s="15">
        <v>1499999.96</v>
      </c>
    </row>
    <row r="16" spans="1:11" x14ac:dyDescent="0.2">
      <c r="A16" s="3"/>
      <c r="B16" s="3"/>
      <c r="C16" s="3"/>
      <c r="D16" s="1" t="s">
        <v>43</v>
      </c>
      <c r="E16" s="5" t="str">
        <f>D16</f>
        <v>P3. Protocolos clínicos e linhas de cuidados desenvolvidas Total</v>
      </c>
      <c r="F16" s="10">
        <v>751439.52</v>
      </c>
      <c r="G16" s="11">
        <v>748560.44</v>
      </c>
      <c r="H16" s="11">
        <v>0</v>
      </c>
      <c r="I16" s="11">
        <v>0</v>
      </c>
      <c r="J16" s="11">
        <v>0</v>
      </c>
      <c r="K16" s="12">
        <v>1499999.96</v>
      </c>
    </row>
    <row r="17" spans="1:11" x14ac:dyDescent="0.2">
      <c r="A17" s="3"/>
      <c r="B17" s="3"/>
      <c r="C17" s="3"/>
      <c r="D17" s="1" t="s">
        <v>22</v>
      </c>
      <c r="E17" s="1" t="s">
        <v>22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2">
        <v>0</v>
      </c>
    </row>
    <row r="18" spans="1:11" x14ac:dyDescent="0.2">
      <c r="A18" s="3"/>
      <c r="B18" s="3"/>
      <c r="C18" s="3"/>
      <c r="D18" s="3"/>
      <c r="E18" s="6" t="s">
        <v>44</v>
      </c>
      <c r="F18" s="13">
        <v>750719.04</v>
      </c>
      <c r="G18" s="14">
        <v>747842.74</v>
      </c>
      <c r="H18" s="14">
        <v>750719.06000000017</v>
      </c>
      <c r="I18" s="14">
        <v>750719.06</v>
      </c>
      <c r="J18" s="14">
        <v>0</v>
      </c>
      <c r="K18" s="15">
        <v>2999999.9</v>
      </c>
    </row>
    <row r="19" spans="1:11" x14ac:dyDescent="0.2">
      <c r="A19" s="3"/>
      <c r="B19" s="3"/>
      <c r="C19" s="3"/>
      <c r="D19" s="3"/>
      <c r="E19" s="6" t="s">
        <v>45</v>
      </c>
      <c r="F19" s="13">
        <v>199365.61</v>
      </c>
      <c r="G19" s="14">
        <v>395687.47</v>
      </c>
      <c r="H19" s="14">
        <v>397209.33999999997</v>
      </c>
      <c r="I19" s="14">
        <v>397209.33999999997</v>
      </c>
      <c r="J19" s="14">
        <v>398731.22</v>
      </c>
      <c r="K19" s="15">
        <v>1788202.9799999995</v>
      </c>
    </row>
    <row r="20" spans="1:11" x14ac:dyDescent="0.2">
      <c r="A20" s="3"/>
      <c r="B20" s="3"/>
      <c r="C20" s="3"/>
      <c r="D20" s="1" t="s">
        <v>46</v>
      </c>
      <c r="E20" s="5" t="str">
        <f>D20</f>
        <v>P4. Linhas de Cuidado Implementadas Total</v>
      </c>
      <c r="F20" s="10">
        <v>950084.65</v>
      </c>
      <c r="G20" s="11">
        <v>1143530.21</v>
      </c>
      <c r="H20" s="11">
        <v>1147928.4000000004</v>
      </c>
      <c r="I20" s="11">
        <v>1147928.4000000004</v>
      </c>
      <c r="J20" s="11">
        <v>398731.22</v>
      </c>
      <c r="K20" s="12">
        <v>4788202.8800000008</v>
      </c>
    </row>
    <row r="21" spans="1:11" x14ac:dyDescent="0.2">
      <c r="A21" s="3"/>
      <c r="B21" s="3"/>
      <c r="C21" s="3"/>
      <c r="D21" s="1" t="s">
        <v>23</v>
      </c>
      <c r="E21" s="1" t="s">
        <v>23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2">
        <v>0</v>
      </c>
    </row>
    <row r="22" spans="1:11" x14ac:dyDescent="0.2">
      <c r="A22" s="3"/>
      <c r="B22" s="3"/>
      <c r="C22" s="3"/>
      <c r="D22" s="3"/>
      <c r="E22" s="6" t="s">
        <v>47</v>
      </c>
      <c r="F22" s="13">
        <v>2252157.2200000002</v>
      </c>
      <c r="G22" s="14">
        <v>2243528.2700000005</v>
      </c>
      <c r="H22" s="14">
        <v>2252157.2200000002</v>
      </c>
      <c r="I22" s="14">
        <v>2252157.2200000002</v>
      </c>
      <c r="J22" s="14">
        <v>0</v>
      </c>
      <c r="K22" s="15">
        <v>8999999.9300000016</v>
      </c>
    </row>
    <row r="23" spans="1:11" x14ac:dyDescent="0.2">
      <c r="A23" s="3"/>
      <c r="B23" s="3"/>
      <c r="C23" s="3"/>
      <c r="D23" s="1" t="s">
        <v>48</v>
      </c>
      <c r="E23" s="5" t="str">
        <f>D23</f>
        <v>P5. Novas instalações (sede) da SESA construídas e equipadas Total</v>
      </c>
      <c r="F23" s="10">
        <v>2252157.2200000002</v>
      </c>
      <c r="G23" s="11">
        <v>2243528.2700000005</v>
      </c>
      <c r="H23" s="11">
        <v>2252157.2200000002</v>
      </c>
      <c r="I23" s="11">
        <v>2252157.2200000002</v>
      </c>
      <c r="J23" s="11">
        <v>0</v>
      </c>
      <c r="K23" s="12">
        <v>8999999.9300000016</v>
      </c>
    </row>
    <row r="24" spans="1:11" x14ac:dyDescent="0.2">
      <c r="A24" s="3"/>
      <c r="B24" s="3"/>
      <c r="C24" s="3"/>
      <c r="D24" s="1" t="s">
        <v>24</v>
      </c>
      <c r="E24" s="1" t="s">
        <v>24</v>
      </c>
      <c r="F24" s="10">
        <v>0</v>
      </c>
      <c r="G24" s="11">
        <v>0</v>
      </c>
      <c r="H24" s="11">
        <v>0</v>
      </c>
      <c r="I24" s="11">
        <v>0</v>
      </c>
      <c r="J24" s="11">
        <v>0</v>
      </c>
      <c r="K24" s="12">
        <v>0</v>
      </c>
    </row>
    <row r="25" spans="1:11" x14ac:dyDescent="0.2">
      <c r="A25" s="3"/>
      <c r="B25" s="3"/>
      <c r="C25" s="3"/>
      <c r="D25" s="3"/>
      <c r="E25" s="6" t="s">
        <v>49</v>
      </c>
      <c r="F25" s="13">
        <v>0</v>
      </c>
      <c r="G25" s="14">
        <v>1662404.08</v>
      </c>
      <c r="H25" s="14">
        <v>1668797.9400000002</v>
      </c>
      <c r="I25" s="14">
        <v>1668797.9400000002</v>
      </c>
      <c r="J25" s="14">
        <v>0</v>
      </c>
      <c r="K25" s="15">
        <v>4999999.9600000009</v>
      </c>
    </row>
    <row r="26" spans="1:11" x14ac:dyDescent="0.2">
      <c r="A26" s="3"/>
      <c r="B26" s="3"/>
      <c r="C26" s="3"/>
      <c r="D26" s="1" t="s">
        <v>50</v>
      </c>
      <c r="E26" s="5" t="str">
        <f>D26</f>
        <v>P6. Centro de logística Implantado Total</v>
      </c>
      <c r="F26" s="10">
        <v>0</v>
      </c>
      <c r="G26" s="11">
        <v>1662404.08</v>
      </c>
      <c r="H26" s="11">
        <v>1668797.9400000002</v>
      </c>
      <c r="I26" s="11">
        <v>1668797.9400000002</v>
      </c>
      <c r="J26" s="11">
        <v>0</v>
      </c>
      <c r="K26" s="12">
        <v>4999999.9600000009</v>
      </c>
    </row>
    <row r="27" spans="1:11" x14ac:dyDescent="0.2">
      <c r="A27" s="3"/>
      <c r="B27" s="3"/>
      <c r="C27" s="3"/>
      <c r="D27" s="1" t="s">
        <v>25</v>
      </c>
      <c r="E27" s="1" t="s">
        <v>25</v>
      </c>
      <c r="F27" s="10">
        <v>0</v>
      </c>
      <c r="G27" s="11">
        <v>0</v>
      </c>
      <c r="H27" s="11">
        <v>0</v>
      </c>
      <c r="I27" s="11">
        <v>0</v>
      </c>
      <c r="J27" s="11">
        <v>0</v>
      </c>
      <c r="K27" s="12">
        <v>0</v>
      </c>
    </row>
    <row r="28" spans="1:11" x14ac:dyDescent="0.2">
      <c r="A28" s="3"/>
      <c r="B28" s="3"/>
      <c r="C28" s="3"/>
      <c r="D28" s="3"/>
      <c r="E28" s="6" t="s">
        <v>51</v>
      </c>
      <c r="F28" s="13">
        <v>2199999.96</v>
      </c>
      <c r="G28" s="14">
        <v>0</v>
      </c>
      <c r="H28" s="14">
        <v>0</v>
      </c>
      <c r="I28" s="14">
        <v>0</v>
      </c>
      <c r="J28" s="14">
        <v>0</v>
      </c>
      <c r="K28" s="15">
        <v>2199999.96</v>
      </c>
    </row>
    <row r="29" spans="1:11" x14ac:dyDescent="0.2">
      <c r="A29" s="3"/>
      <c r="B29" s="3"/>
      <c r="C29" s="3"/>
      <c r="D29" s="1" t="s">
        <v>52</v>
      </c>
      <c r="E29" s="5" t="str">
        <f>D29</f>
        <v>P7. Hospitais da Rede Pública com sistema de informática de gestão implementados Total</v>
      </c>
      <c r="F29" s="10">
        <v>2199999.96</v>
      </c>
      <c r="G29" s="11">
        <v>0</v>
      </c>
      <c r="H29" s="11">
        <v>0</v>
      </c>
      <c r="I29" s="11">
        <v>0</v>
      </c>
      <c r="J29" s="11">
        <v>0</v>
      </c>
      <c r="K29" s="12">
        <v>2199999.96</v>
      </c>
    </row>
    <row r="30" spans="1:11" x14ac:dyDescent="0.2">
      <c r="A30" s="3"/>
      <c r="B30" s="3"/>
      <c r="C30" s="3"/>
      <c r="D30" s="1" t="s">
        <v>26</v>
      </c>
      <c r="E30" s="1" t="s">
        <v>26</v>
      </c>
      <c r="F30" s="10">
        <v>0</v>
      </c>
      <c r="G30" s="11">
        <v>0</v>
      </c>
      <c r="H30" s="11">
        <v>0</v>
      </c>
      <c r="I30" s="11">
        <v>0</v>
      </c>
      <c r="J30" s="11">
        <v>0</v>
      </c>
      <c r="K30" s="12">
        <v>0</v>
      </c>
    </row>
    <row r="31" spans="1:11" x14ac:dyDescent="0.2">
      <c r="A31" s="3"/>
      <c r="B31" s="3"/>
      <c r="C31" s="3"/>
      <c r="D31" s="3"/>
      <c r="E31" s="6" t="s">
        <v>53</v>
      </c>
      <c r="F31" s="13">
        <v>99795.300000000017</v>
      </c>
      <c r="G31" s="14">
        <v>399181.18</v>
      </c>
      <c r="H31" s="14">
        <v>400716.49</v>
      </c>
      <c r="I31" s="14">
        <v>400716.49</v>
      </c>
      <c r="J31" s="14">
        <v>199590.59</v>
      </c>
      <c r="K31" s="15">
        <v>1500000.05</v>
      </c>
    </row>
    <row r="32" spans="1:11" x14ac:dyDescent="0.2">
      <c r="A32" s="3"/>
      <c r="B32" s="3"/>
      <c r="C32" s="3"/>
      <c r="D32" s="1" t="s">
        <v>54</v>
      </c>
      <c r="E32" s="5" t="str">
        <f>D32</f>
        <v>P8. Estabelecimentos de saúde (media complexidade e hospitais) certificados em qualidade Total</v>
      </c>
      <c r="F32" s="10">
        <v>99795.300000000017</v>
      </c>
      <c r="G32" s="11">
        <v>399181.18</v>
      </c>
      <c r="H32" s="11">
        <v>400716.49</v>
      </c>
      <c r="I32" s="11">
        <v>400716.49</v>
      </c>
      <c r="J32" s="11">
        <v>199590.59</v>
      </c>
      <c r="K32" s="12">
        <v>1500000.05</v>
      </c>
    </row>
    <row r="33" spans="1:11" x14ac:dyDescent="0.2">
      <c r="A33" s="3"/>
      <c r="B33" s="3"/>
      <c r="C33" s="1" t="s">
        <v>27</v>
      </c>
      <c r="D33" s="5"/>
      <c r="E33" s="5" t="str">
        <f>C33</f>
        <v>COMPONENTE 1 -Fortalecimento da Gestão e Melhoria da Qualidade dos Serviços Total</v>
      </c>
      <c r="F33" s="10">
        <v>7714484.4700000007</v>
      </c>
      <c r="G33" s="11">
        <v>7323626.5300000003</v>
      </c>
      <c r="H33" s="11">
        <v>6232169.8800000008</v>
      </c>
      <c r="I33" s="11">
        <v>5469600.0500000007</v>
      </c>
      <c r="J33" s="11">
        <v>598321.80999999994</v>
      </c>
      <c r="K33" s="12">
        <v>27338202.740000002</v>
      </c>
    </row>
    <row r="34" spans="1:11" x14ac:dyDescent="0.2">
      <c r="A34" s="3"/>
      <c r="B34" s="3"/>
      <c r="C34" s="1" t="s">
        <v>15</v>
      </c>
      <c r="D34" s="1" t="s">
        <v>15</v>
      </c>
      <c r="E34" s="5" t="str">
        <f>D34</f>
        <v>COMPONENTE 2 - Ampliação do Acesso e Consolidação da RAS</v>
      </c>
      <c r="F34" s="10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</row>
    <row r="35" spans="1:11" x14ac:dyDescent="0.2">
      <c r="A35" s="3"/>
      <c r="B35" s="3"/>
      <c r="C35" s="3"/>
      <c r="D35" s="1" t="s">
        <v>28</v>
      </c>
      <c r="E35" s="38" t="s">
        <v>140</v>
      </c>
      <c r="F35" s="10">
        <v>0</v>
      </c>
      <c r="G35" s="11">
        <v>0</v>
      </c>
      <c r="H35" s="11">
        <v>0</v>
      </c>
      <c r="I35" s="11">
        <v>0</v>
      </c>
      <c r="J35" s="11">
        <v>0</v>
      </c>
      <c r="K35" s="12">
        <v>0</v>
      </c>
    </row>
    <row r="36" spans="1:11" x14ac:dyDescent="0.2">
      <c r="A36" s="3"/>
      <c r="B36" s="3"/>
      <c r="C36" s="3"/>
      <c r="D36" s="3"/>
      <c r="E36" s="6" t="s">
        <v>55</v>
      </c>
      <c r="F36" s="13">
        <v>1499999.99</v>
      </c>
      <c r="G36" s="14">
        <v>0</v>
      </c>
      <c r="H36" s="14">
        <v>0</v>
      </c>
      <c r="I36" s="14">
        <v>0</v>
      </c>
      <c r="J36" s="14">
        <v>0</v>
      </c>
      <c r="K36" s="15">
        <v>1499999.99</v>
      </c>
    </row>
    <row r="37" spans="1:11" x14ac:dyDescent="0.2">
      <c r="A37" s="3"/>
      <c r="B37" s="3"/>
      <c r="C37" s="3"/>
      <c r="D37" s="3"/>
      <c r="E37" s="6" t="s">
        <v>56</v>
      </c>
      <c r="F37" s="13">
        <v>3344680.8499999996</v>
      </c>
      <c r="G37" s="14">
        <v>6638297.8699999992</v>
      </c>
      <c r="H37" s="14">
        <v>6663829.7799999993</v>
      </c>
      <c r="I37" s="14">
        <v>6663829.7799999993</v>
      </c>
      <c r="J37" s="14">
        <v>6689361.6999999993</v>
      </c>
      <c r="K37" s="15">
        <v>29999999.979999997</v>
      </c>
    </row>
    <row r="38" spans="1:11" x14ac:dyDescent="0.2">
      <c r="A38" s="3"/>
      <c r="B38" s="3"/>
      <c r="C38" s="3"/>
      <c r="D38" s="3"/>
      <c r="E38" s="6" t="s">
        <v>57</v>
      </c>
      <c r="F38" s="13">
        <v>0</v>
      </c>
      <c r="G38" s="14">
        <v>0</v>
      </c>
      <c r="H38" s="14">
        <v>3004587.18</v>
      </c>
      <c r="I38" s="14">
        <v>5986238.5799999991</v>
      </c>
      <c r="J38" s="14">
        <v>6009174.3599999994</v>
      </c>
      <c r="K38" s="15">
        <v>15000000.119999999</v>
      </c>
    </row>
    <row r="39" spans="1:11" x14ac:dyDescent="0.2">
      <c r="A39" s="3"/>
      <c r="B39" s="3"/>
      <c r="C39" s="3"/>
      <c r="D39" s="38" t="s">
        <v>141</v>
      </c>
      <c r="E39" s="5" t="str">
        <f>D39</f>
        <v>P9. Hospital Regional Litoral-Jaguaribe construido e equipado Total</v>
      </c>
      <c r="F39" s="10">
        <v>4844680.84</v>
      </c>
      <c r="G39" s="11">
        <v>6638297.8699999992</v>
      </c>
      <c r="H39" s="11">
        <v>9668416.959999999</v>
      </c>
      <c r="I39" s="11">
        <v>12650068.359999999</v>
      </c>
      <c r="J39" s="11">
        <v>12698536.060000001</v>
      </c>
      <c r="K39" s="12">
        <v>46500000.089999996</v>
      </c>
    </row>
    <row r="40" spans="1:11" x14ac:dyDescent="0.2">
      <c r="A40" s="3"/>
      <c r="B40" s="3"/>
      <c r="C40" s="3"/>
      <c r="D40" s="1" t="s">
        <v>29</v>
      </c>
      <c r="E40" s="1" t="s">
        <v>29</v>
      </c>
      <c r="F40" s="10">
        <v>0</v>
      </c>
      <c r="G40" s="11">
        <v>0</v>
      </c>
      <c r="H40" s="11">
        <v>0</v>
      </c>
      <c r="I40" s="11">
        <v>0</v>
      </c>
      <c r="J40" s="11">
        <v>0</v>
      </c>
      <c r="K40" s="12">
        <v>0</v>
      </c>
    </row>
    <row r="41" spans="1:11" x14ac:dyDescent="0.2">
      <c r="A41" s="3"/>
      <c r="B41" s="3"/>
      <c r="C41" s="3"/>
      <c r="D41" s="3"/>
      <c r="E41" s="6" t="s">
        <v>58</v>
      </c>
      <c r="F41" s="13">
        <v>499999.99</v>
      </c>
      <c r="G41" s="14">
        <v>0</v>
      </c>
      <c r="H41" s="14">
        <v>0</v>
      </c>
      <c r="I41" s="14">
        <v>0</v>
      </c>
      <c r="J41" s="14">
        <v>0</v>
      </c>
      <c r="K41" s="15">
        <v>499999.99</v>
      </c>
    </row>
    <row r="42" spans="1:11" x14ac:dyDescent="0.2">
      <c r="A42" s="3"/>
      <c r="B42" s="3"/>
      <c r="C42" s="3"/>
      <c r="D42" s="3"/>
      <c r="E42" s="6" t="s">
        <v>59</v>
      </c>
      <c r="F42" s="13">
        <v>752873.57000000007</v>
      </c>
      <c r="G42" s="14">
        <v>1494252.8900000001</v>
      </c>
      <c r="H42" s="14">
        <v>752873.58000000007</v>
      </c>
      <c r="I42" s="14">
        <v>0</v>
      </c>
      <c r="J42" s="14">
        <v>0</v>
      </c>
      <c r="K42" s="15">
        <v>3000000.04</v>
      </c>
    </row>
    <row r="43" spans="1:11" x14ac:dyDescent="0.2">
      <c r="A43" s="3"/>
      <c r="B43" s="3"/>
      <c r="C43" s="3"/>
      <c r="D43" s="3"/>
      <c r="E43" s="6" t="s">
        <v>60</v>
      </c>
      <c r="F43" s="13">
        <v>0</v>
      </c>
      <c r="G43" s="14">
        <v>0</v>
      </c>
      <c r="H43" s="14">
        <v>1833333.49</v>
      </c>
      <c r="I43" s="14">
        <v>1833333.49</v>
      </c>
      <c r="J43" s="14">
        <v>0</v>
      </c>
      <c r="K43" s="15">
        <v>3666666.98</v>
      </c>
    </row>
    <row r="44" spans="1:11" x14ac:dyDescent="0.2">
      <c r="A44" s="3"/>
      <c r="B44" s="3"/>
      <c r="C44" s="3"/>
      <c r="D44" s="1" t="s">
        <v>61</v>
      </c>
      <c r="E44" s="5" t="str">
        <f>D44</f>
        <v>P10. Policlínica de Fortaleza construida e equipada Total</v>
      </c>
      <c r="F44" s="10">
        <v>1252873.56</v>
      </c>
      <c r="G44" s="11">
        <v>1494252.8900000001</v>
      </c>
      <c r="H44" s="11">
        <v>2586207.0699999998</v>
      </c>
      <c r="I44" s="11">
        <v>1833333.49</v>
      </c>
      <c r="J44" s="11">
        <v>0</v>
      </c>
      <c r="K44" s="12">
        <v>7166667.0099999998</v>
      </c>
    </row>
    <row r="45" spans="1:11" x14ac:dyDescent="0.2">
      <c r="A45" s="3"/>
      <c r="B45" s="3"/>
      <c r="C45" s="3"/>
      <c r="D45" s="1" t="s">
        <v>30</v>
      </c>
      <c r="E45" s="1" t="s">
        <v>30</v>
      </c>
      <c r="F45" s="10">
        <v>0</v>
      </c>
      <c r="G45" s="11">
        <v>0</v>
      </c>
      <c r="H45" s="11">
        <v>0</v>
      </c>
      <c r="I45" s="11">
        <v>0</v>
      </c>
      <c r="J45" s="11">
        <v>0</v>
      </c>
      <c r="K45" s="12">
        <v>0</v>
      </c>
    </row>
    <row r="46" spans="1:11" x14ac:dyDescent="0.2">
      <c r="A46" s="3"/>
      <c r="B46" s="3"/>
      <c r="C46" s="3"/>
      <c r="D46" s="3"/>
      <c r="E46" s="6" t="s">
        <v>62</v>
      </c>
      <c r="F46" s="13">
        <v>0</v>
      </c>
      <c r="G46" s="14">
        <v>1196319.01</v>
      </c>
      <c r="H46" s="14">
        <v>2401840.48</v>
      </c>
      <c r="I46" s="14">
        <v>2401840.48</v>
      </c>
      <c r="J46" s="14">
        <v>0</v>
      </c>
      <c r="K46" s="15">
        <v>5999999.9699999997</v>
      </c>
    </row>
    <row r="47" spans="1:11" x14ac:dyDescent="0.2">
      <c r="A47" s="3"/>
      <c r="B47" s="3"/>
      <c r="C47" s="3"/>
      <c r="D47" s="3"/>
      <c r="E47" s="6" t="s">
        <v>63</v>
      </c>
      <c r="F47" s="13">
        <v>0</v>
      </c>
      <c r="G47" s="14">
        <v>0</v>
      </c>
      <c r="H47" s="14">
        <v>4249999.99</v>
      </c>
      <c r="I47" s="14">
        <v>4249999.99</v>
      </c>
      <c r="J47" s="14">
        <v>0</v>
      </c>
      <c r="K47" s="15">
        <v>8499999.9800000004</v>
      </c>
    </row>
    <row r="48" spans="1:11" x14ac:dyDescent="0.2">
      <c r="A48" s="3"/>
      <c r="B48" s="3"/>
      <c r="C48" s="3"/>
      <c r="D48" s="1" t="s">
        <v>64</v>
      </c>
      <c r="E48" s="5" t="str">
        <f>D48</f>
        <v>P11. Serviços de atenção ao parto reformados e equipados Total</v>
      </c>
      <c r="F48" s="10">
        <v>0</v>
      </c>
      <c r="G48" s="11">
        <v>1196319.01</v>
      </c>
      <c r="H48" s="11">
        <v>6651840.4699999997</v>
      </c>
      <c r="I48" s="11">
        <v>6651840.4699999997</v>
      </c>
      <c r="J48" s="11">
        <v>0</v>
      </c>
      <c r="K48" s="12">
        <v>14499999.949999999</v>
      </c>
    </row>
    <row r="49" spans="1:11" x14ac:dyDescent="0.2">
      <c r="A49" s="3"/>
      <c r="B49" s="3"/>
      <c r="C49" s="3"/>
      <c r="D49" s="1" t="s">
        <v>31</v>
      </c>
      <c r="E49" s="1" t="s">
        <v>31</v>
      </c>
      <c r="F49" s="10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</row>
    <row r="50" spans="1:11" x14ac:dyDescent="0.2">
      <c r="A50" s="3"/>
      <c r="B50" s="3"/>
      <c r="C50" s="3"/>
      <c r="D50" s="3"/>
      <c r="E50" s="6" t="s">
        <v>65</v>
      </c>
      <c r="F50" s="13">
        <v>6095130</v>
      </c>
      <c r="G50" s="14">
        <v>0</v>
      </c>
      <c r="H50" s="14">
        <v>0</v>
      </c>
      <c r="I50" s="14">
        <v>0</v>
      </c>
      <c r="J50" s="14">
        <v>0</v>
      </c>
      <c r="K50" s="15">
        <v>6095130</v>
      </c>
    </row>
    <row r="51" spans="1:11" x14ac:dyDescent="0.2">
      <c r="A51" s="3"/>
      <c r="B51" s="3"/>
      <c r="C51" s="3"/>
      <c r="D51" s="3"/>
      <c r="E51" s="6" t="s">
        <v>66</v>
      </c>
      <c r="F51" s="13">
        <v>19778325.109999999</v>
      </c>
      <c r="G51" s="14">
        <v>23481116.579999998</v>
      </c>
      <c r="H51" s="14">
        <v>11740558.290000001</v>
      </c>
      <c r="I51" s="14">
        <v>0</v>
      </c>
      <c r="J51" s="14">
        <v>0</v>
      </c>
      <c r="K51" s="15">
        <v>54999999.979999997</v>
      </c>
    </row>
    <row r="52" spans="1:11" x14ac:dyDescent="0.2">
      <c r="A52" s="3"/>
      <c r="B52" s="3"/>
      <c r="C52" s="3"/>
      <c r="D52" s="3"/>
      <c r="E52" s="6" t="s">
        <v>67</v>
      </c>
      <c r="F52" s="13">
        <v>0</v>
      </c>
      <c r="G52" s="14">
        <v>2874999.99</v>
      </c>
      <c r="H52" s="14">
        <v>8624999.9700000007</v>
      </c>
      <c r="I52" s="14">
        <v>0</v>
      </c>
      <c r="J52" s="14">
        <v>0</v>
      </c>
      <c r="K52" s="15">
        <v>11499999.960000001</v>
      </c>
    </row>
    <row r="53" spans="1:11" x14ac:dyDescent="0.2">
      <c r="A53" s="3"/>
      <c r="B53" s="3"/>
      <c r="C53" s="3"/>
      <c r="D53" s="1" t="s">
        <v>68</v>
      </c>
      <c r="E53" s="5" t="str">
        <f>D53</f>
        <v>P12. Hospital Metropolitano construido e equipado Total</v>
      </c>
      <c r="F53" s="10">
        <v>25873455.109999999</v>
      </c>
      <c r="G53" s="11">
        <v>26356116.57</v>
      </c>
      <c r="H53" s="11">
        <v>20365558.260000005</v>
      </c>
      <c r="I53" s="11">
        <v>0</v>
      </c>
      <c r="J53" s="11">
        <v>0</v>
      </c>
      <c r="K53" s="12">
        <v>72595129.939999998</v>
      </c>
    </row>
    <row r="54" spans="1:11" x14ac:dyDescent="0.2">
      <c r="A54" s="3"/>
      <c r="B54" s="3"/>
      <c r="C54" s="1" t="s">
        <v>32</v>
      </c>
      <c r="D54" s="5"/>
      <c r="E54" s="5" t="str">
        <f>C54</f>
        <v>COMPONENTE 2 - Ampliação do Acesso e Consolidação da RAS Total</v>
      </c>
      <c r="F54" s="10">
        <v>31971009.509999998</v>
      </c>
      <c r="G54" s="11">
        <v>35684986.340000004</v>
      </c>
      <c r="H54" s="11">
        <v>39272022.760000005</v>
      </c>
      <c r="I54" s="11">
        <v>21135242.32</v>
      </c>
      <c r="J54" s="11">
        <v>12698536.060000001</v>
      </c>
      <c r="K54" s="12">
        <v>140761796.99000001</v>
      </c>
    </row>
    <row r="55" spans="1:11" x14ac:dyDescent="0.2">
      <c r="A55" s="3"/>
      <c r="B55" s="3"/>
      <c r="C55" s="1" t="s">
        <v>16</v>
      </c>
      <c r="D55" s="1" t="s">
        <v>16</v>
      </c>
      <c r="E55" s="5" t="str">
        <f>D55</f>
        <v>COMPONENTE 3 - Administração e Avaliação</v>
      </c>
      <c r="F55" s="10">
        <v>0</v>
      </c>
      <c r="G55" s="11">
        <v>0</v>
      </c>
      <c r="H55" s="11">
        <v>0</v>
      </c>
      <c r="I55" s="11">
        <v>0</v>
      </c>
      <c r="J55" s="11">
        <v>0</v>
      </c>
      <c r="K55" s="12">
        <v>0</v>
      </c>
    </row>
    <row r="56" spans="1:11" x14ac:dyDescent="0.2">
      <c r="A56" s="3"/>
      <c r="B56" s="3"/>
      <c r="C56" s="3"/>
      <c r="D56" s="1" t="s">
        <v>33</v>
      </c>
      <c r="E56" s="1" t="s">
        <v>33</v>
      </c>
      <c r="F56" s="10">
        <v>0</v>
      </c>
      <c r="G56" s="11">
        <v>0</v>
      </c>
      <c r="H56" s="11">
        <v>0</v>
      </c>
      <c r="I56" s="11">
        <v>0</v>
      </c>
      <c r="J56" s="11">
        <v>0</v>
      </c>
      <c r="K56" s="12">
        <v>0</v>
      </c>
    </row>
    <row r="57" spans="1:11" x14ac:dyDescent="0.2">
      <c r="A57" s="3"/>
      <c r="B57" s="3"/>
      <c r="C57" s="3"/>
      <c r="D57" s="3"/>
      <c r="E57" s="6" t="s">
        <v>69</v>
      </c>
      <c r="F57" s="13">
        <v>1700000.0099999998</v>
      </c>
      <c r="G57" s="14">
        <v>1693486.6</v>
      </c>
      <c r="H57" s="14">
        <v>1700000.0099999998</v>
      </c>
      <c r="I57" s="14">
        <v>1700000.0099999998</v>
      </c>
      <c r="J57" s="14">
        <v>1706513.42</v>
      </c>
      <c r="K57" s="15">
        <v>8500000.0499999989</v>
      </c>
    </row>
    <row r="58" spans="1:11" x14ac:dyDescent="0.2">
      <c r="A58" s="3"/>
      <c r="B58" s="3"/>
      <c r="C58" s="3"/>
      <c r="D58" s="3"/>
      <c r="E58" s="6" t="s">
        <v>70</v>
      </c>
      <c r="F58" s="13">
        <v>55744.67</v>
      </c>
      <c r="G58" s="14">
        <v>110638.27999999998</v>
      </c>
      <c r="H58" s="14">
        <v>111063.80999999998</v>
      </c>
      <c r="I58" s="14">
        <v>111063.80999999998</v>
      </c>
      <c r="J58" s="14">
        <v>111489.33999999998</v>
      </c>
      <c r="K58" s="15">
        <v>499999.90999999992</v>
      </c>
    </row>
    <row r="59" spans="1:11" x14ac:dyDescent="0.2">
      <c r="A59" s="3"/>
      <c r="B59" s="3"/>
      <c r="C59" s="3"/>
      <c r="D59" s="1" t="s">
        <v>71</v>
      </c>
      <c r="E59" s="5" t="str">
        <f>D59</f>
        <v>P13. Unidade Gestora do Programa Constituída - UGP Total</v>
      </c>
      <c r="F59" s="10">
        <v>1755744.6799999995</v>
      </c>
      <c r="G59" s="11">
        <v>1804124.8799999994</v>
      </c>
      <c r="H59" s="11">
        <v>1811063.8199999991</v>
      </c>
      <c r="I59" s="11">
        <v>1811063.8199999991</v>
      </c>
      <c r="J59" s="11">
        <v>1818002.7599999993</v>
      </c>
      <c r="K59" s="12">
        <v>8999999.9599999972</v>
      </c>
    </row>
    <row r="60" spans="1:11" x14ac:dyDescent="0.2">
      <c r="A60" s="3"/>
      <c r="B60" s="3"/>
      <c r="C60" s="3"/>
      <c r="D60" s="1" t="s">
        <v>34</v>
      </c>
      <c r="E60" s="1" t="s">
        <v>34</v>
      </c>
      <c r="F60" s="10">
        <v>0</v>
      </c>
      <c r="G60" s="11">
        <v>0</v>
      </c>
      <c r="H60" s="11">
        <v>0</v>
      </c>
      <c r="I60" s="11">
        <v>0</v>
      </c>
      <c r="J60" s="11">
        <v>0</v>
      </c>
      <c r="K60" s="12">
        <v>0</v>
      </c>
    </row>
    <row r="61" spans="1:11" x14ac:dyDescent="0.2">
      <c r="A61" s="3"/>
      <c r="B61" s="3"/>
      <c r="C61" s="3"/>
      <c r="D61" s="3"/>
      <c r="E61" s="6" t="s">
        <v>72</v>
      </c>
      <c r="F61" s="13">
        <v>0</v>
      </c>
      <c r="G61" s="14">
        <v>0</v>
      </c>
      <c r="H61" s="14">
        <v>30000</v>
      </c>
      <c r="I61" s="14">
        <v>0</v>
      </c>
      <c r="J61" s="14">
        <v>0</v>
      </c>
      <c r="K61" s="15">
        <v>30000</v>
      </c>
    </row>
    <row r="62" spans="1:11" x14ac:dyDescent="0.2">
      <c r="A62" s="3"/>
      <c r="B62" s="3"/>
      <c r="C62" s="3"/>
      <c r="D62" s="3"/>
      <c r="E62" s="6" t="s">
        <v>73</v>
      </c>
      <c r="F62" s="13">
        <v>0</v>
      </c>
      <c r="G62" s="14">
        <v>0</v>
      </c>
      <c r="H62" s="14">
        <v>0</v>
      </c>
      <c r="I62" s="14">
        <v>0</v>
      </c>
      <c r="J62" s="14">
        <v>70000</v>
      </c>
      <c r="K62" s="15">
        <v>70000</v>
      </c>
    </row>
    <row r="63" spans="1:11" x14ac:dyDescent="0.2">
      <c r="A63" s="3"/>
      <c r="B63" s="3"/>
      <c r="C63" s="3"/>
      <c r="D63" s="1" t="s">
        <v>74</v>
      </c>
      <c r="E63" s="5" t="str">
        <f>D63</f>
        <v>P14.Avaliaçoes intermediária e final desenvolvidas Total</v>
      </c>
      <c r="F63" s="10">
        <v>0</v>
      </c>
      <c r="G63" s="11">
        <v>0</v>
      </c>
      <c r="H63" s="11">
        <v>30000</v>
      </c>
      <c r="I63" s="11">
        <v>0</v>
      </c>
      <c r="J63" s="11">
        <v>70000</v>
      </c>
      <c r="K63" s="12">
        <v>100000</v>
      </c>
    </row>
    <row r="64" spans="1:11" x14ac:dyDescent="0.2">
      <c r="A64" s="3"/>
      <c r="B64" s="3"/>
      <c r="C64" s="3"/>
      <c r="D64" s="1" t="s">
        <v>35</v>
      </c>
      <c r="E64" s="1" t="s">
        <v>35</v>
      </c>
      <c r="F64" s="10">
        <v>0</v>
      </c>
      <c r="G64" s="11">
        <v>0</v>
      </c>
      <c r="H64" s="11">
        <v>0</v>
      </c>
      <c r="I64" s="11">
        <v>0</v>
      </c>
      <c r="J64" s="11">
        <v>0</v>
      </c>
      <c r="K64" s="12">
        <v>0</v>
      </c>
    </row>
    <row r="65" spans="1:11" x14ac:dyDescent="0.2">
      <c r="A65" s="3"/>
      <c r="B65" s="3"/>
      <c r="C65" s="3"/>
      <c r="D65" s="3"/>
      <c r="E65" s="6" t="s">
        <v>75</v>
      </c>
      <c r="F65" s="13">
        <v>89191.47</v>
      </c>
      <c r="G65" s="14">
        <v>177021.24</v>
      </c>
      <c r="H65" s="14">
        <v>177702.09</v>
      </c>
      <c r="I65" s="14">
        <v>177702.09</v>
      </c>
      <c r="J65" s="14">
        <v>178382.94</v>
      </c>
      <c r="K65" s="15">
        <v>799999.83</v>
      </c>
    </row>
    <row r="66" spans="1:11" x14ac:dyDescent="0.2">
      <c r="A66" s="3"/>
      <c r="B66" s="3"/>
      <c r="C66" s="3"/>
      <c r="D66" s="1" t="s">
        <v>76</v>
      </c>
      <c r="E66" s="5" t="str">
        <f>D66</f>
        <v>P15. Avaliação de impacto realizada Total</v>
      </c>
      <c r="F66" s="10">
        <v>89191.47</v>
      </c>
      <c r="G66" s="11">
        <v>177021.24</v>
      </c>
      <c r="H66" s="11">
        <v>177702.09</v>
      </c>
      <c r="I66" s="11">
        <v>177702.09</v>
      </c>
      <c r="J66" s="11">
        <v>178382.94</v>
      </c>
      <c r="K66" s="12">
        <v>799999.83</v>
      </c>
    </row>
    <row r="67" spans="1:11" x14ac:dyDescent="0.2">
      <c r="A67" s="3"/>
      <c r="B67" s="3"/>
      <c r="C67" s="1" t="s">
        <v>36</v>
      </c>
      <c r="D67" s="5"/>
      <c r="E67" s="5" t="str">
        <f>C67</f>
        <v>COMPONENTE 3 - Administração e Avaliação Total</v>
      </c>
      <c r="F67" s="10">
        <v>1844936.1499999994</v>
      </c>
      <c r="G67" s="11">
        <v>1981146.1199999994</v>
      </c>
      <c r="H67" s="11">
        <v>2018765.9099999992</v>
      </c>
      <c r="I67" s="11">
        <v>1988765.9099999992</v>
      </c>
      <c r="J67" s="11">
        <v>2066385.6999999993</v>
      </c>
      <c r="K67" s="12">
        <v>9899999.7899999972</v>
      </c>
    </row>
    <row r="68" spans="1:11" x14ac:dyDescent="0.2">
      <c r="A68" s="3"/>
      <c r="B68" s="1" t="s">
        <v>17</v>
      </c>
      <c r="C68" s="5"/>
      <c r="D68" s="5"/>
      <c r="E68" s="5" t="str">
        <f>B68</f>
        <v>Programa de Expansão e Melhoria da Assistência Especializada a Saúde - PROEXMAES II Total</v>
      </c>
      <c r="F68" s="10">
        <v>41530430.130000003</v>
      </c>
      <c r="G68" s="11">
        <v>44989758.990000002</v>
      </c>
      <c r="H68" s="11">
        <v>47522958.550000004</v>
      </c>
      <c r="I68" s="11">
        <v>28593608.279999997</v>
      </c>
      <c r="J68" s="11">
        <v>15363243.57</v>
      </c>
      <c r="K68" s="12">
        <v>177999999.52000001</v>
      </c>
    </row>
    <row r="69" spans="1:11" x14ac:dyDescent="0.2">
      <c r="A69" s="1" t="s">
        <v>12</v>
      </c>
      <c r="B69" s="5"/>
      <c r="C69" s="5"/>
      <c r="D69" s="5"/>
      <c r="E69" s="5"/>
      <c r="F69" s="10">
        <v>41530430.130000003</v>
      </c>
      <c r="G69" s="11">
        <v>44989758.990000002</v>
      </c>
      <c r="H69" s="11">
        <v>47522958.550000004</v>
      </c>
      <c r="I69" s="11">
        <v>28593608.279999997</v>
      </c>
      <c r="J69" s="11">
        <v>15363243.57</v>
      </c>
      <c r="K69" s="12">
        <v>177999999.52000001</v>
      </c>
    </row>
    <row r="70" spans="1:11" x14ac:dyDescent="0.2">
      <c r="A70" s="4" t="s">
        <v>7</v>
      </c>
      <c r="B70" s="7"/>
      <c r="C70" s="7"/>
      <c r="D70" s="7"/>
      <c r="E70" s="7"/>
      <c r="F70" s="16">
        <v>41530430.130000003</v>
      </c>
      <c r="G70" s="17">
        <v>44989758.990000002</v>
      </c>
      <c r="H70" s="17">
        <v>47522958.550000004</v>
      </c>
      <c r="I70" s="17">
        <v>28593608.279999997</v>
      </c>
      <c r="J70" s="17">
        <v>15363243.57</v>
      </c>
      <c r="K70" s="18">
        <v>177999999.52000001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2"/>
  <sheetViews>
    <sheetView topLeftCell="B48" workbookViewId="0">
      <selection activeCell="I44" sqref="I44"/>
    </sheetView>
  </sheetViews>
  <sheetFormatPr defaultRowHeight="12.75" x14ac:dyDescent="0.2"/>
  <cols>
    <col min="1" max="1" width="19.7109375" customWidth="1"/>
    <col min="2" max="3" width="34.5703125" customWidth="1"/>
    <col min="4" max="4" width="77.42578125" customWidth="1"/>
    <col min="5" max="5" width="56.42578125" style="14" customWidth="1"/>
    <col min="6" max="6" width="11.140625" style="14" customWidth="1"/>
    <col min="7" max="11" width="11.140625" style="14" bestFit="1" customWidth="1"/>
    <col min="12" max="12" width="11.140625" style="14" customWidth="1"/>
    <col min="13" max="14" width="12.140625" bestFit="1" customWidth="1"/>
    <col min="15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  <col min="257" max="257" width="19.7109375" customWidth="1"/>
    <col min="258" max="259" width="34.5703125" customWidth="1"/>
    <col min="260" max="260" width="77.42578125" customWidth="1"/>
    <col min="261" max="261" width="49.140625" customWidth="1"/>
    <col min="262" max="262" width="11.140625" customWidth="1"/>
    <col min="263" max="267" width="11.140625" bestFit="1" customWidth="1"/>
    <col min="268" max="268" width="11.140625" customWidth="1"/>
    <col min="269" max="270" width="12.140625" bestFit="1" customWidth="1"/>
    <col min="271" max="272" width="14.5703125" customWidth="1"/>
    <col min="273" max="279" width="14.5703125" bestFit="1" customWidth="1"/>
    <col min="280" max="281" width="14.5703125" customWidth="1"/>
    <col min="282" max="284" width="14.5703125" bestFit="1" customWidth="1"/>
    <col min="285" max="285" width="14.5703125" customWidth="1"/>
    <col min="286" max="286" width="14.5703125" bestFit="1" customWidth="1"/>
    <col min="287" max="287" width="14.5703125" customWidth="1"/>
    <col min="288" max="290" width="14.5703125" bestFit="1" customWidth="1"/>
    <col min="291" max="291" width="8" customWidth="1"/>
    <col min="292" max="292" width="17.7109375" bestFit="1" customWidth="1"/>
    <col min="293" max="293" width="8.42578125" customWidth="1"/>
    <col min="294" max="296" width="14.5703125" bestFit="1" customWidth="1"/>
    <col min="297" max="297" width="9.42578125" bestFit="1" customWidth="1"/>
    <col min="298" max="298" width="19.28515625" bestFit="1" customWidth="1"/>
    <col min="299" max="299" width="10" bestFit="1" customWidth="1"/>
    <col min="300" max="300" width="9.42578125" bestFit="1" customWidth="1"/>
    <col min="301" max="301" width="19.28515625" bestFit="1" customWidth="1"/>
    <col min="302" max="302" width="10" bestFit="1" customWidth="1"/>
    <col min="513" max="513" width="19.7109375" customWidth="1"/>
    <col min="514" max="515" width="34.5703125" customWidth="1"/>
    <col min="516" max="516" width="77.42578125" customWidth="1"/>
    <col min="517" max="517" width="49.140625" customWidth="1"/>
    <col min="518" max="518" width="11.140625" customWidth="1"/>
    <col min="519" max="523" width="11.140625" bestFit="1" customWidth="1"/>
    <col min="524" max="524" width="11.140625" customWidth="1"/>
    <col min="525" max="526" width="12.140625" bestFit="1" customWidth="1"/>
    <col min="527" max="528" width="14.5703125" customWidth="1"/>
    <col min="529" max="535" width="14.5703125" bestFit="1" customWidth="1"/>
    <col min="536" max="537" width="14.5703125" customWidth="1"/>
    <col min="538" max="540" width="14.5703125" bestFit="1" customWidth="1"/>
    <col min="541" max="541" width="14.5703125" customWidth="1"/>
    <col min="542" max="542" width="14.5703125" bestFit="1" customWidth="1"/>
    <col min="543" max="543" width="14.5703125" customWidth="1"/>
    <col min="544" max="546" width="14.5703125" bestFit="1" customWidth="1"/>
    <col min="547" max="547" width="8" customWidth="1"/>
    <col min="548" max="548" width="17.7109375" bestFit="1" customWidth="1"/>
    <col min="549" max="549" width="8.42578125" customWidth="1"/>
    <col min="550" max="552" width="14.5703125" bestFit="1" customWidth="1"/>
    <col min="553" max="553" width="9.42578125" bestFit="1" customWidth="1"/>
    <col min="554" max="554" width="19.28515625" bestFit="1" customWidth="1"/>
    <col min="555" max="555" width="10" bestFit="1" customWidth="1"/>
    <col min="556" max="556" width="9.42578125" bestFit="1" customWidth="1"/>
    <col min="557" max="557" width="19.28515625" bestFit="1" customWidth="1"/>
    <col min="558" max="558" width="10" bestFit="1" customWidth="1"/>
    <col min="769" max="769" width="19.7109375" customWidth="1"/>
    <col min="770" max="771" width="34.5703125" customWidth="1"/>
    <col min="772" max="772" width="77.42578125" customWidth="1"/>
    <col min="773" max="773" width="49.140625" customWidth="1"/>
    <col min="774" max="774" width="11.140625" customWidth="1"/>
    <col min="775" max="779" width="11.140625" bestFit="1" customWidth="1"/>
    <col min="780" max="780" width="11.140625" customWidth="1"/>
    <col min="781" max="782" width="12.140625" bestFit="1" customWidth="1"/>
    <col min="783" max="784" width="14.5703125" customWidth="1"/>
    <col min="785" max="791" width="14.5703125" bestFit="1" customWidth="1"/>
    <col min="792" max="793" width="14.5703125" customWidth="1"/>
    <col min="794" max="796" width="14.5703125" bestFit="1" customWidth="1"/>
    <col min="797" max="797" width="14.5703125" customWidth="1"/>
    <col min="798" max="798" width="14.5703125" bestFit="1" customWidth="1"/>
    <col min="799" max="799" width="14.5703125" customWidth="1"/>
    <col min="800" max="802" width="14.5703125" bestFit="1" customWidth="1"/>
    <col min="803" max="803" width="8" customWidth="1"/>
    <col min="804" max="804" width="17.7109375" bestFit="1" customWidth="1"/>
    <col min="805" max="805" width="8.42578125" customWidth="1"/>
    <col min="806" max="808" width="14.5703125" bestFit="1" customWidth="1"/>
    <col min="809" max="809" width="9.42578125" bestFit="1" customWidth="1"/>
    <col min="810" max="810" width="19.28515625" bestFit="1" customWidth="1"/>
    <col min="811" max="811" width="10" bestFit="1" customWidth="1"/>
    <col min="812" max="812" width="9.42578125" bestFit="1" customWidth="1"/>
    <col min="813" max="813" width="19.28515625" bestFit="1" customWidth="1"/>
    <col min="814" max="814" width="10" bestFit="1" customWidth="1"/>
    <col min="1025" max="1025" width="19.7109375" customWidth="1"/>
    <col min="1026" max="1027" width="34.5703125" customWidth="1"/>
    <col min="1028" max="1028" width="77.42578125" customWidth="1"/>
    <col min="1029" max="1029" width="49.140625" customWidth="1"/>
    <col min="1030" max="1030" width="11.140625" customWidth="1"/>
    <col min="1031" max="1035" width="11.140625" bestFit="1" customWidth="1"/>
    <col min="1036" max="1036" width="11.140625" customWidth="1"/>
    <col min="1037" max="1038" width="12.140625" bestFit="1" customWidth="1"/>
    <col min="1039" max="1040" width="14.5703125" customWidth="1"/>
    <col min="1041" max="1047" width="14.5703125" bestFit="1" customWidth="1"/>
    <col min="1048" max="1049" width="14.5703125" customWidth="1"/>
    <col min="1050" max="1052" width="14.5703125" bestFit="1" customWidth="1"/>
    <col min="1053" max="1053" width="14.5703125" customWidth="1"/>
    <col min="1054" max="1054" width="14.5703125" bestFit="1" customWidth="1"/>
    <col min="1055" max="1055" width="14.5703125" customWidth="1"/>
    <col min="1056" max="1058" width="14.5703125" bestFit="1" customWidth="1"/>
    <col min="1059" max="1059" width="8" customWidth="1"/>
    <col min="1060" max="1060" width="17.7109375" bestFit="1" customWidth="1"/>
    <col min="1061" max="1061" width="8.42578125" customWidth="1"/>
    <col min="1062" max="1064" width="14.5703125" bestFit="1" customWidth="1"/>
    <col min="1065" max="1065" width="9.42578125" bestFit="1" customWidth="1"/>
    <col min="1066" max="1066" width="19.28515625" bestFit="1" customWidth="1"/>
    <col min="1067" max="1067" width="10" bestFit="1" customWidth="1"/>
    <col min="1068" max="1068" width="9.42578125" bestFit="1" customWidth="1"/>
    <col min="1069" max="1069" width="19.28515625" bestFit="1" customWidth="1"/>
    <col min="1070" max="1070" width="10" bestFit="1" customWidth="1"/>
    <col min="1281" max="1281" width="19.7109375" customWidth="1"/>
    <col min="1282" max="1283" width="34.5703125" customWidth="1"/>
    <col min="1284" max="1284" width="77.42578125" customWidth="1"/>
    <col min="1285" max="1285" width="49.140625" customWidth="1"/>
    <col min="1286" max="1286" width="11.140625" customWidth="1"/>
    <col min="1287" max="1291" width="11.140625" bestFit="1" customWidth="1"/>
    <col min="1292" max="1292" width="11.140625" customWidth="1"/>
    <col min="1293" max="1294" width="12.140625" bestFit="1" customWidth="1"/>
    <col min="1295" max="1296" width="14.5703125" customWidth="1"/>
    <col min="1297" max="1303" width="14.5703125" bestFit="1" customWidth="1"/>
    <col min="1304" max="1305" width="14.5703125" customWidth="1"/>
    <col min="1306" max="1308" width="14.5703125" bestFit="1" customWidth="1"/>
    <col min="1309" max="1309" width="14.5703125" customWidth="1"/>
    <col min="1310" max="1310" width="14.5703125" bestFit="1" customWidth="1"/>
    <col min="1311" max="1311" width="14.5703125" customWidth="1"/>
    <col min="1312" max="1314" width="14.5703125" bestFit="1" customWidth="1"/>
    <col min="1315" max="1315" width="8" customWidth="1"/>
    <col min="1316" max="1316" width="17.7109375" bestFit="1" customWidth="1"/>
    <col min="1317" max="1317" width="8.42578125" customWidth="1"/>
    <col min="1318" max="1320" width="14.5703125" bestFit="1" customWidth="1"/>
    <col min="1321" max="1321" width="9.42578125" bestFit="1" customWidth="1"/>
    <col min="1322" max="1322" width="19.28515625" bestFit="1" customWidth="1"/>
    <col min="1323" max="1323" width="10" bestFit="1" customWidth="1"/>
    <col min="1324" max="1324" width="9.42578125" bestFit="1" customWidth="1"/>
    <col min="1325" max="1325" width="19.28515625" bestFit="1" customWidth="1"/>
    <col min="1326" max="1326" width="10" bestFit="1" customWidth="1"/>
    <col min="1537" max="1537" width="19.7109375" customWidth="1"/>
    <col min="1538" max="1539" width="34.5703125" customWidth="1"/>
    <col min="1540" max="1540" width="77.42578125" customWidth="1"/>
    <col min="1541" max="1541" width="49.140625" customWidth="1"/>
    <col min="1542" max="1542" width="11.140625" customWidth="1"/>
    <col min="1543" max="1547" width="11.140625" bestFit="1" customWidth="1"/>
    <col min="1548" max="1548" width="11.140625" customWidth="1"/>
    <col min="1549" max="1550" width="12.140625" bestFit="1" customWidth="1"/>
    <col min="1551" max="1552" width="14.5703125" customWidth="1"/>
    <col min="1553" max="1559" width="14.5703125" bestFit="1" customWidth="1"/>
    <col min="1560" max="1561" width="14.5703125" customWidth="1"/>
    <col min="1562" max="1564" width="14.5703125" bestFit="1" customWidth="1"/>
    <col min="1565" max="1565" width="14.5703125" customWidth="1"/>
    <col min="1566" max="1566" width="14.5703125" bestFit="1" customWidth="1"/>
    <col min="1567" max="1567" width="14.5703125" customWidth="1"/>
    <col min="1568" max="1570" width="14.5703125" bestFit="1" customWidth="1"/>
    <col min="1571" max="1571" width="8" customWidth="1"/>
    <col min="1572" max="1572" width="17.7109375" bestFit="1" customWidth="1"/>
    <col min="1573" max="1573" width="8.42578125" customWidth="1"/>
    <col min="1574" max="1576" width="14.5703125" bestFit="1" customWidth="1"/>
    <col min="1577" max="1577" width="9.42578125" bestFit="1" customWidth="1"/>
    <col min="1578" max="1578" width="19.28515625" bestFit="1" customWidth="1"/>
    <col min="1579" max="1579" width="10" bestFit="1" customWidth="1"/>
    <col min="1580" max="1580" width="9.42578125" bestFit="1" customWidth="1"/>
    <col min="1581" max="1581" width="19.28515625" bestFit="1" customWidth="1"/>
    <col min="1582" max="1582" width="10" bestFit="1" customWidth="1"/>
    <col min="1793" max="1793" width="19.7109375" customWidth="1"/>
    <col min="1794" max="1795" width="34.5703125" customWidth="1"/>
    <col min="1796" max="1796" width="77.42578125" customWidth="1"/>
    <col min="1797" max="1797" width="49.140625" customWidth="1"/>
    <col min="1798" max="1798" width="11.140625" customWidth="1"/>
    <col min="1799" max="1803" width="11.140625" bestFit="1" customWidth="1"/>
    <col min="1804" max="1804" width="11.140625" customWidth="1"/>
    <col min="1805" max="1806" width="12.140625" bestFit="1" customWidth="1"/>
    <col min="1807" max="1808" width="14.5703125" customWidth="1"/>
    <col min="1809" max="1815" width="14.5703125" bestFit="1" customWidth="1"/>
    <col min="1816" max="1817" width="14.5703125" customWidth="1"/>
    <col min="1818" max="1820" width="14.5703125" bestFit="1" customWidth="1"/>
    <col min="1821" max="1821" width="14.5703125" customWidth="1"/>
    <col min="1822" max="1822" width="14.5703125" bestFit="1" customWidth="1"/>
    <col min="1823" max="1823" width="14.5703125" customWidth="1"/>
    <col min="1824" max="1826" width="14.5703125" bestFit="1" customWidth="1"/>
    <col min="1827" max="1827" width="8" customWidth="1"/>
    <col min="1828" max="1828" width="17.7109375" bestFit="1" customWidth="1"/>
    <col min="1829" max="1829" width="8.42578125" customWidth="1"/>
    <col min="1830" max="1832" width="14.5703125" bestFit="1" customWidth="1"/>
    <col min="1833" max="1833" width="9.42578125" bestFit="1" customWidth="1"/>
    <col min="1834" max="1834" width="19.28515625" bestFit="1" customWidth="1"/>
    <col min="1835" max="1835" width="10" bestFit="1" customWidth="1"/>
    <col min="1836" max="1836" width="9.42578125" bestFit="1" customWidth="1"/>
    <col min="1837" max="1837" width="19.28515625" bestFit="1" customWidth="1"/>
    <col min="1838" max="1838" width="10" bestFit="1" customWidth="1"/>
    <col min="2049" max="2049" width="19.7109375" customWidth="1"/>
    <col min="2050" max="2051" width="34.5703125" customWidth="1"/>
    <col min="2052" max="2052" width="77.42578125" customWidth="1"/>
    <col min="2053" max="2053" width="49.140625" customWidth="1"/>
    <col min="2054" max="2054" width="11.140625" customWidth="1"/>
    <col min="2055" max="2059" width="11.140625" bestFit="1" customWidth="1"/>
    <col min="2060" max="2060" width="11.140625" customWidth="1"/>
    <col min="2061" max="2062" width="12.140625" bestFit="1" customWidth="1"/>
    <col min="2063" max="2064" width="14.5703125" customWidth="1"/>
    <col min="2065" max="2071" width="14.5703125" bestFit="1" customWidth="1"/>
    <col min="2072" max="2073" width="14.5703125" customWidth="1"/>
    <col min="2074" max="2076" width="14.5703125" bestFit="1" customWidth="1"/>
    <col min="2077" max="2077" width="14.5703125" customWidth="1"/>
    <col min="2078" max="2078" width="14.5703125" bestFit="1" customWidth="1"/>
    <col min="2079" max="2079" width="14.5703125" customWidth="1"/>
    <col min="2080" max="2082" width="14.5703125" bestFit="1" customWidth="1"/>
    <col min="2083" max="2083" width="8" customWidth="1"/>
    <col min="2084" max="2084" width="17.7109375" bestFit="1" customWidth="1"/>
    <col min="2085" max="2085" width="8.42578125" customWidth="1"/>
    <col min="2086" max="2088" width="14.5703125" bestFit="1" customWidth="1"/>
    <col min="2089" max="2089" width="9.42578125" bestFit="1" customWidth="1"/>
    <col min="2090" max="2090" width="19.28515625" bestFit="1" customWidth="1"/>
    <col min="2091" max="2091" width="10" bestFit="1" customWidth="1"/>
    <col min="2092" max="2092" width="9.42578125" bestFit="1" customWidth="1"/>
    <col min="2093" max="2093" width="19.28515625" bestFit="1" customWidth="1"/>
    <col min="2094" max="2094" width="10" bestFit="1" customWidth="1"/>
    <col min="2305" max="2305" width="19.7109375" customWidth="1"/>
    <col min="2306" max="2307" width="34.5703125" customWidth="1"/>
    <col min="2308" max="2308" width="77.42578125" customWidth="1"/>
    <col min="2309" max="2309" width="49.140625" customWidth="1"/>
    <col min="2310" max="2310" width="11.140625" customWidth="1"/>
    <col min="2311" max="2315" width="11.140625" bestFit="1" customWidth="1"/>
    <col min="2316" max="2316" width="11.140625" customWidth="1"/>
    <col min="2317" max="2318" width="12.140625" bestFit="1" customWidth="1"/>
    <col min="2319" max="2320" width="14.5703125" customWidth="1"/>
    <col min="2321" max="2327" width="14.5703125" bestFit="1" customWidth="1"/>
    <col min="2328" max="2329" width="14.5703125" customWidth="1"/>
    <col min="2330" max="2332" width="14.5703125" bestFit="1" customWidth="1"/>
    <col min="2333" max="2333" width="14.5703125" customWidth="1"/>
    <col min="2334" max="2334" width="14.5703125" bestFit="1" customWidth="1"/>
    <col min="2335" max="2335" width="14.5703125" customWidth="1"/>
    <col min="2336" max="2338" width="14.5703125" bestFit="1" customWidth="1"/>
    <col min="2339" max="2339" width="8" customWidth="1"/>
    <col min="2340" max="2340" width="17.7109375" bestFit="1" customWidth="1"/>
    <col min="2341" max="2341" width="8.42578125" customWidth="1"/>
    <col min="2342" max="2344" width="14.5703125" bestFit="1" customWidth="1"/>
    <col min="2345" max="2345" width="9.42578125" bestFit="1" customWidth="1"/>
    <col min="2346" max="2346" width="19.28515625" bestFit="1" customWidth="1"/>
    <col min="2347" max="2347" width="10" bestFit="1" customWidth="1"/>
    <col min="2348" max="2348" width="9.42578125" bestFit="1" customWidth="1"/>
    <col min="2349" max="2349" width="19.28515625" bestFit="1" customWidth="1"/>
    <col min="2350" max="2350" width="10" bestFit="1" customWidth="1"/>
    <col min="2561" max="2561" width="19.7109375" customWidth="1"/>
    <col min="2562" max="2563" width="34.5703125" customWidth="1"/>
    <col min="2564" max="2564" width="77.42578125" customWidth="1"/>
    <col min="2565" max="2565" width="49.140625" customWidth="1"/>
    <col min="2566" max="2566" width="11.140625" customWidth="1"/>
    <col min="2567" max="2571" width="11.140625" bestFit="1" customWidth="1"/>
    <col min="2572" max="2572" width="11.140625" customWidth="1"/>
    <col min="2573" max="2574" width="12.140625" bestFit="1" customWidth="1"/>
    <col min="2575" max="2576" width="14.5703125" customWidth="1"/>
    <col min="2577" max="2583" width="14.5703125" bestFit="1" customWidth="1"/>
    <col min="2584" max="2585" width="14.5703125" customWidth="1"/>
    <col min="2586" max="2588" width="14.5703125" bestFit="1" customWidth="1"/>
    <col min="2589" max="2589" width="14.5703125" customWidth="1"/>
    <col min="2590" max="2590" width="14.5703125" bestFit="1" customWidth="1"/>
    <col min="2591" max="2591" width="14.5703125" customWidth="1"/>
    <col min="2592" max="2594" width="14.5703125" bestFit="1" customWidth="1"/>
    <col min="2595" max="2595" width="8" customWidth="1"/>
    <col min="2596" max="2596" width="17.7109375" bestFit="1" customWidth="1"/>
    <col min="2597" max="2597" width="8.42578125" customWidth="1"/>
    <col min="2598" max="2600" width="14.5703125" bestFit="1" customWidth="1"/>
    <col min="2601" max="2601" width="9.42578125" bestFit="1" customWidth="1"/>
    <col min="2602" max="2602" width="19.28515625" bestFit="1" customWidth="1"/>
    <col min="2603" max="2603" width="10" bestFit="1" customWidth="1"/>
    <col min="2604" max="2604" width="9.42578125" bestFit="1" customWidth="1"/>
    <col min="2605" max="2605" width="19.28515625" bestFit="1" customWidth="1"/>
    <col min="2606" max="2606" width="10" bestFit="1" customWidth="1"/>
    <col min="2817" max="2817" width="19.7109375" customWidth="1"/>
    <col min="2818" max="2819" width="34.5703125" customWidth="1"/>
    <col min="2820" max="2820" width="77.42578125" customWidth="1"/>
    <col min="2821" max="2821" width="49.140625" customWidth="1"/>
    <col min="2822" max="2822" width="11.140625" customWidth="1"/>
    <col min="2823" max="2827" width="11.140625" bestFit="1" customWidth="1"/>
    <col min="2828" max="2828" width="11.140625" customWidth="1"/>
    <col min="2829" max="2830" width="12.140625" bestFit="1" customWidth="1"/>
    <col min="2831" max="2832" width="14.5703125" customWidth="1"/>
    <col min="2833" max="2839" width="14.5703125" bestFit="1" customWidth="1"/>
    <col min="2840" max="2841" width="14.5703125" customWidth="1"/>
    <col min="2842" max="2844" width="14.5703125" bestFit="1" customWidth="1"/>
    <col min="2845" max="2845" width="14.5703125" customWidth="1"/>
    <col min="2846" max="2846" width="14.5703125" bestFit="1" customWidth="1"/>
    <col min="2847" max="2847" width="14.5703125" customWidth="1"/>
    <col min="2848" max="2850" width="14.5703125" bestFit="1" customWidth="1"/>
    <col min="2851" max="2851" width="8" customWidth="1"/>
    <col min="2852" max="2852" width="17.7109375" bestFit="1" customWidth="1"/>
    <col min="2853" max="2853" width="8.42578125" customWidth="1"/>
    <col min="2854" max="2856" width="14.5703125" bestFit="1" customWidth="1"/>
    <col min="2857" max="2857" width="9.42578125" bestFit="1" customWidth="1"/>
    <col min="2858" max="2858" width="19.28515625" bestFit="1" customWidth="1"/>
    <col min="2859" max="2859" width="10" bestFit="1" customWidth="1"/>
    <col min="2860" max="2860" width="9.42578125" bestFit="1" customWidth="1"/>
    <col min="2861" max="2861" width="19.28515625" bestFit="1" customWidth="1"/>
    <col min="2862" max="2862" width="10" bestFit="1" customWidth="1"/>
    <col min="3073" max="3073" width="19.7109375" customWidth="1"/>
    <col min="3074" max="3075" width="34.5703125" customWidth="1"/>
    <col min="3076" max="3076" width="77.42578125" customWidth="1"/>
    <col min="3077" max="3077" width="49.140625" customWidth="1"/>
    <col min="3078" max="3078" width="11.140625" customWidth="1"/>
    <col min="3079" max="3083" width="11.140625" bestFit="1" customWidth="1"/>
    <col min="3084" max="3084" width="11.140625" customWidth="1"/>
    <col min="3085" max="3086" width="12.140625" bestFit="1" customWidth="1"/>
    <col min="3087" max="3088" width="14.5703125" customWidth="1"/>
    <col min="3089" max="3095" width="14.5703125" bestFit="1" customWidth="1"/>
    <col min="3096" max="3097" width="14.5703125" customWidth="1"/>
    <col min="3098" max="3100" width="14.5703125" bestFit="1" customWidth="1"/>
    <col min="3101" max="3101" width="14.5703125" customWidth="1"/>
    <col min="3102" max="3102" width="14.5703125" bestFit="1" customWidth="1"/>
    <col min="3103" max="3103" width="14.5703125" customWidth="1"/>
    <col min="3104" max="3106" width="14.5703125" bestFit="1" customWidth="1"/>
    <col min="3107" max="3107" width="8" customWidth="1"/>
    <col min="3108" max="3108" width="17.7109375" bestFit="1" customWidth="1"/>
    <col min="3109" max="3109" width="8.42578125" customWidth="1"/>
    <col min="3110" max="3112" width="14.5703125" bestFit="1" customWidth="1"/>
    <col min="3113" max="3113" width="9.42578125" bestFit="1" customWidth="1"/>
    <col min="3114" max="3114" width="19.28515625" bestFit="1" customWidth="1"/>
    <col min="3115" max="3115" width="10" bestFit="1" customWidth="1"/>
    <col min="3116" max="3116" width="9.42578125" bestFit="1" customWidth="1"/>
    <col min="3117" max="3117" width="19.28515625" bestFit="1" customWidth="1"/>
    <col min="3118" max="3118" width="10" bestFit="1" customWidth="1"/>
    <col min="3329" max="3329" width="19.7109375" customWidth="1"/>
    <col min="3330" max="3331" width="34.5703125" customWidth="1"/>
    <col min="3332" max="3332" width="77.42578125" customWidth="1"/>
    <col min="3333" max="3333" width="49.140625" customWidth="1"/>
    <col min="3334" max="3334" width="11.140625" customWidth="1"/>
    <col min="3335" max="3339" width="11.140625" bestFit="1" customWidth="1"/>
    <col min="3340" max="3340" width="11.140625" customWidth="1"/>
    <col min="3341" max="3342" width="12.140625" bestFit="1" customWidth="1"/>
    <col min="3343" max="3344" width="14.5703125" customWidth="1"/>
    <col min="3345" max="3351" width="14.5703125" bestFit="1" customWidth="1"/>
    <col min="3352" max="3353" width="14.5703125" customWidth="1"/>
    <col min="3354" max="3356" width="14.5703125" bestFit="1" customWidth="1"/>
    <col min="3357" max="3357" width="14.5703125" customWidth="1"/>
    <col min="3358" max="3358" width="14.5703125" bestFit="1" customWidth="1"/>
    <col min="3359" max="3359" width="14.5703125" customWidth="1"/>
    <col min="3360" max="3362" width="14.5703125" bestFit="1" customWidth="1"/>
    <col min="3363" max="3363" width="8" customWidth="1"/>
    <col min="3364" max="3364" width="17.7109375" bestFit="1" customWidth="1"/>
    <col min="3365" max="3365" width="8.42578125" customWidth="1"/>
    <col min="3366" max="3368" width="14.5703125" bestFit="1" customWidth="1"/>
    <col min="3369" max="3369" width="9.42578125" bestFit="1" customWidth="1"/>
    <col min="3370" max="3370" width="19.28515625" bestFit="1" customWidth="1"/>
    <col min="3371" max="3371" width="10" bestFit="1" customWidth="1"/>
    <col min="3372" max="3372" width="9.42578125" bestFit="1" customWidth="1"/>
    <col min="3373" max="3373" width="19.28515625" bestFit="1" customWidth="1"/>
    <col min="3374" max="3374" width="10" bestFit="1" customWidth="1"/>
    <col min="3585" max="3585" width="19.7109375" customWidth="1"/>
    <col min="3586" max="3587" width="34.5703125" customWidth="1"/>
    <col min="3588" max="3588" width="77.42578125" customWidth="1"/>
    <col min="3589" max="3589" width="49.140625" customWidth="1"/>
    <col min="3590" max="3590" width="11.140625" customWidth="1"/>
    <col min="3591" max="3595" width="11.140625" bestFit="1" customWidth="1"/>
    <col min="3596" max="3596" width="11.140625" customWidth="1"/>
    <col min="3597" max="3598" width="12.140625" bestFit="1" customWidth="1"/>
    <col min="3599" max="3600" width="14.5703125" customWidth="1"/>
    <col min="3601" max="3607" width="14.5703125" bestFit="1" customWidth="1"/>
    <col min="3608" max="3609" width="14.5703125" customWidth="1"/>
    <col min="3610" max="3612" width="14.5703125" bestFit="1" customWidth="1"/>
    <col min="3613" max="3613" width="14.5703125" customWidth="1"/>
    <col min="3614" max="3614" width="14.5703125" bestFit="1" customWidth="1"/>
    <col min="3615" max="3615" width="14.5703125" customWidth="1"/>
    <col min="3616" max="3618" width="14.5703125" bestFit="1" customWidth="1"/>
    <col min="3619" max="3619" width="8" customWidth="1"/>
    <col min="3620" max="3620" width="17.7109375" bestFit="1" customWidth="1"/>
    <col min="3621" max="3621" width="8.42578125" customWidth="1"/>
    <col min="3622" max="3624" width="14.5703125" bestFit="1" customWidth="1"/>
    <col min="3625" max="3625" width="9.42578125" bestFit="1" customWidth="1"/>
    <col min="3626" max="3626" width="19.28515625" bestFit="1" customWidth="1"/>
    <col min="3627" max="3627" width="10" bestFit="1" customWidth="1"/>
    <col min="3628" max="3628" width="9.42578125" bestFit="1" customWidth="1"/>
    <col min="3629" max="3629" width="19.28515625" bestFit="1" customWidth="1"/>
    <col min="3630" max="3630" width="10" bestFit="1" customWidth="1"/>
    <col min="3841" max="3841" width="19.7109375" customWidth="1"/>
    <col min="3842" max="3843" width="34.5703125" customWidth="1"/>
    <col min="3844" max="3844" width="77.42578125" customWidth="1"/>
    <col min="3845" max="3845" width="49.140625" customWidth="1"/>
    <col min="3846" max="3846" width="11.140625" customWidth="1"/>
    <col min="3847" max="3851" width="11.140625" bestFit="1" customWidth="1"/>
    <col min="3852" max="3852" width="11.140625" customWidth="1"/>
    <col min="3853" max="3854" width="12.140625" bestFit="1" customWidth="1"/>
    <col min="3855" max="3856" width="14.5703125" customWidth="1"/>
    <col min="3857" max="3863" width="14.5703125" bestFit="1" customWidth="1"/>
    <col min="3864" max="3865" width="14.5703125" customWidth="1"/>
    <col min="3866" max="3868" width="14.5703125" bestFit="1" customWidth="1"/>
    <col min="3869" max="3869" width="14.5703125" customWidth="1"/>
    <col min="3870" max="3870" width="14.5703125" bestFit="1" customWidth="1"/>
    <col min="3871" max="3871" width="14.5703125" customWidth="1"/>
    <col min="3872" max="3874" width="14.5703125" bestFit="1" customWidth="1"/>
    <col min="3875" max="3875" width="8" customWidth="1"/>
    <col min="3876" max="3876" width="17.7109375" bestFit="1" customWidth="1"/>
    <col min="3877" max="3877" width="8.42578125" customWidth="1"/>
    <col min="3878" max="3880" width="14.5703125" bestFit="1" customWidth="1"/>
    <col min="3881" max="3881" width="9.42578125" bestFit="1" customWidth="1"/>
    <col min="3882" max="3882" width="19.28515625" bestFit="1" customWidth="1"/>
    <col min="3883" max="3883" width="10" bestFit="1" customWidth="1"/>
    <col min="3884" max="3884" width="9.42578125" bestFit="1" customWidth="1"/>
    <col min="3885" max="3885" width="19.28515625" bestFit="1" customWidth="1"/>
    <col min="3886" max="3886" width="10" bestFit="1" customWidth="1"/>
    <col min="4097" max="4097" width="19.7109375" customWidth="1"/>
    <col min="4098" max="4099" width="34.5703125" customWidth="1"/>
    <col min="4100" max="4100" width="77.42578125" customWidth="1"/>
    <col min="4101" max="4101" width="49.140625" customWidth="1"/>
    <col min="4102" max="4102" width="11.140625" customWidth="1"/>
    <col min="4103" max="4107" width="11.140625" bestFit="1" customWidth="1"/>
    <col min="4108" max="4108" width="11.140625" customWidth="1"/>
    <col min="4109" max="4110" width="12.140625" bestFit="1" customWidth="1"/>
    <col min="4111" max="4112" width="14.5703125" customWidth="1"/>
    <col min="4113" max="4119" width="14.5703125" bestFit="1" customWidth="1"/>
    <col min="4120" max="4121" width="14.5703125" customWidth="1"/>
    <col min="4122" max="4124" width="14.5703125" bestFit="1" customWidth="1"/>
    <col min="4125" max="4125" width="14.5703125" customWidth="1"/>
    <col min="4126" max="4126" width="14.5703125" bestFit="1" customWidth="1"/>
    <col min="4127" max="4127" width="14.5703125" customWidth="1"/>
    <col min="4128" max="4130" width="14.5703125" bestFit="1" customWidth="1"/>
    <col min="4131" max="4131" width="8" customWidth="1"/>
    <col min="4132" max="4132" width="17.7109375" bestFit="1" customWidth="1"/>
    <col min="4133" max="4133" width="8.42578125" customWidth="1"/>
    <col min="4134" max="4136" width="14.5703125" bestFit="1" customWidth="1"/>
    <col min="4137" max="4137" width="9.42578125" bestFit="1" customWidth="1"/>
    <col min="4138" max="4138" width="19.28515625" bestFit="1" customWidth="1"/>
    <col min="4139" max="4139" width="10" bestFit="1" customWidth="1"/>
    <col min="4140" max="4140" width="9.42578125" bestFit="1" customWidth="1"/>
    <col min="4141" max="4141" width="19.28515625" bestFit="1" customWidth="1"/>
    <col min="4142" max="4142" width="10" bestFit="1" customWidth="1"/>
    <col min="4353" max="4353" width="19.7109375" customWidth="1"/>
    <col min="4354" max="4355" width="34.5703125" customWidth="1"/>
    <col min="4356" max="4356" width="77.42578125" customWidth="1"/>
    <col min="4357" max="4357" width="49.140625" customWidth="1"/>
    <col min="4358" max="4358" width="11.140625" customWidth="1"/>
    <col min="4359" max="4363" width="11.140625" bestFit="1" customWidth="1"/>
    <col min="4364" max="4364" width="11.140625" customWidth="1"/>
    <col min="4365" max="4366" width="12.140625" bestFit="1" customWidth="1"/>
    <col min="4367" max="4368" width="14.5703125" customWidth="1"/>
    <col min="4369" max="4375" width="14.5703125" bestFit="1" customWidth="1"/>
    <col min="4376" max="4377" width="14.5703125" customWidth="1"/>
    <col min="4378" max="4380" width="14.5703125" bestFit="1" customWidth="1"/>
    <col min="4381" max="4381" width="14.5703125" customWidth="1"/>
    <col min="4382" max="4382" width="14.5703125" bestFit="1" customWidth="1"/>
    <col min="4383" max="4383" width="14.5703125" customWidth="1"/>
    <col min="4384" max="4386" width="14.5703125" bestFit="1" customWidth="1"/>
    <col min="4387" max="4387" width="8" customWidth="1"/>
    <col min="4388" max="4388" width="17.7109375" bestFit="1" customWidth="1"/>
    <col min="4389" max="4389" width="8.42578125" customWidth="1"/>
    <col min="4390" max="4392" width="14.5703125" bestFit="1" customWidth="1"/>
    <col min="4393" max="4393" width="9.42578125" bestFit="1" customWidth="1"/>
    <col min="4394" max="4394" width="19.28515625" bestFit="1" customWidth="1"/>
    <col min="4395" max="4395" width="10" bestFit="1" customWidth="1"/>
    <col min="4396" max="4396" width="9.42578125" bestFit="1" customWidth="1"/>
    <col min="4397" max="4397" width="19.28515625" bestFit="1" customWidth="1"/>
    <col min="4398" max="4398" width="10" bestFit="1" customWidth="1"/>
    <col min="4609" max="4609" width="19.7109375" customWidth="1"/>
    <col min="4610" max="4611" width="34.5703125" customWidth="1"/>
    <col min="4612" max="4612" width="77.42578125" customWidth="1"/>
    <col min="4613" max="4613" width="49.140625" customWidth="1"/>
    <col min="4614" max="4614" width="11.140625" customWidth="1"/>
    <col min="4615" max="4619" width="11.140625" bestFit="1" customWidth="1"/>
    <col min="4620" max="4620" width="11.140625" customWidth="1"/>
    <col min="4621" max="4622" width="12.140625" bestFit="1" customWidth="1"/>
    <col min="4623" max="4624" width="14.5703125" customWidth="1"/>
    <col min="4625" max="4631" width="14.5703125" bestFit="1" customWidth="1"/>
    <col min="4632" max="4633" width="14.5703125" customWidth="1"/>
    <col min="4634" max="4636" width="14.5703125" bestFit="1" customWidth="1"/>
    <col min="4637" max="4637" width="14.5703125" customWidth="1"/>
    <col min="4638" max="4638" width="14.5703125" bestFit="1" customWidth="1"/>
    <col min="4639" max="4639" width="14.5703125" customWidth="1"/>
    <col min="4640" max="4642" width="14.5703125" bestFit="1" customWidth="1"/>
    <col min="4643" max="4643" width="8" customWidth="1"/>
    <col min="4644" max="4644" width="17.7109375" bestFit="1" customWidth="1"/>
    <col min="4645" max="4645" width="8.42578125" customWidth="1"/>
    <col min="4646" max="4648" width="14.5703125" bestFit="1" customWidth="1"/>
    <col min="4649" max="4649" width="9.42578125" bestFit="1" customWidth="1"/>
    <col min="4650" max="4650" width="19.28515625" bestFit="1" customWidth="1"/>
    <col min="4651" max="4651" width="10" bestFit="1" customWidth="1"/>
    <col min="4652" max="4652" width="9.42578125" bestFit="1" customWidth="1"/>
    <col min="4653" max="4653" width="19.28515625" bestFit="1" customWidth="1"/>
    <col min="4654" max="4654" width="10" bestFit="1" customWidth="1"/>
    <col min="4865" max="4865" width="19.7109375" customWidth="1"/>
    <col min="4866" max="4867" width="34.5703125" customWidth="1"/>
    <col min="4868" max="4868" width="77.42578125" customWidth="1"/>
    <col min="4869" max="4869" width="49.140625" customWidth="1"/>
    <col min="4870" max="4870" width="11.140625" customWidth="1"/>
    <col min="4871" max="4875" width="11.140625" bestFit="1" customWidth="1"/>
    <col min="4876" max="4876" width="11.140625" customWidth="1"/>
    <col min="4877" max="4878" width="12.140625" bestFit="1" customWidth="1"/>
    <col min="4879" max="4880" width="14.5703125" customWidth="1"/>
    <col min="4881" max="4887" width="14.5703125" bestFit="1" customWidth="1"/>
    <col min="4888" max="4889" width="14.5703125" customWidth="1"/>
    <col min="4890" max="4892" width="14.5703125" bestFit="1" customWidth="1"/>
    <col min="4893" max="4893" width="14.5703125" customWidth="1"/>
    <col min="4894" max="4894" width="14.5703125" bestFit="1" customWidth="1"/>
    <col min="4895" max="4895" width="14.5703125" customWidth="1"/>
    <col min="4896" max="4898" width="14.5703125" bestFit="1" customWidth="1"/>
    <col min="4899" max="4899" width="8" customWidth="1"/>
    <col min="4900" max="4900" width="17.7109375" bestFit="1" customWidth="1"/>
    <col min="4901" max="4901" width="8.42578125" customWidth="1"/>
    <col min="4902" max="4904" width="14.5703125" bestFit="1" customWidth="1"/>
    <col min="4905" max="4905" width="9.42578125" bestFit="1" customWidth="1"/>
    <col min="4906" max="4906" width="19.28515625" bestFit="1" customWidth="1"/>
    <col min="4907" max="4907" width="10" bestFit="1" customWidth="1"/>
    <col min="4908" max="4908" width="9.42578125" bestFit="1" customWidth="1"/>
    <col min="4909" max="4909" width="19.28515625" bestFit="1" customWidth="1"/>
    <col min="4910" max="4910" width="10" bestFit="1" customWidth="1"/>
    <col min="5121" max="5121" width="19.7109375" customWidth="1"/>
    <col min="5122" max="5123" width="34.5703125" customWidth="1"/>
    <col min="5124" max="5124" width="77.42578125" customWidth="1"/>
    <col min="5125" max="5125" width="49.140625" customWidth="1"/>
    <col min="5126" max="5126" width="11.140625" customWidth="1"/>
    <col min="5127" max="5131" width="11.140625" bestFit="1" customWidth="1"/>
    <col min="5132" max="5132" width="11.140625" customWidth="1"/>
    <col min="5133" max="5134" width="12.140625" bestFit="1" customWidth="1"/>
    <col min="5135" max="5136" width="14.5703125" customWidth="1"/>
    <col min="5137" max="5143" width="14.5703125" bestFit="1" customWidth="1"/>
    <col min="5144" max="5145" width="14.5703125" customWidth="1"/>
    <col min="5146" max="5148" width="14.5703125" bestFit="1" customWidth="1"/>
    <col min="5149" max="5149" width="14.5703125" customWidth="1"/>
    <col min="5150" max="5150" width="14.5703125" bestFit="1" customWidth="1"/>
    <col min="5151" max="5151" width="14.5703125" customWidth="1"/>
    <col min="5152" max="5154" width="14.5703125" bestFit="1" customWidth="1"/>
    <col min="5155" max="5155" width="8" customWidth="1"/>
    <col min="5156" max="5156" width="17.7109375" bestFit="1" customWidth="1"/>
    <col min="5157" max="5157" width="8.42578125" customWidth="1"/>
    <col min="5158" max="5160" width="14.5703125" bestFit="1" customWidth="1"/>
    <col min="5161" max="5161" width="9.42578125" bestFit="1" customWidth="1"/>
    <col min="5162" max="5162" width="19.28515625" bestFit="1" customWidth="1"/>
    <col min="5163" max="5163" width="10" bestFit="1" customWidth="1"/>
    <col min="5164" max="5164" width="9.42578125" bestFit="1" customWidth="1"/>
    <col min="5165" max="5165" width="19.28515625" bestFit="1" customWidth="1"/>
    <col min="5166" max="5166" width="10" bestFit="1" customWidth="1"/>
    <col min="5377" max="5377" width="19.7109375" customWidth="1"/>
    <col min="5378" max="5379" width="34.5703125" customWidth="1"/>
    <col min="5380" max="5380" width="77.42578125" customWidth="1"/>
    <col min="5381" max="5381" width="49.140625" customWidth="1"/>
    <col min="5382" max="5382" width="11.140625" customWidth="1"/>
    <col min="5383" max="5387" width="11.140625" bestFit="1" customWidth="1"/>
    <col min="5388" max="5388" width="11.140625" customWidth="1"/>
    <col min="5389" max="5390" width="12.140625" bestFit="1" customWidth="1"/>
    <col min="5391" max="5392" width="14.5703125" customWidth="1"/>
    <col min="5393" max="5399" width="14.5703125" bestFit="1" customWidth="1"/>
    <col min="5400" max="5401" width="14.5703125" customWidth="1"/>
    <col min="5402" max="5404" width="14.5703125" bestFit="1" customWidth="1"/>
    <col min="5405" max="5405" width="14.5703125" customWidth="1"/>
    <col min="5406" max="5406" width="14.5703125" bestFit="1" customWidth="1"/>
    <col min="5407" max="5407" width="14.5703125" customWidth="1"/>
    <col min="5408" max="5410" width="14.5703125" bestFit="1" customWidth="1"/>
    <col min="5411" max="5411" width="8" customWidth="1"/>
    <col min="5412" max="5412" width="17.7109375" bestFit="1" customWidth="1"/>
    <col min="5413" max="5413" width="8.42578125" customWidth="1"/>
    <col min="5414" max="5416" width="14.5703125" bestFit="1" customWidth="1"/>
    <col min="5417" max="5417" width="9.42578125" bestFit="1" customWidth="1"/>
    <col min="5418" max="5418" width="19.28515625" bestFit="1" customWidth="1"/>
    <col min="5419" max="5419" width="10" bestFit="1" customWidth="1"/>
    <col min="5420" max="5420" width="9.42578125" bestFit="1" customWidth="1"/>
    <col min="5421" max="5421" width="19.28515625" bestFit="1" customWidth="1"/>
    <col min="5422" max="5422" width="10" bestFit="1" customWidth="1"/>
    <col min="5633" max="5633" width="19.7109375" customWidth="1"/>
    <col min="5634" max="5635" width="34.5703125" customWidth="1"/>
    <col min="5636" max="5636" width="77.42578125" customWidth="1"/>
    <col min="5637" max="5637" width="49.140625" customWidth="1"/>
    <col min="5638" max="5638" width="11.140625" customWidth="1"/>
    <col min="5639" max="5643" width="11.140625" bestFit="1" customWidth="1"/>
    <col min="5644" max="5644" width="11.140625" customWidth="1"/>
    <col min="5645" max="5646" width="12.140625" bestFit="1" customWidth="1"/>
    <col min="5647" max="5648" width="14.5703125" customWidth="1"/>
    <col min="5649" max="5655" width="14.5703125" bestFit="1" customWidth="1"/>
    <col min="5656" max="5657" width="14.5703125" customWidth="1"/>
    <col min="5658" max="5660" width="14.5703125" bestFit="1" customWidth="1"/>
    <col min="5661" max="5661" width="14.5703125" customWidth="1"/>
    <col min="5662" max="5662" width="14.5703125" bestFit="1" customWidth="1"/>
    <col min="5663" max="5663" width="14.5703125" customWidth="1"/>
    <col min="5664" max="5666" width="14.5703125" bestFit="1" customWidth="1"/>
    <col min="5667" max="5667" width="8" customWidth="1"/>
    <col min="5668" max="5668" width="17.7109375" bestFit="1" customWidth="1"/>
    <col min="5669" max="5669" width="8.42578125" customWidth="1"/>
    <col min="5670" max="5672" width="14.5703125" bestFit="1" customWidth="1"/>
    <col min="5673" max="5673" width="9.42578125" bestFit="1" customWidth="1"/>
    <col min="5674" max="5674" width="19.28515625" bestFit="1" customWidth="1"/>
    <col min="5675" max="5675" width="10" bestFit="1" customWidth="1"/>
    <col min="5676" max="5676" width="9.42578125" bestFit="1" customWidth="1"/>
    <col min="5677" max="5677" width="19.28515625" bestFit="1" customWidth="1"/>
    <col min="5678" max="5678" width="10" bestFit="1" customWidth="1"/>
    <col min="5889" max="5889" width="19.7109375" customWidth="1"/>
    <col min="5890" max="5891" width="34.5703125" customWidth="1"/>
    <col min="5892" max="5892" width="77.42578125" customWidth="1"/>
    <col min="5893" max="5893" width="49.140625" customWidth="1"/>
    <col min="5894" max="5894" width="11.140625" customWidth="1"/>
    <col min="5895" max="5899" width="11.140625" bestFit="1" customWidth="1"/>
    <col min="5900" max="5900" width="11.140625" customWidth="1"/>
    <col min="5901" max="5902" width="12.140625" bestFit="1" customWidth="1"/>
    <col min="5903" max="5904" width="14.5703125" customWidth="1"/>
    <col min="5905" max="5911" width="14.5703125" bestFit="1" customWidth="1"/>
    <col min="5912" max="5913" width="14.5703125" customWidth="1"/>
    <col min="5914" max="5916" width="14.5703125" bestFit="1" customWidth="1"/>
    <col min="5917" max="5917" width="14.5703125" customWidth="1"/>
    <col min="5918" max="5918" width="14.5703125" bestFit="1" customWidth="1"/>
    <col min="5919" max="5919" width="14.5703125" customWidth="1"/>
    <col min="5920" max="5922" width="14.5703125" bestFit="1" customWidth="1"/>
    <col min="5923" max="5923" width="8" customWidth="1"/>
    <col min="5924" max="5924" width="17.7109375" bestFit="1" customWidth="1"/>
    <col min="5925" max="5925" width="8.42578125" customWidth="1"/>
    <col min="5926" max="5928" width="14.5703125" bestFit="1" customWidth="1"/>
    <col min="5929" max="5929" width="9.42578125" bestFit="1" customWidth="1"/>
    <col min="5930" max="5930" width="19.28515625" bestFit="1" customWidth="1"/>
    <col min="5931" max="5931" width="10" bestFit="1" customWidth="1"/>
    <col min="5932" max="5932" width="9.42578125" bestFit="1" customWidth="1"/>
    <col min="5933" max="5933" width="19.28515625" bestFit="1" customWidth="1"/>
    <col min="5934" max="5934" width="10" bestFit="1" customWidth="1"/>
    <col min="6145" max="6145" width="19.7109375" customWidth="1"/>
    <col min="6146" max="6147" width="34.5703125" customWidth="1"/>
    <col min="6148" max="6148" width="77.42578125" customWidth="1"/>
    <col min="6149" max="6149" width="49.140625" customWidth="1"/>
    <col min="6150" max="6150" width="11.140625" customWidth="1"/>
    <col min="6151" max="6155" width="11.140625" bestFit="1" customWidth="1"/>
    <col min="6156" max="6156" width="11.140625" customWidth="1"/>
    <col min="6157" max="6158" width="12.140625" bestFit="1" customWidth="1"/>
    <col min="6159" max="6160" width="14.5703125" customWidth="1"/>
    <col min="6161" max="6167" width="14.5703125" bestFit="1" customWidth="1"/>
    <col min="6168" max="6169" width="14.5703125" customWidth="1"/>
    <col min="6170" max="6172" width="14.5703125" bestFit="1" customWidth="1"/>
    <col min="6173" max="6173" width="14.5703125" customWidth="1"/>
    <col min="6174" max="6174" width="14.5703125" bestFit="1" customWidth="1"/>
    <col min="6175" max="6175" width="14.5703125" customWidth="1"/>
    <col min="6176" max="6178" width="14.5703125" bestFit="1" customWidth="1"/>
    <col min="6179" max="6179" width="8" customWidth="1"/>
    <col min="6180" max="6180" width="17.7109375" bestFit="1" customWidth="1"/>
    <col min="6181" max="6181" width="8.42578125" customWidth="1"/>
    <col min="6182" max="6184" width="14.5703125" bestFit="1" customWidth="1"/>
    <col min="6185" max="6185" width="9.42578125" bestFit="1" customWidth="1"/>
    <col min="6186" max="6186" width="19.28515625" bestFit="1" customWidth="1"/>
    <col min="6187" max="6187" width="10" bestFit="1" customWidth="1"/>
    <col min="6188" max="6188" width="9.42578125" bestFit="1" customWidth="1"/>
    <col min="6189" max="6189" width="19.28515625" bestFit="1" customWidth="1"/>
    <col min="6190" max="6190" width="10" bestFit="1" customWidth="1"/>
    <col min="6401" max="6401" width="19.7109375" customWidth="1"/>
    <col min="6402" max="6403" width="34.5703125" customWidth="1"/>
    <col min="6404" max="6404" width="77.42578125" customWidth="1"/>
    <col min="6405" max="6405" width="49.140625" customWidth="1"/>
    <col min="6406" max="6406" width="11.140625" customWidth="1"/>
    <col min="6407" max="6411" width="11.140625" bestFit="1" customWidth="1"/>
    <col min="6412" max="6412" width="11.140625" customWidth="1"/>
    <col min="6413" max="6414" width="12.140625" bestFit="1" customWidth="1"/>
    <col min="6415" max="6416" width="14.5703125" customWidth="1"/>
    <col min="6417" max="6423" width="14.5703125" bestFit="1" customWidth="1"/>
    <col min="6424" max="6425" width="14.5703125" customWidth="1"/>
    <col min="6426" max="6428" width="14.5703125" bestFit="1" customWidth="1"/>
    <col min="6429" max="6429" width="14.5703125" customWidth="1"/>
    <col min="6430" max="6430" width="14.5703125" bestFit="1" customWidth="1"/>
    <col min="6431" max="6431" width="14.5703125" customWidth="1"/>
    <col min="6432" max="6434" width="14.5703125" bestFit="1" customWidth="1"/>
    <col min="6435" max="6435" width="8" customWidth="1"/>
    <col min="6436" max="6436" width="17.7109375" bestFit="1" customWidth="1"/>
    <col min="6437" max="6437" width="8.42578125" customWidth="1"/>
    <col min="6438" max="6440" width="14.5703125" bestFit="1" customWidth="1"/>
    <col min="6441" max="6441" width="9.42578125" bestFit="1" customWidth="1"/>
    <col min="6442" max="6442" width="19.28515625" bestFit="1" customWidth="1"/>
    <col min="6443" max="6443" width="10" bestFit="1" customWidth="1"/>
    <col min="6444" max="6444" width="9.42578125" bestFit="1" customWidth="1"/>
    <col min="6445" max="6445" width="19.28515625" bestFit="1" customWidth="1"/>
    <col min="6446" max="6446" width="10" bestFit="1" customWidth="1"/>
    <col min="6657" max="6657" width="19.7109375" customWidth="1"/>
    <col min="6658" max="6659" width="34.5703125" customWidth="1"/>
    <col min="6660" max="6660" width="77.42578125" customWidth="1"/>
    <col min="6661" max="6661" width="49.140625" customWidth="1"/>
    <col min="6662" max="6662" width="11.140625" customWidth="1"/>
    <col min="6663" max="6667" width="11.140625" bestFit="1" customWidth="1"/>
    <col min="6668" max="6668" width="11.140625" customWidth="1"/>
    <col min="6669" max="6670" width="12.140625" bestFit="1" customWidth="1"/>
    <col min="6671" max="6672" width="14.5703125" customWidth="1"/>
    <col min="6673" max="6679" width="14.5703125" bestFit="1" customWidth="1"/>
    <col min="6680" max="6681" width="14.5703125" customWidth="1"/>
    <col min="6682" max="6684" width="14.5703125" bestFit="1" customWidth="1"/>
    <col min="6685" max="6685" width="14.5703125" customWidth="1"/>
    <col min="6686" max="6686" width="14.5703125" bestFit="1" customWidth="1"/>
    <col min="6687" max="6687" width="14.5703125" customWidth="1"/>
    <col min="6688" max="6690" width="14.5703125" bestFit="1" customWidth="1"/>
    <col min="6691" max="6691" width="8" customWidth="1"/>
    <col min="6692" max="6692" width="17.7109375" bestFit="1" customWidth="1"/>
    <col min="6693" max="6693" width="8.42578125" customWidth="1"/>
    <col min="6694" max="6696" width="14.5703125" bestFit="1" customWidth="1"/>
    <col min="6697" max="6697" width="9.42578125" bestFit="1" customWidth="1"/>
    <col min="6698" max="6698" width="19.28515625" bestFit="1" customWidth="1"/>
    <col min="6699" max="6699" width="10" bestFit="1" customWidth="1"/>
    <col min="6700" max="6700" width="9.42578125" bestFit="1" customWidth="1"/>
    <col min="6701" max="6701" width="19.28515625" bestFit="1" customWidth="1"/>
    <col min="6702" max="6702" width="10" bestFit="1" customWidth="1"/>
    <col min="6913" max="6913" width="19.7109375" customWidth="1"/>
    <col min="6914" max="6915" width="34.5703125" customWidth="1"/>
    <col min="6916" max="6916" width="77.42578125" customWidth="1"/>
    <col min="6917" max="6917" width="49.140625" customWidth="1"/>
    <col min="6918" max="6918" width="11.140625" customWidth="1"/>
    <col min="6919" max="6923" width="11.140625" bestFit="1" customWidth="1"/>
    <col min="6924" max="6924" width="11.140625" customWidth="1"/>
    <col min="6925" max="6926" width="12.140625" bestFit="1" customWidth="1"/>
    <col min="6927" max="6928" width="14.5703125" customWidth="1"/>
    <col min="6929" max="6935" width="14.5703125" bestFit="1" customWidth="1"/>
    <col min="6936" max="6937" width="14.5703125" customWidth="1"/>
    <col min="6938" max="6940" width="14.5703125" bestFit="1" customWidth="1"/>
    <col min="6941" max="6941" width="14.5703125" customWidth="1"/>
    <col min="6942" max="6942" width="14.5703125" bestFit="1" customWidth="1"/>
    <col min="6943" max="6943" width="14.5703125" customWidth="1"/>
    <col min="6944" max="6946" width="14.5703125" bestFit="1" customWidth="1"/>
    <col min="6947" max="6947" width="8" customWidth="1"/>
    <col min="6948" max="6948" width="17.7109375" bestFit="1" customWidth="1"/>
    <col min="6949" max="6949" width="8.42578125" customWidth="1"/>
    <col min="6950" max="6952" width="14.5703125" bestFit="1" customWidth="1"/>
    <col min="6953" max="6953" width="9.42578125" bestFit="1" customWidth="1"/>
    <col min="6954" max="6954" width="19.28515625" bestFit="1" customWidth="1"/>
    <col min="6955" max="6955" width="10" bestFit="1" customWidth="1"/>
    <col min="6956" max="6956" width="9.42578125" bestFit="1" customWidth="1"/>
    <col min="6957" max="6957" width="19.28515625" bestFit="1" customWidth="1"/>
    <col min="6958" max="6958" width="10" bestFit="1" customWidth="1"/>
    <col min="7169" max="7169" width="19.7109375" customWidth="1"/>
    <col min="7170" max="7171" width="34.5703125" customWidth="1"/>
    <col min="7172" max="7172" width="77.42578125" customWidth="1"/>
    <col min="7173" max="7173" width="49.140625" customWidth="1"/>
    <col min="7174" max="7174" width="11.140625" customWidth="1"/>
    <col min="7175" max="7179" width="11.140625" bestFit="1" customWidth="1"/>
    <col min="7180" max="7180" width="11.140625" customWidth="1"/>
    <col min="7181" max="7182" width="12.140625" bestFit="1" customWidth="1"/>
    <col min="7183" max="7184" width="14.5703125" customWidth="1"/>
    <col min="7185" max="7191" width="14.5703125" bestFit="1" customWidth="1"/>
    <col min="7192" max="7193" width="14.5703125" customWidth="1"/>
    <col min="7194" max="7196" width="14.5703125" bestFit="1" customWidth="1"/>
    <col min="7197" max="7197" width="14.5703125" customWidth="1"/>
    <col min="7198" max="7198" width="14.5703125" bestFit="1" customWidth="1"/>
    <col min="7199" max="7199" width="14.5703125" customWidth="1"/>
    <col min="7200" max="7202" width="14.5703125" bestFit="1" customWidth="1"/>
    <col min="7203" max="7203" width="8" customWidth="1"/>
    <col min="7204" max="7204" width="17.7109375" bestFit="1" customWidth="1"/>
    <col min="7205" max="7205" width="8.42578125" customWidth="1"/>
    <col min="7206" max="7208" width="14.5703125" bestFit="1" customWidth="1"/>
    <col min="7209" max="7209" width="9.42578125" bestFit="1" customWidth="1"/>
    <col min="7210" max="7210" width="19.28515625" bestFit="1" customWidth="1"/>
    <col min="7211" max="7211" width="10" bestFit="1" customWidth="1"/>
    <col min="7212" max="7212" width="9.42578125" bestFit="1" customWidth="1"/>
    <col min="7213" max="7213" width="19.28515625" bestFit="1" customWidth="1"/>
    <col min="7214" max="7214" width="10" bestFit="1" customWidth="1"/>
    <col min="7425" max="7425" width="19.7109375" customWidth="1"/>
    <col min="7426" max="7427" width="34.5703125" customWidth="1"/>
    <col min="7428" max="7428" width="77.42578125" customWidth="1"/>
    <col min="7429" max="7429" width="49.140625" customWidth="1"/>
    <col min="7430" max="7430" width="11.140625" customWidth="1"/>
    <col min="7431" max="7435" width="11.140625" bestFit="1" customWidth="1"/>
    <col min="7436" max="7436" width="11.140625" customWidth="1"/>
    <col min="7437" max="7438" width="12.140625" bestFit="1" customWidth="1"/>
    <col min="7439" max="7440" width="14.5703125" customWidth="1"/>
    <col min="7441" max="7447" width="14.5703125" bestFit="1" customWidth="1"/>
    <col min="7448" max="7449" width="14.5703125" customWidth="1"/>
    <col min="7450" max="7452" width="14.5703125" bestFit="1" customWidth="1"/>
    <col min="7453" max="7453" width="14.5703125" customWidth="1"/>
    <col min="7454" max="7454" width="14.5703125" bestFit="1" customWidth="1"/>
    <col min="7455" max="7455" width="14.5703125" customWidth="1"/>
    <col min="7456" max="7458" width="14.5703125" bestFit="1" customWidth="1"/>
    <col min="7459" max="7459" width="8" customWidth="1"/>
    <col min="7460" max="7460" width="17.7109375" bestFit="1" customWidth="1"/>
    <col min="7461" max="7461" width="8.42578125" customWidth="1"/>
    <col min="7462" max="7464" width="14.5703125" bestFit="1" customWidth="1"/>
    <col min="7465" max="7465" width="9.42578125" bestFit="1" customWidth="1"/>
    <col min="7466" max="7466" width="19.28515625" bestFit="1" customWidth="1"/>
    <col min="7467" max="7467" width="10" bestFit="1" customWidth="1"/>
    <col min="7468" max="7468" width="9.42578125" bestFit="1" customWidth="1"/>
    <col min="7469" max="7469" width="19.28515625" bestFit="1" customWidth="1"/>
    <col min="7470" max="7470" width="10" bestFit="1" customWidth="1"/>
    <col min="7681" max="7681" width="19.7109375" customWidth="1"/>
    <col min="7682" max="7683" width="34.5703125" customWidth="1"/>
    <col min="7684" max="7684" width="77.42578125" customWidth="1"/>
    <col min="7685" max="7685" width="49.140625" customWidth="1"/>
    <col min="7686" max="7686" width="11.140625" customWidth="1"/>
    <col min="7687" max="7691" width="11.140625" bestFit="1" customWidth="1"/>
    <col min="7692" max="7692" width="11.140625" customWidth="1"/>
    <col min="7693" max="7694" width="12.140625" bestFit="1" customWidth="1"/>
    <col min="7695" max="7696" width="14.5703125" customWidth="1"/>
    <col min="7697" max="7703" width="14.5703125" bestFit="1" customWidth="1"/>
    <col min="7704" max="7705" width="14.5703125" customWidth="1"/>
    <col min="7706" max="7708" width="14.5703125" bestFit="1" customWidth="1"/>
    <col min="7709" max="7709" width="14.5703125" customWidth="1"/>
    <col min="7710" max="7710" width="14.5703125" bestFit="1" customWidth="1"/>
    <col min="7711" max="7711" width="14.5703125" customWidth="1"/>
    <col min="7712" max="7714" width="14.5703125" bestFit="1" customWidth="1"/>
    <col min="7715" max="7715" width="8" customWidth="1"/>
    <col min="7716" max="7716" width="17.7109375" bestFit="1" customWidth="1"/>
    <col min="7717" max="7717" width="8.42578125" customWidth="1"/>
    <col min="7718" max="7720" width="14.5703125" bestFit="1" customWidth="1"/>
    <col min="7721" max="7721" width="9.42578125" bestFit="1" customWidth="1"/>
    <col min="7722" max="7722" width="19.28515625" bestFit="1" customWidth="1"/>
    <col min="7723" max="7723" width="10" bestFit="1" customWidth="1"/>
    <col min="7724" max="7724" width="9.42578125" bestFit="1" customWidth="1"/>
    <col min="7725" max="7725" width="19.28515625" bestFit="1" customWidth="1"/>
    <col min="7726" max="7726" width="10" bestFit="1" customWidth="1"/>
    <col min="7937" max="7937" width="19.7109375" customWidth="1"/>
    <col min="7938" max="7939" width="34.5703125" customWidth="1"/>
    <col min="7940" max="7940" width="77.42578125" customWidth="1"/>
    <col min="7941" max="7941" width="49.140625" customWidth="1"/>
    <col min="7942" max="7942" width="11.140625" customWidth="1"/>
    <col min="7943" max="7947" width="11.140625" bestFit="1" customWidth="1"/>
    <col min="7948" max="7948" width="11.140625" customWidth="1"/>
    <col min="7949" max="7950" width="12.140625" bestFit="1" customWidth="1"/>
    <col min="7951" max="7952" width="14.5703125" customWidth="1"/>
    <col min="7953" max="7959" width="14.5703125" bestFit="1" customWidth="1"/>
    <col min="7960" max="7961" width="14.5703125" customWidth="1"/>
    <col min="7962" max="7964" width="14.5703125" bestFit="1" customWidth="1"/>
    <col min="7965" max="7965" width="14.5703125" customWidth="1"/>
    <col min="7966" max="7966" width="14.5703125" bestFit="1" customWidth="1"/>
    <col min="7967" max="7967" width="14.5703125" customWidth="1"/>
    <col min="7968" max="7970" width="14.5703125" bestFit="1" customWidth="1"/>
    <col min="7971" max="7971" width="8" customWidth="1"/>
    <col min="7972" max="7972" width="17.7109375" bestFit="1" customWidth="1"/>
    <col min="7973" max="7973" width="8.42578125" customWidth="1"/>
    <col min="7974" max="7976" width="14.5703125" bestFit="1" customWidth="1"/>
    <col min="7977" max="7977" width="9.42578125" bestFit="1" customWidth="1"/>
    <col min="7978" max="7978" width="19.28515625" bestFit="1" customWidth="1"/>
    <col min="7979" max="7979" width="10" bestFit="1" customWidth="1"/>
    <col min="7980" max="7980" width="9.42578125" bestFit="1" customWidth="1"/>
    <col min="7981" max="7981" width="19.28515625" bestFit="1" customWidth="1"/>
    <col min="7982" max="7982" width="10" bestFit="1" customWidth="1"/>
    <col min="8193" max="8193" width="19.7109375" customWidth="1"/>
    <col min="8194" max="8195" width="34.5703125" customWidth="1"/>
    <col min="8196" max="8196" width="77.42578125" customWidth="1"/>
    <col min="8197" max="8197" width="49.140625" customWidth="1"/>
    <col min="8198" max="8198" width="11.140625" customWidth="1"/>
    <col min="8199" max="8203" width="11.140625" bestFit="1" customWidth="1"/>
    <col min="8204" max="8204" width="11.140625" customWidth="1"/>
    <col min="8205" max="8206" width="12.140625" bestFit="1" customWidth="1"/>
    <col min="8207" max="8208" width="14.5703125" customWidth="1"/>
    <col min="8209" max="8215" width="14.5703125" bestFit="1" customWidth="1"/>
    <col min="8216" max="8217" width="14.5703125" customWidth="1"/>
    <col min="8218" max="8220" width="14.5703125" bestFit="1" customWidth="1"/>
    <col min="8221" max="8221" width="14.5703125" customWidth="1"/>
    <col min="8222" max="8222" width="14.5703125" bestFit="1" customWidth="1"/>
    <col min="8223" max="8223" width="14.5703125" customWidth="1"/>
    <col min="8224" max="8226" width="14.5703125" bestFit="1" customWidth="1"/>
    <col min="8227" max="8227" width="8" customWidth="1"/>
    <col min="8228" max="8228" width="17.7109375" bestFit="1" customWidth="1"/>
    <col min="8229" max="8229" width="8.42578125" customWidth="1"/>
    <col min="8230" max="8232" width="14.5703125" bestFit="1" customWidth="1"/>
    <col min="8233" max="8233" width="9.42578125" bestFit="1" customWidth="1"/>
    <col min="8234" max="8234" width="19.28515625" bestFit="1" customWidth="1"/>
    <col min="8235" max="8235" width="10" bestFit="1" customWidth="1"/>
    <col min="8236" max="8236" width="9.42578125" bestFit="1" customWidth="1"/>
    <col min="8237" max="8237" width="19.28515625" bestFit="1" customWidth="1"/>
    <col min="8238" max="8238" width="10" bestFit="1" customWidth="1"/>
    <col min="8449" max="8449" width="19.7109375" customWidth="1"/>
    <col min="8450" max="8451" width="34.5703125" customWidth="1"/>
    <col min="8452" max="8452" width="77.42578125" customWidth="1"/>
    <col min="8453" max="8453" width="49.140625" customWidth="1"/>
    <col min="8454" max="8454" width="11.140625" customWidth="1"/>
    <col min="8455" max="8459" width="11.140625" bestFit="1" customWidth="1"/>
    <col min="8460" max="8460" width="11.140625" customWidth="1"/>
    <col min="8461" max="8462" width="12.140625" bestFit="1" customWidth="1"/>
    <col min="8463" max="8464" width="14.5703125" customWidth="1"/>
    <col min="8465" max="8471" width="14.5703125" bestFit="1" customWidth="1"/>
    <col min="8472" max="8473" width="14.5703125" customWidth="1"/>
    <col min="8474" max="8476" width="14.5703125" bestFit="1" customWidth="1"/>
    <col min="8477" max="8477" width="14.5703125" customWidth="1"/>
    <col min="8478" max="8478" width="14.5703125" bestFit="1" customWidth="1"/>
    <col min="8479" max="8479" width="14.5703125" customWidth="1"/>
    <col min="8480" max="8482" width="14.5703125" bestFit="1" customWidth="1"/>
    <col min="8483" max="8483" width="8" customWidth="1"/>
    <col min="8484" max="8484" width="17.7109375" bestFit="1" customWidth="1"/>
    <col min="8485" max="8485" width="8.42578125" customWidth="1"/>
    <col min="8486" max="8488" width="14.5703125" bestFit="1" customWidth="1"/>
    <col min="8489" max="8489" width="9.42578125" bestFit="1" customWidth="1"/>
    <col min="8490" max="8490" width="19.28515625" bestFit="1" customWidth="1"/>
    <col min="8491" max="8491" width="10" bestFit="1" customWidth="1"/>
    <col min="8492" max="8492" width="9.42578125" bestFit="1" customWidth="1"/>
    <col min="8493" max="8493" width="19.28515625" bestFit="1" customWidth="1"/>
    <col min="8494" max="8494" width="10" bestFit="1" customWidth="1"/>
    <col min="8705" max="8705" width="19.7109375" customWidth="1"/>
    <col min="8706" max="8707" width="34.5703125" customWidth="1"/>
    <col min="8708" max="8708" width="77.42578125" customWidth="1"/>
    <col min="8709" max="8709" width="49.140625" customWidth="1"/>
    <col min="8710" max="8710" width="11.140625" customWidth="1"/>
    <col min="8711" max="8715" width="11.140625" bestFit="1" customWidth="1"/>
    <col min="8716" max="8716" width="11.140625" customWidth="1"/>
    <col min="8717" max="8718" width="12.140625" bestFit="1" customWidth="1"/>
    <col min="8719" max="8720" width="14.5703125" customWidth="1"/>
    <col min="8721" max="8727" width="14.5703125" bestFit="1" customWidth="1"/>
    <col min="8728" max="8729" width="14.5703125" customWidth="1"/>
    <col min="8730" max="8732" width="14.5703125" bestFit="1" customWidth="1"/>
    <col min="8733" max="8733" width="14.5703125" customWidth="1"/>
    <col min="8734" max="8734" width="14.5703125" bestFit="1" customWidth="1"/>
    <col min="8735" max="8735" width="14.5703125" customWidth="1"/>
    <col min="8736" max="8738" width="14.5703125" bestFit="1" customWidth="1"/>
    <col min="8739" max="8739" width="8" customWidth="1"/>
    <col min="8740" max="8740" width="17.7109375" bestFit="1" customWidth="1"/>
    <col min="8741" max="8741" width="8.42578125" customWidth="1"/>
    <col min="8742" max="8744" width="14.5703125" bestFit="1" customWidth="1"/>
    <col min="8745" max="8745" width="9.42578125" bestFit="1" customWidth="1"/>
    <col min="8746" max="8746" width="19.28515625" bestFit="1" customWidth="1"/>
    <col min="8747" max="8747" width="10" bestFit="1" customWidth="1"/>
    <col min="8748" max="8748" width="9.42578125" bestFit="1" customWidth="1"/>
    <col min="8749" max="8749" width="19.28515625" bestFit="1" customWidth="1"/>
    <col min="8750" max="8750" width="10" bestFit="1" customWidth="1"/>
    <col min="8961" max="8961" width="19.7109375" customWidth="1"/>
    <col min="8962" max="8963" width="34.5703125" customWidth="1"/>
    <col min="8964" max="8964" width="77.42578125" customWidth="1"/>
    <col min="8965" max="8965" width="49.140625" customWidth="1"/>
    <col min="8966" max="8966" width="11.140625" customWidth="1"/>
    <col min="8967" max="8971" width="11.140625" bestFit="1" customWidth="1"/>
    <col min="8972" max="8972" width="11.140625" customWidth="1"/>
    <col min="8973" max="8974" width="12.140625" bestFit="1" customWidth="1"/>
    <col min="8975" max="8976" width="14.5703125" customWidth="1"/>
    <col min="8977" max="8983" width="14.5703125" bestFit="1" customWidth="1"/>
    <col min="8984" max="8985" width="14.5703125" customWidth="1"/>
    <col min="8986" max="8988" width="14.5703125" bestFit="1" customWidth="1"/>
    <col min="8989" max="8989" width="14.5703125" customWidth="1"/>
    <col min="8990" max="8990" width="14.5703125" bestFit="1" customWidth="1"/>
    <col min="8991" max="8991" width="14.5703125" customWidth="1"/>
    <col min="8992" max="8994" width="14.5703125" bestFit="1" customWidth="1"/>
    <col min="8995" max="8995" width="8" customWidth="1"/>
    <col min="8996" max="8996" width="17.7109375" bestFit="1" customWidth="1"/>
    <col min="8997" max="8997" width="8.42578125" customWidth="1"/>
    <col min="8998" max="9000" width="14.5703125" bestFit="1" customWidth="1"/>
    <col min="9001" max="9001" width="9.42578125" bestFit="1" customWidth="1"/>
    <col min="9002" max="9002" width="19.28515625" bestFit="1" customWidth="1"/>
    <col min="9003" max="9003" width="10" bestFit="1" customWidth="1"/>
    <col min="9004" max="9004" width="9.42578125" bestFit="1" customWidth="1"/>
    <col min="9005" max="9005" width="19.28515625" bestFit="1" customWidth="1"/>
    <col min="9006" max="9006" width="10" bestFit="1" customWidth="1"/>
    <col min="9217" max="9217" width="19.7109375" customWidth="1"/>
    <col min="9218" max="9219" width="34.5703125" customWidth="1"/>
    <col min="9220" max="9220" width="77.42578125" customWidth="1"/>
    <col min="9221" max="9221" width="49.140625" customWidth="1"/>
    <col min="9222" max="9222" width="11.140625" customWidth="1"/>
    <col min="9223" max="9227" width="11.140625" bestFit="1" customWidth="1"/>
    <col min="9228" max="9228" width="11.140625" customWidth="1"/>
    <col min="9229" max="9230" width="12.140625" bestFit="1" customWidth="1"/>
    <col min="9231" max="9232" width="14.5703125" customWidth="1"/>
    <col min="9233" max="9239" width="14.5703125" bestFit="1" customWidth="1"/>
    <col min="9240" max="9241" width="14.5703125" customWidth="1"/>
    <col min="9242" max="9244" width="14.5703125" bestFit="1" customWidth="1"/>
    <col min="9245" max="9245" width="14.5703125" customWidth="1"/>
    <col min="9246" max="9246" width="14.5703125" bestFit="1" customWidth="1"/>
    <col min="9247" max="9247" width="14.5703125" customWidth="1"/>
    <col min="9248" max="9250" width="14.5703125" bestFit="1" customWidth="1"/>
    <col min="9251" max="9251" width="8" customWidth="1"/>
    <col min="9252" max="9252" width="17.7109375" bestFit="1" customWidth="1"/>
    <col min="9253" max="9253" width="8.42578125" customWidth="1"/>
    <col min="9254" max="9256" width="14.5703125" bestFit="1" customWidth="1"/>
    <col min="9257" max="9257" width="9.42578125" bestFit="1" customWidth="1"/>
    <col min="9258" max="9258" width="19.28515625" bestFit="1" customWidth="1"/>
    <col min="9259" max="9259" width="10" bestFit="1" customWidth="1"/>
    <col min="9260" max="9260" width="9.42578125" bestFit="1" customWidth="1"/>
    <col min="9261" max="9261" width="19.28515625" bestFit="1" customWidth="1"/>
    <col min="9262" max="9262" width="10" bestFit="1" customWidth="1"/>
    <col min="9473" max="9473" width="19.7109375" customWidth="1"/>
    <col min="9474" max="9475" width="34.5703125" customWidth="1"/>
    <col min="9476" max="9476" width="77.42578125" customWidth="1"/>
    <col min="9477" max="9477" width="49.140625" customWidth="1"/>
    <col min="9478" max="9478" width="11.140625" customWidth="1"/>
    <col min="9479" max="9483" width="11.140625" bestFit="1" customWidth="1"/>
    <col min="9484" max="9484" width="11.140625" customWidth="1"/>
    <col min="9485" max="9486" width="12.140625" bestFit="1" customWidth="1"/>
    <col min="9487" max="9488" width="14.5703125" customWidth="1"/>
    <col min="9489" max="9495" width="14.5703125" bestFit="1" customWidth="1"/>
    <col min="9496" max="9497" width="14.5703125" customWidth="1"/>
    <col min="9498" max="9500" width="14.5703125" bestFit="1" customWidth="1"/>
    <col min="9501" max="9501" width="14.5703125" customWidth="1"/>
    <col min="9502" max="9502" width="14.5703125" bestFit="1" customWidth="1"/>
    <col min="9503" max="9503" width="14.5703125" customWidth="1"/>
    <col min="9504" max="9506" width="14.5703125" bestFit="1" customWidth="1"/>
    <col min="9507" max="9507" width="8" customWidth="1"/>
    <col min="9508" max="9508" width="17.7109375" bestFit="1" customWidth="1"/>
    <col min="9509" max="9509" width="8.42578125" customWidth="1"/>
    <col min="9510" max="9512" width="14.5703125" bestFit="1" customWidth="1"/>
    <col min="9513" max="9513" width="9.42578125" bestFit="1" customWidth="1"/>
    <col min="9514" max="9514" width="19.28515625" bestFit="1" customWidth="1"/>
    <col min="9515" max="9515" width="10" bestFit="1" customWidth="1"/>
    <col min="9516" max="9516" width="9.42578125" bestFit="1" customWidth="1"/>
    <col min="9517" max="9517" width="19.28515625" bestFit="1" customWidth="1"/>
    <col min="9518" max="9518" width="10" bestFit="1" customWidth="1"/>
    <col min="9729" max="9729" width="19.7109375" customWidth="1"/>
    <col min="9730" max="9731" width="34.5703125" customWidth="1"/>
    <col min="9732" max="9732" width="77.42578125" customWidth="1"/>
    <col min="9733" max="9733" width="49.140625" customWidth="1"/>
    <col min="9734" max="9734" width="11.140625" customWidth="1"/>
    <col min="9735" max="9739" width="11.140625" bestFit="1" customWidth="1"/>
    <col min="9740" max="9740" width="11.140625" customWidth="1"/>
    <col min="9741" max="9742" width="12.140625" bestFit="1" customWidth="1"/>
    <col min="9743" max="9744" width="14.5703125" customWidth="1"/>
    <col min="9745" max="9751" width="14.5703125" bestFit="1" customWidth="1"/>
    <col min="9752" max="9753" width="14.5703125" customWidth="1"/>
    <col min="9754" max="9756" width="14.5703125" bestFit="1" customWidth="1"/>
    <col min="9757" max="9757" width="14.5703125" customWidth="1"/>
    <col min="9758" max="9758" width="14.5703125" bestFit="1" customWidth="1"/>
    <col min="9759" max="9759" width="14.5703125" customWidth="1"/>
    <col min="9760" max="9762" width="14.5703125" bestFit="1" customWidth="1"/>
    <col min="9763" max="9763" width="8" customWidth="1"/>
    <col min="9764" max="9764" width="17.7109375" bestFit="1" customWidth="1"/>
    <col min="9765" max="9765" width="8.42578125" customWidth="1"/>
    <col min="9766" max="9768" width="14.5703125" bestFit="1" customWidth="1"/>
    <col min="9769" max="9769" width="9.42578125" bestFit="1" customWidth="1"/>
    <col min="9770" max="9770" width="19.28515625" bestFit="1" customWidth="1"/>
    <col min="9771" max="9771" width="10" bestFit="1" customWidth="1"/>
    <col min="9772" max="9772" width="9.42578125" bestFit="1" customWidth="1"/>
    <col min="9773" max="9773" width="19.28515625" bestFit="1" customWidth="1"/>
    <col min="9774" max="9774" width="10" bestFit="1" customWidth="1"/>
    <col min="9985" max="9985" width="19.7109375" customWidth="1"/>
    <col min="9986" max="9987" width="34.5703125" customWidth="1"/>
    <col min="9988" max="9988" width="77.42578125" customWidth="1"/>
    <col min="9989" max="9989" width="49.140625" customWidth="1"/>
    <col min="9990" max="9990" width="11.140625" customWidth="1"/>
    <col min="9991" max="9995" width="11.140625" bestFit="1" customWidth="1"/>
    <col min="9996" max="9996" width="11.140625" customWidth="1"/>
    <col min="9997" max="9998" width="12.140625" bestFit="1" customWidth="1"/>
    <col min="9999" max="10000" width="14.5703125" customWidth="1"/>
    <col min="10001" max="10007" width="14.5703125" bestFit="1" customWidth="1"/>
    <col min="10008" max="10009" width="14.5703125" customWidth="1"/>
    <col min="10010" max="10012" width="14.5703125" bestFit="1" customWidth="1"/>
    <col min="10013" max="10013" width="14.5703125" customWidth="1"/>
    <col min="10014" max="10014" width="14.5703125" bestFit="1" customWidth="1"/>
    <col min="10015" max="10015" width="14.5703125" customWidth="1"/>
    <col min="10016" max="10018" width="14.5703125" bestFit="1" customWidth="1"/>
    <col min="10019" max="10019" width="8" customWidth="1"/>
    <col min="10020" max="10020" width="17.7109375" bestFit="1" customWidth="1"/>
    <col min="10021" max="10021" width="8.42578125" customWidth="1"/>
    <col min="10022" max="10024" width="14.5703125" bestFit="1" customWidth="1"/>
    <col min="10025" max="10025" width="9.42578125" bestFit="1" customWidth="1"/>
    <col min="10026" max="10026" width="19.28515625" bestFit="1" customWidth="1"/>
    <col min="10027" max="10027" width="10" bestFit="1" customWidth="1"/>
    <col min="10028" max="10028" width="9.42578125" bestFit="1" customWidth="1"/>
    <col min="10029" max="10029" width="19.28515625" bestFit="1" customWidth="1"/>
    <col min="10030" max="10030" width="10" bestFit="1" customWidth="1"/>
    <col min="10241" max="10241" width="19.7109375" customWidth="1"/>
    <col min="10242" max="10243" width="34.5703125" customWidth="1"/>
    <col min="10244" max="10244" width="77.42578125" customWidth="1"/>
    <col min="10245" max="10245" width="49.140625" customWidth="1"/>
    <col min="10246" max="10246" width="11.140625" customWidth="1"/>
    <col min="10247" max="10251" width="11.140625" bestFit="1" customWidth="1"/>
    <col min="10252" max="10252" width="11.140625" customWidth="1"/>
    <col min="10253" max="10254" width="12.140625" bestFit="1" customWidth="1"/>
    <col min="10255" max="10256" width="14.5703125" customWidth="1"/>
    <col min="10257" max="10263" width="14.5703125" bestFit="1" customWidth="1"/>
    <col min="10264" max="10265" width="14.5703125" customWidth="1"/>
    <col min="10266" max="10268" width="14.5703125" bestFit="1" customWidth="1"/>
    <col min="10269" max="10269" width="14.5703125" customWidth="1"/>
    <col min="10270" max="10270" width="14.5703125" bestFit="1" customWidth="1"/>
    <col min="10271" max="10271" width="14.5703125" customWidth="1"/>
    <col min="10272" max="10274" width="14.5703125" bestFit="1" customWidth="1"/>
    <col min="10275" max="10275" width="8" customWidth="1"/>
    <col min="10276" max="10276" width="17.7109375" bestFit="1" customWidth="1"/>
    <col min="10277" max="10277" width="8.42578125" customWidth="1"/>
    <col min="10278" max="10280" width="14.5703125" bestFit="1" customWidth="1"/>
    <col min="10281" max="10281" width="9.42578125" bestFit="1" customWidth="1"/>
    <col min="10282" max="10282" width="19.28515625" bestFit="1" customWidth="1"/>
    <col min="10283" max="10283" width="10" bestFit="1" customWidth="1"/>
    <col min="10284" max="10284" width="9.42578125" bestFit="1" customWidth="1"/>
    <col min="10285" max="10285" width="19.28515625" bestFit="1" customWidth="1"/>
    <col min="10286" max="10286" width="10" bestFit="1" customWidth="1"/>
    <col min="10497" max="10497" width="19.7109375" customWidth="1"/>
    <col min="10498" max="10499" width="34.5703125" customWidth="1"/>
    <col min="10500" max="10500" width="77.42578125" customWidth="1"/>
    <col min="10501" max="10501" width="49.140625" customWidth="1"/>
    <col min="10502" max="10502" width="11.140625" customWidth="1"/>
    <col min="10503" max="10507" width="11.140625" bestFit="1" customWidth="1"/>
    <col min="10508" max="10508" width="11.140625" customWidth="1"/>
    <col min="10509" max="10510" width="12.140625" bestFit="1" customWidth="1"/>
    <col min="10511" max="10512" width="14.5703125" customWidth="1"/>
    <col min="10513" max="10519" width="14.5703125" bestFit="1" customWidth="1"/>
    <col min="10520" max="10521" width="14.5703125" customWidth="1"/>
    <col min="10522" max="10524" width="14.5703125" bestFit="1" customWidth="1"/>
    <col min="10525" max="10525" width="14.5703125" customWidth="1"/>
    <col min="10526" max="10526" width="14.5703125" bestFit="1" customWidth="1"/>
    <col min="10527" max="10527" width="14.5703125" customWidth="1"/>
    <col min="10528" max="10530" width="14.5703125" bestFit="1" customWidth="1"/>
    <col min="10531" max="10531" width="8" customWidth="1"/>
    <col min="10532" max="10532" width="17.7109375" bestFit="1" customWidth="1"/>
    <col min="10533" max="10533" width="8.42578125" customWidth="1"/>
    <col min="10534" max="10536" width="14.5703125" bestFit="1" customWidth="1"/>
    <col min="10537" max="10537" width="9.42578125" bestFit="1" customWidth="1"/>
    <col min="10538" max="10538" width="19.28515625" bestFit="1" customWidth="1"/>
    <col min="10539" max="10539" width="10" bestFit="1" customWidth="1"/>
    <col min="10540" max="10540" width="9.42578125" bestFit="1" customWidth="1"/>
    <col min="10541" max="10541" width="19.28515625" bestFit="1" customWidth="1"/>
    <col min="10542" max="10542" width="10" bestFit="1" customWidth="1"/>
    <col min="10753" max="10753" width="19.7109375" customWidth="1"/>
    <col min="10754" max="10755" width="34.5703125" customWidth="1"/>
    <col min="10756" max="10756" width="77.42578125" customWidth="1"/>
    <col min="10757" max="10757" width="49.140625" customWidth="1"/>
    <col min="10758" max="10758" width="11.140625" customWidth="1"/>
    <col min="10759" max="10763" width="11.140625" bestFit="1" customWidth="1"/>
    <col min="10764" max="10764" width="11.140625" customWidth="1"/>
    <col min="10765" max="10766" width="12.140625" bestFit="1" customWidth="1"/>
    <col min="10767" max="10768" width="14.5703125" customWidth="1"/>
    <col min="10769" max="10775" width="14.5703125" bestFit="1" customWidth="1"/>
    <col min="10776" max="10777" width="14.5703125" customWidth="1"/>
    <col min="10778" max="10780" width="14.5703125" bestFit="1" customWidth="1"/>
    <col min="10781" max="10781" width="14.5703125" customWidth="1"/>
    <col min="10782" max="10782" width="14.5703125" bestFit="1" customWidth="1"/>
    <col min="10783" max="10783" width="14.5703125" customWidth="1"/>
    <col min="10784" max="10786" width="14.5703125" bestFit="1" customWidth="1"/>
    <col min="10787" max="10787" width="8" customWidth="1"/>
    <col min="10788" max="10788" width="17.7109375" bestFit="1" customWidth="1"/>
    <col min="10789" max="10789" width="8.42578125" customWidth="1"/>
    <col min="10790" max="10792" width="14.5703125" bestFit="1" customWidth="1"/>
    <col min="10793" max="10793" width="9.42578125" bestFit="1" customWidth="1"/>
    <col min="10794" max="10794" width="19.28515625" bestFit="1" customWidth="1"/>
    <col min="10795" max="10795" width="10" bestFit="1" customWidth="1"/>
    <col min="10796" max="10796" width="9.42578125" bestFit="1" customWidth="1"/>
    <col min="10797" max="10797" width="19.28515625" bestFit="1" customWidth="1"/>
    <col min="10798" max="10798" width="10" bestFit="1" customWidth="1"/>
    <col min="11009" max="11009" width="19.7109375" customWidth="1"/>
    <col min="11010" max="11011" width="34.5703125" customWidth="1"/>
    <col min="11012" max="11012" width="77.42578125" customWidth="1"/>
    <col min="11013" max="11013" width="49.140625" customWidth="1"/>
    <col min="11014" max="11014" width="11.140625" customWidth="1"/>
    <col min="11015" max="11019" width="11.140625" bestFit="1" customWidth="1"/>
    <col min="11020" max="11020" width="11.140625" customWidth="1"/>
    <col min="11021" max="11022" width="12.140625" bestFit="1" customWidth="1"/>
    <col min="11023" max="11024" width="14.5703125" customWidth="1"/>
    <col min="11025" max="11031" width="14.5703125" bestFit="1" customWidth="1"/>
    <col min="11032" max="11033" width="14.5703125" customWidth="1"/>
    <col min="11034" max="11036" width="14.5703125" bestFit="1" customWidth="1"/>
    <col min="11037" max="11037" width="14.5703125" customWidth="1"/>
    <col min="11038" max="11038" width="14.5703125" bestFit="1" customWidth="1"/>
    <col min="11039" max="11039" width="14.5703125" customWidth="1"/>
    <col min="11040" max="11042" width="14.5703125" bestFit="1" customWidth="1"/>
    <col min="11043" max="11043" width="8" customWidth="1"/>
    <col min="11044" max="11044" width="17.7109375" bestFit="1" customWidth="1"/>
    <col min="11045" max="11045" width="8.42578125" customWidth="1"/>
    <col min="11046" max="11048" width="14.5703125" bestFit="1" customWidth="1"/>
    <col min="11049" max="11049" width="9.42578125" bestFit="1" customWidth="1"/>
    <col min="11050" max="11050" width="19.28515625" bestFit="1" customWidth="1"/>
    <col min="11051" max="11051" width="10" bestFit="1" customWidth="1"/>
    <col min="11052" max="11052" width="9.42578125" bestFit="1" customWidth="1"/>
    <col min="11053" max="11053" width="19.28515625" bestFit="1" customWidth="1"/>
    <col min="11054" max="11054" width="10" bestFit="1" customWidth="1"/>
    <col min="11265" max="11265" width="19.7109375" customWidth="1"/>
    <col min="11266" max="11267" width="34.5703125" customWidth="1"/>
    <col min="11268" max="11268" width="77.42578125" customWidth="1"/>
    <col min="11269" max="11269" width="49.140625" customWidth="1"/>
    <col min="11270" max="11270" width="11.140625" customWidth="1"/>
    <col min="11271" max="11275" width="11.140625" bestFit="1" customWidth="1"/>
    <col min="11276" max="11276" width="11.140625" customWidth="1"/>
    <col min="11277" max="11278" width="12.140625" bestFit="1" customWidth="1"/>
    <col min="11279" max="11280" width="14.5703125" customWidth="1"/>
    <col min="11281" max="11287" width="14.5703125" bestFit="1" customWidth="1"/>
    <col min="11288" max="11289" width="14.5703125" customWidth="1"/>
    <col min="11290" max="11292" width="14.5703125" bestFit="1" customWidth="1"/>
    <col min="11293" max="11293" width="14.5703125" customWidth="1"/>
    <col min="11294" max="11294" width="14.5703125" bestFit="1" customWidth="1"/>
    <col min="11295" max="11295" width="14.5703125" customWidth="1"/>
    <col min="11296" max="11298" width="14.5703125" bestFit="1" customWidth="1"/>
    <col min="11299" max="11299" width="8" customWidth="1"/>
    <col min="11300" max="11300" width="17.7109375" bestFit="1" customWidth="1"/>
    <col min="11301" max="11301" width="8.42578125" customWidth="1"/>
    <col min="11302" max="11304" width="14.5703125" bestFit="1" customWidth="1"/>
    <col min="11305" max="11305" width="9.42578125" bestFit="1" customWidth="1"/>
    <col min="11306" max="11306" width="19.28515625" bestFit="1" customWidth="1"/>
    <col min="11307" max="11307" width="10" bestFit="1" customWidth="1"/>
    <col min="11308" max="11308" width="9.42578125" bestFit="1" customWidth="1"/>
    <col min="11309" max="11309" width="19.28515625" bestFit="1" customWidth="1"/>
    <col min="11310" max="11310" width="10" bestFit="1" customWidth="1"/>
    <col min="11521" max="11521" width="19.7109375" customWidth="1"/>
    <col min="11522" max="11523" width="34.5703125" customWidth="1"/>
    <col min="11524" max="11524" width="77.42578125" customWidth="1"/>
    <col min="11525" max="11525" width="49.140625" customWidth="1"/>
    <col min="11526" max="11526" width="11.140625" customWidth="1"/>
    <col min="11527" max="11531" width="11.140625" bestFit="1" customWidth="1"/>
    <col min="11532" max="11532" width="11.140625" customWidth="1"/>
    <col min="11533" max="11534" width="12.140625" bestFit="1" customWidth="1"/>
    <col min="11535" max="11536" width="14.5703125" customWidth="1"/>
    <col min="11537" max="11543" width="14.5703125" bestFit="1" customWidth="1"/>
    <col min="11544" max="11545" width="14.5703125" customWidth="1"/>
    <col min="11546" max="11548" width="14.5703125" bestFit="1" customWidth="1"/>
    <col min="11549" max="11549" width="14.5703125" customWidth="1"/>
    <col min="11550" max="11550" width="14.5703125" bestFit="1" customWidth="1"/>
    <col min="11551" max="11551" width="14.5703125" customWidth="1"/>
    <col min="11552" max="11554" width="14.5703125" bestFit="1" customWidth="1"/>
    <col min="11555" max="11555" width="8" customWidth="1"/>
    <col min="11556" max="11556" width="17.7109375" bestFit="1" customWidth="1"/>
    <col min="11557" max="11557" width="8.42578125" customWidth="1"/>
    <col min="11558" max="11560" width="14.5703125" bestFit="1" customWidth="1"/>
    <col min="11561" max="11561" width="9.42578125" bestFit="1" customWidth="1"/>
    <col min="11562" max="11562" width="19.28515625" bestFit="1" customWidth="1"/>
    <col min="11563" max="11563" width="10" bestFit="1" customWidth="1"/>
    <col min="11564" max="11564" width="9.42578125" bestFit="1" customWidth="1"/>
    <col min="11565" max="11565" width="19.28515625" bestFit="1" customWidth="1"/>
    <col min="11566" max="11566" width="10" bestFit="1" customWidth="1"/>
    <col min="11777" max="11777" width="19.7109375" customWidth="1"/>
    <col min="11778" max="11779" width="34.5703125" customWidth="1"/>
    <col min="11780" max="11780" width="77.42578125" customWidth="1"/>
    <col min="11781" max="11781" width="49.140625" customWidth="1"/>
    <col min="11782" max="11782" width="11.140625" customWidth="1"/>
    <col min="11783" max="11787" width="11.140625" bestFit="1" customWidth="1"/>
    <col min="11788" max="11788" width="11.140625" customWidth="1"/>
    <col min="11789" max="11790" width="12.140625" bestFit="1" customWidth="1"/>
    <col min="11791" max="11792" width="14.5703125" customWidth="1"/>
    <col min="11793" max="11799" width="14.5703125" bestFit="1" customWidth="1"/>
    <col min="11800" max="11801" width="14.5703125" customWidth="1"/>
    <col min="11802" max="11804" width="14.5703125" bestFit="1" customWidth="1"/>
    <col min="11805" max="11805" width="14.5703125" customWidth="1"/>
    <col min="11806" max="11806" width="14.5703125" bestFit="1" customWidth="1"/>
    <col min="11807" max="11807" width="14.5703125" customWidth="1"/>
    <col min="11808" max="11810" width="14.5703125" bestFit="1" customWidth="1"/>
    <col min="11811" max="11811" width="8" customWidth="1"/>
    <col min="11812" max="11812" width="17.7109375" bestFit="1" customWidth="1"/>
    <col min="11813" max="11813" width="8.42578125" customWidth="1"/>
    <col min="11814" max="11816" width="14.5703125" bestFit="1" customWidth="1"/>
    <col min="11817" max="11817" width="9.42578125" bestFit="1" customWidth="1"/>
    <col min="11818" max="11818" width="19.28515625" bestFit="1" customWidth="1"/>
    <col min="11819" max="11819" width="10" bestFit="1" customWidth="1"/>
    <col min="11820" max="11820" width="9.42578125" bestFit="1" customWidth="1"/>
    <col min="11821" max="11821" width="19.28515625" bestFit="1" customWidth="1"/>
    <col min="11822" max="11822" width="10" bestFit="1" customWidth="1"/>
    <col min="12033" max="12033" width="19.7109375" customWidth="1"/>
    <col min="12034" max="12035" width="34.5703125" customWidth="1"/>
    <col min="12036" max="12036" width="77.42578125" customWidth="1"/>
    <col min="12037" max="12037" width="49.140625" customWidth="1"/>
    <col min="12038" max="12038" width="11.140625" customWidth="1"/>
    <col min="12039" max="12043" width="11.140625" bestFit="1" customWidth="1"/>
    <col min="12044" max="12044" width="11.140625" customWidth="1"/>
    <col min="12045" max="12046" width="12.140625" bestFit="1" customWidth="1"/>
    <col min="12047" max="12048" width="14.5703125" customWidth="1"/>
    <col min="12049" max="12055" width="14.5703125" bestFit="1" customWidth="1"/>
    <col min="12056" max="12057" width="14.5703125" customWidth="1"/>
    <col min="12058" max="12060" width="14.5703125" bestFit="1" customWidth="1"/>
    <col min="12061" max="12061" width="14.5703125" customWidth="1"/>
    <col min="12062" max="12062" width="14.5703125" bestFit="1" customWidth="1"/>
    <col min="12063" max="12063" width="14.5703125" customWidth="1"/>
    <col min="12064" max="12066" width="14.5703125" bestFit="1" customWidth="1"/>
    <col min="12067" max="12067" width="8" customWidth="1"/>
    <col min="12068" max="12068" width="17.7109375" bestFit="1" customWidth="1"/>
    <col min="12069" max="12069" width="8.42578125" customWidth="1"/>
    <col min="12070" max="12072" width="14.5703125" bestFit="1" customWidth="1"/>
    <col min="12073" max="12073" width="9.42578125" bestFit="1" customWidth="1"/>
    <col min="12074" max="12074" width="19.28515625" bestFit="1" customWidth="1"/>
    <col min="12075" max="12075" width="10" bestFit="1" customWidth="1"/>
    <col min="12076" max="12076" width="9.42578125" bestFit="1" customWidth="1"/>
    <col min="12077" max="12077" width="19.28515625" bestFit="1" customWidth="1"/>
    <col min="12078" max="12078" width="10" bestFit="1" customWidth="1"/>
    <col min="12289" max="12289" width="19.7109375" customWidth="1"/>
    <col min="12290" max="12291" width="34.5703125" customWidth="1"/>
    <col min="12292" max="12292" width="77.42578125" customWidth="1"/>
    <col min="12293" max="12293" width="49.140625" customWidth="1"/>
    <col min="12294" max="12294" width="11.140625" customWidth="1"/>
    <col min="12295" max="12299" width="11.140625" bestFit="1" customWidth="1"/>
    <col min="12300" max="12300" width="11.140625" customWidth="1"/>
    <col min="12301" max="12302" width="12.140625" bestFit="1" customWidth="1"/>
    <col min="12303" max="12304" width="14.5703125" customWidth="1"/>
    <col min="12305" max="12311" width="14.5703125" bestFit="1" customWidth="1"/>
    <col min="12312" max="12313" width="14.5703125" customWidth="1"/>
    <col min="12314" max="12316" width="14.5703125" bestFit="1" customWidth="1"/>
    <col min="12317" max="12317" width="14.5703125" customWidth="1"/>
    <col min="12318" max="12318" width="14.5703125" bestFit="1" customWidth="1"/>
    <col min="12319" max="12319" width="14.5703125" customWidth="1"/>
    <col min="12320" max="12322" width="14.5703125" bestFit="1" customWidth="1"/>
    <col min="12323" max="12323" width="8" customWidth="1"/>
    <col min="12324" max="12324" width="17.7109375" bestFit="1" customWidth="1"/>
    <col min="12325" max="12325" width="8.42578125" customWidth="1"/>
    <col min="12326" max="12328" width="14.5703125" bestFit="1" customWidth="1"/>
    <col min="12329" max="12329" width="9.42578125" bestFit="1" customWidth="1"/>
    <col min="12330" max="12330" width="19.28515625" bestFit="1" customWidth="1"/>
    <col min="12331" max="12331" width="10" bestFit="1" customWidth="1"/>
    <col min="12332" max="12332" width="9.42578125" bestFit="1" customWidth="1"/>
    <col min="12333" max="12333" width="19.28515625" bestFit="1" customWidth="1"/>
    <col min="12334" max="12334" width="10" bestFit="1" customWidth="1"/>
    <col min="12545" max="12545" width="19.7109375" customWidth="1"/>
    <col min="12546" max="12547" width="34.5703125" customWidth="1"/>
    <col min="12548" max="12548" width="77.42578125" customWidth="1"/>
    <col min="12549" max="12549" width="49.140625" customWidth="1"/>
    <col min="12550" max="12550" width="11.140625" customWidth="1"/>
    <col min="12551" max="12555" width="11.140625" bestFit="1" customWidth="1"/>
    <col min="12556" max="12556" width="11.140625" customWidth="1"/>
    <col min="12557" max="12558" width="12.140625" bestFit="1" customWidth="1"/>
    <col min="12559" max="12560" width="14.5703125" customWidth="1"/>
    <col min="12561" max="12567" width="14.5703125" bestFit="1" customWidth="1"/>
    <col min="12568" max="12569" width="14.5703125" customWidth="1"/>
    <col min="12570" max="12572" width="14.5703125" bestFit="1" customWidth="1"/>
    <col min="12573" max="12573" width="14.5703125" customWidth="1"/>
    <col min="12574" max="12574" width="14.5703125" bestFit="1" customWidth="1"/>
    <col min="12575" max="12575" width="14.5703125" customWidth="1"/>
    <col min="12576" max="12578" width="14.5703125" bestFit="1" customWidth="1"/>
    <col min="12579" max="12579" width="8" customWidth="1"/>
    <col min="12580" max="12580" width="17.7109375" bestFit="1" customWidth="1"/>
    <col min="12581" max="12581" width="8.42578125" customWidth="1"/>
    <col min="12582" max="12584" width="14.5703125" bestFit="1" customWidth="1"/>
    <col min="12585" max="12585" width="9.42578125" bestFit="1" customWidth="1"/>
    <col min="12586" max="12586" width="19.28515625" bestFit="1" customWidth="1"/>
    <col min="12587" max="12587" width="10" bestFit="1" customWidth="1"/>
    <col min="12588" max="12588" width="9.42578125" bestFit="1" customWidth="1"/>
    <col min="12589" max="12589" width="19.28515625" bestFit="1" customWidth="1"/>
    <col min="12590" max="12590" width="10" bestFit="1" customWidth="1"/>
    <col min="12801" max="12801" width="19.7109375" customWidth="1"/>
    <col min="12802" max="12803" width="34.5703125" customWidth="1"/>
    <col min="12804" max="12804" width="77.42578125" customWidth="1"/>
    <col min="12805" max="12805" width="49.140625" customWidth="1"/>
    <col min="12806" max="12806" width="11.140625" customWidth="1"/>
    <col min="12807" max="12811" width="11.140625" bestFit="1" customWidth="1"/>
    <col min="12812" max="12812" width="11.140625" customWidth="1"/>
    <col min="12813" max="12814" width="12.140625" bestFit="1" customWidth="1"/>
    <col min="12815" max="12816" width="14.5703125" customWidth="1"/>
    <col min="12817" max="12823" width="14.5703125" bestFit="1" customWidth="1"/>
    <col min="12824" max="12825" width="14.5703125" customWidth="1"/>
    <col min="12826" max="12828" width="14.5703125" bestFit="1" customWidth="1"/>
    <col min="12829" max="12829" width="14.5703125" customWidth="1"/>
    <col min="12830" max="12830" width="14.5703125" bestFit="1" customWidth="1"/>
    <col min="12831" max="12831" width="14.5703125" customWidth="1"/>
    <col min="12832" max="12834" width="14.5703125" bestFit="1" customWidth="1"/>
    <col min="12835" max="12835" width="8" customWidth="1"/>
    <col min="12836" max="12836" width="17.7109375" bestFit="1" customWidth="1"/>
    <col min="12837" max="12837" width="8.42578125" customWidth="1"/>
    <col min="12838" max="12840" width="14.5703125" bestFit="1" customWidth="1"/>
    <col min="12841" max="12841" width="9.42578125" bestFit="1" customWidth="1"/>
    <col min="12842" max="12842" width="19.28515625" bestFit="1" customWidth="1"/>
    <col min="12843" max="12843" width="10" bestFit="1" customWidth="1"/>
    <col min="12844" max="12844" width="9.42578125" bestFit="1" customWidth="1"/>
    <col min="12845" max="12845" width="19.28515625" bestFit="1" customWidth="1"/>
    <col min="12846" max="12846" width="10" bestFit="1" customWidth="1"/>
    <col min="13057" max="13057" width="19.7109375" customWidth="1"/>
    <col min="13058" max="13059" width="34.5703125" customWidth="1"/>
    <col min="13060" max="13060" width="77.42578125" customWidth="1"/>
    <col min="13061" max="13061" width="49.140625" customWidth="1"/>
    <col min="13062" max="13062" width="11.140625" customWidth="1"/>
    <col min="13063" max="13067" width="11.140625" bestFit="1" customWidth="1"/>
    <col min="13068" max="13068" width="11.140625" customWidth="1"/>
    <col min="13069" max="13070" width="12.140625" bestFit="1" customWidth="1"/>
    <col min="13071" max="13072" width="14.5703125" customWidth="1"/>
    <col min="13073" max="13079" width="14.5703125" bestFit="1" customWidth="1"/>
    <col min="13080" max="13081" width="14.5703125" customWidth="1"/>
    <col min="13082" max="13084" width="14.5703125" bestFit="1" customWidth="1"/>
    <col min="13085" max="13085" width="14.5703125" customWidth="1"/>
    <col min="13086" max="13086" width="14.5703125" bestFit="1" customWidth="1"/>
    <col min="13087" max="13087" width="14.5703125" customWidth="1"/>
    <col min="13088" max="13090" width="14.5703125" bestFit="1" customWidth="1"/>
    <col min="13091" max="13091" width="8" customWidth="1"/>
    <col min="13092" max="13092" width="17.7109375" bestFit="1" customWidth="1"/>
    <col min="13093" max="13093" width="8.42578125" customWidth="1"/>
    <col min="13094" max="13096" width="14.5703125" bestFit="1" customWidth="1"/>
    <col min="13097" max="13097" width="9.42578125" bestFit="1" customWidth="1"/>
    <col min="13098" max="13098" width="19.28515625" bestFit="1" customWidth="1"/>
    <col min="13099" max="13099" width="10" bestFit="1" customWidth="1"/>
    <col min="13100" max="13100" width="9.42578125" bestFit="1" customWidth="1"/>
    <col min="13101" max="13101" width="19.28515625" bestFit="1" customWidth="1"/>
    <col min="13102" max="13102" width="10" bestFit="1" customWidth="1"/>
    <col min="13313" max="13313" width="19.7109375" customWidth="1"/>
    <col min="13314" max="13315" width="34.5703125" customWidth="1"/>
    <col min="13316" max="13316" width="77.42578125" customWidth="1"/>
    <col min="13317" max="13317" width="49.140625" customWidth="1"/>
    <col min="13318" max="13318" width="11.140625" customWidth="1"/>
    <col min="13319" max="13323" width="11.140625" bestFit="1" customWidth="1"/>
    <col min="13324" max="13324" width="11.140625" customWidth="1"/>
    <col min="13325" max="13326" width="12.140625" bestFit="1" customWidth="1"/>
    <col min="13327" max="13328" width="14.5703125" customWidth="1"/>
    <col min="13329" max="13335" width="14.5703125" bestFit="1" customWidth="1"/>
    <col min="13336" max="13337" width="14.5703125" customWidth="1"/>
    <col min="13338" max="13340" width="14.5703125" bestFit="1" customWidth="1"/>
    <col min="13341" max="13341" width="14.5703125" customWidth="1"/>
    <col min="13342" max="13342" width="14.5703125" bestFit="1" customWidth="1"/>
    <col min="13343" max="13343" width="14.5703125" customWidth="1"/>
    <col min="13344" max="13346" width="14.5703125" bestFit="1" customWidth="1"/>
    <col min="13347" max="13347" width="8" customWidth="1"/>
    <col min="13348" max="13348" width="17.7109375" bestFit="1" customWidth="1"/>
    <col min="13349" max="13349" width="8.42578125" customWidth="1"/>
    <col min="13350" max="13352" width="14.5703125" bestFit="1" customWidth="1"/>
    <col min="13353" max="13353" width="9.42578125" bestFit="1" customWidth="1"/>
    <col min="13354" max="13354" width="19.28515625" bestFit="1" customWidth="1"/>
    <col min="13355" max="13355" width="10" bestFit="1" customWidth="1"/>
    <col min="13356" max="13356" width="9.42578125" bestFit="1" customWidth="1"/>
    <col min="13357" max="13357" width="19.28515625" bestFit="1" customWidth="1"/>
    <col min="13358" max="13358" width="10" bestFit="1" customWidth="1"/>
    <col min="13569" max="13569" width="19.7109375" customWidth="1"/>
    <col min="13570" max="13571" width="34.5703125" customWidth="1"/>
    <col min="13572" max="13572" width="77.42578125" customWidth="1"/>
    <col min="13573" max="13573" width="49.140625" customWidth="1"/>
    <col min="13574" max="13574" width="11.140625" customWidth="1"/>
    <col min="13575" max="13579" width="11.140625" bestFit="1" customWidth="1"/>
    <col min="13580" max="13580" width="11.140625" customWidth="1"/>
    <col min="13581" max="13582" width="12.140625" bestFit="1" customWidth="1"/>
    <col min="13583" max="13584" width="14.5703125" customWidth="1"/>
    <col min="13585" max="13591" width="14.5703125" bestFit="1" customWidth="1"/>
    <col min="13592" max="13593" width="14.5703125" customWidth="1"/>
    <col min="13594" max="13596" width="14.5703125" bestFit="1" customWidth="1"/>
    <col min="13597" max="13597" width="14.5703125" customWidth="1"/>
    <col min="13598" max="13598" width="14.5703125" bestFit="1" customWidth="1"/>
    <col min="13599" max="13599" width="14.5703125" customWidth="1"/>
    <col min="13600" max="13602" width="14.5703125" bestFit="1" customWidth="1"/>
    <col min="13603" max="13603" width="8" customWidth="1"/>
    <col min="13604" max="13604" width="17.7109375" bestFit="1" customWidth="1"/>
    <col min="13605" max="13605" width="8.42578125" customWidth="1"/>
    <col min="13606" max="13608" width="14.5703125" bestFit="1" customWidth="1"/>
    <col min="13609" max="13609" width="9.42578125" bestFit="1" customWidth="1"/>
    <col min="13610" max="13610" width="19.28515625" bestFit="1" customWidth="1"/>
    <col min="13611" max="13611" width="10" bestFit="1" customWidth="1"/>
    <col min="13612" max="13612" width="9.42578125" bestFit="1" customWidth="1"/>
    <col min="13613" max="13613" width="19.28515625" bestFit="1" customWidth="1"/>
    <col min="13614" max="13614" width="10" bestFit="1" customWidth="1"/>
    <col min="13825" max="13825" width="19.7109375" customWidth="1"/>
    <col min="13826" max="13827" width="34.5703125" customWidth="1"/>
    <col min="13828" max="13828" width="77.42578125" customWidth="1"/>
    <col min="13829" max="13829" width="49.140625" customWidth="1"/>
    <col min="13830" max="13830" width="11.140625" customWidth="1"/>
    <col min="13831" max="13835" width="11.140625" bestFit="1" customWidth="1"/>
    <col min="13836" max="13836" width="11.140625" customWidth="1"/>
    <col min="13837" max="13838" width="12.140625" bestFit="1" customWidth="1"/>
    <col min="13839" max="13840" width="14.5703125" customWidth="1"/>
    <col min="13841" max="13847" width="14.5703125" bestFit="1" customWidth="1"/>
    <col min="13848" max="13849" width="14.5703125" customWidth="1"/>
    <col min="13850" max="13852" width="14.5703125" bestFit="1" customWidth="1"/>
    <col min="13853" max="13853" width="14.5703125" customWidth="1"/>
    <col min="13854" max="13854" width="14.5703125" bestFit="1" customWidth="1"/>
    <col min="13855" max="13855" width="14.5703125" customWidth="1"/>
    <col min="13856" max="13858" width="14.5703125" bestFit="1" customWidth="1"/>
    <col min="13859" max="13859" width="8" customWidth="1"/>
    <col min="13860" max="13860" width="17.7109375" bestFit="1" customWidth="1"/>
    <col min="13861" max="13861" width="8.42578125" customWidth="1"/>
    <col min="13862" max="13864" width="14.5703125" bestFit="1" customWidth="1"/>
    <col min="13865" max="13865" width="9.42578125" bestFit="1" customWidth="1"/>
    <col min="13866" max="13866" width="19.28515625" bestFit="1" customWidth="1"/>
    <col min="13867" max="13867" width="10" bestFit="1" customWidth="1"/>
    <col min="13868" max="13868" width="9.42578125" bestFit="1" customWidth="1"/>
    <col min="13869" max="13869" width="19.28515625" bestFit="1" customWidth="1"/>
    <col min="13870" max="13870" width="10" bestFit="1" customWidth="1"/>
    <col min="14081" max="14081" width="19.7109375" customWidth="1"/>
    <col min="14082" max="14083" width="34.5703125" customWidth="1"/>
    <col min="14084" max="14084" width="77.42578125" customWidth="1"/>
    <col min="14085" max="14085" width="49.140625" customWidth="1"/>
    <col min="14086" max="14086" width="11.140625" customWidth="1"/>
    <col min="14087" max="14091" width="11.140625" bestFit="1" customWidth="1"/>
    <col min="14092" max="14092" width="11.140625" customWidth="1"/>
    <col min="14093" max="14094" width="12.140625" bestFit="1" customWidth="1"/>
    <col min="14095" max="14096" width="14.5703125" customWidth="1"/>
    <col min="14097" max="14103" width="14.5703125" bestFit="1" customWidth="1"/>
    <col min="14104" max="14105" width="14.5703125" customWidth="1"/>
    <col min="14106" max="14108" width="14.5703125" bestFit="1" customWidth="1"/>
    <col min="14109" max="14109" width="14.5703125" customWidth="1"/>
    <col min="14110" max="14110" width="14.5703125" bestFit="1" customWidth="1"/>
    <col min="14111" max="14111" width="14.5703125" customWidth="1"/>
    <col min="14112" max="14114" width="14.5703125" bestFit="1" customWidth="1"/>
    <col min="14115" max="14115" width="8" customWidth="1"/>
    <col min="14116" max="14116" width="17.7109375" bestFit="1" customWidth="1"/>
    <col min="14117" max="14117" width="8.42578125" customWidth="1"/>
    <col min="14118" max="14120" width="14.5703125" bestFit="1" customWidth="1"/>
    <col min="14121" max="14121" width="9.42578125" bestFit="1" customWidth="1"/>
    <col min="14122" max="14122" width="19.28515625" bestFit="1" customWidth="1"/>
    <col min="14123" max="14123" width="10" bestFit="1" customWidth="1"/>
    <col min="14124" max="14124" width="9.42578125" bestFit="1" customWidth="1"/>
    <col min="14125" max="14125" width="19.28515625" bestFit="1" customWidth="1"/>
    <col min="14126" max="14126" width="10" bestFit="1" customWidth="1"/>
    <col min="14337" max="14337" width="19.7109375" customWidth="1"/>
    <col min="14338" max="14339" width="34.5703125" customWidth="1"/>
    <col min="14340" max="14340" width="77.42578125" customWidth="1"/>
    <col min="14341" max="14341" width="49.140625" customWidth="1"/>
    <col min="14342" max="14342" width="11.140625" customWidth="1"/>
    <col min="14343" max="14347" width="11.140625" bestFit="1" customWidth="1"/>
    <col min="14348" max="14348" width="11.140625" customWidth="1"/>
    <col min="14349" max="14350" width="12.140625" bestFit="1" customWidth="1"/>
    <col min="14351" max="14352" width="14.5703125" customWidth="1"/>
    <col min="14353" max="14359" width="14.5703125" bestFit="1" customWidth="1"/>
    <col min="14360" max="14361" width="14.5703125" customWidth="1"/>
    <col min="14362" max="14364" width="14.5703125" bestFit="1" customWidth="1"/>
    <col min="14365" max="14365" width="14.5703125" customWidth="1"/>
    <col min="14366" max="14366" width="14.5703125" bestFit="1" customWidth="1"/>
    <col min="14367" max="14367" width="14.5703125" customWidth="1"/>
    <col min="14368" max="14370" width="14.5703125" bestFit="1" customWidth="1"/>
    <col min="14371" max="14371" width="8" customWidth="1"/>
    <col min="14372" max="14372" width="17.7109375" bestFit="1" customWidth="1"/>
    <col min="14373" max="14373" width="8.42578125" customWidth="1"/>
    <col min="14374" max="14376" width="14.5703125" bestFit="1" customWidth="1"/>
    <col min="14377" max="14377" width="9.42578125" bestFit="1" customWidth="1"/>
    <col min="14378" max="14378" width="19.28515625" bestFit="1" customWidth="1"/>
    <col min="14379" max="14379" width="10" bestFit="1" customWidth="1"/>
    <col min="14380" max="14380" width="9.42578125" bestFit="1" customWidth="1"/>
    <col min="14381" max="14381" width="19.28515625" bestFit="1" customWidth="1"/>
    <col min="14382" max="14382" width="10" bestFit="1" customWidth="1"/>
    <col min="14593" max="14593" width="19.7109375" customWidth="1"/>
    <col min="14594" max="14595" width="34.5703125" customWidth="1"/>
    <col min="14596" max="14596" width="77.42578125" customWidth="1"/>
    <col min="14597" max="14597" width="49.140625" customWidth="1"/>
    <col min="14598" max="14598" width="11.140625" customWidth="1"/>
    <col min="14599" max="14603" width="11.140625" bestFit="1" customWidth="1"/>
    <col min="14604" max="14604" width="11.140625" customWidth="1"/>
    <col min="14605" max="14606" width="12.140625" bestFit="1" customWidth="1"/>
    <col min="14607" max="14608" width="14.5703125" customWidth="1"/>
    <col min="14609" max="14615" width="14.5703125" bestFit="1" customWidth="1"/>
    <col min="14616" max="14617" width="14.5703125" customWidth="1"/>
    <col min="14618" max="14620" width="14.5703125" bestFit="1" customWidth="1"/>
    <col min="14621" max="14621" width="14.5703125" customWidth="1"/>
    <col min="14622" max="14622" width="14.5703125" bestFit="1" customWidth="1"/>
    <col min="14623" max="14623" width="14.5703125" customWidth="1"/>
    <col min="14624" max="14626" width="14.5703125" bestFit="1" customWidth="1"/>
    <col min="14627" max="14627" width="8" customWidth="1"/>
    <col min="14628" max="14628" width="17.7109375" bestFit="1" customWidth="1"/>
    <col min="14629" max="14629" width="8.42578125" customWidth="1"/>
    <col min="14630" max="14632" width="14.5703125" bestFit="1" customWidth="1"/>
    <col min="14633" max="14633" width="9.42578125" bestFit="1" customWidth="1"/>
    <col min="14634" max="14634" width="19.28515625" bestFit="1" customWidth="1"/>
    <col min="14635" max="14635" width="10" bestFit="1" customWidth="1"/>
    <col min="14636" max="14636" width="9.42578125" bestFit="1" customWidth="1"/>
    <col min="14637" max="14637" width="19.28515625" bestFit="1" customWidth="1"/>
    <col min="14638" max="14638" width="10" bestFit="1" customWidth="1"/>
    <col min="14849" max="14849" width="19.7109375" customWidth="1"/>
    <col min="14850" max="14851" width="34.5703125" customWidth="1"/>
    <col min="14852" max="14852" width="77.42578125" customWidth="1"/>
    <col min="14853" max="14853" width="49.140625" customWidth="1"/>
    <col min="14854" max="14854" width="11.140625" customWidth="1"/>
    <col min="14855" max="14859" width="11.140625" bestFit="1" customWidth="1"/>
    <col min="14860" max="14860" width="11.140625" customWidth="1"/>
    <col min="14861" max="14862" width="12.140625" bestFit="1" customWidth="1"/>
    <col min="14863" max="14864" width="14.5703125" customWidth="1"/>
    <col min="14865" max="14871" width="14.5703125" bestFit="1" customWidth="1"/>
    <col min="14872" max="14873" width="14.5703125" customWidth="1"/>
    <col min="14874" max="14876" width="14.5703125" bestFit="1" customWidth="1"/>
    <col min="14877" max="14877" width="14.5703125" customWidth="1"/>
    <col min="14878" max="14878" width="14.5703125" bestFit="1" customWidth="1"/>
    <col min="14879" max="14879" width="14.5703125" customWidth="1"/>
    <col min="14880" max="14882" width="14.5703125" bestFit="1" customWidth="1"/>
    <col min="14883" max="14883" width="8" customWidth="1"/>
    <col min="14884" max="14884" width="17.7109375" bestFit="1" customWidth="1"/>
    <col min="14885" max="14885" width="8.42578125" customWidth="1"/>
    <col min="14886" max="14888" width="14.5703125" bestFit="1" customWidth="1"/>
    <col min="14889" max="14889" width="9.42578125" bestFit="1" customWidth="1"/>
    <col min="14890" max="14890" width="19.28515625" bestFit="1" customWidth="1"/>
    <col min="14891" max="14891" width="10" bestFit="1" customWidth="1"/>
    <col min="14892" max="14892" width="9.42578125" bestFit="1" customWidth="1"/>
    <col min="14893" max="14893" width="19.28515625" bestFit="1" customWidth="1"/>
    <col min="14894" max="14894" width="10" bestFit="1" customWidth="1"/>
    <col min="15105" max="15105" width="19.7109375" customWidth="1"/>
    <col min="15106" max="15107" width="34.5703125" customWidth="1"/>
    <col min="15108" max="15108" width="77.42578125" customWidth="1"/>
    <col min="15109" max="15109" width="49.140625" customWidth="1"/>
    <col min="15110" max="15110" width="11.140625" customWidth="1"/>
    <col min="15111" max="15115" width="11.140625" bestFit="1" customWidth="1"/>
    <col min="15116" max="15116" width="11.140625" customWidth="1"/>
    <col min="15117" max="15118" width="12.140625" bestFit="1" customWidth="1"/>
    <col min="15119" max="15120" width="14.5703125" customWidth="1"/>
    <col min="15121" max="15127" width="14.5703125" bestFit="1" customWidth="1"/>
    <col min="15128" max="15129" width="14.5703125" customWidth="1"/>
    <col min="15130" max="15132" width="14.5703125" bestFit="1" customWidth="1"/>
    <col min="15133" max="15133" width="14.5703125" customWidth="1"/>
    <col min="15134" max="15134" width="14.5703125" bestFit="1" customWidth="1"/>
    <col min="15135" max="15135" width="14.5703125" customWidth="1"/>
    <col min="15136" max="15138" width="14.5703125" bestFit="1" customWidth="1"/>
    <col min="15139" max="15139" width="8" customWidth="1"/>
    <col min="15140" max="15140" width="17.7109375" bestFit="1" customWidth="1"/>
    <col min="15141" max="15141" width="8.42578125" customWidth="1"/>
    <col min="15142" max="15144" width="14.5703125" bestFit="1" customWidth="1"/>
    <col min="15145" max="15145" width="9.42578125" bestFit="1" customWidth="1"/>
    <col min="15146" max="15146" width="19.28515625" bestFit="1" customWidth="1"/>
    <col min="15147" max="15147" width="10" bestFit="1" customWidth="1"/>
    <col min="15148" max="15148" width="9.42578125" bestFit="1" customWidth="1"/>
    <col min="15149" max="15149" width="19.28515625" bestFit="1" customWidth="1"/>
    <col min="15150" max="15150" width="10" bestFit="1" customWidth="1"/>
    <col min="15361" max="15361" width="19.7109375" customWidth="1"/>
    <col min="15362" max="15363" width="34.5703125" customWidth="1"/>
    <col min="15364" max="15364" width="77.42578125" customWidth="1"/>
    <col min="15365" max="15365" width="49.140625" customWidth="1"/>
    <col min="15366" max="15366" width="11.140625" customWidth="1"/>
    <col min="15367" max="15371" width="11.140625" bestFit="1" customWidth="1"/>
    <col min="15372" max="15372" width="11.140625" customWidth="1"/>
    <col min="15373" max="15374" width="12.140625" bestFit="1" customWidth="1"/>
    <col min="15375" max="15376" width="14.5703125" customWidth="1"/>
    <col min="15377" max="15383" width="14.5703125" bestFit="1" customWidth="1"/>
    <col min="15384" max="15385" width="14.5703125" customWidth="1"/>
    <col min="15386" max="15388" width="14.5703125" bestFit="1" customWidth="1"/>
    <col min="15389" max="15389" width="14.5703125" customWidth="1"/>
    <col min="15390" max="15390" width="14.5703125" bestFit="1" customWidth="1"/>
    <col min="15391" max="15391" width="14.5703125" customWidth="1"/>
    <col min="15392" max="15394" width="14.5703125" bestFit="1" customWidth="1"/>
    <col min="15395" max="15395" width="8" customWidth="1"/>
    <col min="15396" max="15396" width="17.7109375" bestFit="1" customWidth="1"/>
    <col min="15397" max="15397" width="8.42578125" customWidth="1"/>
    <col min="15398" max="15400" width="14.5703125" bestFit="1" customWidth="1"/>
    <col min="15401" max="15401" width="9.42578125" bestFit="1" customWidth="1"/>
    <col min="15402" max="15402" width="19.28515625" bestFit="1" customWidth="1"/>
    <col min="15403" max="15403" width="10" bestFit="1" customWidth="1"/>
    <col min="15404" max="15404" width="9.42578125" bestFit="1" customWidth="1"/>
    <col min="15405" max="15405" width="19.28515625" bestFit="1" customWidth="1"/>
    <col min="15406" max="15406" width="10" bestFit="1" customWidth="1"/>
    <col min="15617" max="15617" width="19.7109375" customWidth="1"/>
    <col min="15618" max="15619" width="34.5703125" customWidth="1"/>
    <col min="15620" max="15620" width="77.42578125" customWidth="1"/>
    <col min="15621" max="15621" width="49.140625" customWidth="1"/>
    <col min="15622" max="15622" width="11.140625" customWidth="1"/>
    <col min="15623" max="15627" width="11.140625" bestFit="1" customWidth="1"/>
    <col min="15628" max="15628" width="11.140625" customWidth="1"/>
    <col min="15629" max="15630" width="12.140625" bestFit="1" customWidth="1"/>
    <col min="15631" max="15632" width="14.5703125" customWidth="1"/>
    <col min="15633" max="15639" width="14.5703125" bestFit="1" customWidth="1"/>
    <col min="15640" max="15641" width="14.5703125" customWidth="1"/>
    <col min="15642" max="15644" width="14.5703125" bestFit="1" customWidth="1"/>
    <col min="15645" max="15645" width="14.5703125" customWidth="1"/>
    <col min="15646" max="15646" width="14.5703125" bestFit="1" customWidth="1"/>
    <col min="15647" max="15647" width="14.5703125" customWidth="1"/>
    <col min="15648" max="15650" width="14.5703125" bestFit="1" customWidth="1"/>
    <col min="15651" max="15651" width="8" customWidth="1"/>
    <col min="15652" max="15652" width="17.7109375" bestFit="1" customWidth="1"/>
    <col min="15653" max="15653" width="8.42578125" customWidth="1"/>
    <col min="15654" max="15656" width="14.5703125" bestFit="1" customWidth="1"/>
    <col min="15657" max="15657" width="9.42578125" bestFit="1" customWidth="1"/>
    <col min="15658" max="15658" width="19.28515625" bestFit="1" customWidth="1"/>
    <col min="15659" max="15659" width="10" bestFit="1" customWidth="1"/>
    <col min="15660" max="15660" width="9.42578125" bestFit="1" customWidth="1"/>
    <col min="15661" max="15661" width="19.28515625" bestFit="1" customWidth="1"/>
    <col min="15662" max="15662" width="10" bestFit="1" customWidth="1"/>
    <col min="15873" max="15873" width="19.7109375" customWidth="1"/>
    <col min="15874" max="15875" width="34.5703125" customWidth="1"/>
    <col min="15876" max="15876" width="77.42578125" customWidth="1"/>
    <col min="15877" max="15877" width="49.140625" customWidth="1"/>
    <col min="15878" max="15878" width="11.140625" customWidth="1"/>
    <col min="15879" max="15883" width="11.140625" bestFit="1" customWidth="1"/>
    <col min="15884" max="15884" width="11.140625" customWidth="1"/>
    <col min="15885" max="15886" width="12.140625" bestFit="1" customWidth="1"/>
    <col min="15887" max="15888" width="14.5703125" customWidth="1"/>
    <col min="15889" max="15895" width="14.5703125" bestFit="1" customWidth="1"/>
    <col min="15896" max="15897" width="14.5703125" customWidth="1"/>
    <col min="15898" max="15900" width="14.5703125" bestFit="1" customWidth="1"/>
    <col min="15901" max="15901" width="14.5703125" customWidth="1"/>
    <col min="15902" max="15902" width="14.5703125" bestFit="1" customWidth="1"/>
    <col min="15903" max="15903" width="14.5703125" customWidth="1"/>
    <col min="15904" max="15906" width="14.5703125" bestFit="1" customWidth="1"/>
    <col min="15907" max="15907" width="8" customWidth="1"/>
    <col min="15908" max="15908" width="17.7109375" bestFit="1" customWidth="1"/>
    <col min="15909" max="15909" width="8.42578125" customWidth="1"/>
    <col min="15910" max="15912" width="14.5703125" bestFit="1" customWidth="1"/>
    <col min="15913" max="15913" width="9.42578125" bestFit="1" customWidth="1"/>
    <col min="15914" max="15914" width="19.28515625" bestFit="1" customWidth="1"/>
    <col min="15915" max="15915" width="10" bestFit="1" customWidth="1"/>
    <col min="15916" max="15916" width="9.42578125" bestFit="1" customWidth="1"/>
    <col min="15917" max="15917" width="19.28515625" bestFit="1" customWidth="1"/>
    <col min="15918" max="15918" width="10" bestFit="1" customWidth="1"/>
    <col min="16129" max="16129" width="19.7109375" customWidth="1"/>
    <col min="16130" max="16131" width="34.5703125" customWidth="1"/>
    <col min="16132" max="16132" width="77.42578125" customWidth="1"/>
    <col min="16133" max="16133" width="49.140625" customWidth="1"/>
    <col min="16134" max="16134" width="11.140625" customWidth="1"/>
    <col min="16135" max="16139" width="11.140625" bestFit="1" customWidth="1"/>
    <col min="16140" max="16140" width="11.140625" customWidth="1"/>
    <col min="16141" max="16142" width="12.140625" bestFit="1" customWidth="1"/>
    <col min="16143" max="16144" width="14.5703125" customWidth="1"/>
    <col min="16145" max="16151" width="14.5703125" bestFit="1" customWidth="1"/>
    <col min="16152" max="16153" width="14.5703125" customWidth="1"/>
    <col min="16154" max="16156" width="14.5703125" bestFit="1" customWidth="1"/>
    <col min="16157" max="16157" width="14.5703125" customWidth="1"/>
    <col min="16158" max="16158" width="14.5703125" bestFit="1" customWidth="1"/>
    <col min="16159" max="16159" width="14.5703125" customWidth="1"/>
    <col min="16160" max="16162" width="14.5703125" bestFit="1" customWidth="1"/>
    <col min="16163" max="16163" width="8" customWidth="1"/>
    <col min="16164" max="16164" width="17.7109375" bestFit="1" customWidth="1"/>
    <col min="16165" max="16165" width="8.42578125" customWidth="1"/>
    <col min="16166" max="16168" width="14.5703125" bestFit="1" customWidth="1"/>
    <col min="16169" max="16169" width="9.42578125" bestFit="1" customWidth="1"/>
    <col min="16170" max="16170" width="19.28515625" bestFit="1" customWidth="1"/>
    <col min="16171" max="16171" width="10" bestFit="1" customWidth="1"/>
    <col min="16172" max="16172" width="9.42578125" bestFit="1" customWidth="1"/>
    <col min="16173" max="16173" width="19.28515625" bestFit="1" customWidth="1"/>
    <col min="16174" max="16174" width="10" bestFit="1" customWidth="1"/>
  </cols>
  <sheetData>
    <row r="3" spans="1:13" x14ac:dyDescent="0.2">
      <c r="A3" s="2" t="s">
        <v>1</v>
      </c>
      <c r="B3" s="5"/>
      <c r="C3" s="5"/>
      <c r="D3" s="5"/>
      <c r="E3" s="5"/>
      <c r="F3" s="2" t="s">
        <v>0</v>
      </c>
      <c r="G3" s="5"/>
      <c r="H3" s="5"/>
      <c r="I3" s="5"/>
      <c r="J3" s="5"/>
      <c r="K3" s="5"/>
      <c r="L3" s="5"/>
      <c r="M3" s="41"/>
    </row>
    <row r="4" spans="1:13" x14ac:dyDescent="0.2">
      <c r="A4" s="2" t="s">
        <v>8</v>
      </c>
      <c r="B4" s="2" t="s">
        <v>10</v>
      </c>
      <c r="C4" s="2" t="s">
        <v>13</v>
      </c>
      <c r="D4" s="2" t="s">
        <v>18</v>
      </c>
      <c r="E4" s="2" t="s">
        <v>37</v>
      </c>
      <c r="F4" s="42" t="s">
        <v>165</v>
      </c>
      <c r="G4" s="43" t="s">
        <v>2</v>
      </c>
      <c r="H4" s="43" t="s">
        <v>3</v>
      </c>
      <c r="I4" s="43" t="s">
        <v>4</v>
      </c>
      <c r="J4" s="43" t="s">
        <v>5</v>
      </c>
      <c r="K4" s="43" t="s">
        <v>6</v>
      </c>
      <c r="L4" s="43" t="s">
        <v>166</v>
      </c>
      <c r="M4" s="44" t="s">
        <v>7</v>
      </c>
    </row>
    <row r="5" spans="1:13" x14ac:dyDescent="0.2">
      <c r="A5" s="1" t="s">
        <v>167</v>
      </c>
      <c r="B5" s="1" t="s">
        <v>167</v>
      </c>
      <c r="C5" s="5"/>
      <c r="D5" s="5"/>
      <c r="E5" s="5"/>
      <c r="F5" s="42">
        <v>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44">
        <v>0</v>
      </c>
    </row>
    <row r="6" spans="1:13" x14ac:dyDescent="0.2">
      <c r="A6" s="3"/>
      <c r="B6" s="1" t="s">
        <v>11</v>
      </c>
      <c r="C6" s="1" t="s">
        <v>11</v>
      </c>
      <c r="D6" s="5"/>
      <c r="E6" s="5"/>
      <c r="F6" s="42">
        <v>0</v>
      </c>
      <c r="G6" s="43">
        <v>0</v>
      </c>
      <c r="H6" s="43">
        <v>0</v>
      </c>
      <c r="I6" s="43">
        <v>0</v>
      </c>
      <c r="J6" s="43">
        <v>0</v>
      </c>
      <c r="K6" s="43">
        <v>0</v>
      </c>
      <c r="L6" s="43">
        <v>0</v>
      </c>
      <c r="M6" s="44">
        <v>0</v>
      </c>
    </row>
    <row r="7" spans="1:13" x14ac:dyDescent="0.2">
      <c r="A7" s="3"/>
      <c r="B7" s="3"/>
      <c r="C7" s="1" t="s">
        <v>14</v>
      </c>
      <c r="D7" s="1" t="s">
        <v>14</v>
      </c>
      <c r="E7" s="5"/>
      <c r="F7" s="42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4">
        <v>0</v>
      </c>
    </row>
    <row r="8" spans="1:13" x14ac:dyDescent="0.2">
      <c r="A8" s="3"/>
      <c r="B8" s="3"/>
      <c r="C8" s="3"/>
      <c r="D8" s="1" t="s">
        <v>19</v>
      </c>
      <c r="E8" s="1" t="s">
        <v>19</v>
      </c>
      <c r="F8" s="42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4">
        <v>0</v>
      </c>
    </row>
    <row r="9" spans="1:13" x14ac:dyDescent="0.2">
      <c r="A9" s="3"/>
      <c r="B9" s="3"/>
      <c r="C9" s="3"/>
      <c r="D9" s="3"/>
      <c r="E9" s="6" t="s">
        <v>38</v>
      </c>
      <c r="F9" s="45">
        <v>0</v>
      </c>
      <c r="G9" s="46">
        <v>699999.9099999998</v>
      </c>
      <c r="H9" s="46">
        <v>1050000.1200000015</v>
      </c>
      <c r="I9" s="46">
        <v>1049999.9800000007</v>
      </c>
      <c r="J9" s="46">
        <v>0</v>
      </c>
      <c r="K9" s="46">
        <v>0</v>
      </c>
      <c r="L9" s="46">
        <v>0</v>
      </c>
      <c r="M9" s="47">
        <v>2800000.0100000016</v>
      </c>
    </row>
    <row r="10" spans="1:13" x14ac:dyDescent="0.2">
      <c r="A10" s="3"/>
      <c r="B10" s="3"/>
      <c r="C10" s="3"/>
      <c r="D10" s="1" t="s">
        <v>39</v>
      </c>
      <c r="E10" s="5"/>
      <c r="F10" s="42">
        <v>0</v>
      </c>
      <c r="G10" s="43">
        <v>699999.9099999998</v>
      </c>
      <c r="H10" s="43">
        <v>1050000.1200000015</v>
      </c>
      <c r="I10" s="43">
        <v>1049999.9800000007</v>
      </c>
      <c r="J10" s="43">
        <v>0</v>
      </c>
      <c r="K10" s="43">
        <v>0</v>
      </c>
      <c r="L10" s="43">
        <v>0</v>
      </c>
      <c r="M10" s="44">
        <v>2800000.0100000016</v>
      </c>
    </row>
    <row r="11" spans="1:13" x14ac:dyDescent="0.2">
      <c r="A11" s="3"/>
      <c r="B11" s="3"/>
      <c r="C11" s="3"/>
      <c r="D11" s="1" t="s">
        <v>20</v>
      </c>
      <c r="E11" s="1" t="s">
        <v>20</v>
      </c>
      <c r="F11" s="42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4">
        <v>0</v>
      </c>
    </row>
    <row r="12" spans="1:13" x14ac:dyDescent="0.2">
      <c r="A12" s="3"/>
      <c r="B12" s="3"/>
      <c r="C12" s="3"/>
      <c r="D12" s="3"/>
      <c r="E12" s="6" t="s">
        <v>40</v>
      </c>
      <c r="F12" s="45">
        <v>0</v>
      </c>
      <c r="G12" s="46">
        <v>349999.9599999999</v>
      </c>
      <c r="H12" s="46">
        <v>199999.79999999981</v>
      </c>
      <c r="I12" s="46">
        <v>0</v>
      </c>
      <c r="J12" s="46">
        <v>0</v>
      </c>
      <c r="K12" s="46">
        <v>0</v>
      </c>
      <c r="L12" s="46">
        <v>0</v>
      </c>
      <c r="M12" s="47">
        <v>549999.75999999978</v>
      </c>
    </row>
    <row r="13" spans="1:13" x14ac:dyDescent="0.2">
      <c r="A13" s="3"/>
      <c r="B13" s="3"/>
      <c r="C13" s="3"/>
      <c r="D13" s="1" t="s">
        <v>41</v>
      </c>
      <c r="E13" s="5"/>
      <c r="F13" s="42">
        <v>0</v>
      </c>
      <c r="G13" s="43">
        <v>349999.9599999999</v>
      </c>
      <c r="H13" s="43">
        <v>199999.79999999981</v>
      </c>
      <c r="I13" s="43">
        <v>0</v>
      </c>
      <c r="J13" s="43">
        <v>0</v>
      </c>
      <c r="K13" s="43">
        <v>0</v>
      </c>
      <c r="L13" s="43">
        <v>0</v>
      </c>
      <c r="M13" s="44">
        <v>549999.75999999978</v>
      </c>
    </row>
    <row r="14" spans="1:13" x14ac:dyDescent="0.2">
      <c r="A14" s="3"/>
      <c r="B14" s="3"/>
      <c r="C14" s="3"/>
      <c r="D14" s="1" t="s">
        <v>21</v>
      </c>
      <c r="E14" s="1" t="s">
        <v>21</v>
      </c>
      <c r="F14" s="42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4">
        <v>0</v>
      </c>
    </row>
    <row r="15" spans="1:13" x14ac:dyDescent="0.2">
      <c r="A15" s="3"/>
      <c r="B15" s="3"/>
      <c r="C15" s="3"/>
      <c r="D15" s="3"/>
      <c r="E15" s="6" t="s">
        <v>42</v>
      </c>
      <c r="F15" s="45">
        <v>0</v>
      </c>
      <c r="G15" s="46">
        <v>650000.13999999943</v>
      </c>
      <c r="H15" s="46">
        <v>849999.80000000075</v>
      </c>
      <c r="I15" s="46">
        <v>0</v>
      </c>
      <c r="J15" s="46">
        <v>0</v>
      </c>
      <c r="K15" s="46">
        <v>0</v>
      </c>
      <c r="L15" s="46">
        <v>0</v>
      </c>
      <c r="M15" s="47">
        <v>1499999.9400000002</v>
      </c>
    </row>
    <row r="16" spans="1:13" x14ac:dyDescent="0.2">
      <c r="A16" s="3"/>
      <c r="B16" s="3"/>
      <c r="C16" s="3"/>
      <c r="D16" s="1" t="s">
        <v>43</v>
      </c>
      <c r="E16" s="5"/>
      <c r="F16" s="42">
        <v>0</v>
      </c>
      <c r="G16" s="43">
        <v>650000.13999999943</v>
      </c>
      <c r="H16" s="43">
        <v>849999.80000000075</v>
      </c>
      <c r="I16" s="43">
        <v>0</v>
      </c>
      <c r="J16" s="43">
        <v>0</v>
      </c>
      <c r="K16" s="43">
        <v>0</v>
      </c>
      <c r="L16" s="43">
        <v>0</v>
      </c>
      <c r="M16" s="44">
        <v>1499999.9400000002</v>
      </c>
    </row>
    <row r="17" spans="1:13" x14ac:dyDescent="0.2">
      <c r="A17" s="3"/>
      <c r="B17" s="3"/>
      <c r="C17" s="3"/>
      <c r="D17" s="1" t="s">
        <v>22</v>
      </c>
      <c r="E17" s="1" t="s">
        <v>22</v>
      </c>
      <c r="F17" s="42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4">
        <v>0</v>
      </c>
    </row>
    <row r="18" spans="1:13" x14ac:dyDescent="0.2">
      <c r="A18" s="3"/>
      <c r="B18" s="3"/>
      <c r="C18" s="3"/>
      <c r="D18" s="3"/>
      <c r="E18" s="6" t="s">
        <v>44</v>
      </c>
      <c r="F18" s="45">
        <v>0</v>
      </c>
      <c r="G18" s="46">
        <v>1000000.0999999995</v>
      </c>
      <c r="H18" s="46">
        <v>599999.92000000016</v>
      </c>
      <c r="I18" s="46">
        <v>599999.92000000004</v>
      </c>
      <c r="J18" s="46">
        <v>800000.23999999976</v>
      </c>
      <c r="K18" s="46">
        <v>0</v>
      </c>
      <c r="L18" s="46">
        <v>0</v>
      </c>
      <c r="M18" s="47">
        <v>3000000.1799999992</v>
      </c>
    </row>
    <row r="19" spans="1:13" x14ac:dyDescent="0.2">
      <c r="A19" s="3"/>
      <c r="B19" s="3"/>
      <c r="C19" s="3"/>
      <c r="D19" s="1" t="s">
        <v>46</v>
      </c>
      <c r="E19" s="5"/>
      <c r="F19" s="42">
        <v>0</v>
      </c>
      <c r="G19" s="43">
        <v>1000000.0999999995</v>
      </c>
      <c r="H19" s="43">
        <v>599999.92000000016</v>
      </c>
      <c r="I19" s="43">
        <v>599999.92000000004</v>
      </c>
      <c r="J19" s="43">
        <v>800000.23999999976</v>
      </c>
      <c r="K19" s="43">
        <v>0</v>
      </c>
      <c r="L19" s="43">
        <v>0</v>
      </c>
      <c r="M19" s="44">
        <v>3000000.1799999992</v>
      </c>
    </row>
    <row r="20" spans="1:13" x14ac:dyDescent="0.2">
      <c r="A20" s="3"/>
      <c r="B20" s="3"/>
      <c r="C20" s="3"/>
      <c r="D20" s="1" t="s">
        <v>168</v>
      </c>
      <c r="E20" s="1" t="s">
        <v>168</v>
      </c>
      <c r="F20" s="42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4">
        <v>0</v>
      </c>
    </row>
    <row r="21" spans="1:13" x14ac:dyDescent="0.2">
      <c r="A21" s="3"/>
      <c r="B21" s="3"/>
      <c r="C21" s="3"/>
      <c r="D21" s="3"/>
      <c r="E21" s="6" t="s">
        <v>45</v>
      </c>
      <c r="F21" s="45">
        <v>0</v>
      </c>
      <c r="G21" s="46">
        <v>536459.92000000027</v>
      </c>
      <c r="H21" s="46">
        <v>357639.88000000006</v>
      </c>
      <c r="I21" s="46">
        <v>357639.88000000006</v>
      </c>
      <c r="J21" s="46">
        <v>357639.89000000007</v>
      </c>
      <c r="K21" s="46">
        <v>178822.06</v>
      </c>
      <c r="L21" s="46">
        <v>0</v>
      </c>
      <c r="M21" s="47">
        <v>1788201.6300000006</v>
      </c>
    </row>
    <row r="22" spans="1:13" x14ac:dyDescent="0.2">
      <c r="A22" s="3"/>
      <c r="B22" s="3"/>
      <c r="C22" s="3"/>
      <c r="D22" s="1" t="s">
        <v>142</v>
      </c>
      <c r="E22" s="5"/>
      <c r="F22" s="42">
        <v>0</v>
      </c>
      <c r="G22" s="43">
        <v>536459.92000000027</v>
      </c>
      <c r="H22" s="43">
        <v>357639.88000000006</v>
      </c>
      <c r="I22" s="43">
        <v>357639.88000000006</v>
      </c>
      <c r="J22" s="43">
        <v>357639.89000000007</v>
      </c>
      <c r="K22" s="43">
        <v>178822.06</v>
      </c>
      <c r="L22" s="43">
        <v>0</v>
      </c>
      <c r="M22" s="44">
        <v>1788201.6300000006</v>
      </c>
    </row>
    <row r="23" spans="1:13" x14ac:dyDescent="0.2">
      <c r="A23" s="3"/>
      <c r="B23" s="3"/>
      <c r="C23" s="3"/>
      <c r="D23" s="1" t="s">
        <v>143</v>
      </c>
      <c r="E23" s="1" t="s">
        <v>143</v>
      </c>
      <c r="F23" s="42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4">
        <v>0</v>
      </c>
    </row>
    <row r="24" spans="1:13" x14ac:dyDescent="0.2">
      <c r="A24" s="3"/>
      <c r="B24" s="3"/>
      <c r="C24" s="3"/>
      <c r="D24" s="3"/>
      <c r="E24" s="6" t="s">
        <v>47</v>
      </c>
      <c r="F24" s="45">
        <v>0</v>
      </c>
      <c r="G24" s="46">
        <v>200000.12000000017</v>
      </c>
      <c r="H24" s="46">
        <v>2799999.7999999975</v>
      </c>
      <c r="I24" s="46">
        <v>4059999.8399999975</v>
      </c>
      <c r="J24" s="46">
        <v>1939999.889999998</v>
      </c>
      <c r="K24" s="46">
        <v>0</v>
      </c>
      <c r="L24" s="46">
        <v>0</v>
      </c>
      <c r="M24" s="47">
        <v>8999999.6499999929</v>
      </c>
    </row>
    <row r="25" spans="1:13" x14ac:dyDescent="0.2">
      <c r="A25" s="3"/>
      <c r="B25" s="3"/>
      <c r="C25" s="3"/>
      <c r="D25" s="1" t="s">
        <v>144</v>
      </c>
      <c r="E25" s="5"/>
      <c r="F25" s="42">
        <v>0</v>
      </c>
      <c r="G25" s="43">
        <v>200000.12000000017</v>
      </c>
      <c r="H25" s="43">
        <v>2799999.7999999975</v>
      </c>
      <c r="I25" s="43">
        <v>4059999.8399999975</v>
      </c>
      <c r="J25" s="43">
        <v>1939999.889999998</v>
      </c>
      <c r="K25" s="43">
        <v>0</v>
      </c>
      <c r="L25" s="43">
        <v>0</v>
      </c>
      <c r="M25" s="44">
        <v>8999999.6499999929</v>
      </c>
    </row>
    <row r="26" spans="1:13" x14ac:dyDescent="0.2">
      <c r="A26" s="3"/>
      <c r="B26" s="3"/>
      <c r="C26" s="3"/>
      <c r="D26" s="1" t="s">
        <v>145</v>
      </c>
      <c r="E26" s="1" t="s">
        <v>145</v>
      </c>
      <c r="F26" s="42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4">
        <v>0</v>
      </c>
    </row>
    <row r="27" spans="1:13" x14ac:dyDescent="0.2">
      <c r="A27" s="3"/>
      <c r="B27" s="3"/>
      <c r="C27" s="3"/>
      <c r="D27" s="3"/>
      <c r="E27" s="6" t="s">
        <v>49</v>
      </c>
      <c r="F27" s="45">
        <v>0</v>
      </c>
      <c r="G27" s="46">
        <v>0</v>
      </c>
      <c r="H27" s="46">
        <v>1000000.0400000006</v>
      </c>
      <c r="I27" s="46">
        <v>2499999.839999998</v>
      </c>
      <c r="J27" s="46">
        <v>1499999.7999999991</v>
      </c>
      <c r="K27" s="46">
        <v>0</v>
      </c>
      <c r="L27" s="46">
        <v>0</v>
      </c>
      <c r="M27" s="47">
        <v>4999999.6799999978</v>
      </c>
    </row>
    <row r="28" spans="1:13" x14ac:dyDescent="0.2">
      <c r="A28" s="3"/>
      <c r="B28" s="3"/>
      <c r="C28" s="3"/>
      <c r="D28" s="1" t="s">
        <v>146</v>
      </c>
      <c r="E28" s="5"/>
      <c r="F28" s="42">
        <v>0</v>
      </c>
      <c r="G28" s="43">
        <v>0</v>
      </c>
      <c r="H28" s="43">
        <v>1000000.0400000006</v>
      </c>
      <c r="I28" s="43">
        <v>2499999.839999998</v>
      </c>
      <c r="J28" s="43">
        <v>1499999.7999999991</v>
      </c>
      <c r="K28" s="43">
        <v>0</v>
      </c>
      <c r="L28" s="43">
        <v>0</v>
      </c>
      <c r="M28" s="44">
        <v>4999999.6799999978</v>
      </c>
    </row>
    <row r="29" spans="1:13" x14ac:dyDescent="0.2">
      <c r="A29" s="3"/>
      <c r="B29" s="3"/>
      <c r="C29" s="3"/>
      <c r="D29" s="1" t="s">
        <v>147</v>
      </c>
      <c r="E29" s="1" t="s">
        <v>147</v>
      </c>
      <c r="F29" s="42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4">
        <v>0</v>
      </c>
    </row>
    <row r="30" spans="1:13" x14ac:dyDescent="0.2">
      <c r="A30" s="3"/>
      <c r="B30" s="3"/>
      <c r="C30" s="3"/>
      <c r="D30" s="3"/>
      <c r="E30" s="6" t="s">
        <v>51</v>
      </c>
      <c r="F30" s="45">
        <v>0</v>
      </c>
      <c r="G30" s="46">
        <v>2199999.8000000012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7">
        <v>2199999.8000000012</v>
      </c>
    </row>
    <row r="31" spans="1:13" x14ac:dyDescent="0.2">
      <c r="A31" s="3"/>
      <c r="B31" s="3"/>
      <c r="C31" s="3"/>
      <c r="D31" s="1" t="s">
        <v>148</v>
      </c>
      <c r="E31" s="5"/>
      <c r="F31" s="42">
        <v>0</v>
      </c>
      <c r="G31" s="43">
        <v>2199999.8000000012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4">
        <v>2199999.8000000012</v>
      </c>
    </row>
    <row r="32" spans="1:13" x14ac:dyDescent="0.2">
      <c r="A32" s="3"/>
      <c r="B32" s="3"/>
      <c r="C32" s="3"/>
      <c r="D32" s="1" t="s">
        <v>149</v>
      </c>
      <c r="E32" s="1" t="s">
        <v>149</v>
      </c>
      <c r="F32" s="42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4">
        <v>0</v>
      </c>
    </row>
    <row r="33" spans="1:13" x14ac:dyDescent="0.2">
      <c r="A33" s="3"/>
      <c r="B33" s="3"/>
      <c r="C33" s="3"/>
      <c r="D33" s="3"/>
      <c r="E33" s="6" t="s">
        <v>53</v>
      </c>
      <c r="F33" s="45">
        <v>0</v>
      </c>
      <c r="G33" s="46">
        <v>200000.12000000017</v>
      </c>
      <c r="H33" s="46">
        <v>450000.1999999996</v>
      </c>
      <c r="I33" s="46">
        <v>450000.1999999996</v>
      </c>
      <c r="J33" s="46">
        <v>199999.79999999981</v>
      </c>
      <c r="K33" s="46">
        <v>200000.12000000017</v>
      </c>
      <c r="L33" s="46">
        <v>0</v>
      </c>
      <c r="M33" s="47">
        <v>1500000.4399999995</v>
      </c>
    </row>
    <row r="34" spans="1:13" x14ac:dyDescent="0.2">
      <c r="A34" s="3"/>
      <c r="B34" s="3"/>
      <c r="C34" s="3"/>
      <c r="D34" s="1" t="s">
        <v>150</v>
      </c>
      <c r="E34" s="5"/>
      <c r="F34" s="42">
        <v>0</v>
      </c>
      <c r="G34" s="43">
        <v>200000.12000000017</v>
      </c>
      <c r="H34" s="43">
        <v>450000.1999999996</v>
      </c>
      <c r="I34" s="43">
        <v>450000.1999999996</v>
      </c>
      <c r="J34" s="43">
        <v>199999.79999999981</v>
      </c>
      <c r="K34" s="43">
        <v>200000.12000000017</v>
      </c>
      <c r="L34" s="43">
        <v>0</v>
      </c>
      <c r="M34" s="44">
        <v>1500000.4399999995</v>
      </c>
    </row>
    <row r="35" spans="1:13" x14ac:dyDescent="0.2">
      <c r="A35" s="3"/>
      <c r="B35" s="3"/>
      <c r="C35" s="1" t="s">
        <v>27</v>
      </c>
      <c r="D35" s="5"/>
      <c r="E35" s="5"/>
      <c r="F35" s="42">
        <v>0</v>
      </c>
      <c r="G35" s="43">
        <v>5836460.0700000003</v>
      </c>
      <c r="H35" s="43">
        <v>7307639.5600000005</v>
      </c>
      <c r="I35" s="43">
        <v>9017639.6599999964</v>
      </c>
      <c r="J35" s="43">
        <v>4797639.6199999964</v>
      </c>
      <c r="K35" s="43">
        <v>378822.18000000017</v>
      </c>
      <c r="L35" s="43">
        <v>0</v>
      </c>
      <c r="M35" s="44">
        <v>27338201.09</v>
      </c>
    </row>
    <row r="36" spans="1:13" x14ac:dyDescent="0.2">
      <c r="A36" s="3"/>
      <c r="B36" s="3"/>
      <c r="C36" s="1" t="s">
        <v>15</v>
      </c>
      <c r="D36" s="1" t="s">
        <v>15</v>
      </c>
      <c r="E36" s="5"/>
      <c r="F36" s="42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4">
        <v>0</v>
      </c>
    </row>
    <row r="37" spans="1:13" x14ac:dyDescent="0.2">
      <c r="A37" s="3"/>
      <c r="B37" s="3"/>
      <c r="C37" s="3"/>
      <c r="D37" s="1" t="s">
        <v>151</v>
      </c>
      <c r="E37" s="1" t="s">
        <v>151</v>
      </c>
      <c r="F37" s="42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4">
        <v>0</v>
      </c>
    </row>
    <row r="38" spans="1:13" x14ac:dyDescent="0.2">
      <c r="A38" s="3"/>
      <c r="B38" s="3"/>
      <c r="C38" s="3"/>
      <c r="D38" s="3"/>
      <c r="E38" s="6" t="s">
        <v>169</v>
      </c>
      <c r="F38" s="45">
        <v>0</v>
      </c>
      <c r="G38" s="46">
        <v>1500000.060000001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7">
        <v>1500000.060000001</v>
      </c>
    </row>
    <row r="39" spans="1:13" x14ac:dyDescent="0.2">
      <c r="A39" s="3"/>
      <c r="B39" s="3"/>
      <c r="C39" s="3"/>
      <c r="D39" s="3"/>
      <c r="E39" s="6" t="s">
        <v>56</v>
      </c>
      <c r="F39" s="45">
        <v>0</v>
      </c>
      <c r="G39" s="46">
        <v>3011494.2899999986</v>
      </c>
      <c r="H39" s="46">
        <v>2988505.7799999989</v>
      </c>
      <c r="I39" s="46">
        <v>8999999.839999998</v>
      </c>
      <c r="J39" s="46">
        <v>8999999.839999998</v>
      </c>
      <c r="K39" s="46">
        <v>6000000.0599999996</v>
      </c>
      <c r="L39" s="46">
        <v>0</v>
      </c>
      <c r="M39" s="47">
        <v>29999999.809999991</v>
      </c>
    </row>
    <row r="40" spans="1:13" x14ac:dyDescent="0.2">
      <c r="A40" s="3"/>
      <c r="B40" s="3"/>
      <c r="C40" s="3"/>
      <c r="D40" s="3"/>
      <c r="E40" s="6" t="s">
        <v>57</v>
      </c>
      <c r="F40" s="45">
        <v>0</v>
      </c>
      <c r="G40" s="46">
        <v>0</v>
      </c>
      <c r="H40" s="46">
        <v>0</v>
      </c>
      <c r="I40" s="46">
        <v>6000000.2300000042</v>
      </c>
      <c r="J40" s="46">
        <v>7500000.0399999898</v>
      </c>
      <c r="K40" s="46">
        <v>1499999.8899999985</v>
      </c>
      <c r="L40" s="46">
        <v>0</v>
      </c>
      <c r="M40" s="47">
        <v>15000000.159999993</v>
      </c>
    </row>
    <row r="41" spans="1:13" x14ac:dyDescent="0.2">
      <c r="A41" s="3"/>
      <c r="B41" s="3"/>
      <c r="C41" s="3"/>
      <c r="D41" s="1" t="s">
        <v>152</v>
      </c>
      <c r="E41" s="5"/>
      <c r="F41" s="42">
        <v>0</v>
      </c>
      <c r="G41" s="43">
        <v>4511494.3499999996</v>
      </c>
      <c r="H41" s="43">
        <v>2988505.7799999989</v>
      </c>
      <c r="I41" s="43">
        <v>15000000.070000002</v>
      </c>
      <c r="J41" s="43">
        <v>16499999.879999988</v>
      </c>
      <c r="K41" s="43">
        <v>7499999.9499999983</v>
      </c>
      <c r="L41" s="43">
        <v>0</v>
      </c>
      <c r="M41" s="44">
        <v>46500000.029999986</v>
      </c>
    </row>
    <row r="42" spans="1:13" x14ac:dyDescent="0.2">
      <c r="A42" s="3"/>
      <c r="B42" s="3"/>
      <c r="C42" s="3"/>
      <c r="D42" s="1" t="s">
        <v>153</v>
      </c>
      <c r="E42" s="1" t="s">
        <v>153</v>
      </c>
      <c r="F42" s="42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4">
        <v>0</v>
      </c>
    </row>
    <row r="43" spans="1:13" x14ac:dyDescent="0.2">
      <c r="A43" s="3"/>
      <c r="B43" s="3"/>
      <c r="C43" s="3"/>
      <c r="D43" s="3"/>
      <c r="E43" s="6" t="s">
        <v>169</v>
      </c>
      <c r="F43" s="45">
        <v>0</v>
      </c>
      <c r="G43" s="46">
        <v>500000.02000000014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7">
        <v>500000.02000000014</v>
      </c>
    </row>
    <row r="44" spans="1:13" x14ac:dyDescent="0.2">
      <c r="A44" s="3"/>
      <c r="B44" s="3"/>
      <c r="C44" s="3"/>
      <c r="D44" s="3"/>
      <c r="E44" s="6" t="s">
        <v>59</v>
      </c>
      <c r="F44" s="45">
        <v>0</v>
      </c>
      <c r="G44" s="46">
        <v>500000</v>
      </c>
      <c r="H44" s="46">
        <v>500000</v>
      </c>
      <c r="I44" s="46">
        <v>1700000.120000002</v>
      </c>
      <c r="J44" s="46">
        <v>299999.96000000002</v>
      </c>
      <c r="K44" s="46">
        <v>0</v>
      </c>
      <c r="L44" s="46">
        <v>0</v>
      </c>
      <c r="M44" s="47">
        <v>3000000.1800000025</v>
      </c>
    </row>
    <row r="45" spans="1:13" x14ac:dyDescent="0.2">
      <c r="A45" s="3"/>
      <c r="B45" s="3"/>
      <c r="C45" s="3"/>
      <c r="D45" s="3"/>
      <c r="E45" s="6" t="s">
        <v>60</v>
      </c>
      <c r="F45" s="45">
        <v>0</v>
      </c>
      <c r="G45" s="46">
        <v>0</v>
      </c>
      <c r="H45" s="46">
        <v>0</v>
      </c>
      <c r="I45" s="46">
        <v>2199999.879999998</v>
      </c>
      <c r="J45" s="46">
        <v>1466666.7599999986</v>
      </c>
      <c r="K45" s="46">
        <v>0</v>
      </c>
      <c r="L45" s="46">
        <v>0</v>
      </c>
      <c r="M45" s="47">
        <v>3666666.6399999969</v>
      </c>
    </row>
    <row r="46" spans="1:13" x14ac:dyDescent="0.2">
      <c r="A46" s="3"/>
      <c r="B46" s="3"/>
      <c r="C46" s="3"/>
      <c r="D46" s="1" t="s">
        <v>154</v>
      </c>
      <c r="E46" s="5"/>
      <c r="F46" s="42">
        <v>0</v>
      </c>
      <c r="G46" s="43">
        <v>1001915.7800000005</v>
      </c>
      <c r="H46" s="43">
        <v>498084.34000000032</v>
      </c>
      <c r="I46" s="43">
        <v>3900000</v>
      </c>
      <c r="J46" s="43">
        <v>1766666.7199999986</v>
      </c>
      <c r="K46" s="43">
        <v>0</v>
      </c>
      <c r="L46" s="43">
        <v>0</v>
      </c>
      <c r="M46" s="44">
        <v>7166666.8399999999</v>
      </c>
    </row>
    <row r="47" spans="1:13" x14ac:dyDescent="0.2">
      <c r="A47" s="3"/>
      <c r="B47" s="3"/>
      <c r="C47" s="3"/>
      <c r="D47" s="1" t="s">
        <v>155</v>
      </c>
      <c r="E47" s="1" t="s">
        <v>155</v>
      </c>
      <c r="F47" s="42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4">
        <v>0</v>
      </c>
    </row>
    <row r="48" spans="1:13" x14ac:dyDescent="0.2">
      <c r="A48" s="3"/>
      <c r="B48" s="3"/>
      <c r="C48" s="3"/>
      <c r="D48" s="3"/>
      <c r="E48" s="6" t="s">
        <v>62</v>
      </c>
      <c r="F48" s="45">
        <v>0</v>
      </c>
      <c r="G48" s="46">
        <v>702681.9</v>
      </c>
      <c r="H48" s="46">
        <v>2497317.9400000004</v>
      </c>
      <c r="I48" s="46">
        <v>2303846.1900000004</v>
      </c>
      <c r="J48" s="46">
        <v>496153.87000000017</v>
      </c>
      <c r="K48" s="46">
        <v>0</v>
      </c>
      <c r="L48" s="46">
        <v>0</v>
      </c>
      <c r="M48" s="47">
        <v>5999999.9000000013</v>
      </c>
    </row>
    <row r="49" spans="1:13" x14ac:dyDescent="0.2">
      <c r="A49" s="3"/>
      <c r="B49" s="3"/>
      <c r="C49" s="3"/>
      <c r="D49" s="3"/>
      <c r="E49" s="6" t="s">
        <v>63</v>
      </c>
      <c r="F49" s="45">
        <v>0</v>
      </c>
      <c r="G49" s="46">
        <v>0</v>
      </c>
      <c r="H49" s="46">
        <v>0</v>
      </c>
      <c r="I49" s="46">
        <v>5099999.8399999971</v>
      </c>
      <c r="J49" s="46">
        <v>3400000.2400000039</v>
      </c>
      <c r="K49" s="46">
        <v>0</v>
      </c>
      <c r="L49" s="46">
        <v>0</v>
      </c>
      <c r="M49" s="47">
        <v>8500000.0800000019</v>
      </c>
    </row>
    <row r="50" spans="1:13" x14ac:dyDescent="0.2">
      <c r="A50" s="3"/>
      <c r="B50" s="3"/>
      <c r="C50" s="3"/>
      <c r="D50" s="1" t="s">
        <v>156</v>
      </c>
      <c r="E50" s="5"/>
      <c r="F50" s="42">
        <v>0</v>
      </c>
      <c r="G50" s="43">
        <v>702681.9</v>
      </c>
      <c r="H50" s="43">
        <v>2497317.9400000004</v>
      </c>
      <c r="I50" s="43">
        <v>7403846.0299999975</v>
      </c>
      <c r="J50" s="43">
        <v>3896154.1100000041</v>
      </c>
      <c r="K50" s="43">
        <v>0</v>
      </c>
      <c r="L50" s="43">
        <v>0</v>
      </c>
      <c r="M50" s="44">
        <v>14499999.980000002</v>
      </c>
    </row>
    <row r="51" spans="1:13" x14ac:dyDescent="0.2">
      <c r="A51" s="3"/>
      <c r="B51" s="3"/>
      <c r="C51" s="3"/>
      <c r="D51" s="1" t="s">
        <v>157</v>
      </c>
      <c r="E51" s="1" t="s">
        <v>157</v>
      </c>
      <c r="F51" s="42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4">
        <v>0</v>
      </c>
    </row>
    <row r="52" spans="1:13" x14ac:dyDescent="0.2">
      <c r="A52" s="3"/>
      <c r="B52" s="3"/>
      <c r="C52" s="3"/>
      <c r="D52" s="3"/>
      <c r="E52" s="6" t="s">
        <v>170</v>
      </c>
      <c r="F52" s="45">
        <v>0</v>
      </c>
      <c r="G52" s="46">
        <v>6095130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7">
        <v>6095130</v>
      </c>
    </row>
    <row r="53" spans="1:13" x14ac:dyDescent="0.2">
      <c r="A53" s="3"/>
      <c r="B53" s="3"/>
      <c r="C53" s="3"/>
      <c r="D53" s="3"/>
      <c r="E53" s="6" t="s">
        <v>66</v>
      </c>
      <c r="F53" s="45">
        <v>0</v>
      </c>
      <c r="G53" s="46">
        <v>0</v>
      </c>
      <c r="H53" s="46">
        <v>2863984.7599999965</v>
      </c>
      <c r="I53" s="46">
        <v>8636015.0999999959</v>
      </c>
      <c r="J53" s="46">
        <v>0</v>
      </c>
      <c r="K53" s="46">
        <v>0</v>
      </c>
      <c r="L53" s="46">
        <v>0</v>
      </c>
      <c r="M53" s="47">
        <v>11499999.859999992</v>
      </c>
    </row>
    <row r="54" spans="1:13" x14ac:dyDescent="0.2">
      <c r="A54" s="3"/>
      <c r="B54" s="3"/>
      <c r="C54" s="3"/>
      <c r="D54" s="3"/>
      <c r="E54" s="6" t="s">
        <v>67</v>
      </c>
      <c r="F54" s="45">
        <v>0</v>
      </c>
      <c r="G54" s="46">
        <v>9881174.0000000019</v>
      </c>
      <c r="H54" s="46">
        <v>30289822.159999959</v>
      </c>
      <c r="I54" s="46">
        <v>14829004.839999998</v>
      </c>
      <c r="J54" s="46">
        <v>0</v>
      </c>
      <c r="K54" s="46">
        <v>0</v>
      </c>
      <c r="L54" s="46">
        <v>0</v>
      </c>
      <c r="M54" s="47">
        <v>55000000.999999955</v>
      </c>
    </row>
    <row r="55" spans="1:13" x14ac:dyDescent="0.2">
      <c r="A55" s="3"/>
      <c r="B55" s="3"/>
      <c r="C55" s="3"/>
      <c r="D55" s="1" t="s">
        <v>158</v>
      </c>
      <c r="E55" s="5"/>
      <c r="F55" s="42">
        <v>0</v>
      </c>
      <c r="G55" s="43">
        <v>15976304.000000002</v>
      </c>
      <c r="H55" s="43">
        <v>33153806.919999957</v>
      </c>
      <c r="I55" s="43">
        <v>23465019.939999994</v>
      </c>
      <c r="J55" s="43">
        <v>0</v>
      </c>
      <c r="K55" s="43">
        <v>0</v>
      </c>
      <c r="L55" s="43">
        <v>0</v>
      </c>
      <c r="M55" s="44">
        <v>72595130.859999955</v>
      </c>
    </row>
    <row r="56" spans="1:13" x14ac:dyDescent="0.2">
      <c r="A56" s="3"/>
      <c r="B56" s="3"/>
      <c r="C56" s="1" t="s">
        <v>32</v>
      </c>
      <c r="D56" s="5"/>
      <c r="E56" s="5"/>
      <c r="F56" s="42">
        <v>0</v>
      </c>
      <c r="G56" s="43">
        <v>22192396.030000001</v>
      </c>
      <c r="H56" s="43">
        <v>39137714.979999959</v>
      </c>
      <c r="I56" s="43">
        <v>49768866.039999992</v>
      </c>
      <c r="J56" s="43">
        <v>22162820.709999993</v>
      </c>
      <c r="K56" s="43">
        <v>7499999.9499999983</v>
      </c>
      <c r="L56" s="43">
        <v>0</v>
      </c>
      <c r="M56" s="44">
        <v>140761797.70999992</v>
      </c>
    </row>
    <row r="57" spans="1:13" x14ac:dyDescent="0.2">
      <c r="A57" s="3"/>
      <c r="B57" s="3"/>
      <c r="C57" s="1" t="s">
        <v>16</v>
      </c>
      <c r="D57" s="1" t="s">
        <v>16</v>
      </c>
      <c r="E57" s="5"/>
      <c r="F57" s="42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4">
        <v>0</v>
      </c>
    </row>
    <row r="58" spans="1:13" x14ac:dyDescent="0.2">
      <c r="A58" s="3"/>
      <c r="B58" s="3"/>
      <c r="C58" s="3"/>
      <c r="D58" s="1" t="s">
        <v>159</v>
      </c>
      <c r="E58" s="1" t="s">
        <v>159</v>
      </c>
      <c r="F58" s="42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4">
        <v>0</v>
      </c>
    </row>
    <row r="59" spans="1:13" x14ac:dyDescent="0.2">
      <c r="A59" s="3"/>
      <c r="B59" s="3"/>
      <c r="C59" s="3"/>
      <c r="D59" s="3"/>
      <c r="E59" s="6" t="s">
        <v>69</v>
      </c>
      <c r="F59" s="45">
        <v>0</v>
      </c>
      <c r="G59" s="46">
        <v>1700000</v>
      </c>
      <c r="H59" s="46">
        <v>1700000</v>
      </c>
      <c r="I59" s="46">
        <v>1700000</v>
      </c>
      <c r="J59" s="46">
        <v>1700000</v>
      </c>
      <c r="K59" s="46">
        <v>1700000</v>
      </c>
      <c r="L59" s="46">
        <v>0</v>
      </c>
      <c r="M59" s="47">
        <f>SUM(G59:K59)</f>
        <v>8500000</v>
      </c>
    </row>
    <row r="60" spans="1:13" x14ac:dyDescent="0.2">
      <c r="A60" s="3"/>
      <c r="B60" s="3"/>
      <c r="C60" s="3"/>
      <c r="D60" s="3"/>
      <c r="E60" s="6" t="s">
        <v>70</v>
      </c>
      <c r="F60" s="45">
        <v>0</v>
      </c>
      <c r="G60" s="46">
        <v>100000</v>
      </c>
      <c r="H60" s="46">
        <v>100000</v>
      </c>
      <c r="I60" s="46">
        <v>100000</v>
      </c>
      <c r="J60" s="46">
        <v>100000</v>
      </c>
      <c r="K60" s="46">
        <v>100000</v>
      </c>
      <c r="L60" s="46">
        <v>0</v>
      </c>
      <c r="M60" s="47">
        <f>SUM(F60:L60)</f>
        <v>500000</v>
      </c>
    </row>
    <row r="61" spans="1:13" x14ac:dyDescent="0.2">
      <c r="A61" s="3"/>
      <c r="B61" s="3"/>
      <c r="C61" s="3"/>
      <c r="D61" s="1" t="s">
        <v>160</v>
      </c>
      <c r="E61" s="5"/>
      <c r="F61" s="42">
        <v>0</v>
      </c>
      <c r="G61" s="43">
        <f>SUM(G59:G60)</f>
        <v>1800000</v>
      </c>
      <c r="H61" s="43">
        <f t="shared" ref="H61:K61" si="0">SUM(H59:H60)</f>
        <v>1800000</v>
      </c>
      <c r="I61" s="43">
        <f t="shared" si="0"/>
        <v>1800000</v>
      </c>
      <c r="J61" s="43">
        <f t="shared" si="0"/>
        <v>1800000</v>
      </c>
      <c r="K61" s="43">
        <f t="shared" si="0"/>
        <v>1800000</v>
      </c>
      <c r="L61" s="43">
        <v>0</v>
      </c>
      <c r="M61" s="44">
        <f>SUM(M59:M60)</f>
        <v>9000000</v>
      </c>
    </row>
    <row r="62" spans="1:13" x14ac:dyDescent="0.2">
      <c r="A62" s="3"/>
      <c r="B62" s="3"/>
      <c r="C62" s="3"/>
      <c r="D62" s="1" t="s">
        <v>161</v>
      </c>
      <c r="E62" s="1" t="s">
        <v>161</v>
      </c>
      <c r="F62" s="42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4">
        <v>0</v>
      </c>
    </row>
    <row r="63" spans="1:13" x14ac:dyDescent="0.2">
      <c r="A63" s="3"/>
      <c r="B63" s="3"/>
      <c r="C63" s="3"/>
      <c r="D63" s="3"/>
      <c r="E63" s="6" t="s">
        <v>72</v>
      </c>
      <c r="F63" s="45">
        <v>0</v>
      </c>
      <c r="G63" s="46">
        <v>0</v>
      </c>
      <c r="H63" s="46">
        <v>0</v>
      </c>
      <c r="I63" s="46">
        <v>30000.039999999997</v>
      </c>
      <c r="J63" s="46">
        <v>0</v>
      </c>
      <c r="K63" s="46">
        <v>0</v>
      </c>
      <c r="L63" s="46">
        <v>0</v>
      </c>
      <c r="M63" s="47">
        <v>30000.039999999997</v>
      </c>
    </row>
    <row r="64" spans="1:13" x14ac:dyDescent="0.2">
      <c r="A64" s="3"/>
      <c r="B64" s="3"/>
      <c r="C64" s="3"/>
      <c r="D64" s="3"/>
      <c r="E64" s="6" t="s">
        <v>73</v>
      </c>
      <c r="F64" s="45">
        <v>0</v>
      </c>
      <c r="G64" s="46">
        <v>0</v>
      </c>
      <c r="H64" s="46">
        <v>0</v>
      </c>
      <c r="I64" s="46">
        <v>0</v>
      </c>
      <c r="J64" s="46">
        <v>0</v>
      </c>
      <c r="K64" s="46">
        <v>70000.060000000012</v>
      </c>
      <c r="L64" s="46">
        <v>0</v>
      </c>
      <c r="M64" s="47">
        <v>70000.060000000012</v>
      </c>
    </row>
    <row r="65" spans="1:13" x14ac:dyDescent="0.2">
      <c r="A65" s="3"/>
      <c r="B65" s="3"/>
      <c r="C65" s="3"/>
      <c r="D65" s="1" t="s">
        <v>162</v>
      </c>
      <c r="E65" s="5"/>
      <c r="F65" s="42">
        <v>0</v>
      </c>
      <c r="G65" s="43">
        <v>0</v>
      </c>
      <c r="H65" s="43">
        <v>0</v>
      </c>
      <c r="I65" s="43">
        <v>30000.039999999997</v>
      </c>
      <c r="J65" s="43">
        <v>0</v>
      </c>
      <c r="K65" s="43">
        <v>70000.060000000012</v>
      </c>
      <c r="L65" s="43">
        <v>0</v>
      </c>
      <c r="M65" s="44">
        <v>100000.1</v>
      </c>
    </row>
    <row r="66" spans="1:13" x14ac:dyDescent="0.2">
      <c r="A66" s="3"/>
      <c r="B66" s="3"/>
      <c r="C66" s="3"/>
      <c r="D66" s="1" t="s">
        <v>163</v>
      </c>
      <c r="E66" s="1" t="s">
        <v>163</v>
      </c>
      <c r="F66" s="42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4">
        <v>0</v>
      </c>
    </row>
    <row r="67" spans="1:13" x14ac:dyDescent="0.2">
      <c r="A67" s="3"/>
      <c r="B67" s="3"/>
      <c r="C67" s="3"/>
      <c r="D67" s="3"/>
      <c r="E67" s="6" t="s">
        <v>75</v>
      </c>
      <c r="F67" s="45">
        <v>0</v>
      </c>
      <c r="G67" s="46">
        <v>160000</v>
      </c>
      <c r="H67" s="46">
        <v>160000</v>
      </c>
      <c r="I67" s="46">
        <v>160000</v>
      </c>
      <c r="J67" s="46">
        <v>160000</v>
      </c>
      <c r="K67" s="46">
        <v>160000</v>
      </c>
      <c r="L67" s="46">
        <v>0</v>
      </c>
      <c r="M67" s="47">
        <f>SUM(G67:K67)</f>
        <v>800000</v>
      </c>
    </row>
    <row r="68" spans="1:13" x14ac:dyDescent="0.2">
      <c r="A68" s="3"/>
      <c r="B68" s="3"/>
      <c r="C68" s="3"/>
      <c r="D68" s="1" t="s">
        <v>164</v>
      </c>
      <c r="E68" s="5"/>
      <c r="F68" s="42">
        <v>0</v>
      </c>
      <c r="G68" s="43">
        <v>159999.79000000012</v>
      </c>
      <c r="H68" s="43">
        <v>159999.84000000005</v>
      </c>
      <c r="I68" s="43">
        <v>159999.84000000005</v>
      </c>
      <c r="J68" s="43">
        <v>159999.84000000005</v>
      </c>
      <c r="K68" s="43">
        <v>159999.7900000001</v>
      </c>
      <c r="L68" s="43">
        <v>0</v>
      </c>
      <c r="M68" s="44">
        <f>SUM(M67)</f>
        <v>800000</v>
      </c>
    </row>
    <row r="69" spans="1:13" x14ac:dyDescent="0.2">
      <c r="A69" s="3"/>
      <c r="B69" s="3"/>
      <c r="C69" s="1" t="s">
        <v>36</v>
      </c>
      <c r="D69" s="5"/>
      <c r="E69" s="5"/>
      <c r="F69" s="42">
        <v>0</v>
      </c>
      <c r="G69" s="43">
        <v>1959999.8600000015</v>
      </c>
      <c r="H69" s="43">
        <v>1960000.1200000022</v>
      </c>
      <c r="I69" s="43">
        <v>1840000.1500000018</v>
      </c>
      <c r="J69" s="43">
        <v>2110766.4000000022</v>
      </c>
      <c r="K69" s="43">
        <v>2029233.6400000015</v>
      </c>
      <c r="L69" s="43">
        <v>0</v>
      </c>
      <c r="M69" s="44">
        <v>9900000.1700000092</v>
      </c>
    </row>
    <row r="70" spans="1:13" x14ac:dyDescent="0.2">
      <c r="A70" s="3"/>
      <c r="B70" s="1" t="s">
        <v>17</v>
      </c>
      <c r="C70" s="5"/>
      <c r="D70" s="5"/>
      <c r="E70" s="5"/>
      <c r="F70" s="42">
        <v>0</v>
      </c>
      <c r="G70" s="43">
        <v>29988855.960000001</v>
      </c>
      <c r="H70" s="43">
        <v>48405354.659999959</v>
      </c>
      <c r="I70" s="43">
        <v>60626505.849999994</v>
      </c>
      <c r="J70" s="43">
        <v>29071226.729999993</v>
      </c>
      <c r="K70" s="43">
        <v>9908055.7700000014</v>
      </c>
      <c r="L70" s="43">
        <v>0</v>
      </c>
      <c r="M70" s="44">
        <v>177999998.96999994</v>
      </c>
    </row>
    <row r="71" spans="1:13" x14ac:dyDescent="0.2">
      <c r="A71" s="1" t="s">
        <v>171</v>
      </c>
      <c r="B71" s="5"/>
      <c r="C71" s="5"/>
      <c r="D71" s="5"/>
      <c r="E71" s="5"/>
      <c r="F71" s="42">
        <v>0</v>
      </c>
      <c r="G71" s="43">
        <v>29988855.960000001</v>
      </c>
      <c r="H71" s="43">
        <v>48405354.659999959</v>
      </c>
      <c r="I71" s="43">
        <v>60626505.849999994</v>
      </c>
      <c r="J71" s="43">
        <v>29071226.729999993</v>
      </c>
      <c r="K71" s="43">
        <v>9908055.7700000014</v>
      </c>
      <c r="L71" s="43">
        <v>0</v>
      </c>
      <c r="M71" s="44">
        <v>177999998.96999994</v>
      </c>
    </row>
    <row r="72" spans="1:13" x14ac:dyDescent="0.2">
      <c r="A72" s="4" t="s">
        <v>7</v>
      </c>
      <c r="B72" s="7"/>
      <c r="C72" s="7"/>
      <c r="D72" s="7"/>
      <c r="E72" s="7"/>
      <c r="F72" s="48">
        <v>0</v>
      </c>
      <c r="G72" s="49">
        <v>29988855.960000001</v>
      </c>
      <c r="H72" s="49">
        <v>48405354.659999959</v>
      </c>
      <c r="I72" s="49">
        <v>60626505.849999994</v>
      </c>
      <c r="J72" s="49">
        <v>29071226.729999993</v>
      </c>
      <c r="K72" s="49">
        <v>9908055.7700000014</v>
      </c>
      <c r="L72" s="49">
        <v>0</v>
      </c>
      <c r="M72" s="50">
        <v>177999998.96999994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2.7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A975974CC910D43B4A0FA0359B488E7" ma:contentTypeVersion="0" ma:contentTypeDescription="A content type to manage public (operations) IDB documents" ma:contentTypeScope="" ma:versionID="6252e2957d2e01b40184855ceae1b64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Region xmlns="9c571b2f-e523-4ab2-ba2e-09e151a03ef4" xsi:nil="true"/>
    <IDBDocs_x0020_Number xmlns="9c571b2f-e523-4ab2-ba2e-09e151a03ef4">39694997</IDBDocs_x0020_Number>
    <Document_x0020_Author xmlns="9c571b2f-e523-4ab2-ba2e-09e151a03ef4">Rocha, Marcia Gomes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BR-L1408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SA-ENF</Webtopic>
    <Identifier xmlns="9c571b2f-e523-4ab2-ba2e-09e151a03ef4"> </Identifier>
    <Publishing_x0020_House xmlns="9c571b2f-e523-4ab2-ba2e-09e151a03ef4" xsi:nil="true"/>
    <Document_x0020_Language_x0020_IDB xmlns="9c571b2f-e523-4ab2-ba2e-09e151a03ef4">Portuguese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Other_x0020_Author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732ADA3-2229-4308-8713-82E08CFAAEAC}"/>
</file>

<file path=customXml/itemProps2.xml><?xml version="1.0" encoding="utf-8"?>
<ds:datastoreItem xmlns:ds="http://schemas.openxmlformats.org/officeDocument/2006/customXml" ds:itemID="{AA5B6B6D-0B45-4DA4-9CF5-5D2B71B75068}"/>
</file>

<file path=customXml/itemProps3.xml><?xml version="1.0" encoding="utf-8"?>
<ds:datastoreItem xmlns:ds="http://schemas.openxmlformats.org/officeDocument/2006/customXml" ds:itemID="{8E6D3A20-CFD0-44BB-BD62-D7A7CB5CF607}"/>
</file>

<file path=customXml/itemProps4.xml><?xml version="1.0" encoding="utf-8"?>
<ds:datastoreItem xmlns:ds="http://schemas.openxmlformats.org/officeDocument/2006/customXml" ds:itemID="{BF90DEDD-D043-43E4-8771-F6D1BC6B3396}"/>
</file>

<file path=customXml/itemProps5.xml><?xml version="1.0" encoding="utf-8"?>
<ds:datastoreItem xmlns:ds="http://schemas.openxmlformats.org/officeDocument/2006/customXml" ds:itemID="{F197AAB2-9664-41C5-98C9-755A272F39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PEP</vt:lpstr>
      <vt:lpstr>Task Usage</vt:lpstr>
      <vt:lpstr>AUXILIAR</vt:lpstr>
      <vt:lpstr>Plan1</vt:lpstr>
      <vt:lpstr>EAP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enlace requerido _2 PEP</dc:title>
  <dc:creator>Luiz Claudio Faria</dc:creator>
  <cp:lastModifiedBy>Inter-American Development Bank</cp:lastModifiedBy>
  <dcterms:created xsi:type="dcterms:W3CDTF">2006-06-01T00:00:46Z</dcterms:created>
  <dcterms:modified xsi:type="dcterms:W3CDTF">2016-06-17T23:05:10Z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5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6" name="P12ProjectFields2">
    <vt:lpwstr>188743702,188744121,188743696,</vt:lpwstr>
  </property>
  <property fmtid="{D5CDD505-2E9C-101B-9397-08002B2CF9AE}" pid="7" name="P12PreviewPicture">
    <vt:lpwstr>ADR8</vt:lpwstr>
  </property>
  <property fmtid="{D5CDD505-2E9C-101B-9397-08002B2CF9AE}" pid="8" name="TaxKeyword">
    <vt:lpwstr/>
  </property>
  <property fmtid="{D5CDD505-2E9C-101B-9397-08002B2CF9AE}" pid="9" name="Sub_x002d_Sector">
    <vt:lpwstr/>
  </property>
  <property fmtid="{D5CDD505-2E9C-101B-9397-08002B2CF9AE}" pid="10" name="ContentTypeId">
    <vt:lpwstr>0x01010046CF21643EE8D14686A648AA6DAD089200DA975974CC910D43B4A0FA0359B488E7</vt:lpwstr>
  </property>
  <property fmtid="{D5CDD505-2E9C-101B-9397-08002B2CF9AE}" pid="11" name="TaxKeywordTaxHTField">
    <vt:lpwstr/>
  </property>
  <property fmtid="{D5CDD505-2E9C-101B-9397-08002B2CF9AE}" pid="12" name="Series Operations IDB">
    <vt:lpwstr>3;#Unclassified|a6dff32e-d477-44cd-a56b-85efe9e0a56c</vt:lpwstr>
  </property>
  <property fmtid="{D5CDD505-2E9C-101B-9397-08002B2CF9AE}" pid="13" name="Sub-Sector">
    <vt:lpwstr/>
  </property>
  <property fmtid="{D5CDD505-2E9C-101B-9397-08002B2CF9AE}" pid="14" name="Country">
    <vt:lpwstr/>
  </property>
  <property fmtid="{D5CDD505-2E9C-101B-9397-08002B2CF9AE}" pid="15" name="Fund IDB">
    <vt:lpwstr/>
  </property>
  <property fmtid="{D5CDD505-2E9C-101B-9397-08002B2CF9AE}" pid="16" name="Series_x0020_Operations_x0020_IDB">
    <vt:lpwstr>3;#Unclassified|a6dff32e-d477-44cd-a56b-85efe9e0a56c</vt:lpwstr>
  </property>
  <property fmtid="{D5CDD505-2E9C-101B-9397-08002B2CF9AE}" pid="17" name="To:">
    <vt:lpwstr/>
  </property>
  <property fmtid="{D5CDD505-2E9C-101B-9397-08002B2CF9AE}" pid="18" name="From:">
    <vt:lpwstr/>
  </property>
  <property fmtid="{D5CDD505-2E9C-101B-9397-08002B2CF9AE}" pid="19" name="Sector IDB">
    <vt:lpwstr/>
  </property>
  <property fmtid="{D5CDD505-2E9C-101B-9397-08002B2CF9AE}" pid="20" name="Function Operations IDB">
    <vt:lpwstr>4;#IDBDocs|cca77002-e150-4b2d-ab1f-1d7a7cdcae16</vt:lpwstr>
  </property>
</Properties>
</file>