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60" yWindow="60" windowWidth="19020" windowHeight="11100" tabRatio="270"/>
  </bookViews>
  <sheets>
    <sheet name="PA" sheetId="12" r:id="rId1"/>
  </sheets>
  <definedNames>
    <definedName name="_xlnm.Print_Area" localSheetId="0">PA!$A$1:$K$109</definedName>
  </definedNames>
  <calcPr calcId="14562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92" i="12" l="1"/>
  <c r="C62" i="12" l="1"/>
  <c r="D58" i="12"/>
  <c r="C54" i="12"/>
  <c r="D54" i="12" s="1"/>
  <c r="D107" i="12" l="1"/>
  <c r="D106" i="12"/>
  <c r="D108" i="12" s="1"/>
  <c r="C105" i="12"/>
  <c r="C104" i="12"/>
  <c r="C103" i="12"/>
  <c r="C102" i="12"/>
  <c r="C101" i="12"/>
  <c r="C100" i="12"/>
  <c r="C97" i="12"/>
  <c r="D97" i="12" s="1"/>
  <c r="D96" i="12"/>
  <c r="D95" i="12"/>
  <c r="C94" i="12"/>
  <c r="D91" i="12"/>
  <c r="D90" i="12"/>
  <c r="D83" i="12"/>
  <c r="D89" i="12"/>
  <c r="D88" i="12"/>
  <c r="D87" i="12"/>
  <c r="D86" i="12"/>
  <c r="C85" i="12"/>
  <c r="D84" i="12"/>
  <c r="D82" i="12"/>
  <c r="D79" i="12"/>
  <c r="D78" i="12"/>
  <c r="D77" i="12"/>
  <c r="D76" i="12"/>
  <c r="D75" i="12"/>
  <c r="D74" i="12"/>
  <c r="D73" i="12"/>
  <c r="D72" i="12"/>
  <c r="K72" i="12" s="1"/>
  <c r="D71" i="12"/>
  <c r="C70" i="12"/>
  <c r="D70" i="12" s="1"/>
  <c r="D65" i="12"/>
  <c r="C64" i="12"/>
  <c r="D64" i="12" s="1"/>
  <c r="D66" i="12" s="1"/>
  <c r="D62" i="12"/>
  <c r="D61" i="12"/>
  <c r="D60" i="12"/>
  <c r="D59" i="12"/>
  <c r="D57" i="12"/>
  <c r="D56" i="12"/>
  <c r="D53" i="12"/>
  <c r="K53" i="12" s="1"/>
  <c r="D48" i="12"/>
  <c r="D47" i="12"/>
  <c r="K47" i="12" s="1"/>
  <c r="C46" i="12"/>
  <c r="D46" i="12" s="1"/>
  <c r="K46" i="12" s="1"/>
  <c r="C45" i="12"/>
  <c r="D45" i="12" s="1"/>
  <c r="C44" i="12"/>
  <c r="D44" i="12" s="1"/>
  <c r="D40" i="12"/>
  <c r="D39" i="12"/>
  <c r="D38" i="12"/>
  <c r="C37" i="12"/>
  <c r="C41" i="12" s="1"/>
  <c r="D41" i="12" s="1"/>
  <c r="D36" i="12"/>
  <c r="D33" i="12"/>
  <c r="D32" i="12"/>
  <c r="K32" i="12" s="1"/>
  <c r="D31" i="12"/>
  <c r="C30" i="12"/>
  <c r="D29" i="12"/>
  <c r="K29" i="12" s="1"/>
  <c r="D28" i="12"/>
  <c r="D27" i="12"/>
  <c r="D26" i="12"/>
  <c r="D25" i="12"/>
  <c r="C24" i="12"/>
  <c r="D24" i="12" s="1"/>
  <c r="C21" i="12"/>
  <c r="D20" i="12"/>
  <c r="D19" i="12"/>
  <c r="D18" i="12"/>
  <c r="D17" i="12" s="1"/>
  <c r="C17" i="12"/>
  <c r="D16" i="12"/>
  <c r="D15" i="12"/>
  <c r="D14" i="12"/>
  <c r="C13" i="12"/>
  <c r="D13" i="12" s="1"/>
  <c r="D12" i="12"/>
  <c r="D11" i="12"/>
  <c r="C108" i="12" l="1"/>
  <c r="D37" i="12"/>
  <c r="C22" i="12"/>
  <c r="D22" i="12" s="1"/>
  <c r="C34" i="12"/>
  <c r="D34" i="12" s="1"/>
  <c r="D30" i="12"/>
  <c r="C66" i="12"/>
  <c r="D92" i="12"/>
  <c r="D43" i="12"/>
  <c r="D85" i="12"/>
  <c r="C43" i="12"/>
  <c r="C49" i="12"/>
  <c r="C80" i="12"/>
  <c r="D80" i="12" s="1"/>
  <c r="C67" i="12" l="1"/>
  <c r="D67" i="12" s="1"/>
  <c r="C98" i="12"/>
  <c r="C50" i="12"/>
  <c r="D50" i="12" s="1"/>
  <c r="D49" i="12"/>
  <c r="D98" i="12" l="1"/>
  <c r="C109" i="12"/>
  <c r="D109" i="12" s="1"/>
</calcChain>
</file>

<file path=xl/sharedStrings.xml><?xml version="1.0" encoding="utf-8"?>
<sst xmlns="http://schemas.openxmlformats.org/spreadsheetml/2006/main" count="462" uniqueCount="195">
  <si>
    <t>3 Trim/2019</t>
  </si>
  <si>
    <t>LPI ou ATA</t>
  </si>
  <si>
    <t>CI e CP</t>
  </si>
  <si>
    <t>16 salas equipadas/ 2800 pessoas capacitadas</t>
  </si>
  <si>
    <t>iv.</t>
  </si>
  <si>
    <t>v.</t>
  </si>
  <si>
    <t>vi.</t>
  </si>
  <si>
    <t>4.1</t>
  </si>
  <si>
    <t>1.1.1</t>
  </si>
  <si>
    <t>1.1.4</t>
  </si>
  <si>
    <t>SBQC</t>
  </si>
  <si>
    <t>PE</t>
  </si>
  <si>
    <t>Ex-Post</t>
  </si>
  <si>
    <t>LPN</t>
  </si>
  <si>
    <t>3 Trim/2016</t>
  </si>
  <si>
    <t>1 Trim/2016</t>
  </si>
  <si>
    <t>3 Trim/2015</t>
  </si>
  <si>
    <t>1 Sem/2017</t>
  </si>
  <si>
    <t>3  Trim/2015</t>
  </si>
  <si>
    <t>4 Trim/2015</t>
  </si>
  <si>
    <t>4 Trim/2019</t>
  </si>
  <si>
    <t>2 Trim/2018</t>
  </si>
  <si>
    <t>2 Trim/2017</t>
  </si>
  <si>
    <t>2 Trim/2016</t>
  </si>
  <si>
    <t>4 Trim/2018</t>
  </si>
  <si>
    <t>3 Trim/2017</t>
  </si>
  <si>
    <t>Legislação Local</t>
  </si>
  <si>
    <t>4 Trim/2016</t>
  </si>
  <si>
    <t>CP ou PE</t>
  </si>
  <si>
    <t>1 Trim/2017</t>
  </si>
  <si>
    <t>CP</t>
  </si>
  <si>
    <t>2 Trim/2019</t>
  </si>
  <si>
    <t>Ex-Ante</t>
  </si>
  <si>
    <t>SQC</t>
  </si>
  <si>
    <t>2.2.2</t>
  </si>
  <si>
    <t>vii.</t>
  </si>
  <si>
    <t>3.2.2</t>
  </si>
  <si>
    <t>1.1.3</t>
  </si>
  <si>
    <t>1.1.5</t>
  </si>
  <si>
    <t>1.1.6</t>
  </si>
  <si>
    <t>BID</t>
  </si>
  <si>
    <t>Local</t>
  </si>
  <si>
    <t>TOTAL COMPONENTE 1</t>
  </si>
  <si>
    <t>TOTAL COMPONENTE 2</t>
  </si>
  <si>
    <t>TOTAL COMPONENTE 3</t>
  </si>
  <si>
    <t xml:space="preserve">
Programa de Seguridad Ciudadana en el Estado de Minas Gerais  </t>
  </si>
  <si>
    <t>TOTAL 1.1</t>
  </si>
  <si>
    <t>TOTAL 1.2</t>
  </si>
  <si>
    <t>1.1.2</t>
  </si>
  <si>
    <t>1.2.1</t>
  </si>
  <si>
    <t>1.2.2</t>
  </si>
  <si>
    <t>1.2.3</t>
  </si>
  <si>
    <t>1.2.4</t>
  </si>
  <si>
    <t>1.2.5</t>
  </si>
  <si>
    <t>1.3.1</t>
  </si>
  <si>
    <t>1.3.2</t>
  </si>
  <si>
    <t>1.3.3</t>
  </si>
  <si>
    <t>TOTAL 1.3</t>
  </si>
  <si>
    <t>TOTAL 1.4</t>
  </si>
  <si>
    <t>TOTAL 2.1</t>
  </si>
  <si>
    <t>2.2.1</t>
  </si>
  <si>
    <t>3.1.1</t>
  </si>
  <si>
    <t>3.1.2</t>
  </si>
  <si>
    <t>3.1.3</t>
  </si>
  <si>
    <t>TOTAL 3.1</t>
  </si>
  <si>
    <t>3.2.1</t>
  </si>
  <si>
    <t>3.2.3</t>
  </si>
  <si>
    <t>3.2.4</t>
  </si>
  <si>
    <t>3.2.5</t>
  </si>
  <si>
    <t>3.2.6</t>
  </si>
  <si>
    <t>TOTAL 3.2</t>
  </si>
  <si>
    <t>TOTAL 3.3</t>
  </si>
  <si>
    <t>TOTAL COMPONENTE 4</t>
  </si>
  <si>
    <t>4 Trim/2017</t>
  </si>
  <si>
    <t>1 Contrato por ano</t>
  </si>
  <si>
    <t>2 Compras/entregas</t>
  </si>
  <si>
    <t>LPN ou PE</t>
  </si>
  <si>
    <t>CI</t>
  </si>
  <si>
    <t>Ex-ante o 1 contrato</t>
  </si>
  <si>
    <t>Inscrições, Diárias, Passagens</t>
  </si>
  <si>
    <t>CD</t>
  </si>
  <si>
    <t>1 Trim/2019</t>
  </si>
  <si>
    <t>i.</t>
  </si>
  <si>
    <t>ii.</t>
  </si>
  <si>
    <t>iii.</t>
  </si>
  <si>
    <t>i</t>
  </si>
  <si>
    <t>ii</t>
  </si>
  <si>
    <t>id.</t>
  </si>
  <si>
    <t>Base de datos del sistema de justicia criminal integrada y operando.</t>
  </si>
  <si>
    <t>Infraestructura de apoyo a la capacitación de la Academia de Bomberos Militar construida y operando.</t>
  </si>
  <si>
    <t>Salas de capacitación equipadas y operando</t>
  </si>
  <si>
    <t>Efectivo del Cuerpo de Bomberos capacitados y certificados en primeros auxilios y preservación de la escena del crimen, incluyendo materiales de capacitación.</t>
  </si>
  <si>
    <t>COMPONENTE 1 - Efectividad policial para la prevención, control e investigación del crimen</t>
  </si>
  <si>
    <t>2.2.3</t>
  </si>
  <si>
    <t>2.2.4</t>
  </si>
  <si>
    <t>2.2.5</t>
  </si>
  <si>
    <t>2.2.6</t>
  </si>
  <si>
    <t>2.3.1</t>
  </si>
  <si>
    <t>2.3.2</t>
  </si>
  <si>
    <t>TOTAL 2.3</t>
  </si>
  <si>
    <t>TOTAL 2.2</t>
  </si>
  <si>
    <t>Centros Socioeducativos: 1 construido, 4 adecuados y todos los 5 equipados y operando.</t>
  </si>
  <si>
    <t>Centros APAC: 4 construidos, equipados y operando.</t>
  </si>
  <si>
    <t xml:space="preserve">Gestores del sistema socioeducativo y penitenciario capacitados y certificados en gestión por resultados. </t>
  </si>
  <si>
    <r>
      <rPr>
        <b/>
        <i/>
        <sz val="12"/>
        <color indexed="8"/>
        <rFont val="Arial"/>
        <family val="2"/>
      </rPr>
      <t>Versión:</t>
    </r>
    <r>
      <rPr>
        <sz val="12"/>
        <color indexed="8"/>
        <rFont val="Arial"/>
        <family val="2"/>
      </rPr>
      <t xml:space="preserve"> Misión de Análisis/ Octubre 2014</t>
    </r>
  </si>
  <si>
    <t>PLAN DE ADQUISICIONES (PA)</t>
  </si>
  <si>
    <t>COMPONENTE / ACCIÓN PROPUESTA</t>
  </si>
  <si>
    <t>COSTO ESTIMADO
R$</t>
  </si>
  <si>
    <t>COSTO ESTIMADO
US$</t>
  </si>
  <si>
    <t>FUENTE</t>
  </si>
  <si>
    <t>MÉTODO DE ADQUISICIÓN</t>
  </si>
  <si>
    <t>REVISIÓN 
DEL BANCO</t>
  </si>
  <si>
    <t>FECHAS ESTIMADAS</t>
  </si>
  <si>
    <t>SITUACIÓN /
COMENTARIOS</t>
  </si>
  <si>
    <t>Publicación</t>
  </si>
  <si>
    <t>Final del Contrato</t>
  </si>
  <si>
    <t>1.1 Modelo de policía comunitaria fortalecido</t>
  </si>
  <si>
    <t>1.2 Proceso de investigación criminal mejorado</t>
  </si>
  <si>
    <t>1.3 Respuesta integrada del Cuerpo de Bomberos a emergencias y a la escena del crimen mejorada</t>
  </si>
  <si>
    <t>COMPONENTE 2 - Prevención social de la violencia para la población joven</t>
  </si>
  <si>
    <t>2.2 Oferta de servicios en 32 CPC ampliada y fortalecida incluyendo educación remedial y formación laboral</t>
  </si>
  <si>
    <t>2.3 Desarrollo e implementación de metodología para atención de jóvenes con adicciones a alcohol y drogas</t>
  </si>
  <si>
    <t xml:space="preserve">COMPONENTE 3 - Modernización del proceso de resocialización </t>
  </si>
  <si>
    <t>3.1 Fortalecimiento del sistema de medidas socioeducativas</t>
  </si>
  <si>
    <t>3.2 Apoyo a la resocialización de los condenados</t>
  </si>
  <si>
    <t>COMPONENTE 4 - Seguimiento, evaluación y gestión del Programa</t>
  </si>
  <si>
    <t>TOTAL DEL PROGRAMA</t>
  </si>
  <si>
    <t>Contratación de empresa para: efectivos policiales capacitados y certificados en atención a la comunidad, derechos humanos y análisis criminal, utilizando sus nuevas competencias adquiridas.</t>
  </si>
  <si>
    <t>Adquisición de equipos para: Bases de Policía Comunitaria equipadas y en funcionamiento.</t>
  </si>
  <si>
    <t>Contratación de empresa para: red de radiocomunicación para respuesta a emergencias con localización GPS integrada entre PM, PC y CB en funcionamiento con interoperabilidad.</t>
  </si>
  <si>
    <t>Para la PM.</t>
  </si>
  <si>
    <t>Para la PC.</t>
  </si>
  <si>
    <t>Para el CBM.</t>
  </si>
  <si>
    <t>Contratación de consultoría para: desarrollo del manual de operación y procedimientos de los CONSEP.</t>
  </si>
  <si>
    <t>Adquisición de equipos: Kit Básico para los CONSEP.</t>
  </si>
  <si>
    <t>Contratación de la UNODC para: adecuado funcionamiento del control interno y social de la policía en los territorios del Programa verificado semestralmente.</t>
  </si>
  <si>
    <t>Complejo de Investigación (DICCP, Canil, reforma del DEOESP).</t>
  </si>
  <si>
    <t>Contratación de empresa para: efectivos de la Policía Civil capacitados y certificados en gestión pública.</t>
  </si>
  <si>
    <t>Núcleo Integrado de Pericia (IC e IML).</t>
  </si>
  <si>
    <t>Contratación de consultoría para: mapear processos e desenho do projeto para Integração de bancos de dados</t>
  </si>
  <si>
    <t>Consejos Comunitarios de Seguridad en los Municipios del Programa fortalecidos y en funcionamiento aplicando los reglamentos operativos estandarizados.</t>
  </si>
  <si>
    <t>Contratación de empresa para: seminarios de coordinación y articulación de esfuerzos de los diferentes niveles de gobierno y de participación social en la prevención del delito realizados.</t>
  </si>
  <si>
    <t>Centro Integrado de Pericia Técnico-Científica e Investigación Criminal en MG, construido de manera que se atienda los procesos estandarizados para la emisión de laudos y los niveles de seguridad requeridos.</t>
  </si>
  <si>
    <t>Contratación de servicio para: sistema de identificación civil y criminal de la PC digitalizado, integrado al sistema de gestión de información PCNet y accesible en línea.</t>
  </si>
  <si>
    <t>Contratación de la PRODEMGE para: modulo para apoyar los procesos administrativos disciplinarios de la PC implementado y operando de manera integrada en el sistema de gestión de información PCNet.</t>
  </si>
  <si>
    <t>1.4 Gestores de la PM, PC y SEDS capacitados en el uso de nuevos modelos de predicción criminal y evaluación de programas y políticas.</t>
  </si>
  <si>
    <t>Gestores de la PM, PC y SEDS capacitados en el uso de nuevos modelos de predicción criminal y evaluación de programas y políticas.</t>
  </si>
  <si>
    <t>2.1 Programa Fica Vivo implementado en nuevos CPC.</t>
  </si>
  <si>
    <t>Programa Fica Vivo implementado en nuevos CPC.</t>
  </si>
  <si>
    <t>Contratación de empresa para integrar bancos de dados</t>
  </si>
  <si>
    <t>Instrumentalización tecnológica (adquisición de la infraestructura)</t>
  </si>
  <si>
    <t>Material permanente (muebles) para operacionalización del espacio físico existente y estructuras complementares para las capacitaciones</t>
  </si>
  <si>
    <t>Material de TI para la operacionalización del espacio físico existente y estructuras complementares para las capacitaciones</t>
  </si>
  <si>
    <t>Curso de Pós Grado en Seguridad Pública</t>
  </si>
  <si>
    <t>Fortalecimiento del IGESP - Curso de Análisis Criminal</t>
  </si>
  <si>
    <t>Fortalecimento del IGESP - Igesp Ciudadano en los 14 municípios (viácticos)</t>
  </si>
  <si>
    <t>Fortalecimiento del IGESP - Adquisición y entrenamiento de QlikView para las regiones de seguridad</t>
  </si>
  <si>
    <t>Contratación de instituición para promover la integración de las policías (Curso - Entrenamiento Policial Integrado - TPI)</t>
  </si>
  <si>
    <t>Contratación de empresa para: jóvenes atendidos con servicios de deportes y cultura.</t>
  </si>
  <si>
    <t>Contratación de instituición para: jóvenes que se benefician de las actividades escolares de aceleración y alfabetización.</t>
  </si>
  <si>
    <t>Contratación de instituición para: jóvenes que reciben capacitación laboral</t>
  </si>
  <si>
    <t>Contratación de empresa para: sistema para la gestión, seguimiento y evaluación del funcionamiento de los CPC implementado y operando.</t>
  </si>
  <si>
    <t>Contratación de empresa para: Mediadores Comunitários de los territórios beneficiários del Programa capacitados y certificados en mediación de conflitos.</t>
  </si>
  <si>
    <t>Contratación de empresa para: supervisores de los CPC capacitados y certificados.</t>
  </si>
  <si>
    <t>Contratación de consultoría para: metodología para atención de  jóvenes con adicciones a alcohol y drogas incluyendo una encusta a usuarios desarrollada</t>
  </si>
  <si>
    <t xml:space="preserve">Contratación de consultoría para: gestores de los CPC formados y certificados en la implementación de la metodología </t>
  </si>
  <si>
    <t>Construcción de 1 Unidade Socioeducativa (Obra)</t>
  </si>
  <si>
    <t>Adecuación  (reforma) de 3 inmuebles para la implantación de 3 Unidades Socioeducativa (Obra)</t>
  </si>
  <si>
    <t>Ampliación de 1 Unidade Socioeducativa (Obra)</t>
  </si>
  <si>
    <t>Adquisición de equipamientos de TI para las nuevas Unidades</t>
  </si>
  <si>
    <t>Adquisición de muebles para las nuevas Unidades</t>
  </si>
  <si>
    <t>Adquisición de vehículos para las nuevas Unidades</t>
  </si>
  <si>
    <t>Adquisición de electrodomésticos y equipamientos eletrónicos para las nuevas Unidades</t>
  </si>
  <si>
    <t>Contratación de empresa para: funcionarios públicos capacitados y certificados en MSE en medio abierto</t>
  </si>
  <si>
    <t>Contratación de empresa para: auditoria de desempeño y propuesta de mejora de los acuerdos con municipios que ejecutan MSE en medio abierto realizada.</t>
  </si>
  <si>
    <t>Contratación de empresa para: sistema de Gestión de APAC desarrollado y operando.</t>
  </si>
  <si>
    <t>Contratación de servicio para: infractores monitoreados con el sistema de vigilancia electrónica.</t>
  </si>
  <si>
    <t>Galpones para educación y capacitación profesional de condenados construidos y equipados y operando en las unidades penitenciarias.</t>
  </si>
  <si>
    <t>Adquisición de muebles para 17 laboratorios para el desarrollo de trabajo y estudo para la población penitenciaria</t>
  </si>
  <si>
    <t>Adquisición de equipamientos de TI para 17  laboratorios para el desarrollo de trabajo y estudo para la población penitenciaria</t>
  </si>
  <si>
    <t>Construcción de 5 espacios físicos para el desarrollo de trabajo y estudo para la población penitenciaria - galpones (obra)</t>
  </si>
  <si>
    <t>Contratación de servicio de infraestructra de datos para los 17 laboratorios para el desarrollo de trabajo y estudo para la población penitenciaria</t>
  </si>
  <si>
    <t>Contratación de empresa para: infractores de delitos menores beneficiados con penas alternativas.</t>
  </si>
  <si>
    <t xml:space="preserve">Contratación de empresa para: egresados de la prisión apoyados en su proceso de inclusión social. </t>
  </si>
  <si>
    <t>3.3 Capacitación de los gestores del sistema penitenciario y socioeducativo</t>
  </si>
  <si>
    <t>Contratación de empresa para promover la capacitación de gestores penitenciarios y socioeducativos</t>
  </si>
  <si>
    <t>Certificación profesional de gestores penitenciarios y socioeducativos</t>
  </si>
  <si>
    <t>Contratación de 2 encuestas de victimización.</t>
  </si>
  <si>
    <t>Contratación de 2 encuestas para la evaluación de efectividad de la Policía Comunitaria.</t>
  </si>
  <si>
    <t>Consultoría para la evaluación de impacto de las acciones del Programa.</t>
  </si>
  <si>
    <t>Consultoría para la Evaluación Intermedia.</t>
  </si>
  <si>
    <t>Consultoría para la Evaluación Final - PCR.</t>
  </si>
  <si>
    <t>Fortalecimiento de Recursos Humanos para la gestión del Programa (contratación de 1 experto).</t>
  </si>
  <si>
    <t>Gestión del conocimiento y difusión de buenas práticas (participación en eventos de capacitación, conferencias y seminarios).</t>
  </si>
  <si>
    <t>Realización de un Seminario Internacional de Defensa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</si>
</sst>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_);_(* \(#,##0\);_(* &quot;-&quot;??_);_(@_)"/>
    <numFmt numFmtId="165" formatCode="_-[$$-409]* #,##0.00_ ;_-[$$-409]* \-#,##0.00\ ;_-[$$-409]* &quot;-&quot;??_ ;_-@_ "/>
    <numFmt numFmtId="166" formatCode="_-[$R$-416]\ * #,##0.00_-;\-[$R$-416]\ * #,##0.00_-;_-[$R$-416]\ * &quot;-&quot;??_-;_-@_-"/>
    <numFmt numFmtId="167" formatCode="_([$$-409]* #,##0.00_);_([$$-409]* \(#,##0.00\);_([$$-409]* &quot;-&quot;??_);_(@_)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b/>
      <sz val="10"/>
      <color indexed="9"/>
      <name val="Arial"/>
      <family val="2"/>
    </font>
    <font>
      <b/>
      <sz val="14"/>
      <color indexed="8"/>
      <name val="Arial"/>
      <family val="2"/>
    </font>
    <font>
      <sz val="12"/>
      <color indexed="8"/>
      <name val="Arial"/>
      <family val="2"/>
    </font>
    <font>
      <b/>
      <i/>
      <u/>
      <sz val="14"/>
      <color indexed="8"/>
      <name val="Arial"/>
      <family val="2"/>
    </font>
    <font>
      <b/>
      <i/>
      <sz val="12"/>
      <color indexed="8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b/>
      <sz val="8"/>
      <color indexed="8"/>
      <name val="Arial"/>
      <family val="2"/>
    </font>
    <font>
      <sz val="8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6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1" fillId="0" borderId="0" applyFill="0" applyBorder="0" applyAlignment="0" applyProtection="0"/>
    <xf numFmtId="0" fontId="1" fillId="0" borderId="0"/>
    <xf numFmtId="43" fontId="1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ill="0" applyBorder="0" applyAlignment="0" applyProtection="0"/>
  </cellStyleXfs>
  <cellXfs count="182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5" fillId="3" borderId="1" xfId="2" applyFont="1" applyFill="1" applyBorder="1" applyAlignment="1" applyProtection="1">
      <alignment horizontal="center" vertical="center" wrapText="1"/>
    </xf>
    <xf numFmtId="0" fontId="5" fillId="3" borderId="5" xfId="2" applyFont="1" applyFill="1" applyBorder="1" applyAlignment="1" applyProtection="1">
      <alignment horizontal="center" vertical="center" wrapText="1"/>
    </xf>
    <xf numFmtId="9" fontId="4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5" xfId="2" applyFont="1" applyFill="1" applyBorder="1" applyAlignment="1" applyProtection="1">
      <alignment vertical="center"/>
    </xf>
    <xf numFmtId="0" fontId="4" fillId="2" borderId="1" xfId="2" applyFont="1" applyFill="1" applyBorder="1" applyAlignment="1" applyProtection="1">
      <alignment vertical="center"/>
    </xf>
    <xf numFmtId="0" fontId="3" fillId="0" borderId="1" xfId="0" applyFont="1" applyBorder="1" applyAlignment="1">
      <alignment horizontal="center" vertical="center"/>
    </xf>
    <xf numFmtId="0" fontId="5" fillId="3" borderId="1" xfId="2" applyFont="1" applyFill="1" applyBorder="1" applyAlignment="1" applyProtection="1">
      <alignment horizontal="center" vertical="center"/>
    </xf>
    <xf numFmtId="0" fontId="4" fillId="5" borderId="1" xfId="6" applyFont="1" applyFill="1" applyBorder="1" applyAlignment="1" applyProtection="1">
      <alignment vertical="center" wrapText="1"/>
      <protection locked="0"/>
    </xf>
    <xf numFmtId="0" fontId="4" fillId="2" borderId="1" xfId="6" applyFont="1" applyFill="1" applyBorder="1" applyAlignment="1" applyProtection="1">
      <alignment vertical="center" wrapText="1"/>
      <protection locked="0"/>
    </xf>
    <xf numFmtId="164" fontId="4" fillId="0" borderId="1" xfId="3" applyNumberFormat="1" applyFont="1" applyBorder="1" applyAlignment="1">
      <alignment vertical="center"/>
    </xf>
    <xf numFmtId="0" fontId="3" fillId="2" borderId="1" xfId="2" applyFont="1" applyFill="1" applyBorder="1" applyAlignment="1">
      <alignment vertical="center" wrapText="1"/>
    </xf>
    <xf numFmtId="164" fontId="4" fillId="2" borderId="1" xfId="3" applyNumberFormat="1" applyFont="1" applyFill="1" applyBorder="1" applyAlignment="1">
      <alignment vertical="center"/>
    </xf>
    <xf numFmtId="2" fontId="4" fillId="2" borderId="7" xfId="2" applyNumberFormat="1" applyFont="1" applyFill="1" applyBorder="1" applyAlignment="1" applyProtection="1">
      <alignment horizontal="center" vertical="center"/>
    </xf>
    <xf numFmtId="0" fontId="4" fillId="2" borderId="7" xfId="2" applyFont="1" applyFill="1" applyBorder="1" applyAlignment="1" applyProtection="1">
      <alignment horizontal="center" vertical="center"/>
    </xf>
    <xf numFmtId="164" fontId="4" fillId="0" borderId="1" xfId="3" applyNumberFormat="1" applyFont="1" applyBorder="1" applyAlignment="1">
      <alignment vertical="center" wrapText="1"/>
    </xf>
    <xf numFmtId="164" fontId="4" fillId="0" borderId="1" xfId="3" applyNumberFormat="1" applyFont="1" applyBorder="1" applyAlignment="1">
      <alignment horizontal="left" vertical="center" wrapText="1"/>
    </xf>
    <xf numFmtId="0" fontId="4" fillId="2" borderId="1" xfId="2" applyFont="1" applyFill="1" applyBorder="1" applyAlignment="1">
      <alignment vertical="center" wrapText="1"/>
    </xf>
    <xf numFmtId="164" fontId="4" fillId="2" borderId="1" xfId="3" applyNumberFormat="1" applyFont="1" applyFill="1" applyBorder="1" applyAlignment="1">
      <alignment vertical="center" wrapText="1"/>
    </xf>
    <xf numFmtId="165" fontId="8" fillId="0" borderId="0" xfId="0" applyNumberFormat="1" applyFont="1" applyBorder="1" applyAlignment="1">
      <alignment horizontal="left" vertical="center" wrapText="1"/>
    </xf>
    <xf numFmtId="165" fontId="4" fillId="4" borderId="1" xfId="1" applyNumberFormat="1" applyFont="1" applyFill="1" applyBorder="1" applyAlignment="1">
      <alignment vertical="center"/>
    </xf>
    <xf numFmtId="165" fontId="4" fillId="5" borderId="1" xfId="3" applyNumberFormat="1" applyFont="1" applyFill="1" applyBorder="1" applyAlignment="1" applyProtection="1">
      <alignment horizontal="right" vertical="center" wrapText="1"/>
      <protection locked="0"/>
    </xf>
    <xf numFmtId="165" fontId="4" fillId="2" borderId="1" xfId="3" applyNumberFormat="1" applyFont="1" applyFill="1" applyBorder="1" applyAlignment="1" applyProtection="1">
      <alignment horizontal="right" vertical="center" wrapText="1"/>
      <protection locked="0"/>
    </xf>
    <xf numFmtId="165" fontId="4" fillId="0" borderId="1" xfId="1" applyNumberFormat="1" applyFont="1" applyBorder="1" applyAlignment="1">
      <alignment vertical="center"/>
    </xf>
    <xf numFmtId="166" fontId="8" fillId="0" borderId="0" xfId="0" applyNumberFormat="1" applyFont="1" applyBorder="1" applyAlignment="1">
      <alignment horizontal="left" vertical="center" wrapText="1"/>
    </xf>
    <xf numFmtId="166" fontId="4" fillId="2" borderId="1" xfId="3" applyNumberFormat="1" applyFont="1" applyFill="1" applyBorder="1" applyAlignment="1" applyProtection="1">
      <alignment horizontal="right" vertical="center" wrapText="1"/>
      <protection locked="0"/>
    </xf>
    <xf numFmtId="166" fontId="4" fillId="5" borderId="1" xfId="3" applyNumberFormat="1" applyFont="1" applyFill="1" applyBorder="1" applyAlignment="1" applyProtection="1">
      <alignment horizontal="right" vertical="center" wrapText="1"/>
      <protection locked="0"/>
    </xf>
    <xf numFmtId="166" fontId="4" fillId="0" borderId="1" xfId="3" applyNumberFormat="1" applyFont="1" applyBorder="1" applyAlignment="1">
      <alignment vertical="center"/>
    </xf>
    <xf numFmtId="166" fontId="4" fillId="2" borderId="1" xfId="3" applyNumberFormat="1" applyFont="1" applyFill="1" applyBorder="1" applyAlignment="1">
      <alignment vertical="center"/>
    </xf>
    <xf numFmtId="166" fontId="4" fillId="4" borderId="1" xfId="1" applyNumberFormat="1" applyFont="1" applyFill="1" applyBorder="1" applyAlignment="1">
      <alignment vertical="center"/>
    </xf>
    <xf numFmtId="166" fontId="4" fillId="0" borderId="1" xfId="1" applyNumberFormat="1" applyFont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5" fillId="3" borderId="5" xfId="2" applyFont="1" applyFill="1" applyBorder="1" applyAlignment="1" applyProtection="1">
      <alignment horizontal="center" vertical="center"/>
    </xf>
    <xf numFmtId="0" fontId="5" fillId="3" borderId="29" xfId="2" applyFont="1" applyFill="1" applyBorder="1" applyAlignment="1" applyProtection="1">
      <alignment horizontal="center" vertical="center" wrapText="1"/>
    </xf>
    <xf numFmtId="0" fontId="5" fillId="3" borderId="30" xfId="2" applyFont="1" applyFill="1" applyBorder="1" applyAlignment="1" applyProtection="1">
      <alignment horizontal="center" vertical="center" wrapText="1"/>
    </xf>
    <xf numFmtId="0" fontId="5" fillId="3" borderId="4" xfId="2" applyFont="1" applyFill="1" applyBorder="1" applyAlignment="1" applyProtection="1">
      <alignment horizontal="center" vertical="center" wrapText="1"/>
    </xf>
    <xf numFmtId="166" fontId="4" fillId="4" borderId="34" xfId="1" applyNumberFormat="1" applyFont="1" applyFill="1" applyBorder="1" applyAlignment="1">
      <alignment vertical="center"/>
    </xf>
    <xf numFmtId="165" fontId="4" fillId="4" borderId="34" xfId="1" applyNumberFormat="1" applyFont="1" applyFill="1" applyBorder="1" applyAlignment="1">
      <alignment vertical="center"/>
    </xf>
    <xf numFmtId="166" fontId="4" fillId="4" borderId="25" xfId="1" applyNumberFormat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3" borderId="40" xfId="2" applyFont="1" applyFill="1" applyBorder="1" applyAlignment="1" applyProtection="1">
      <alignment horizontal="center" vertical="center" wrapText="1"/>
    </xf>
    <xf numFmtId="0" fontId="11" fillId="2" borderId="1" xfId="2" applyFont="1" applyFill="1" applyBorder="1" applyAlignment="1" applyProtection="1">
      <alignment horizontal="center" vertical="center" wrapText="1"/>
    </xf>
    <xf numFmtId="0" fontId="11" fillId="2" borderId="36" xfId="2" applyFont="1" applyFill="1" applyBorder="1" applyAlignment="1" applyProtection="1">
      <alignment horizontal="center" vertical="center" wrapText="1"/>
    </xf>
    <xf numFmtId="0" fontId="4" fillId="2" borderId="1" xfId="2" applyFont="1" applyFill="1" applyBorder="1" applyAlignment="1" applyProtection="1">
      <alignment horizontal="center" vertical="center" wrapText="1"/>
    </xf>
    <xf numFmtId="0" fontId="4" fillId="2" borderId="36" xfId="2" applyFont="1" applyFill="1" applyBorder="1" applyAlignment="1" applyProtection="1">
      <alignment horizontal="center" vertical="center" wrapText="1"/>
    </xf>
    <xf numFmtId="0" fontId="12" fillId="2" borderId="36" xfId="2" applyFont="1" applyFill="1" applyBorder="1" applyAlignment="1" applyProtection="1">
      <alignment horizontal="center" vertical="center" wrapText="1"/>
    </xf>
    <xf numFmtId="0" fontId="3" fillId="0" borderId="6" xfId="0" applyFont="1" applyBorder="1" applyAlignment="1">
      <alignment vertical="center"/>
    </xf>
    <xf numFmtId="166" fontId="11" fillId="6" borderId="10" xfId="1" applyNumberFormat="1" applyFont="1" applyFill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36" xfId="0" applyFont="1" applyBorder="1" applyAlignment="1">
      <alignment vertical="center"/>
    </xf>
    <xf numFmtId="0" fontId="3" fillId="0" borderId="3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166" fontId="4" fillId="4" borderId="15" xfId="1" applyNumberFormat="1" applyFont="1" applyFill="1" applyBorder="1" applyAlignment="1">
      <alignment vertical="center"/>
    </xf>
    <xf numFmtId="165" fontId="4" fillId="4" borderId="15" xfId="1" applyNumberFormat="1" applyFont="1" applyFill="1" applyBorder="1" applyAlignment="1">
      <alignment vertical="center"/>
    </xf>
    <xf numFmtId="165" fontId="11" fillId="6" borderId="24" xfId="1" applyNumberFormat="1" applyFont="1" applyFill="1" applyBorder="1" applyAlignment="1">
      <alignment vertical="center"/>
    </xf>
    <xf numFmtId="166" fontId="4" fillId="0" borderId="6" xfId="1" applyNumberFormat="1" applyFont="1" applyBorder="1" applyAlignment="1">
      <alignment vertical="center"/>
    </xf>
    <xf numFmtId="165" fontId="4" fillId="0" borderId="6" xfId="1" applyNumberFormat="1" applyFont="1" applyBorder="1" applyAlignment="1">
      <alignment vertical="center"/>
    </xf>
    <xf numFmtId="166" fontId="2" fillId="3" borderId="10" xfId="1" applyNumberFormat="1" applyFont="1" applyFill="1" applyBorder="1" applyAlignment="1">
      <alignment vertical="center"/>
    </xf>
    <xf numFmtId="165" fontId="4" fillId="4" borderId="44" xfId="1" applyNumberFormat="1" applyFont="1" applyFill="1" applyBorder="1" applyAlignment="1">
      <alignment vertical="center"/>
    </xf>
    <xf numFmtId="166" fontId="11" fillId="6" borderId="25" xfId="1" applyNumberFormat="1" applyFont="1" applyFill="1" applyBorder="1" applyAlignment="1">
      <alignment vertical="center"/>
    </xf>
    <xf numFmtId="165" fontId="11" fillId="6" borderId="38" xfId="1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2" fillId="0" borderId="36" xfId="0" applyFont="1" applyBorder="1" applyAlignment="1">
      <alignment vertical="center"/>
    </xf>
    <xf numFmtId="0" fontId="12" fillId="0" borderId="36" xfId="0" applyFont="1" applyBorder="1" applyAlignment="1">
      <alignment vertical="center" wrapText="1"/>
    </xf>
    <xf numFmtId="165" fontId="2" fillId="3" borderId="24" xfId="1" applyNumberFormat="1" applyFont="1" applyFill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1" fillId="2" borderId="36" xfId="2" applyFont="1" applyFill="1" applyBorder="1" applyAlignment="1" applyProtection="1">
      <alignment horizontal="center" vertical="center" wrapText="1"/>
    </xf>
    <xf numFmtId="0" fontId="4" fillId="2" borderId="1" xfId="2" applyFont="1" applyFill="1" applyBorder="1" applyAlignment="1" applyProtection="1">
      <alignment horizontal="center" vertical="center" wrapText="1"/>
    </xf>
    <xf numFmtId="0" fontId="11" fillId="2" borderId="1" xfId="2" applyFont="1" applyFill="1" applyBorder="1" applyAlignment="1" applyProtection="1">
      <alignment horizontal="center" vertical="center" wrapText="1"/>
    </xf>
    <xf numFmtId="166" fontId="11" fillId="2" borderId="1" xfId="3" applyNumberFormat="1" applyFont="1" applyFill="1" applyBorder="1" applyAlignment="1" applyProtection="1">
      <alignment horizontal="right" vertical="center" wrapText="1"/>
      <protection locked="0"/>
    </xf>
    <xf numFmtId="166" fontId="11" fillId="2" borderId="1" xfId="3" applyNumberFormat="1" applyFont="1" applyFill="1" applyBorder="1" applyAlignment="1">
      <alignment vertical="center"/>
    </xf>
    <xf numFmtId="165" fontId="4" fillId="4" borderId="1" xfId="3" applyNumberFormat="1" applyFont="1" applyFill="1" applyBorder="1" applyAlignment="1" applyProtection="1">
      <alignment horizontal="right" vertical="center" wrapText="1"/>
      <protection locked="0"/>
    </xf>
    <xf numFmtId="166" fontId="11" fillId="0" borderId="1" xfId="3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7" fontId="3" fillId="0" borderId="1" xfId="0" applyNumberFormat="1" applyFont="1" applyBorder="1" applyAlignment="1">
      <alignment vertical="center"/>
    </xf>
    <xf numFmtId="167" fontId="3" fillId="0" borderId="5" xfId="0" applyNumberFormat="1" applyFont="1" applyBorder="1" applyAlignment="1">
      <alignment vertical="center"/>
    </xf>
    <xf numFmtId="165" fontId="11" fillId="6" borderId="10" xfId="1" applyNumberFormat="1" applyFont="1" applyFill="1" applyBorder="1" applyAlignment="1">
      <alignment vertical="center"/>
    </xf>
    <xf numFmtId="167" fontId="3" fillId="0" borderId="1" xfId="0" applyNumberFormat="1" applyFont="1" applyBorder="1" applyAlignment="1">
      <alignment vertical="center"/>
    </xf>
    <xf numFmtId="167" fontId="3" fillId="0" borderId="5" xfId="0" applyNumberFormat="1" applyFont="1" applyBorder="1" applyAlignment="1">
      <alignment vertical="center"/>
    </xf>
    <xf numFmtId="167" fontId="3" fillId="0" borderId="1" xfId="0" applyNumberFormat="1" applyFont="1" applyBorder="1" applyAlignment="1">
      <alignment vertical="center"/>
    </xf>
    <xf numFmtId="167" fontId="3" fillId="0" borderId="1" xfId="0" applyNumberFormat="1" applyFont="1" applyBorder="1" applyAlignment="1">
      <alignment vertical="center"/>
    </xf>
    <xf numFmtId="167" fontId="3" fillId="0" borderId="5" xfId="0" applyNumberFormat="1" applyFont="1" applyBorder="1" applyAlignment="1">
      <alignment vertical="center"/>
    </xf>
    <xf numFmtId="164" fontId="11" fillId="2" borderId="1" xfId="3" applyNumberFormat="1" applyFont="1" applyFill="1" applyBorder="1" applyAlignment="1">
      <alignment vertical="center" wrapText="1"/>
    </xf>
    <xf numFmtId="166" fontId="11" fillId="5" borderId="1" xfId="3" applyNumberFormat="1" applyFont="1" applyFill="1" applyBorder="1" applyAlignment="1" applyProtection="1">
      <alignment horizontal="right" vertical="center" wrapText="1"/>
      <protection locked="0"/>
    </xf>
    <xf numFmtId="9" fontId="11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11" fillId="2" borderId="45" xfId="2" applyFont="1" applyFill="1" applyBorder="1" applyAlignment="1" applyProtection="1">
      <alignment horizontal="center" vertical="center" wrapText="1"/>
    </xf>
    <xf numFmtId="0" fontId="11" fillId="2" borderId="1" xfId="6" applyFont="1" applyFill="1" applyBorder="1" applyAlignment="1" applyProtection="1">
      <alignment vertical="center" wrapText="1"/>
      <protection locked="0"/>
    </xf>
    <xf numFmtId="166" fontId="11" fillId="2" borderId="1" xfId="6" applyNumberFormat="1" applyFont="1" applyFill="1" applyBorder="1" applyAlignment="1" applyProtection="1">
      <alignment vertical="center" wrapText="1"/>
      <protection locked="0"/>
    </xf>
    <xf numFmtId="0" fontId="2" fillId="2" borderId="1" xfId="2" applyFont="1" applyFill="1" applyBorder="1" applyAlignment="1" applyProtection="1">
      <alignment horizontal="center" vertical="center" wrapText="1"/>
    </xf>
    <xf numFmtId="0" fontId="2" fillId="2" borderId="36" xfId="2" applyFont="1" applyFill="1" applyBorder="1" applyAlignment="1" applyProtection="1">
      <alignment horizontal="center" vertical="center" wrapText="1"/>
    </xf>
    <xf numFmtId="164" fontId="11" fillId="0" borderId="1" xfId="3" applyNumberFormat="1" applyFont="1" applyBorder="1" applyAlignment="1">
      <alignment vertical="center" wrapText="1"/>
    </xf>
    <xf numFmtId="165" fontId="4" fillId="0" borderId="1" xfId="3" applyNumberFormat="1" applyFont="1" applyFill="1" applyBorder="1" applyAlignment="1" applyProtection="1">
      <alignment horizontal="right" vertical="center" wrapText="1"/>
      <protection locked="0"/>
    </xf>
    <xf numFmtId="9" fontId="4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Fill="1" applyBorder="1" applyAlignment="1" applyProtection="1">
      <alignment horizontal="center" vertical="center" wrapText="1"/>
    </xf>
    <xf numFmtId="0" fontId="11" fillId="0" borderId="1" xfId="2" applyFont="1" applyFill="1" applyBorder="1" applyAlignment="1" applyProtection="1">
      <alignment horizontal="center" vertical="center" wrapText="1"/>
    </xf>
    <xf numFmtId="165" fontId="4" fillId="0" borderId="36" xfId="2" applyNumberFormat="1" applyFont="1" applyFill="1" applyBorder="1" applyAlignment="1" applyProtection="1">
      <alignment horizontal="center" vertical="center" wrapText="1"/>
    </xf>
    <xf numFmtId="0" fontId="4" fillId="0" borderId="36" xfId="2" applyFont="1" applyFill="1" applyBorder="1" applyAlignment="1" applyProtection="1">
      <alignment horizontal="center" vertical="center" wrapText="1"/>
    </xf>
    <xf numFmtId="167" fontId="4" fillId="0" borderId="36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7" fontId="3" fillId="0" borderId="36" xfId="0" applyNumberFormat="1" applyFont="1" applyFill="1" applyBorder="1" applyAlignment="1">
      <alignment horizontal="center" vertical="center" wrapText="1"/>
    </xf>
    <xf numFmtId="167" fontId="3" fillId="0" borderId="36" xfId="0" applyNumberFormat="1" applyFont="1" applyFill="1" applyBorder="1" applyAlignment="1">
      <alignment horizontal="center" vertical="center"/>
    </xf>
    <xf numFmtId="0" fontId="11" fillId="2" borderId="36" xfId="6" applyFont="1" applyFill="1" applyBorder="1" applyAlignment="1" applyProtection="1">
      <alignment vertical="center" wrapText="1"/>
      <protection locked="0"/>
    </xf>
    <xf numFmtId="0" fontId="3" fillId="0" borderId="1" xfId="0" applyFont="1" applyBorder="1" applyAlignment="1">
      <alignment vertical="center" wrapText="1"/>
    </xf>
    <xf numFmtId="165" fontId="11" fillId="6" borderId="44" xfId="1" applyNumberFormat="1" applyFont="1" applyFill="1" applyBorder="1" applyAlignment="1">
      <alignment vertical="center"/>
    </xf>
    <xf numFmtId="0" fontId="11" fillId="2" borderId="7" xfId="2" applyNumberFormat="1" applyFont="1" applyFill="1" applyBorder="1" applyAlignment="1" applyProtection="1">
      <alignment horizontal="center" vertical="center"/>
    </xf>
    <xf numFmtId="166" fontId="4" fillId="0" borderId="1" xfId="3" applyNumberFormat="1" applyFont="1" applyFill="1" applyBorder="1" applyAlignment="1">
      <alignment vertical="center"/>
    </xf>
    <xf numFmtId="0" fontId="11" fillId="0" borderId="1" xfId="3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2" fillId="4" borderId="34" xfId="2" applyFont="1" applyFill="1" applyBorder="1" applyAlignment="1" applyProtection="1">
      <alignment horizontal="center" vertical="center" wrapText="1"/>
    </xf>
    <xf numFmtId="0" fontId="2" fillId="4" borderId="7" xfId="2" applyFont="1" applyFill="1" applyBorder="1" applyAlignment="1" applyProtection="1">
      <alignment horizontal="center" vertical="center" wrapText="1"/>
    </xf>
    <xf numFmtId="0" fontId="2" fillId="4" borderId="1" xfId="2" applyFont="1" applyFill="1" applyBorder="1" applyAlignment="1" applyProtection="1">
      <alignment horizontal="center" vertical="center" wrapText="1"/>
    </xf>
    <xf numFmtId="0" fontId="2" fillId="4" borderId="29" xfId="2" applyFont="1" applyFill="1" applyBorder="1" applyAlignment="1" applyProtection="1">
      <alignment horizontal="center" vertical="center" wrapText="1"/>
    </xf>
    <xf numFmtId="0" fontId="2" fillId="4" borderId="15" xfId="2" applyFont="1" applyFill="1" applyBorder="1" applyAlignment="1" applyProtection="1">
      <alignment horizontal="center" vertical="center" wrapText="1"/>
    </xf>
    <xf numFmtId="0" fontId="2" fillId="4" borderId="36" xfId="2" applyFont="1" applyFill="1" applyBorder="1" applyAlignment="1" applyProtection="1">
      <alignment horizontal="center" vertical="center" wrapText="1"/>
    </xf>
    <xf numFmtId="9" fontId="4" fillId="4" borderId="15" xfId="2" applyNumberFormat="1" applyFont="1" applyFill="1" applyBorder="1" applyAlignment="1" applyProtection="1">
      <alignment horizontal="center" vertical="center" wrapText="1"/>
      <protection locked="0"/>
    </xf>
    <xf numFmtId="9" fontId="4" fillId="4" borderId="30" xfId="2" applyNumberFormat="1" applyFont="1" applyFill="1" applyBorder="1" applyAlignment="1" applyProtection="1">
      <alignment horizontal="center" vertical="center" wrapText="1"/>
      <protection locked="0"/>
    </xf>
    <xf numFmtId="0" fontId="2" fillId="6" borderId="16" xfId="2" applyFont="1" applyFill="1" applyBorder="1" applyAlignment="1" applyProtection="1">
      <alignment horizontal="center" vertical="center" wrapText="1"/>
    </xf>
    <xf numFmtId="0" fontId="2" fillId="6" borderId="10" xfId="2" applyFont="1" applyFill="1" applyBorder="1" applyAlignment="1" applyProtection="1">
      <alignment horizontal="center" vertical="center" wrapText="1"/>
    </xf>
    <xf numFmtId="9" fontId="11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11" fillId="6" borderId="9" xfId="2" applyNumberFormat="1" applyFont="1" applyFill="1" applyBorder="1" applyAlignment="1" applyProtection="1">
      <alignment horizontal="center" vertical="center" wrapText="1"/>
      <protection locked="0"/>
    </xf>
    <xf numFmtId="9" fontId="11" fillId="6" borderId="11" xfId="2" applyNumberFormat="1" applyFont="1" applyFill="1" applyBorder="1" applyAlignment="1" applyProtection="1">
      <alignment horizontal="center" vertical="center" wrapText="1"/>
      <protection locked="0"/>
    </xf>
    <xf numFmtId="0" fontId="6" fillId="7" borderId="21" xfId="2" applyFont="1" applyFill="1" applyBorder="1" applyAlignment="1" applyProtection="1">
      <alignment horizontal="center" vertical="center" wrapText="1"/>
    </xf>
    <xf numFmtId="0" fontId="6" fillId="7" borderId="20" xfId="2" applyFont="1" applyFill="1" applyBorder="1" applyAlignment="1" applyProtection="1">
      <alignment horizontal="center" vertical="center" wrapText="1"/>
    </xf>
    <xf numFmtId="0" fontId="6" fillId="7" borderId="22" xfId="2" applyFont="1" applyFill="1" applyBorder="1" applyAlignment="1" applyProtection="1">
      <alignment horizontal="center" vertical="center" wrapText="1"/>
    </xf>
    <xf numFmtId="0" fontId="2" fillId="4" borderId="13" xfId="2" applyFont="1" applyFill="1" applyBorder="1" applyAlignment="1" applyProtection="1">
      <alignment horizontal="center" vertical="center" wrapText="1"/>
    </xf>
    <xf numFmtId="0" fontId="2" fillId="4" borderId="35" xfId="2" applyFont="1" applyFill="1" applyBorder="1" applyAlignment="1" applyProtection="1">
      <alignment horizontal="center" vertical="center" wrapText="1"/>
    </xf>
    <xf numFmtId="0" fontId="2" fillId="4" borderId="14" xfId="2" applyFont="1" applyFill="1" applyBorder="1" applyAlignment="1" applyProtection="1">
      <alignment horizontal="center" vertical="center" wrapText="1"/>
    </xf>
    <xf numFmtId="0" fontId="2" fillId="4" borderId="37" xfId="2" applyFont="1" applyFill="1" applyBorder="1" applyAlignment="1" applyProtection="1">
      <alignment horizontal="center" vertical="center" wrapText="1"/>
    </xf>
    <xf numFmtId="0" fontId="2" fillId="4" borderId="25" xfId="2" applyFont="1" applyFill="1" applyBorder="1" applyAlignment="1" applyProtection="1">
      <alignment horizontal="center" vertical="center" wrapText="1"/>
    </xf>
    <xf numFmtId="9" fontId="4" fillId="4" borderId="44" xfId="2" applyNumberFormat="1" applyFont="1" applyFill="1" applyBorder="1" applyAlignment="1" applyProtection="1">
      <alignment horizontal="center" vertical="center" wrapText="1"/>
      <protection locked="0"/>
    </xf>
    <xf numFmtId="9" fontId="4" fillId="4" borderId="18" xfId="2" applyNumberFormat="1" applyFont="1" applyFill="1" applyBorder="1" applyAlignment="1" applyProtection="1">
      <alignment horizontal="center" vertical="center" wrapText="1"/>
      <protection locked="0"/>
    </xf>
    <xf numFmtId="9" fontId="4" fillId="4" borderId="41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45" xfId="2" applyFont="1" applyFill="1" applyBorder="1" applyAlignment="1" applyProtection="1">
      <alignment horizontal="center" vertical="center" wrapText="1"/>
    </xf>
    <xf numFmtId="0" fontId="4" fillId="2" borderId="46" xfId="2" applyFont="1" applyFill="1" applyBorder="1" applyAlignment="1" applyProtection="1">
      <alignment horizontal="center" vertical="center" wrapText="1"/>
    </xf>
    <xf numFmtId="0" fontId="4" fillId="2" borderId="47" xfId="2" applyFont="1" applyFill="1" applyBorder="1" applyAlignment="1" applyProtection="1">
      <alignment horizontal="center" vertical="center" wrapText="1"/>
    </xf>
    <xf numFmtId="9" fontId="4" fillId="4" borderId="1" xfId="2" applyNumberFormat="1" applyFont="1" applyFill="1" applyBorder="1" applyAlignment="1" applyProtection="1">
      <alignment horizontal="center" vertical="center" wrapText="1"/>
      <protection locked="0"/>
    </xf>
    <xf numFmtId="9" fontId="4" fillId="4" borderId="36" xfId="2" applyNumberFormat="1" applyFont="1" applyFill="1" applyBorder="1" applyAlignment="1" applyProtection="1">
      <alignment horizontal="center" vertical="center" wrapText="1"/>
      <protection locked="0"/>
    </xf>
    <xf numFmtId="9" fontId="4" fillId="4" borderId="0" xfId="2" applyNumberFormat="1" applyFont="1" applyFill="1" applyBorder="1" applyAlignment="1" applyProtection="1">
      <alignment horizontal="center" vertical="center" wrapText="1"/>
      <protection locked="0"/>
    </xf>
    <xf numFmtId="9" fontId="4" fillId="4" borderId="42" xfId="2" applyNumberFormat="1" applyFont="1" applyFill="1" applyBorder="1" applyAlignment="1" applyProtection="1">
      <alignment horizontal="center" vertical="center" wrapText="1"/>
      <protection locked="0"/>
    </xf>
    <xf numFmtId="0" fontId="5" fillId="7" borderId="3" xfId="2" applyFont="1" applyFill="1" applyBorder="1" applyAlignment="1" applyProtection="1">
      <alignment horizontal="center" vertical="center"/>
    </xf>
    <xf numFmtId="0" fontId="5" fillId="7" borderId="4" xfId="2" applyFont="1" applyFill="1" applyBorder="1" applyAlignment="1" applyProtection="1">
      <alignment horizontal="center" vertical="center"/>
    </xf>
    <xf numFmtId="0" fontId="2" fillId="7" borderId="8" xfId="2" applyFont="1" applyFill="1" applyBorder="1" applyAlignment="1" applyProtection="1">
      <alignment horizontal="center" vertical="center" wrapText="1"/>
    </xf>
    <xf numFmtId="0" fontId="2" fillId="7" borderId="26" xfId="2" applyFont="1" applyFill="1" applyBorder="1" applyAlignment="1" applyProtection="1">
      <alignment horizontal="center" vertical="center" wrapText="1"/>
    </xf>
    <xf numFmtId="9" fontId="11" fillId="6" borderId="8" xfId="2" applyNumberFormat="1" applyFont="1" applyFill="1" applyBorder="1" applyAlignment="1" applyProtection="1">
      <alignment horizontal="center" vertical="center" wrapText="1"/>
      <protection locked="0"/>
    </xf>
    <xf numFmtId="9" fontId="2" fillId="7" borderId="23" xfId="2" applyNumberFormat="1" applyFont="1" applyFill="1" applyBorder="1" applyAlignment="1" applyProtection="1">
      <alignment horizontal="center" vertical="center" wrapText="1"/>
      <protection locked="0"/>
    </xf>
    <xf numFmtId="9" fontId="2" fillId="7" borderId="9" xfId="2" applyNumberFormat="1" applyFont="1" applyFill="1" applyBorder="1" applyAlignment="1" applyProtection="1">
      <alignment horizontal="center" vertical="center" wrapText="1"/>
      <protection locked="0"/>
    </xf>
    <xf numFmtId="9" fontId="2" fillId="7" borderId="11" xfId="2" applyNumberFormat="1" applyFont="1" applyFill="1" applyBorder="1" applyAlignment="1" applyProtection="1">
      <alignment horizontal="center" vertical="center" wrapText="1"/>
      <protection locked="0"/>
    </xf>
    <xf numFmtId="0" fontId="2" fillId="6" borderId="37" xfId="2" applyFont="1" applyFill="1" applyBorder="1" applyAlignment="1" applyProtection="1">
      <alignment horizontal="center" vertical="center" wrapText="1"/>
    </xf>
    <xf numFmtId="0" fontId="2" fillId="6" borderId="25" xfId="2" applyFont="1" applyFill="1" applyBorder="1" applyAlignment="1" applyProtection="1">
      <alignment horizontal="center" vertical="center" wrapText="1"/>
    </xf>
    <xf numFmtId="9" fontId="11" fillId="6" borderId="44" xfId="2" applyNumberFormat="1" applyFont="1" applyFill="1" applyBorder="1" applyAlignment="1" applyProtection="1">
      <alignment horizontal="center" vertical="center" wrapText="1"/>
      <protection locked="0"/>
    </xf>
    <xf numFmtId="9" fontId="11" fillId="6" borderId="18" xfId="2" applyNumberFormat="1" applyFont="1" applyFill="1" applyBorder="1" applyAlignment="1" applyProtection="1">
      <alignment horizontal="center" vertical="center" wrapText="1"/>
      <protection locked="0"/>
    </xf>
    <xf numFmtId="9" fontId="11" fillId="6" borderId="41" xfId="2" applyNumberFormat="1" applyFont="1" applyFill="1" applyBorder="1" applyAlignment="1" applyProtection="1">
      <alignment horizontal="center" vertical="center" wrapText="1"/>
      <protection locked="0"/>
    </xf>
    <xf numFmtId="0" fontId="6" fillId="7" borderId="17" xfId="2" applyFont="1" applyFill="1" applyBorder="1" applyAlignment="1" applyProtection="1">
      <alignment horizontal="center" vertical="center" wrapText="1"/>
    </xf>
    <xf numFmtId="0" fontId="6" fillId="7" borderId="12" xfId="2" applyFont="1" applyFill="1" applyBorder="1" applyAlignment="1" applyProtection="1">
      <alignment horizontal="center" vertical="center" wrapText="1"/>
    </xf>
    <xf numFmtId="0" fontId="6" fillId="7" borderId="43" xfId="2" applyFont="1" applyFill="1" applyBorder="1" applyAlignment="1" applyProtection="1">
      <alignment horizontal="center" vertical="center" wrapText="1"/>
    </xf>
    <xf numFmtId="0" fontId="5" fillId="7" borderId="19" xfId="2" applyFont="1" applyFill="1" applyBorder="1" applyAlignment="1" applyProtection="1">
      <alignment horizontal="center" vertical="center" wrapText="1"/>
    </xf>
    <xf numFmtId="0" fontId="5" fillId="7" borderId="28" xfId="2" applyFont="1" applyFill="1" applyBorder="1" applyAlignment="1" applyProtection="1">
      <alignment horizontal="center" vertical="center" wrapText="1"/>
    </xf>
    <xf numFmtId="0" fontId="5" fillId="7" borderId="28" xfId="2" applyFont="1" applyFill="1" applyBorder="1" applyAlignment="1" applyProtection="1">
      <alignment horizontal="center" vertical="center"/>
    </xf>
    <xf numFmtId="0" fontId="5" fillId="7" borderId="31" xfId="2" applyFont="1" applyFill="1" applyBorder="1" applyAlignment="1" applyProtection="1">
      <alignment horizontal="center" vertical="center" wrapText="1"/>
    </xf>
    <xf numFmtId="0" fontId="5" fillId="7" borderId="32" xfId="2" applyFont="1" applyFill="1" applyBorder="1" applyAlignment="1" applyProtection="1">
      <alignment horizontal="center" vertical="center" wrapText="1"/>
    </xf>
    <xf numFmtId="0" fontId="5" fillId="7" borderId="13" xfId="2" applyFont="1" applyFill="1" applyBorder="1" applyAlignment="1" applyProtection="1">
      <alignment horizontal="center" vertical="center" wrapText="1"/>
    </xf>
    <xf numFmtId="0" fontId="5" fillId="7" borderId="14" xfId="2" applyFont="1" applyFill="1" applyBorder="1" applyAlignment="1" applyProtection="1">
      <alignment horizontal="center" vertical="center" wrapText="1"/>
    </xf>
    <xf numFmtId="0" fontId="5" fillId="7" borderId="17" xfId="2" applyFont="1" applyFill="1" applyBorder="1" applyAlignment="1" applyProtection="1">
      <alignment horizontal="center" vertical="center" wrapText="1"/>
    </xf>
    <xf numFmtId="0" fontId="5" fillId="7" borderId="27" xfId="2" applyFont="1" applyFill="1" applyBorder="1" applyAlignment="1" applyProtection="1">
      <alignment horizontal="center" vertical="center" wrapText="1"/>
    </xf>
    <xf numFmtId="166" fontId="5" fillId="7" borderId="19" xfId="2" applyNumberFormat="1" applyFont="1" applyFill="1" applyBorder="1" applyAlignment="1" applyProtection="1">
      <alignment horizontal="center" vertical="center" wrapText="1"/>
    </xf>
    <xf numFmtId="166" fontId="5" fillId="7" borderId="28" xfId="2" applyNumberFormat="1" applyFont="1" applyFill="1" applyBorder="1" applyAlignment="1" applyProtection="1">
      <alignment horizontal="center" vertical="center" wrapText="1"/>
    </xf>
    <xf numFmtId="165" fontId="5" fillId="7" borderId="12" xfId="2" applyNumberFormat="1" applyFont="1" applyFill="1" applyBorder="1" applyAlignment="1" applyProtection="1">
      <alignment horizontal="center" vertical="center" wrapText="1"/>
    </xf>
    <xf numFmtId="165" fontId="5" fillId="7" borderId="39" xfId="2" applyNumberFormat="1" applyFont="1" applyFill="1" applyBorder="1" applyAlignment="1" applyProtection="1">
      <alignment horizontal="center" vertical="center" wrapText="1"/>
    </xf>
    <xf numFmtId="0" fontId="5" fillId="7" borderId="3" xfId="2" applyFont="1" applyFill="1" applyBorder="1" applyAlignment="1" applyProtection="1">
      <alignment horizontal="center" vertical="center" wrapText="1"/>
    </xf>
  </cellXfs>
  <cellStyles count="8">
    <cellStyle name="Comma" xfId="1" builtinId="3"/>
    <cellStyle name="Normal" xfId="0" builtinId="0"/>
    <cellStyle name="Normal 2" xfId="2"/>
    <cellStyle name="Normal 2 2" xfId="6"/>
    <cellStyle name="Normal 3" xfId="5"/>
    <cellStyle name="Normal 4" xfId="4"/>
    <cellStyle name="Separador de milhares 2" xfId="3"/>
    <cellStyle name="Separador de milhares 2 2" xfId="7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9999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57150</xdr:rowOff>
    </xdr:from>
    <xdr:to>
      <xdr:col>1</xdr:col>
      <xdr:colOff>790575</xdr:colOff>
      <xdr:row>1</xdr:row>
      <xdr:rowOff>180975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57150"/>
          <a:ext cx="107632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>
    <pageSetUpPr fitToPage="1"/>
  </sheetPr>
  <dimension ref="A1:FD117"/>
  <sheetViews>
    <sheetView tabSelected="1" zoomScaleNormal="100" zoomScalePageLayoutView="140" workbookViewId="0">
      <selection activeCell="B7" sqref="B7:B8"/>
    </sheetView>
  </sheetViews>
  <sheetFormatPr defaultColWidth="8.85546875" defaultRowHeight="11.25" x14ac:dyDescent="0.2"/>
  <cols>
    <col min="1" max="1" width="5.42578125" style="8" bestFit="1" customWidth="1"/>
    <col min="2" max="2" width="42.140625" style="1" customWidth="1"/>
    <col min="3" max="3" width="20.28515625" style="32" customWidth="1"/>
    <col min="4" max="4" width="18.7109375" style="25" customWidth="1"/>
    <col min="5" max="5" width="5" style="1" bestFit="1" customWidth="1"/>
    <col min="6" max="6" width="6.28515625" style="1" bestFit="1" customWidth="1"/>
    <col min="7" max="7" width="10.42578125" style="1" customWidth="1"/>
    <col min="8" max="8" width="8.85546875" style="1"/>
    <col min="9" max="9" width="10.5703125" style="1" customWidth="1"/>
    <col min="10" max="10" width="9.85546875" style="1" customWidth="1"/>
    <col min="11" max="11" width="14.7109375" style="1" customWidth="1"/>
    <col min="12" max="12" width="12" style="1" bestFit="1" customWidth="1"/>
    <col min="13" max="14" width="10.42578125" style="1" bestFit="1" customWidth="1"/>
    <col min="15" max="84" width="8.85546875" style="1"/>
    <col min="85" max="160" width="2.42578125" style="1" bestFit="1" customWidth="1"/>
    <col min="161" max="16384" width="8.85546875" style="1"/>
  </cols>
  <sheetData>
    <row r="1" spans="1:160" ht="23.25" customHeight="1" x14ac:dyDescent="0.2">
      <c r="A1" s="118" t="s">
        <v>45</v>
      </c>
      <c r="B1" s="119"/>
      <c r="C1" s="119"/>
      <c r="D1" s="119"/>
      <c r="E1" s="119"/>
      <c r="F1" s="119"/>
      <c r="G1" s="119"/>
      <c r="H1" s="119"/>
      <c r="I1" s="119"/>
      <c r="J1" s="119"/>
      <c r="K1" s="120"/>
    </row>
    <row r="2" spans="1:160" ht="22.5" customHeight="1" x14ac:dyDescent="0.2">
      <c r="A2" s="118"/>
      <c r="B2" s="119"/>
      <c r="C2" s="119"/>
      <c r="D2" s="119"/>
      <c r="E2" s="119"/>
      <c r="F2" s="119"/>
      <c r="G2" s="119"/>
      <c r="H2" s="119"/>
      <c r="I2" s="119"/>
      <c r="J2" s="119"/>
      <c r="K2" s="120"/>
    </row>
    <row r="3" spans="1:160" ht="10.5" customHeight="1" x14ac:dyDescent="0.2">
      <c r="A3" s="118"/>
      <c r="B3" s="119"/>
      <c r="C3" s="119"/>
      <c r="D3" s="119"/>
      <c r="E3" s="119"/>
      <c r="F3" s="119"/>
      <c r="G3" s="119"/>
      <c r="H3" s="119"/>
      <c r="I3" s="119"/>
      <c r="J3" s="119"/>
      <c r="K3" s="120"/>
    </row>
    <row r="4" spans="1:160" ht="20.25" customHeight="1" x14ac:dyDescent="0.2">
      <c r="A4" s="115" t="s">
        <v>105</v>
      </c>
      <c r="B4" s="116"/>
      <c r="C4" s="116"/>
      <c r="D4" s="116"/>
      <c r="E4" s="116"/>
      <c r="F4" s="116"/>
      <c r="G4" s="116"/>
      <c r="H4" s="116"/>
      <c r="I4" s="116"/>
      <c r="J4" s="116"/>
      <c r="K4" s="117"/>
    </row>
    <row r="5" spans="1:160" ht="20.25" customHeight="1" x14ac:dyDescent="0.2">
      <c r="A5" s="112" t="s">
        <v>104</v>
      </c>
      <c r="B5" s="113"/>
      <c r="C5" s="113"/>
      <c r="D5" s="113"/>
      <c r="E5" s="113"/>
      <c r="F5" s="113"/>
      <c r="G5" s="113"/>
      <c r="H5" s="113"/>
      <c r="I5" s="113"/>
      <c r="J5" s="113"/>
      <c r="K5" s="114"/>
    </row>
    <row r="6" spans="1:160" ht="14.25" customHeight="1" thickBot="1" x14ac:dyDescent="0.25">
      <c r="A6" s="33"/>
      <c r="B6" s="34"/>
      <c r="C6" s="26"/>
      <c r="D6" s="21"/>
      <c r="E6" s="34"/>
      <c r="F6" s="34"/>
      <c r="G6" s="42"/>
      <c r="H6" s="42"/>
      <c r="I6" s="42"/>
      <c r="J6" s="42"/>
      <c r="K6" s="42"/>
      <c r="L6" s="2"/>
    </row>
    <row r="7" spans="1:160" ht="20.25" customHeight="1" x14ac:dyDescent="0.2">
      <c r="A7" s="175" t="s">
        <v>87</v>
      </c>
      <c r="B7" s="168" t="s">
        <v>106</v>
      </c>
      <c r="C7" s="177" t="s">
        <v>107</v>
      </c>
      <c r="D7" s="179" t="s">
        <v>108</v>
      </c>
      <c r="E7" s="173" t="s">
        <v>109</v>
      </c>
      <c r="F7" s="181"/>
      <c r="G7" s="168" t="s">
        <v>110</v>
      </c>
      <c r="H7" s="168" t="s">
        <v>111</v>
      </c>
      <c r="I7" s="173" t="s">
        <v>112</v>
      </c>
      <c r="J7" s="174"/>
      <c r="K7" s="171" t="s">
        <v>113</v>
      </c>
      <c r="L7" s="38"/>
      <c r="M7" s="152"/>
      <c r="N7" s="153"/>
      <c r="O7" s="152"/>
      <c r="P7" s="153"/>
      <c r="Q7" s="152"/>
      <c r="R7" s="153"/>
      <c r="S7" s="152"/>
      <c r="T7" s="153"/>
      <c r="U7" s="152"/>
      <c r="V7" s="153"/>
      <c r="W7" s="152"/>
      <c r="X7" s="153"/>
      <c r="Y7" s="152"/>
      <c r="Z7" s="153"/>
      <c r="AA7" s="152"/>
      <c r="AB7" s="153"/>
      <c r="AC7" s="152"/>
      <c r="AD7" s="153"/>
      <c r="AE7" s="152"/>
      <c r="AF7" s="153"/>
      <c r="AG7" s="152"/>
      <c r="AH7" s="153"/>
      <c r="AI7" s="152"/>
      <c r="AJ7" s="153"/>
      <c r="AK7" s="152"/>
      <c r="AL7" s="153"/>
      <c r="AM7" s="152"/>
      <c r="AN7" s="153"/>
      <c r="AO7" s="152"/>
      <c r="AP7" s="153"/>
      <c r="AQ7" s="152"/>
      <c r="AR7" s="153"/>
      <c r="AS7" s="152"/>
      <c r="AT7" s="153"/>
      <c r="AU7" s="152"/>
      <c r="AV7" s="153"/>
      <c r="AW7" s="152"/>
      <c r="AX7" s="153"/>
      <c r="AY7" s="152"/>
      <c r="AZ7" s="153"/>
      <c r="BA7" s="152"/>
      <c r="BB7" s="153"/>
      <c r="BC7" s="152"/>
      <c r="BD7" s="153"/>
      <c r="BE7" s="152"/>
      <c r="BF7" s="153"/>
      <c r="BG7" s="152"/>
      <c r="BH7" s="153"/>
      <c r="BI7" s="152"/>
      <c r="BJ7" s="153"/>
      <c r="BK7" s="152"/>
      <c r="BL7" s="153"/>
      <c r="BM7" s="152"/>
      <c r="BN7" s="153"/>
      <c r="BO7" s="152"/>
      <c r="BP7" s="153"/>
      <c r="BQ7" s="152"/>
      <c r="BR7" s="153"/>
      <c r="BS7" s="152"/>
      <c r="BT7" s="153"/>
      <c r="BU7" s="152"/>
      <c r="BV7" s="153"/>
      <c r="BW7" s="152"/>
      <c r="BX7" s="153"/>
      <c r="BY7" s="152"/>
      <c r="BZ7" s="153"/>
      <c r="CA7" s="152"/>
      <c r="CB7" s="153"/>
      <c r="CC7" s="152"/>
      <c r="CD7" s="153"/>
      <c r="CE7" s="152"/>
      <c r="CF7" s="153"/>
      <c r="CG7" s="152"/>
      <c r="CH7" s="153"/>
      <c r="CI7" s="152"/>
      <c r="CJ7" s="153"/>
      <c r="CK7" s="152"/>
      <c r="CL7" s="153"/>
      <c r="CM7" s="152"/>
      <c r="CN7" s="153"/>
      <c r="CO7" s="152"/>
      <c r="CP7" s="153"/>
      <c r="CQ7" s="152"/>
      <c r="CR7" s="153"/>
      <c r="CS7" s="152"/>
      <c r="CT7" s="153"/>
      <c r="CU7" s="152"/>
      <c r="CV7" s="153"/>
      <c r="CW7" s="152"/>
      <c r="CX7" s="153"/>
      <c r="CY7" s="152"/>
      <c r="CZ7" s="153"/>
      <c r="DA7" s="152"/>
      <c r="DB7" s="153"/>
      <c r="DC7" s="152"/>
      <c r="DD7" s="153"/>
      <c r="DE7" s="152"/>
      <c r="DF7" s="153"/>
      <c r="DG7" s="152"/>
      <c r="DH7" s="153"/>
      <c r="DI7" s="152"/>
      <c r="DJ7" s="153"/>
      <c r="DK7" s="152"/>
      <c r="DL7" s="153"/>
      <c r="DM7" s="152"/>
      <c r="DN7" s="153"/>
      <c r="DO7" s="152"/>
      <c r="DP7" s="153"/>
      <c r="DQ7" s="152"/>
      <c r="DR7" s="153"/>
      <c r="DS7" s="152"/>
      <c r="DT7" s="153"/>
      <c r="DU7" s="152"/>
      <c r="DV7" s="153"/>
      <c r="DW7" s="152"/>
      <c r="DX7" s="153"/>
      <c r="DY7" s="152"/>
      <c r="DZ7" s="153"/>
      <c r="EA7" s="152"/>
      <c r="EB7" s="153"/>
      <c r="EC7" s="152"/>
      <c r="ED7" s="153"/>
      <c r="EE7" s="152"/>
      <c r="EF7" s="153"/>
      <c r="EG7" s="152"/>
      <c r="EH7" s="153"/>
      <c r="EI7" s="152"/>
      <c r="EJ7" s="153"/>
      <c r="EK7" s="152"/>
      <c r="EL7" s="153"/>
      <c r="EM7" s="152"/>
      <c r="EN7" s="153"/>
      <c r="EO7" s="152"/>
      <c r="EP7" s="153"/>
      <c r="EQ7" s="152"/>
      <c r="ER7" s="153"/>
      <c r="ES7" s="152"/>
      <c r="ET7" s="153"/>
      <c r="EU7" s="152"/>
      <c r="EV7" s="153"/>
      <c r="EW7" s="152"/>
      <c r="EX7" s="153"/>
      <c r="EY7" s="152"/>
      <c r="EZ7" s="153"/>
      <c r="FA7" s="152"/>
      <c r="FB7" s="153"/>
      <c r="FC7" s="152"/>
      <c r="FD7" s="153"/>
    </row>
    <row r="8" spans="1:160" s="3" customFormat="1" ht="21" customHeight="1" thickBot="1" x14ac:dyDescent="0.25">
      <c r="A8" s="176"/>
      <c r="B8" s="169"/>
      <c r="C8" s="178"/>
      <c r="D8" s="180"/>
      <c r="E8" s="36" t="s">
        <v>40</v>
      </c>
      <c r="F8" s="43" t="s">
        <v>41</v>
      </c>
      <c r="G8" s="169"/>
      <c r="H8" s="170"/>
      <c r="I8" s="36" t="s">
        <v>114</v>
      </c>
      <c r="J8" s="37" t="s">
        <v>115</v>
      </c>
      <c r="K8" s="172"/>
      <c r="L8" s="35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>
        <v>1</v>
      </c>
      <c r="CH8" s="9">
        <v>2</v>
      </c>
      <c r="CI8" s="9">
        <v>1</v>
      </c>
      <c r="CJ8" s="9">
        <v>2</v>
      </c>
      <c r="CK8" s="9">
        <v>1</v>
      </c>
      <c r="CL8" s="9">
        <v>2</v>
      </c>
      <c r="CM8" s="9">
        <v>1</v>
      </c>
      <c r="CN8" s="9">
        <v>2</v>
      </c>
      <c r="CO8" s="9">
        <v>1</v>
      </c>
      <c r="CP8" s="9">
        <v>2</v>
      </c>
      <c r="CQ8" s="9">
        <v>1</v>
      </c>
      <c r="CR8" s="9">
        <v>2</v>
      </c>
      <c r="CS8" s="9">
        <v>1</v>
      </c>
      <c r="CT8" s="9">
        <v>2</v>
      </c>
      <c r="CU8" s="9">
        <v>1</v>
      </c>
      <c r="CV8" s="9">
        <v>2</v>
      </c>
      <c r="CW8" s="9">
        <v>1</v>
      </c>
      <c r="CX8" s="9">
        <v>2</v>
      </c>
      <c r="CY8" s="9">
        <v>1</v>
      </c>
      <c r="CZ8" s="9">
        <v>2</v>
      </c>
      <c r="DA8" s="9">
        <v>1</v>
      </c>
      <c r="DB8" s="9">
        <v>2</v>
      </c>
      <c r="DC8" s="9">
        <v>1</v>
      </c>
      <c r="DD8" s="9">
        <v>2</v>
      </c>
      <c r="DE8" s="9">
        <v>1</v>
      </c>
      <c r="DF8" s="9">
        <v>2</v>
      </c>
      <c r="DG8" s="9">
        <v>1</v>
      </c>
      <c r="DH8" s="9">
        <v>2</v>
      </c>
      <c r="DI8" s="9">
        <v>1</v>
      </c>
      <c r="DJ8" s="9">
        <v>2</v>
      </c>
      <c r="DK8" s="9">
        <v>1</v>
      </c>
      <c r="DL8" s="9">
        <v>2</v>
      </c>
      <c r="DM8" s="9">
        <v>1</v>
      </c>
      <c r="DN8" s="9">
        <v>2</v>
      </c>
      <c r="DO8" s="9">
        <v>1</v>
      </c>
      <c r="DP8" s="9">
        <v>2</v>
      </c>
      <c r="DQ8" s="9">
        <v>1</v>
      </c>
      <c r="DR8" s="9">
        <v>2</v>
      </c>
      <c r="DS8" s="9">
        <v>1</v>
      </c>
      <c r="DT8" s="9">
        <v>2</v>
      </c>
      <c r="DU8" s="9">
        <v>1</v>
      </c>
      <c r="DV8" s="9">
        <v>2</v>
      </c>
      <c r="DW8" s="9">
        <v>1</v>
      </c>
      <c r="DX8" s="9">
        <v>2</v>
      </c>
      <c r="DY8" s="9">
        <v>1</v>
      </c>
      <c r="DZ8" s="9">
        <v>2</v>
      </c>
      <c r="EA8" s="9">
        <v>1</v>
      </c>
      <c r="EB8" s="9">
        <v>2</v>
      </c>
      <c r="EC8" s="9">
        <v>1</v>
      </c>
      <c r="ED8" s="9">
        <v>2</v>
      </c>
      <c r="EE8" s="9">
        <v>1</v>
      </c>
      <c r="EF8" s="9">
        <v>2</v>
      </c>
      <c r="EG8" s="9">
        <v>1</v>
      </c>
      <c r="EH8" s="9">
        <v>2</v>
      </c>
      <c r="EI8" s="9">
        <v>1</v>
      </c>
      <c r="EJ8" s="9">
        <v>2</v>
      </c>
      <c r="EK8" s="9">
        <v>1</v>
      </c>
      <c r="EL8" s="9">
        <v>2</v>
      </c>
      <c r="EM8" s="9">
        <v>1</v>
      </c>
      <c r="EN8" s="9">
        <v>2</v>
      </c>
      <c r="EO8" s="9">
        <v>1</v>
      </c>
      <c r="EP8" s="9">
        <v>2</v>
      </c>
      <c r="EQ8" s="9">
        <v>1</v>
      </c>
      <c r="ER8" s="9">
        <v>2</v>
      </c>
      <c r="ES8" s="9">
        <v>1</v>
      </c>
      <c r="ET8" s="9">
        <v>2</v>
      </c>
      <c r="EU8" s="9">
        <v>1</v>
      </c>
      <c r="EV8" s="9">
        <v>2</v>
      </c>
      <c r="EW8" s="9">
        <v>1</v>
      </c>
      <c r="EX8" s="9">
        <v>2</v>
      </c>
      <c r="EY8" s="9">
        <v>1</v>
      </c>
      <c r="EZ8" s="9">
        <v>2</v>
      </c>
      <c r="FA8" s="9">
        <v>1</v>
      </c>
      <c r="FB8" s="9">
        <v>2</v>
      </c>
      <c r="FC8" s="9">
        <v>1</v>
      </c>
      <c r="FD8" s="9">
        <v>2</v>
      </c>
    </row>
    <row r="9" spans="1:160" s="3" customFormat="1" ht="13.5" thickBot="1" x14ac:dyDescent="0.25">
      <c r="A9" s="134" t="s">
        <v>92</v>
      </c>
      <c r="B9" s="135"/>
      <c r="C9" s="135"/>
      <c r="D9" s="135"/>
      <c r="E9" s="135"/>
      <c r="F9" s="135"/>
      <c r="G9" s="135"/>
      <c r="H9" s="135"/>
      <c r="I9" s="135"/>
      <c r="J9" s="135"/>
      <c r="K9" s="136"/>
      <c r="L9" s="4"/>
    </row>
    <row r="10" spans="1:160" s="3" customFormat="1" ht="12.75" x14ac:dyDescent="0.2">
      <c r="A10" s="137" t="s">
        <v>116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9"/>
      <c r="L10" s="4"/>
    </row>
    <row r="11" spans="1:160" s="3" customFormat="1" ht="45" x14ac:dyDescent="0.2">
      <c r="A11" s="16" t="s">
        <v>8</v>
      </c>
      <c r="B11" s="17" t="s">
        <v>127</v>
      </c>
      <c r="C11" s="27">
        <v>4000000</v>
      </c>
      <c r="D11" s="23">
        <f>C11/2.274</f>
        <v>1759014.9516270887</v>
      </c>
      <c r="E11" s="5">
        <v>1</v>
      </c>
      <c r="F11" s="5">
        <v>0</v>
      </c>
      <c r="G11" s="46" t="s">
        <v>10</v>
      </c>
      <c r="H11" s="44" t="s">
        <v>32</v>
      </c>
      <c r="I11" s="44" t="s">
        <v>15</v>
      </c>
      <c r="J11" s="44" t="s">
        <v>17</v>
      </c>
      <c r="K11" s="45"/>
      <c r="L11" s="4"/>
    </row>
    <row r="12" spans="1:160" s="3" customFormat="1" ht="22.5" x14ac:dyDescent="0.2">
      <c r="A12" s="16" t="s">
        <v>48</v>
      </c>
      <c r="B12" s="17" t="s">
        <v>128</v>
      </c>
      <c r="C12" s="27">
        <v>858929</v>
      </c>
      <c r="D12" s="23">
        <f>C12/2.274</f>
        <v>377717.23834652593</v>
      </c>
      <c r="E12" s="5">
        <v>1</v>
      </c>
      <c r="F12" s="5">
        <v>0</v>
      </c>
      <c r="G12" s="46" t="s">
        <v>11</v>
      </c>
      <c r="H12" s="44" t="s">
        <v>12</v>
      </c>
      <c r="I12" s="44" t="s">
        <v>18</v>
      </c>
      <c r="J12" s="44" t="s">
        <v>19</v>
      </c>
      <c r="K12" s="45"/>
      <c r="L12" s="4"/>
    </row>
    <row r="13" spans="1:160" s="3" customFormat="1" ht="45" x14ac:dyDescent="0.2">
      <c r="A13" s="16" t="s">
        <v>37</v>
      </c>
      <c r="B13" s="17" t="s">
        <v>129</v>
      </c>
      <c r="C13" s="74">
        <f>SUM(C14:C16)</f>
        <v>24000000</v>
      </c>
      <c r="D13" s="23">
        <f t="shared" ref="D13:D20" si="0">C13/2.274</f>
        <v>10554089.709762532</v>
      </c>
      <c r="E13" s="5">
        <v>1</v>
      </c>
      <c r="F13" s="5">
        <v>0</v>
      </c>
      <c r="G13" s="46" t="s">
        <v>1</v>
      </c>
      <c r="H13" s="44" t="s">
        <v>32</v>
      </c>
      <c r="I13" s="44" t="s">
        <v>18</v>
      </c>
      <c r="J13" s="44" t="s">
        <v>19</v>
      </c>
      <c r="K13" s="45"/>
      <c r="L13" s="4"/>
    </row>
    <row r="14" spans="1:160" s="3" customFormat="1" x14ac:dyDescent="0.2">
      <c r="A14" s="16" t="s">
        <v>82</v>
      </c>
      <c r="B14" s="17" t="s">
        <v>130</v>
      </c>
      <c r="C14" s="27">
        <v>20000000</v>
      </c>
      <c r="D14" s="23">
        <f t="shared" si="0"/>
        <v>8795074.7581354436</v>
      </c>
      <c r="E14" s="5">
        <v>1</v>
      </c>
      <c r="F14" s="5">
        <v>0</v>
      </c>
      <c r="G14" s="72" t="s">
        <v>1</v>
      </c>
      <c r="H14" s="73" t="s">
        <v>32</v>
      </c>
      <c r="I14" s="73" t="s">
        <v>18</v>
      </c>
      <c r="J14" s="73" t="s">
        <v>19</v>
      </c>
      <c r="K14" s="71"/>
      <c r="L14" s="4"/>
    </row>
    <row r="15" spans="1:160" s="3" customFormat="1" x14ac:dyDescent="0.2">
      <c r="A15" s="16" t="s">
        <v>83</v>
      </c>
      <c r="B15" s="17" t="s">
        <v>131</v>
      </c>
      <c r="C15" s="27">
        <v>2000000</v>
      </c>
      <c r="D15" s="23">
        <f t="shared" si="0"/>
        <v>879507.47581354436</v>
      </c>
      <c r="E15" s="5">
        <v>1</v>
      </c>
      <c r="F15" s="5">
        <v>0</v>
      </c>
      <c r="G15" s="72" t="s">
        <v>1</v>
      </c>
      <c r="H15" s="73" t="s">
        <v>32</v>
      </c>
      <c r="I15" s="44" t="s">
        <v>18</v>
      </c>
      <c r="J15" s="44" t="s">
        <v>14</v>
      </c>
      <c r="K15" s="45"/>
      <c r="L15" s="4"/>
    </row>
    <row r="16" spans="1:160" s="3" customFormat="1" x14ac:dyDescent="0.2">
      <c r="A16" s="16" t="s">
        <v>84</v>
      </c>
      <c r="B16" s="17" t="s">
        <v>132</v>
      </c>
      <c r="C16" s="27">
        <v>2000000</v>
      </c>
      <c r="D16" s="23">
        <f t="shared" si="0"/>
        <v>879507.47581354436</v>
      </c>
      <c r="E16" s="5">
        <v>1</v>
      </c>
      <c r="F16" s="5">
        <v>0</v>
      </c>
      <c r="G16" s="72" t="s">
        <v>1</v>
      </c>
      <c r="H16" s="73" t="s">
        <v>32</v>
      </c>
      <c r="I16" s="73" t="s">
        <v>18</v>
      </c>
      <c r="J16" s="73" t="s">
        <v>19</v>
      </c>
      <c r="K16" s="71"/>
      <c r="L16" s="4"/>
    </row>
    <row r="17" spans="1:12" s="3" customFormat="1" ht="33.75" x14ac:dyDescent="0.2">
      <c r="A17" s="16" t="s">
        <v>9</v>
      </c>
      <c r="B17" s="17" t="s">
        <v>140</v>
      </c>
      <c r="C17" s="74">
        <f>SUM(C18:C19)</f>
        <v>100000</v>
      </c>
      <c r="D17" s="23">
        <f>SUM(D18:D19)</f>
        <v>43975.373790677222</v>
      </c>
      <c r="E17" s="5">
        <v>1</v>
      </c>
      <c r="F17" s="5">
        <v>0</v>
      </c>
      <c r="G17" s="72" t="s">
        <v>2</v>
      </c>
      <c r="H17" s="73" t="s">
        <v>12</v>
      </c>
      <c r="I17" s="73" t="s">
        <v>18</v>
      </c>
      <c r="J17" s="73" t="s">
        <v>19</v>
      </c>
      <c r="K17" s="71"/>
      <c r="L17" s="4"/>
    </row>
    <row r="18" spans="1:12" s="3" customFormat="1" ht="22.5" x14ac:dyDescent="0.2">
      <c r="A18" s="16" t="s">
        <v>82</v>
      </c>
      <c r="B18" s="17" t="s">
        <v>133</v>
      </c>
      <c r="C18" s="27">
        <v>30000</v>
      </c>
      <c r="D18" s="23">
        <f t="shared" si="0"/>
        <v>13192.612137203167</v>
      </c>
      <c r="E18" s="5">
        <v>1</v>
      </c>
      <c r="F18" s="5">
        <v>0</v>
      </c>
      <c r="G18" s="72" t="s">
        <v>2</v>
      </c>
      <c r="H18" s="73" t="s">
        <v>12</v>
      </c>
      <c r="I18" s="73" t="s">
        <v>18</v>
      </c>
      <c r="J18" s="73" t="s">
        <v>19</v>
      </c>
      <c r="K18" s="71"/>
      <c r="L18" s="4"/>
    </row>
    <row r="19" spans="1:12" s="3" customFormat="1" x14ac:dyDescent="0.2">
      <c r="A19" s="16" t="s">
        <v>83</v>
      </c>
      <c r="B19" s="17" t="s">
        <v>134</v>
      </c>
      <c r="C19" s="27">
        <v>70000</v>
      </c>
      <c r="D19" s="23">
        <f t="shared" si="0"/>
        <v>30782.761653474055</v>
      </c>
      <c r="E19" s="5">
        <v>1</v>
      </c>
      <c r="F19" s="5">
        <v>0</v>
      </c>
      <c r="G19" s="72" t="s">
        <v>2</v>
      </c>
      <c r="H19" s="73" t="s">
        <v>12</v>
      </c>
      <c r="I19" s="73" t="s">
        <v>18</v>
      </c>
      <c r="J19" s="73" t="s">
        <v>19</v>
      </c>
      <c r="K19" s="71"/>
      <c r="L19" s="4"/>
    </row>
    <row r="20" spans="1:12" s="3" customFormat="1" ht="45" x14ac:dyDescent="0.2">
      <c r="A20" s="16" t="s">
        <v>38</v>
      </c>
      <c r="B20" s="17" t="s">
        <v>141</v>
      </c>
      <c r="C20" s="27">
        <v>1746000</v>
      </c>
      <c r="D20" s="23">
        <f t="shared" si="0"/>
        <v>767810.02638522431</v>
      </c>
      <c r="E20" s="5">
        <v>1</v>
      </c>
      <c r="F20" s="5">
        <v>0</v>
      </c>
      <c r="G20" s="72" t="s">
        <v>11</v>
      </c>
      <c r="H20" s="73" t="s">
        <v>12</v>
      </c>
      <c r="I20" s="73" t="s">
        <v>18</v>
      </c>
      <c r="J20" s="73" t="s">
        <v>20</v>
      </c>
      <c r="K20" s="71"/>
      <c r="L20" s="4"/>
    </row>
    <row r="21" spans="1:12" s="3" customFormat="1" ht="33.75" x14ac:dyDescent="0.2">
      <c r="A21" s="16" t="s">
        <v>39</v>
      </c>
      <c r="B21" s="17" t="s">
        <v>135</v>
      </c>
      <c r="C21" s="27">
        <f>D21*2.274</f>
        <v>568500</v>
      </c>
      <c r="D21" s="24">
        <v>250000</v>
      </c>
      <c r="E21" s="5">
        <v>1</v>
      </c>
      <c r="F21" s="5">
        <v>0</v>
      </c>
      <c r="G21" s="8" t="s">
        <v>80</v>
      </c>
      <c r="H21" s="70" t="s">
        <v>32</v>
      </c>
      <c r="I21" s="44" t="s">
        <v>15</v>
      </c>
      <c r="J21" s="44" t="s">
        <v>81</v>
      </c>
      <c r="K21" s="71"/>
      <c r="L21" s="4"/>
    </row>
    <row r="22" spans="1:12" s="7" customFormat="1" ht="12.75" x14ac:dyDescent="0.2">
      <c r="A22" s="122" t="s">
        <v>46</v>
      </c>
      <c r="B22" s="123"/>
      <c r="C22" s="31">
        <f>C21+C20+C17+C13+C12+C11</f>
        <v>31273429</v>
      </c>
      <c r="D22" s="22">
        <f>C22/2.274</f>
        <v>13752607.299912049</v>
      </c>
      <c r="E22" s="148"/>
      <c r="F22" s="148"/>
      <c r="G22" s="148"/>
      <c r="H22" s="148"/>
      <c r="I22" s="148"/>
      <c r="J22" s="148"/>
      <c r="K22" s="149"/>
      <c r="L22" s="6"/>
    </row>
    <row r="23" spans="1:12" s="7" customFormat="1" ht="12.75" x14ac:dyDescent="0.2">
      <c r="A23" s="122" t="s">
        <v>117</v>
      </c>
      <c r="B23" s="123"/>
      <c r="C23" s="123"/>
      <c r="D23" s="123"/>
      <c r="E23" s="123"/>
      <c r="F23" s="123"/>
      <c r="G23" s="123"/>
      <c r="H23" s="123"/>
      <c r="I23" s="123"/>
      <c r="J23" s="123"/>
      <c r="K23" s="126"/>
      <c r="L23" s="6"/>
    </row>
    <row r="24" spans="1:12" s="7" customFormat="1" ht="45" x14ac:dyDescent="0.2">
      <c r="A24" s="15" t="s">
        <v>49</v>
      </c>
      <c r="B24" s="17" t="s">
        <v>142</v>
      </c>
      <c r="C24" s="74">
        <f>C25+C26</f>
        <v>28370000</v>
      </c>
      <c r="D24" s="23">
        <f>C24/2.274</f>
        <v>12475813.544415127</v>
      </c>
      <c r="E24" s="5">
        <v>1</v>
      </c>
      <c r="F24" s="5">
        <v>0</v>
      </c>
      <c r="G24" s="46" t="s">
        <v>13</v>
      </c>
      <c r="H24" s="44" t="s">
        <v>32</v>
      </c>
      <c r="I24" s="44" t="s">
        <v>16</v>
      </c>
      <c r="J24" s="44" t="s">
        <v>22</v>
      </c>
      <c r="K24" s="47"/>
      <c r="L24" s="6"/>
    </row>
    <row r="25" spans="1:12" s="7" customFormat="1" x14ac:dyDescent="0.2">
      <c r="A25" s="15" t="s">
        <v>82</v>
      </c>
      <c r="B25" s="17" t="s">
        <v>138</v>
      </c>
      <c r="C25" s="27">
        <v>16000000</v>
      </c>
      <c r="D25" s="23">
        <f>C25/2.274</f>
        <v>7036059.8065083548</v>
      </c>
      <c r="E25" s="5">
        <v>1</v>
      </c>
      <c r="F25" s="5">
        <v>0</v>
      </c>
      <c r="G25" s="72" t="s">
        <v>13</v>
      </c>
      <c r="H25" s="73" t="s">
        <v>32</v>
      </c>
      <c r="I25" s="73" t="s">
        <v>16</v>
      </c>
      <c r="J25" s="73" t="s">
        <v>22</v>
      </c>
      <c r="K25" s="47"/>
      <c r="L25" s="6"/>
    </row>
    <row r="26" spans="1:12" s="7" customFormat="1" ht="22.5" x14ac:dyDescent="0.2">
      <c r="A26" s="15" t="s">
        <v>83</v>
      </c>
      <c r="B26" s="17" t="s">
        <v>136</v>
      </c>
      <c r="C26" s="27">
        <v>12370000</v>
      </c>
      <c r="D26" s="23">
        <f>C26/2.274</f>
        <v>5439753.7379067717</v>
      </c>
      <c r="E26" s="5">
        <v>1</v>
      </c>
      <c r="F26" s="5">
        <v>0</v>
      </c>
      <c r="G26" s="46" t="s">
        <v>13</v>
      </c>
      <c r="H26" s="44" t="s">
        <v>32</v>
      </c>
      <c r="I26" s="44" t="s">
        <v>16</v>
      </c>
      <c r="J26" s="44" t="s">
        <v>23</v>
      </c>
      <c r="K26" s="47"/>
      <c r="L26" s="6"/>
    </row>
    <row r="27" spans="1:12" s="7" customFormat="1" ht="33.75" x14ac:dyDescent="0.2">
      <c r="A27" s="15" t="s">
        <v>50</v>
      </c>
      <c r="B27" s="17" t="s">
        <v>143</v>
      </c>
      <c r="C27" s="28">
        <v>4000000</v>
      </c>
      <c r="D27" s="23">
        <f t="shared" ref="D27:D33" si="1">C27/2.274</f>
        <v>1759014.9516270887</v>
      </c>
      <c r="E27" s="5">
        <v>1</v>
      </c>
      <c r="F27" s="5">
        <v>0</v>
      </c>
      <c r="G27" s="46" t="s">
        <v>11</v>
      </c>
      <c r="H27" s="44" t="s">
        <v>12</v>
      </c>
      <c r="I27" s="44" t="s">
        <v>19</v>
      </c>
      <c r="J27" s="44" t="s">
        <v>24</v>
      </c>
      <c r="K27" s="47"/>
      <c r="L27" s="6"/>
    </row>
    <row r="28" spans="1:12" s="7" customFormat="1" ht="22.5" x14ac:dyDescent="0.2">
      <c r="A28" s="15" t="s">
        <v>51</v>
      </c>
      <c r="B28" s="17" t="s">
        <v>137</v>
      </c>
      <c r="C28" s="29">
        <v>4000000</v>
      </c>
      <c r="D28" s="23">
        <f t="shared" si="1"/>
        <v>1759014.9516270887</v>
      </c>
      <c r="E28" s="5">
        <v>1</v>
      </c>
      <c r="F28" s="5">
        <v>0</v>
      </c>
      <c r="G28" s="46" t="s">
        <v>10</v>
      </c>
      <c r="H28" s="44" t="s">
        <v>32</v>
      </c>
      <c r="I28" s="44" t="s">
        <v>19</v>
      </c>
      <c r="J28" s="44" t="s">
        <v>25</v>
      </c>
      <c r="K28" s="48"/>
      <c r="L28" s="6"/>
    </row>
    <row r="29" spans="1:12" s="7" customFormat="1" ht="45" x14ac:dyDescent="0.2">
      <c r="A29" s="15" t="s">
        <v>52</v>
      </c>
      <c r="B29" s="17" t="s">
        <v>144</v>
      </c>
      <c r="C29" s="30">
        <v>2000000</v>
      </c>
      <c r="D29" s="96">
        <f t="shared" si="1"/>
        <v>879507.47581354436</v>
      </c>
      <c r="E29" s="97">
        <v>0</v>
      </c>
      <c r="F29" s="97">
        <v>1</v>
      </c>
      <c r="G29" s="98" t="s">
        <v>26</v>
      </c>
      <c r="H29" s="99" t="s">
        <v>12</v>
      </c>
      <c r="I29" s="99" t="s">
        <v>16</v>
      </c>
      <c r="J29" s="99" t="s">
        <v>23</v>
      </c>
      <c r="K29" s="100">
        <f>D29</f>
        <v>879507.47581354436</v>
      </c>
      <c r="L29" s="6"/>
    </row>
    <row r="30" spans="1:12" s="7" customFormat="1" ht="22.5" x14ac:dyDescent="0.2">
      <c r="A30" s="15" t="s">
        <v>53</v>
      </c>
      <c r="B30" s="17" t="s">
        <v>88</v>
      </c>
      <c r="C30" s="75">
        <f>SUM(C31:C33)</f>
        <v>2500000</v>
      </c>
      <c r="D30" s="96">
        <f t="shared" si="1"/>
        <v>1099384.3447669304</v>
      </c>
      <c r="E30" s="97">
        <v>1</v>
      </c>
      <c r="F30" s="97">
        <v>0</v>
      </c>
      <c r="G30" s="98" t="s">
        <v>10</v>
      </c>
      <c r="H30" s="99" t="s">
        <v>12</v>
      </c>
      <c r="I30" s="99" t="s">
        <v>16</v>
      </c>
      <c r="J30" s="99" t="s">
        <v>19</v>
      </c>
      <c r="K30" s="101"/>
      <c r="L30" s="6"/>
    </row>
    <row r="31" spans="1:12" s="7" customFormat="1" ht="22.5" x14ac:dyDescent="0.2">
      <c r="A31" s="15" t="s">
        <v>82</v>
      </c>
      <c r="B31" s="17" t="s">
        <v>139</v>
      </c>
      <c r="C31" s="30">
        <v>1193961.1200000001</v>
      </c>
      <c r="D31" s="96">
        <f t="shared" ref="D31" si="2">C31/2.274</f>
        <v>525048.86543535627</v>
      </c>
      <c r="E31" s="97">
        <v>1</v>
      </c>
      <c r="F31" s="97">
        <v>0</v>
      </c>
      <c r="G31" s="98" t="s">
        <v>10</v>
      </c>
      <c r="H31" s="99" t="s">
        <v>12</v>
      </c>
      <c r="I31" s="99" t="s">
        <v>16</v>
      </c>
      <c r="J31" s="99" t="s">
        <v>19</v>
      </c>
      <c r="K31" s="101"/>
      <c r="L31" s="6"/>
    </row>
    <row r="32" spans="1:12" s="7" customFormat="1" ht="22.5" x14ac:dyDescent="0.2">
      <c r="A32" s="15" t="s">
        <v>83</v>
      </c>
      <c r="B32" s="17" t="s">
        <v>149</v>
      </c>
      <c r="C32" s="30">
        <v>1000000</v>
      </c>
      <c r="D32" s="96">
        <f t="shared" si="1"/>
        <v>439753.73790677218</v>
      </c>
      <c r="E32" s="97">
        <v>0</v>
      </c>
      <c r="F32" s="97">
        <v>1</v>
      </c>
      <c r="G32" s="98" t="s">
        <v>26</v>
      </c>
      <c r="H32" s="99" t="s">
        <v>12</v>
      </c>
      <c r="I32" s="99" t="s">
        <v>23</v>
      </c>
      <c r="J32" s="99" t="s">
        <v>27</v>
      </c>
      <c r="K32" s="100">
        <f>D32</f>
        <v>439753.73790677218</v>
      </c>
      <c r="L32" s="6"/>
    </row>
    <row r="33" spans="1:12" s="7" customFormat="1" ht="22.5" x14ac:dyDescent="0.2">
      <c r="A33" s="15" t="s">
        <v>84</v>
      </c>
      <c r="B33" s="17" t="s">
        <v>150</v>
      </c>
      <c r="C33" s="30">
        <v>306038.88</v>
      </c>
      <c r="D33" s="23">
        <f t="shared" si="1"/>
        <v>134581.74142480211</v>
      </c>
      <c r="E33" s="5">
        <v>1</v>
      </c>
      <c r="F33" s="5">
        <v>0</v>
      </c>
      <c r="G33" s="46" t="s">
        <v>28</v>
      </c>
      <c r="H33" s="44" t="s">
        <v>12</v>
      </c>
      <c r="I33" s="44" t="s">
        <v>22</v>
      </c>
      <c r="J33" s="44" t="s">
        <v>22</v>
      </c>
      <c r="K33" s="47"/>
      <c r="L33" s="6"/>
    </row>
    <row r="34" spans="1:12" s="7" customFormat="1" ht="12.75" x14ac:dyDescent="0.2">
      <c r="A34" s="122" t="s">
        <v>47</v>
      </c>
      <c r="B34" s="123"/>
      <c r="C34" s="31">
        <f>C30+C29+C28+C27+C24</f>
        <v>40870000</v>
      </c>
      <c r="D34" s="22">
        <f>C34/2.274</f>
        <v>17972735.26824978</v>
      </c>
      <c r="E34" s="148"/>
      <c r="F34" s="148"/>
      <c r="G34" s="148"/>
      <c r="H34" s="148"/>
      <c r="I34" s="148"/>
      <c r="J34" s="148"/>
      <c r="K34" s="149"/>
      <c r="L34" s="6"/>
    </row>
    <row r="35" spans="1:12" s="7" customFormat="1" ht="12.75" x14ac:dyDescent="0.2">
      <c r="A35" s="122" t="s">
        <v>118</v>
      </c>
      <c r="B35" s="123"/>
      <c r="C35" s="123"/>
      <c r="D35" s="123"/>
      <c r="E35" s="123"/>
      <c r="F35" s="123"/>
      <c r="G35" s="123"/>
      <c r="H35" s="123"/>
      <c r="I35" s="123"/>
      <c r="J35" s="123"/>
      <c r="K35" s="126"/>
      <c r="L35" s="6"/>
    </row>
    <row r="36" spans="1:12" s="7" customFormat="1" ht="22.5" x14ac:dyDescent="0.2">
      <c r="A36" s="15" t="s">
        <v>54</v>
      </c>
      <c r="B36" s="20" t="s">
        <v>89</v>
      </c>
      <c r="C36" s="28">
        <v>3500000</v>
      </c>
      <c r="D36" s="23">
        <f>C36/2.274</f>
        <v>1539138.0826737026</v>
      </c>
      <c r="E36" s="5">
        <v>1</v>
      </c>
      <c r="F36" s="5">
        <v>0</v>
      </c>
      <c r="G36" s="46" t="s">
        <v>13</v>
      </c>
      <c r="H36" s="44" t="s">
        <v>12</v>
      </c>
      <c r="I36" s="44" t="s">
        <v>15</v>
      </c>
      <c r="J36" s="44" t="s">
        <v>27</v>
      </c>
      <c r="K36" s="47"/>
      <c r="L36" s="6"/>
    </row>
    <row r="37" spans="1:12" s="7" customFormat="1" x14ac:dyDescent="0.2">
      <c r="A37" s="15" t="s">
        <v>55</v>
      </c>
      <c r="B37" s="87" t="s">
        <v>90</v>
      </c>
      <c r="C37" s="88">
        <f>C38+C39</f>
        <v>1215000</v>
      </c>
      <c r="D37" s="88">
        <f>D38+D39</f>
        <v>534300.79155672819</v>
      </c>
      <c r="E37" s="89">
        <v>1</v>
      </c>
      <c r="F37" s="89">
        <v>0</v>
      </c>
      <c r="G37" s="73"/>
      <c r="H37" s="73"/>
      <c r="I37" s="73"/>
      <c r="J37" s="73"/>
      <c r="K37" s="90"/>
      <c r="L37" s="6"/>
    </row>
    <row r="38" spans="1:12" s="7" customFormat="1" ht="33.75" x14ac:dyDescent="0.2">
      <c r="A38" s="15" t="s">
        <v>82</v>
      </c>
      <c r="B38" s="20" t="s">
        <v>151</v>
      </c>
      <c r="C38" s="27">
        <v>815000</v>
      </c>
      <c r="D38" s="23">
        <f t="shared" ref="D38:D40" si="3">C38/2.274</f>
        <v>358399.29639401933</v>
      </c>
      <c r="E38" s="5">
        <v>1</v>
      </c>
      <c r="F38" s="5">
        <v>0</v>
      </c>
      <c r="G38" s="46" t="s">
        <v>28</v>
      </c>
      <c r="H38" s="44" t="s">
        <v>12</v>
      </c>
      <c r="I38" s="44" t="s">
        <v>19</v>
      </c>
      <c r="J38" s="44" t="s">
        <v>19</v>
      </c>
      <c r="K38" s="145" t="s">
        <v>3</v>
      </c>
      <c r="L38" s="6"/>
    </row>
    <row r="39" spans="1:12" s="7" customFormat="1" ht="33.75" x14ac:dyDescent="0.2">
      <c r="A39" s="15" t="s">
        <v>83</v>
      </c>
      <c r="B39" s="20" t="s">
        <v>152</v>
      </c>
      <c r="C39" s="30">
        <v>400000</v>
      </c>
      <c r="D39" s="23">
        <f t="shared" si="3"/>
        <v>175901.49516270889</v>
      </c>
      <c r="E39" s="5">
        <v>1</v>
      </c>
      <c r="F39" s="5">
        <v>0</v>
      </c>
      <c r="G39" s="46" t="s">
        <v>28</v>
      </c>
      <c r="H39" s="44" t="s">
        <v>12</v>
      </c>
      <c r="I39" s="44" t="s">
        <v>19</v>
      </c>
      <c r="J39" s="44" t="s">
        <v>19</v>
      </c>
      <c r="K39" s="146"/>
      <c r="L39" s="6"/>
    </row>
    <row r="40" spans="1:12" s="7" customFormat="1" ht="33.75" x14ac:dyDescent="0.2">
      <c r="A40" s="15" t="s">
        <v>56</v>
      </c>
      <c r="B40" s="20" t="s">
        <v>91</v>
      </c>
      <c r="C40" s="30">
        <v>2285000</v>
      </c>
      <c r="D40" s="23">
        <f t="shared" si="3"/>
        <v>1004837.2911169744</v>
      </c>
      <c r="E40" s="5">
        <v>1</v>
      </c>
      <c r="F40" s="5">
        <v>0</v>
      </c>
      <c r="G40" s="46" t="s">
        <v>11</v>
      </c>
      <c r="H40" s="44" t="s">
        <v>12</v>
      </c>
      <c r="I40" s="44" t="s">
        <v>19</v>
      </c>
      <c r="J40" s="44" t="s">
        <v>19</v>
      </c>
      <c r="K40" s="147"/>
      <c r="L40" s="6"/>
    </row>
    <row r="41" spans="1:12" s="7" customFormat="1" ht="12.75" x14ac:dyDescent="0.2">
      <c r="A41" s="122" t="s">
        <v>57</v>
      </c>
      <c r="B41" s="123"/>
      <c r="C41" s="31">
        <f>C36+C37+C40</f>
        <v>7000000</v>
      </c>
      <c r="D41" s="22">
        <f>C41/2.274</f>
        <v>3078276.1653474052</v>
      </c>
      <c r="E41" s="148"/>
      <c r="F41" s="148"/>
      <c r="G41" s="148"/>
      <c r="H41" s="148"/>
      <c r="I41" s="148"/>
      <c r="J41" s="148"/>
      <c r="K41" s="149"/>
      <c r="L41" s="6"/>
    </row>
    <row r="42" spans="1:12" s="7" customFormat="1" ht="12.75" x14ac:dyDescent="0.2">
      <c r="A42" s="122" t="s">
        <v>145</v>
      </c>
      <c r="B42" s="123"/>
      <c r="C42" s="123"/>
      <c r="D42" s="123"/>
      <c r="E42" s="123"/>
      <c r="F42" s="123"/>
      <c r="G42" s="123"/>
      <c r="H42" s="123"/>
      <c r="I42" s="123"/>
      <c r="J42" s="123"/>
      <c r="K42" s="126"/>
      <c r="L42" s="6"/>
    </row>
    <row r="43" spans="1:12" s="7" customFormat="1" ht="33.75" x14ac:dyDescent="0.2">
      <c r="A43" s="109">
        <v>1.4</v>
      </c>
      <c r="B43" s="91" t="s">
        <v>146</v>
      </c>
      <c r="C43" s="92">
        <f>C44+C45+C46+C47+C48</f>
        <v>2645054.79</v>
      </c>
      <c r="D43" s="92">
        <f>D44+D45+D46+D47+D48</f>
        <v>1163172.7308707123</v>
      </c>
      <c r="E43" s="89">
        <v>1</v>
      </c>
      <c r="F43" s="89">
        <v>0</v>
      </c>
      <c r="G43" s="91"/>
      <c r="H43" s="91"/>
      <c r="I43" s="91"/>
      <c r="J43" s="91"/>
      <c r="K43" s="106"/>
      <c r="L43" s="6"/>
    </row>
    <row r="44" spans="1:12" s="7" customFormat="1" x14ac:dyDescent="0.2">
      <c r="A44" s="15" t="s">
        <v>82</v>
      </c>
      <c r="B44" s="11" t="s">
        <v>153</v>
      </c>
      <c r="C44" s="27">
        <f>936000-116000</f>
        <v>820000</v>
      </c>
      <c r="D44" s="23">
        <f>C44/2.274</f>
        <v>360598.0650835532</v>
      </c>
      <c r="E44" s="5">
        <v>1</v>
      </c>
      <c r="F44" s="5">
        <v>0</v>
      </c>
      <c r="G44" s="46" t="s">
        <v>10</v>
      </c>
      <c r="H44" s="44" t="s">
        <v>12</v>
      </c>
      <c r="I44" s="44" t="s">
        <v>15</v>
      </c>
      <c r="J44" s="44" t="s">
        <v>29</v>
      </c>
      <c r="K44" s="48"/>
      <c r="L44" s="6"/>
    </row>
    <row r="45" spans="1:12" s="7" customFormat="1" x14ac:dyDescent="0.2">
      <c r="A45" s="15" t="s">
        <v>83</v>
      </c>
      <c r="B45" s="11" t="s">
        <v>154</v>
      </c>
      <c r="C45" s="27">
        <f>170000+13050+39150</f>
        <v>222200</v>
      </c>
      <c r="D45" s="23">
        <f t="shared" ref="D45:D48" si="4">C45/2.274</f>
        <v>97713.280562884785</v>
      </c>
      <c r="E45" s="5">
        <v>1</v>
      </c>
      <c r="F45" s="5">
        <v>0</v>
      </c>
      <c r="G45" s="46" t="s">
        <v>30</v>
      </c>
      <c r="H45" s="44" t="s">
        <v>32</v>
      </c>
      <c r="I45" s="44" t="s">
        <v>16</v>
      </c>
      <c r="J45" s="44" t="s">
        <v>16</v>
      </c>
      <c r="K45" s="47"/>
      <c r="L45" s="6"/>
    </row>
    <row r="46" spans="1:12" s="7" customFormat="1" ht="22.5" x14ac:dyDescent="0.2">
      <c r="A46" s="15" t="s">
        <v>84</v>
      </c>
      <c r="B46" s="13" t="s">
        <v>155</v>
      </c>
      <c r="C46" s="30">
        <f>247950-39150</f>
        <v>208800</v>
      </c>
      <c r="D46" s="24">
        <f t="shared" si="4"/>
        <v>91820.580474934031</v>
      </c>
      <c r="E46" s="5">
        <v>0</v>
      </c>
      <c r="F46" s="5">
        <v>1</v>
      </c>
      <c r="G46" s="46" t="s">
        <v>26</v>
      </c>
      <c r="H46" s="44" t="s">
        <v>12</v>
      </c>
      <c r="I46" s="44" t="s">
        <v>15</v>
      </c>
      <c r="J46" s="44" t="s">
        <v>20</v>
      </c>
      <c r="K46" s="100">
        <f>D46</f>
        <v>91820.580474934031</v>
      </c>
      <c r="L46" s="6"/>
    </row>
    <row r="47" spans="1:12" s="7" customFormat="1" ht="22.5" x14ac:dyDescent="0.2">
      <c r="A47" s="15" t="s">
        <v>4</v>
      </c>
      <c r="B47" s="13" t="s">
        <v>156</v>
      </c>
      <c r="C47" s="30">
        <v>394054.79</v>
      </c>
      <c r="D47" s="24">
        <f t="shared" si="4"/>
        <v>173287.06684256817</v>
      </c>
      <c r="E47" s="5">
        <v>0.08</v>
      </c>
      <c r="F47" s="5">
        <v>0.92</v>
      </c>
      <c r="G47" s="46" t="s">
        <v>30</v>
      </c>
      <c r="H47" s="44" t="s">
        <v>12</v>
      </c>
      <c r="I47" s="44" t="s">
        <v>16</v>
      </c>
      <c r="J47" s="44" t="s">
        <v>15</v>
      </c>
      <c r="K47" s="102">
        <f>D47*92%</f>
        <v>159424.10149516273</v>
      </c>
      <c r="L47" s="6"/>
    </row>
    <row r="48" spans="1:12" s="7" customFormat="1" ht="33.75" x14ac:dyDescent="0.2">
      <c r="A48" s="15" t="s">
        <v>5</v>
      </c>
      <c r="B48" s="19" t="s">
        <v>157</v>
      </c>
      <c r="C48" s="30">
        <v>1000000</v>
      </c>
      <c r="D48" s="23">
        <f t="shared" si="4"/>
        <v>439753.73790677218</v>
      </c>
      <c r="E48" s="5">
        <v>1</v>
      </c>
      <c r="F48" s="5">
        <v>0</v>
      </c>
      <c r="G48" s="46" t="s">
        <v>10</v>
      </c>
      <c r="H48" s="44" t="s">
        <v>12</v>
      </c>
      <c r="I48" s="44" t="s">
        <v>16</v>
      </c>
      <c r="J48" s="44" t="s">
        <v>20</v>
      </c>
      <c r="K48" s="48"/>
      <c r="L48" s="6"/>
    </row>
    <row r="49" spans="1:13" ht="13.5" thickBot="1" x14ac:dyDescent="0.25">
      <c r="A49" s="140" t="s">
        <v>58</v>
      </c>
      <c r="B49" s="141"/>
      <c r="C49" s="41">
        <f>SUM(C44:C48)</f>
        <v>2645054.79</v>
      </c>
      <c r="D49" s="62">
        <f>C49/2.274</f>
        <v>1163172.7308707123</v>
      </c>
      <c r="E49" s="142"/>
      <c r="F49" s="143"/>
      <c r="G49" s="143"/>
      <c r="H49" s="143"/>
      <c r="I49" s="143"/>
      <c r="J49" s="143"/>
      <c r="K49" s="144"/>
      <c r="L49" s="82"/>
      <c r="M49" s="82"/>
    </row>
    <row r="50" spans="1:13" ht="13.5" thickBot="1" x14ac:dyDescent="0.25">
      <c r="A50" s="129" t="s">
        <v>42</v>
      </c>
      <c r="B50" s="130"/>
      <c r="C50" s="50">
        <f>C49+C41+C34+C22</f>
        <v>81788483.789999992</v>
      </c>
      <c r="D50" s="108">
        <f>C50/2.274</f>
        <v>35966791.464379944</v>
      </c>
      <c r="E50" s="131"/>
      <c r="F50" s="132"/>
      <c r="G50" s="132"/>
      <c r="H50" s="132"/>
      <c r="I50" s="132"/>
      <c r="J50" s="132"/>
      <c r="K50" s="133"/>
      <c r="L50" s="2"/>
      <c r="M50" s="82"/>
    </row>
    <row r="51" spans="1:13" ht="13.5" thickBot="1" x14ac:dyDescent="0.25">
      <c r="A51" s="134" t="s">
        <v>119</v>
      </c>
      <c r="B51" s="135"/>
      <c r="C51" s="135"/>
      <c r="D51" s="135"/>
      <c r="E51" s="135"/>
      <c r="F51" s="135"/>
      <c r="G51" s="135"/>
      <c r="H51" s="135"/>
      <c r="I51" s="135"/>
      <c r="J51" s="135"/>
      <c r="K51" s="136"/>
      <c r="L51" s="2"/>
    </row>
    <row r="52" spans="1:13" ht="12.75" x14ac:dyDescent="0.2">
      <c r="A52" s="137" t="s">
        <v>147</v>
      </c>
      <c r="B52" s="138"/>
      <c r="C52" s="138"/>
      <c r="D52" s="138"/>
      <c r="E52" s="138"/>
      <c r="F52" s="138"/>
      <c r="G52" s="138"/>
      <c r="H52" s="138"/>
      <c r="I52" s="138"/>
      <c r="J52" s="138"/>
      <c r="K52" s="139"/>
      <c r="L52" s="2"/>
    </row>
    <row r="53" spans="1:13" x14ac:dyDescent="0.2">
      <c r="A53" s="16">
        <v>2.1</v>
      </c>
      <c r="B53" s="107" t="s">
        <v>148</v>
      </c>
      <c r="C53" s="28">
        <v>15182552.67</v>
      </c>
      <c r="D53" s="96">
        <f>C53/2.274</f>
        <v>6676584.2875989443</v>
      </c>
      <c r="E53" s="97">
        <v>0.66</v>
      </c>
      <c r="F53" s="97">
        <v>0.34</v>
      </c>
      <c r="G53" s="103" t="s">
        <v>10</v>
      </c>
      <c r="H53" s="99" t="s">
        <v>32</v>
      </c>
      <c r="I53" s="99" t="s">
        <v>23</v>
      </c>
      <c r="J53" s="99" t="s">
        <v>31</v>
      </c>
      <c r="K53" s="104">
        <f>D53*34%</f>
        <v>2270038.657783641</v>
      </c>
      <c r="L53" s="2"/>
    </row>
    <row r="54" spans="1:13" ht="18" customHeight="1" x14ac:dyDescent="0.2">
      <c r="A54" s="122" t="s">
        <v>59</v>
      </c>
      <c r="B54" s="123"/>
      <c r="C54" s="31">
        <f>C53</f>
        <v>15182552.67</v>
      </c>
      <c r="D54" s="76">
        <f>C54/2.274</f>
        <v>6676584.2875989443</v>
      </c>
      <c r="E54" s="148"/>
      <c r="F54" s="148"/>
      <c r="G54" s="148"/>
      <c r="H54" s="148"/>
      <c r="I54" s="148"/>
      <c r="J54" s="148"/>
      <c r="K54" s="149"/>
      <c r="L54" s="86"/>
      <c r="M54" s="85"/>
    </row>
    <row r="55" spans="1:13" ht="27.75" customHeight="1" x14ac:dyDescent="0.2">
      <c r="A55" s="122" t="s">
        <v>120</v>
      </c>
      <c r="B55" s="123"/>
      <c r="C55" s="123"/>
      <c r="D55" s="123"/>
      <c r="E55" s="123"/>
      <c r="F55" s="123"/>
      <c r="G55" s="123"/>
      <c r="H55" s="123"/>
      <c r="I55" s="123"/>
      <c r="J55" s="123"/>
      <c r="K55" s="126"/>
      <c r="L55" s="2"/>
    </row>
    <row r="56" spans="1:13" ht="22.5" x14ac:dyDescent="0.2">
      <c r="A56" s="16" t="s">
        <v>60</v>
      </c>
      <c r="B56" s="17" t="s">
        <v>158</v>
      </c>
      <c r="C56" s="30">
        <v>2000000</v>
      </c>
      <c r="D56" s="23">
        <f>C56/2.274</f>
        <v>879507.47581354436</v>
      </c>
      <c r="E56" s="5">
        <v>1</v>
      </c>
      <c r="F56" s="5">
        <v>0</v>
      </c>
      <c r="G56" s="54" t="s">
        <v>10</v>
      </c>
      <c r="H56" s="73" t="s">
        <v>12</v>
      </c>
      <c r="I56" s="73" t="s">
        <v>16</v>
      </c>
      <c r="J56" s="73" t="s">
        <v>73</v>
      </c>
      <c r="K56" s="55"/>
      <c r="L56" s="2"/>
    </row>
    <row r="57" spans="1:13" ht="33.75" x14ac:dyDescent="0.2">
      <c r="A57" s="16" t="s">
        <v>34</v>
      </c>
      <c r="B57" s="10" t="s">
        <v>159</v>
      </c>
      <c r="C57" s="30">
        <v>750000</v>
      </c>
      <c r="D57" s="23">
        <f>C57/2.274</f>
        <v>329815.30343007913</v>
      </c>
      <c r="E57" s="5">
        <v>1</v>
      </c>
      <c r="F57" s="5">
        <v>0</v>
      </c>
      <c r="G57" s="54" t="s">
        <v>33</v>
      </c>
      <c r="H57" s="73" t="s">
        <v>12</v>
      </c>
      <c r="I57" s="44" t="s">
        <v>16</v>
      </c>
      <c r="J57" s="44" t="s">
        <v>31</v>
      </c>
      <c r="K57" s="55"/>
      <c r="L57" s="2"/>
    </row>
    <row r="58" spans="1:13" ht="22.5" x14ac:dyDescent="0.2">
      <c r="A58" s="16" t="s">
        <v>93</v>
      </c>
      <c r="B58" s="10" t="s">
        <v>160</v>
      </c>
      <c r="C58" s="30">
        <v>750000</v>
      </c>
      <c r="D58" s="23">
        <f>C58/2.274</f>
        <v>329815.30343007913</v>
      </c>
      <c r="E58" s="5">
        <v>1</v>
      </c>
      <c r="F58" s="5">
        <v>0</v>
      </c>
      <c r="G58" s="54" t="s">
        <v>33</v>
      </c>
      <c r="H58" s="73" t="s">
        <v>12</v>
      </c>
      <c r="I58" s="73" t="s">
        <v>19</v>
      </c>
      <c r="J58" s="73" t="s">
        <v>0</v>
      </c>
      <c r="K58" s="55"/>
      <c r="L58" s="2"/>
    </row>
    <row r="59" spans="1:13" ht="33.75" x14ac:dyDescent="0.2">
      <c r="A59" s="16" t="s">
        <v>94</v>
      </c>
      <c r="B59" s="10" t="s">
        <v>161</v>
      </c>
      <c r="C59" s="27">
        <v>800000</v>
      </c>
      <c r="D59" s="23">
        <f>C59/2.274</f>
        <v>351802.99032541778</v>
      </c>
      <c r="E59" s="5">
        <v>1</v>
      </c>
      <c r="F59" s="5">
        <v>0</v>
      </c>
      <c r="G59" s="65" t="s">
        <v>33</v>
      </c>
      <c r="H59" s="44" t="s">
        <v>12</v>
      </c>
      <c r="I59" s="44" t="s">
        <v>23</v>
      </c>
      <c r="J59" s="44" t="s">
        <v>14</v>
      </c>
      <c r="K59" s="55"/>
      <c r="L59" s="2"/>
    </row>
    <row r="60" spans="1:13" ht="33.75" x14ac:dyDescent="0.2">
      <c r="A60" s="16" t="s">
        <v>95</v>
      </c>
      <c r="B60" s="10" t="s">
        <v>162</v>
      </c>
      <c r="C60" s="28">
        <v>800000</v>
      </c>
      <c r="D60" s="23">
        <f t="shared" ref="D60" si="5">C60/2.274</f>
        <v>351802.99032541778</v>
      </c>
      <c r="E60" s="5">
        <v>1</v>
      </c>
      <c r="F60" s="5">
        <v>0</v>
      </c>
      <c r="G60" s="54" t="s">
        <v>10</v>
      </c>
      <c r="H60" s="44" t="s">
        <v>12</v>
      </c>
      <c r="I60" s="44" t="s">
        <v>16</v>
      </c>
      <c r="J60" s="44" t="s">
        <v>24</v>
      </c>
      <c r="K60" s="55"/>
      <c r="L60" s="2"/>
    </row>
    <row r="61" spans="1:13" ht="22.5" x14ac:dyDescent="0.2">
      <c r="A61" s="16" t="s">
        <v>96</v>
      </c>
      <c r="B61" s="18" t="s">
        <v>163</v>
      </c>
      <c r="C61" s="30">
        <v>900000</v>
      </c>
      <c r="D61" s="23">
        <f>C61/2.274</f>
        <v>395778.36411609501</v>
      </c>
      <c r="E61" s="5">
        <v>1</v>
      </c>
      <c r="F61" s="5">
        <v>0</v>
      </c>
      <c r="G61" s="54" t="s">
        <v>33</v>
      </c>
      <c r="H61" s="69" t="s">
        <v>12</v>
      </c>
      <c r="I61" s="44" t="s">
        <v>19</v>
      </c>
      <c r="J61" s="44" t="s">
        <v>20</v>
      </c>
      <c r="K61" s="52" t="s">
        <v>74</v>
      </c>
      <c r="L61" s="2"/>
    </row>
    <row r="62" spans="1:13" ht="12.75" x14ac:dyDescent="0.2">
      <c r="A62" s="122" t="s">
        <v>100</v>
      </c>
      <c r="B62" s="123"/>
      <c r="C62" s="31">
        <f>C56+C57+C58+C59+C60+C61</f>
        <v>6000000</v>
      </c>
      <c r="D62" s="76">
        <f>C62/2.274</f>
        <v>2638522.4274406331</v>
      </c>
      <c r="E62" s="148"/>
      <c r="F62" s="148"/>
      <c r="G62" s="148"/>
      <c r="H62" s="148"/>
      <c r="I62" s="148"/>
      <c r="J62" s="148"/>
      <c r="K62" s="149"/>
      <c r="L62" s="83"/>
      <c r="M62" s="79"/>
    </row>
    <row r="63" spans="1:13" ht="12.75" x14ac:dyDescent="0.2">
      <c r="A63" s="122" t="s">
        <v>121</v>
      </c>
      <c r="B63" s="123"/>
      <c r="C63" s="123"/>
      <c r="D63" s="123"/>
      <c r="E63" s="123"/>
      <c r="F63" s="123"/>
      <c r="G63" s="123"/>
      <c r="H63" s="123"/>
      <c r="I63" s="123"/>
      <c r="J63" s="123"/>
      <c r="K63" s="126"/>
      <c r="L63" s="2"/>
    </row>
    <row r="64" spans="1:13" ht="33.75" x14ac:dyDescent="0.2">
      <c r="A64" s="15" t="s">
        <v>97</v>
      </c>
      <c r="B64" s="18" t="s">
        <v>164</v>
      </c>
      <c r="C64" s="29">
        <f>870900-285190-38000</f>
        <v>547710</v>
      </c>
      <c r="D64" s="23">
        <f>C64/2.274</f>
        <v>240857.5197889182</v>
      </c>
      <c r="E64" s="5">
        <v>1</v>
      </c>
      <c r="F64" s="5">
        <v>0</v>
      </c>
      <c r="G64" s="54" t="s">
        <v>10</v>
      </c>
      <c r="H64" s="69" t="s">
        <v>12</v>
      </c>
      <c r="I64" s="44" t="s">
        <v>16</v>
      </c>
      <c r="J64" s="44" t="s">
        <v>23</v>
      </c>
      <c r="K64" s="67"/>
      <c r="L64" s="2"/>
    </row>
    <row r="65" spans="1:14" ht="33.75" x14ac:dyDescent="0.2">
      <c r="A65" s="15" t="s">
        <v>98</v>
      </c>
      <c r="B65" s="18" t="s">
        <v>165</v>
      </c>
      <c r="C65" s="29">
        <v>1290000</v>
      </c>
      <c r="D65" s="23">
        <f t="shared" ref="D65" si="6">C65/2.274</f>
        <v>567282.32189973618</v>
      </c>
      <c r="E65" s="5">
        <v>1</v>
      </c>
      <c r="F65" s="5">
        <v>0</v>
      </c>
      <c r="G65" s="54" t="s">
        <v>10</v>
      </c>
      <c r="H65" s="69" t="s">
        <v>12</v>
      </c>
      <c r="I65" s="44" t="s">
        <v>15</v>
      </c>
      <c r="J65" s="44" t="s">
        <v>20</v>
      </c>
      <c r="K65" s="66"/>
      <c r="L65" s="2"/>
    </row>
    <row r="66" spans="1:14" ht="13.5" thickBot="1" x14ac:dyDescent="0.25">
      <c r="A66" s="124" t="s">
        <v>99</v>
      </c>
      <c r="B66" s="125"/>
      <c r="C66" s="56">
        <f>SUM(C64:C65)</f>
        <v>1837710</v>
      </c>
      <c r="D66" s="57">
        <f>SUM(D64:D65)</f>
        <v>808139.84168865439</v>
      </c>
      <c r="E66" s="127"/>
      <c r="F66" s="127"/>
      <c r="G66" s="127"/>
      <c r="H66" s="127"/>
      <c r="I66" s="127"/>
      <c r="J66" s="127"/>
      <c r="K66" s="128"/>
      <c r="L66" s="2"/>
    </row>
    <row r="67" spans="1:14" ht="13.5" thickBot="1" x14ac:dyDescent="0.25">
      <c r="A67" s="160" t="s">
        <v>43</v>
      </c>
      <c r="B67" s="161"/>
      <c r="C67" s="63">
        <f>C54+C62+C66</f>
        <v>23020262.670000002</v>
      </c>
      <c r="D67" s="64">
        <f>C67/2.274</f>
        <v>10123246.556728233</v>
      </c>
      <c r="E67" s="162"/>
      <c r="F67" s="163"/>
      <c r="G67" s="163"/>
      <c r="H67" s="163"/>
      <c r="I67" s="163"/>
      <c r="J67" s="163"/>
      <c r="K67" s="164"/>
      <c r="L67" s="2"/>
    </row>
    <row r="68" spans="1:14" ht="13.5" thickBot="1" x14ac:dyDescent="0.25">
      <c r="A68" s="134" t="s">
        <v>122</v>
      </c>
      <c r="B68" s="135"/>
      <c r="C68" s="135"/>
      <c r="D68" s="135"/>
      <c r="E68" s="135"/>
      <c r="F68" s="135"/>
      <c r="G68" s="135"/>
      <c r="H68" s="135"/>
      <c r="I68" s="135"/>
      <c r="J68" s="135"/>
      <c r="K68" s="136"/>
      <c r="L68" s="2"/>
    </row>
    <row r="69" spans="1:14" ht="12.75" x14ac:dyDescent="0.2">
      <c r="A69" s="137" t="s">
        <v>123</v>
      </c>
      <c r="B69" s="138"/>
      <c r="C69" s="138"/>
      <c r="D69" s="138"/>
      <c r="E69" s="138"/>
      <c r="F69" s="138"/>
      <c r="G69" s="138"/>
      <c r="H69" s="138"/>
      <c r="I69" s="138"/>
      <c r="J69" s="138"/>
      <c r="K69" s="139"/>
      <c r="L69" s="2"/>
    </row>
    <row r="70" spans="1:14" ht="22.5" x14ac:dyDescent="0.2">
      <c r="A70" s="15" t="s">
        <v>61</v>
      </c>
      <c r="B70" s="17" t="s">
        <v>101</v>
      </c>
      <c r="C70" s="77">
        <f>SUM(C71:C77)</f>
        <v>27500000</v>
      </c>
      <c r="D70" s="23">
        <f>C70/2.274</f>
        <v>12093227.792436237</v>
      </c>
      <c r="E70" s="5">
        <v>1</v>
      </c>
      <c r="F70" s="5">
        <v>0</v>
      </c>
      <c r="G70" s="72" t="s">
        <v>13</v>
      </c>
      <c r="H70" s="69" t="s">
        <v>12</v>
      </c>
      <c r="I70" s="73" t="s">
        <v>16</v>
      </c>
      <c r="J70" s="73" t="s">
        <v>25</v>
      </c>
      <c r="K70" s="53"/>
      <c r="L70" s="2"/>
    </row>
    <row r="71" spans="1:14" x14ac:dyDescent="0.2">
      <c r="A71" s="15" t="s">
        <v>82</v>
      </c>
      <c r="B71" s="12" t="s">
        <v>166</v>
      </c>
      <c r="C71" s="29">
        <v>14000000</v>
      </c>
      <c r="D71" s="23">
        <f>C71/2.274</f>
        <v>6156552.3306948105</v>
      </c>
      <c r="E71" s="5">
        <v>1</v>
      </c>
      <c r="F71" s="5">
        <v>0</v>
      </c>
      <c r="G71" s="46" t="s">
        <v>13</v>
      </c>
      <c r="H71" s="69" t="s">
        <v>12</v>
      </c>
      <c r="I71" s="44" t="s">
        <v>16</v>
      </c>
      <c r="J71" s="44" t="s">
        <v>25</v>
      </c>
      <c r="K71" s="53"/>
      <c r="L71" s="2"/>
    </row>
    <row r="72" spans="1:14" ht="22.5" x14ac:dyDescent="0.2">
      <c r="A72" s="15" t="s">
        <v>83</v>
      </c>
      <c r="B72" s="17" t="s">
        <v>167</v>
      </c>
      <c r="C72" s="30">
        <v>9500000</v>
      </c>
      <c r="D72" s="24">
        <f t="shared" ref="D72:D79" si="7">C72/2.274</f>
        <v>4177660.5101143359</v>
      </c>
      <c r="E72" s="5">
        <v>0.25</v>
      </c>
      <c r="F72" s="5">
        <v>0.75</v>
      </c>
      <c r="G72" s="46" t="s">
        <v>13</v>
      </c>
      <c r="H72" s="69" t="s">
        <v>12</v>
      </c>
      <c r="I72" s="44" t="s">
        <v>16</v>
      </c>
      <c r="J72" s="44" t="s">
        <v>27</v>
      </c>
      <c r="K72" s="105">
        <f>D72*75%</f>
        <v>3133245.3825857518</v>
      </c>
      <c r="L72" s="80"/>
    </row>
    <row r="73" spans="1:14" x14ac:dyDescent="0.2">
      <c r="A73" s="15" t="s">
        <v>84</v>
      </c>
      <c r="B73" s="17" t="s">
        <v>168</v>
      </c>
      <c r="C73" s="29">
        <v>2000000</v>
      </c>
      <c r="D73" s="23">
        <f t="shared" si="7"/>
        <v>879507.47581354436</v>
      </c>
      <c r="E73" s="5">
        <v>1</v>
      </c>
      <c r="F73" s="5">
        <v>0</v>
      </c>
      <c r="G73" s="46" t="s">
        <v>13</v>
      </c>
      <c r="H73" s="69" t="s">
        <v>12</v>
      </c>
      <c r="I73" s="44" t="s">
        <v>16</v>
      </c>
      <c r="J73" s="44" t="s">
        <v>23</v>
      </c>
      <c r="K73" s="53"/>
      <c r="L73" s="2"/>
    </row>
    <row r="74" spans="1:14" ht="22.5" x14ac:dyDescent="0.2">
      <c r="A74" s="15" t="s">
        <v>4</v>
      </c>
      <c r="B74" s="17" t="s">
        <v>169</v>
      </c>
      <c r="C74" s="29">
        <v>150000</v>
      </c>
      <c r="D74" s="23">
        <f t="shared" ref="D74:D77" si="8">C74/2.274</f>
        <v>65963.06068601583</v>
      </c>
      <c r="E74" s="5">
        <v>1</v>
      </c>
      <c r="F74" s="5">
        <v>0</v>
      </c>
      <c r="G74" s="8" t="s">
        <v>28</v>
      </c>
      <c r="H74" s="70" t="s">
        <v>12</v>
      </c>
      <c r="I74" s="73" t="s">
        <v>15</v>
      </c>
      <c r="J74" s="73" t="s">
        <v>23</v>
      </c>
      <c r="K74" s="55" t="s">
        <v>75</v>
      </c>
      <c r="L74" s="2"/>
    </row>
    <row r="75" spans="1:14" ht="22.5" x14ac:dyDescent="0.2">
      <c r="A75" s="15" t="s">
        <v>5</v>
      </c>
      <c r="B75" s="17" t="s">
        <v>170</v>
      </c>
      <c r="C75" s="29">
        <v>600000</v>
      </c>
      <c r="D75" s="23">
        <f t="shared" si="8"/>
        <v>263852.24274406332</v>
      </c>
      <c r="E75" s="5">
        <v>1</v>
      </c>
      <c r="F75" s="5">
        <v>0</v>
      </c>
      <c r="G75" s="8" t="s">
        <v>28</v>
      </c>
      <c r="H75" s="70" t="s">
        <v>12</v>
      </c>
      <c r="I75" s="73" t="s">
        <v>15</v>
      </c>
      <c r="J75" s="73" t="s">
        <v>22</v>
      </c>
      <c r="K75" s="55" t="s">
        <v>75</v>
      </c>
      <c r="L75" s="86"/>
      <c r="N75" s="85"/>
    </row>
    <row r="76" spans="1:14" ht="22.5" x14ac:dyDescent="0.2">
      <c r="A76" s="15" t="s">
        <v>6</v>
      </c>
      <c r="B76" s="17" t="s">
        <v>171</v>
      </c>
      <c r="C76" s="29">
        <v>900000</v>
      </c>
      <c r="D76" s="23">
        <f t="shared" si="8"/>
        <v>395778.36411609501</v>
      </c>
      <c r="E76" s="5">
        <v>1</v>
      </c>
      <c r="F76" s="5">
        <v>0</v>
      </c>
      <c r="G76" s="8" t="s">
        <v>28</v>
      </c>
      <c r="H76" s="70" t="s">
        <v>12</v>
      </c>
      <c r="I76" s="73" t="s">
        <v>15</v>
      </c>
      <c r="J76" s="73" t="s">
        <v>25</v>
      </c>
      <c r="K76" s="55" t="s">
        <v>75</v>
      </c>
      <c r="L76" s="2"/>
    </row>
    <row r="77" spans="1:14" ht="22.5" x14ac:dyDescent="0.2">
      <c r="A77" s="15" t="s">
        <v>35</v>
      </c>
      <c r="B77" s="17" t="s">
        <v>172</v>
      </c>
      <c r="C77" s="29">
        <v>350000</v>
      </c>
      <c r="D77" s="23">
        <f t="shared" si="8"/>
        <v>153913.80826737027</v>
      </c>
      <c r="E77" s="5">
        <v>1</v>
      </c>
      <c r="F77" s="5">
        <v>0</v>
      </c>
      <c r="G77" s="8" t="s">
        <v>28</v>
      </c>
      <c r="H77" s="70" t="s">
        <v>12</v>
      </c>
      <c r="I77" s="73" t="s">
        <v>15</v>
      </c>
      <c r="J77" s="73" t="s">
        <v>25</v>
      </c>
      <c r="K77" s="55" t="s">
        <v>75</v>
      </c>
      <c r="L77" s="2"/>
    </row>
    <row r="78" spans="1:14" ht="22.5" x14ac:dyDescent="0.2">
      <c r="A78" s="15" t="s">
        <v>62</v>
      </c>
      <c r="B78" s="17" t="s">
        <v>173</v>
      </c>
      <c r="C78" s="29">
        <v>300000</v>
      </c>
      <c r="D78" s="23">
        <f>C78/2.274</f>
        <v>131926.12137203166</v>
      </c>
      <c r="E78" s="5">
        <v>1</v>
      </c>
      <c r="F78" s="5">
        <v>0</v>
      </c>
      <c r="G78" s="46" t="s">
        <v>33</v>
      </c>
      <c r="H78" s="69" t="s">
        <v>12</v>
      </c>
      <c r="I78" s="44" t="s">
        <v>16</v>
      </c>
      <c r="J78" s="44" t="s">
        <v>23</v>
      </c>
      <c r="K78" s="53"/>
      <c r="L78" s="2"/>
    </row>
    <row r="79" spans="1:14" ht="33.75" x14ac:dyDescent="0.2">
      <c r="A79" s="15" t="s">
        <v>63</v>
      </c>
      <c r="B79" s="17" t="s">
        <v>174</v>
      </c>
      <c r="C79" s="29">
        <v>200000</v>
      </c>
      <c r="D79" s="23">
        <f t="shared" si="7"/>
        <v>87950.747581354444</v>
      </c>
      <c r="E79" s="5">
        <v>1</v>
      </c>
      <c r="F79" s="5">
        <v>0</v>
      </c>
      <c r="G79" s="46" t="s">
        <v>33</v>
      </c>
      <c r="H79" s="69" t="s">
        <v>12</v>
      </c>
      <c r="I79" s="44" t="s">
        <v>16</v>
      </c>
      <c r="J79" s="44" t="s">
        <v>16</v>
      </c>
      <c r="K79" s="53"/>
      <c r="L79" s="2"/>
    </row>
    <row r="80" spans="1:14" ht="12.75" x14ac:dyDescent="0.2">
      <c r="A80" s="122" t="s">
        <v>64</v>
      </c>
      <c r="B80" s="123"/>
      <c r="C80" s="31">
        <f>C79+C78+C70</f>
        <v>28000000</v>
      </c>
      <c r="D80" s="76">
        <f>C80/2.274</f>
        <v>12313104.661389621</v>
      </c>
      <c r="E80" s="148"/>
      <c r="F80" s="148"/>
      <c r="G80" s="148"/>
      <c r="H80" s="148"/>
      <c r="I80" s="148"/>
      <c r="J80" s="148"/>
      <c r="K80" s="149"/>
      <c r="L80" s="2"/>
    </row>
    <row r="81" spans="1:12" ht="12.75" x14ac:dyDescent="0.2">
      <c r="A81" s="122" t="s">
        <v>124</v>
      </c>
      <c r="B81" s="123"/>
      <c r="C81" s="123"/>
      <c r="D81" s="123"/>
      <c r="E81" s="123"/>
      <c r="F81" s="123"/>
      <c r="G81" s="123"/>
      <c r="H81" s="123"/>
      <c r="I81" s="123"/>
      <c r="J81" s="123"/>
      <c r="K81" s="126"/>
      <c r="L81" s="2"/>
    </row>
    <row r="82" spans="1:12" x14ac:dyDescent="0.2">
      <c r="A82" s="15" t="s">
        <v>65</v>
      </c>
      <c r="B82" s="14" t="s">
        <v>102</v>
      </c>
      <c r="C82" s="30">
        <v>10000000</v>
      </c>
      <c r="D82" s="23">
        <f>C82/2.274</f>
        <v>4397537.3790677218</v>
      </c>
      <c r="E82" s="5">
        <v>1</v>
      </c>
      <c r="F82" s="5">
        <v>0</v>
      </c>
      <c r="G82" s="8" t="s">
        <v>13</v>
      </c>
      <c r="H82" s="70" t="s">
        <v>12</v>
      </c>
      <c r="I82" s="44" t="s">
        <v>19</v>
      </c>
      <c r="J82" s="44" t="s">
        <v>27</v>
      </c>
      <c r="K82" s="52"/>
      <c r="L82" s="2"/>
    </row>
    <row r="83" spans="1:12" ht="22.5" x14ac:dyDescent="0.2">
      <c r="A83" s="15" t="s">
        <v>36</v>
      </c>
      <c r="B83" s="20" t="s">
        <v>175</v>
      </c>
      <c r="C83" s="30">
        <v>600000</v>
      </c>
      <c r="D83" s="24">
        <f>C83/2.274</f>
        <v>263852.24274406332</v>
      </c>
      <c r="E83" s="5">
        <v>1</v>
      </c>
      <c r="F83" s="5">
        <v>0</v>
      </c>
      <c r="G83" s="78" t="s">
        <v>10</v>
      </c>
      <c r="H83" s="70" t="s">
        <v>12</v>
      </c>
      <c r="I83" s="44" t="s">
        <v>19</v>
      </c>
      <c r="J83" s="44" t="s">
        <v>19</v>
      </c>
      <c r="K83" s="53"/>
      <c r="L83" s="2"/>
    </row>
    <row r="84" spans="1:12" ht="22.5" x14ac:dyDescent="0.2">
      <c r="A84" s="15" t="s">
        <v>66</v>
      </c>
      <c r="B84" s="17" t="s">
        <v>176</v>
      </c>
      <c r="C84" s="30">
        <v>13987500</v>
      </c>
      <c r="D84" s="23">
        <f t="shared" ref="D84:D91" si="9">C84/2.274</f>
        <v>6151055.4089709762</v>
      </c>
      <c r="E84" s="5">
        <v>1</v>
      </c>
      <c r="F84" s="5">
        <v>0</v>
      </c>
      <c r="G84" s="8" t="s">
        <v>76</v>
      </c>
      <c r="H84" s="70" t="s">
        <v>12</v>
      </c>
      <c r="I84" s="44" t="s">
        <v>16</v>
      </c>
      <c r="J84" s="44" t="s">
        <v>21</v>
      </c>
      <c r="K84" s="52"/>
      <c r="L84" s="2"/>
    </row>
    <row r="85" spans="1:12" ht="33.75" x14ac:dyDescent="0.2">
      <c r="A85" s="15" t="s">
        <v>67</v>
      </c>
      <c r="B85" s="17" t="s">
        <v>177</v>
      </c>
      <c r="C85" s="75">
        <f>SUM(C86:C89)</f>
        <v>5997320</v>
      </c>
      <c r="D85" s="23">
        <f t="shared" si="9"/>
        <v>2637343.8874230431</v>
      </c>
      <c r="E85" s="5">
        <v>1</v>
      </c>
      <c r="F85" s="5">
        <v>0</v>
      </c>
      <c r="G85" s="8" t="s">
        <v>76</v>
      </c>
      <c r="H85" s="70" t="s">
        <v>12</v>
      </c>
      <c r="I85" s="73" t="s">
        <v>19</v>
      </c>
      <c r="J85" s="73" t="s">
        <v>29</v>
      </c>
      <c r="K85" s="52"/>
      <c r="L85" s="2"/>
    </row>
    <row r="86" spans="1:12" ht="33.75" x14ac:dyDescent="0.2">
      <c r="A86" s="15" t="s">
        <v>82</v>
      </c>
      <c r="B86" s="17" t="s">
        <v>180</v>
      </c>
      <c r="C86" s="29">
        <v>4910000</v>
      </c>
      <c r="D86" s="23">
        <f t="shared" si="9"/>
        <v>2159190.8531222516</v>
      </c>
      <c r="E86" s="5">
        <v>1</v>
      </c>
      <c r="F86" s="5">
        <v>0</v>
      </c>
      <c r="G86" s="8" t="s">
        <v>13</v>
      </c>
      <c r="H86" s="70" t="s">
        <v>12</v>
      </c>
      <c r="I86" s="44" t="s">
        <v>19</v>
      </c>
      <c r="J86" s="44" t="s">
        <v>27</v>
      </c>
      <c r="K86" s="52"/>
      <c r="L86" s="2"/>
    </row>
    <row r="87" spans="1:12" ht="33.75" x14ac:dyDescent="0.2">
      <c r="A87" s="15" t="s">
        <v>83</v>
      </c>
      <c r="B87" s="17" t="s">
        <v>179</v>
      </c>
      <c r="C87" s="29">
        <v>612000</v>
      </c>
      <c r="D87" s="23">
        <f t="shared" si="9"/>
        <v>269129.28759894456</v>
      </c>
      <c r="E87" s="5">
        <v>1</v>
      </c>
      <c r="F87" s="5">
        <v>0</v>
      </c>
      <c r="G87" s="8" t="s">
        <v>11</v>
      </c>
      <c r="H87" s="70" t="s">
        <v>12</v>
      </c>
      <c r="I87" s="44" t="s">
        <v>27</v>
      </c>
      <c r="J87" s="44" t="s">
        <v>27</v>
      </c>
      <c r="K87" s="53"/>
      <c r="L87" s="2"/>
    </row>
    <row r="88" spans="1:12" ht="33.75" x14ac:dyDescent="0.2">
      <c r="A88" s="15" t="s">
        <v>84</v>
      </c>
      <c r="B88" s="17" t="s">
        <v>178</v>
      </c>
      <c r="C88" s="29">
        <v>230520</v>
      </c>
      <c r="D88" s="23">
        <f t="shared" si="9"/>
        <v>101372.03166226913</v>
      </c>
      <c r="E88" s="5">
        <v>1</v>
      </c>
      <c r="F88" s="5">
        <v>0</v>
      </c>
      <c r="G88" s="8" t="s">
        <v>11</v>
      </c>
      <c r="H88" s="70" t="s">
        <v>12</v>
      </c>
      <c r="I88" s="44" t="s">
        <v>27</v>
      </c>
      <c r="J88" s="44" t="s">
        <v>27</v>
      </c>
      <c r="K88" s="53"/>
      <c r="L88" s="2"/>
    </row>
    <row r="89" spans="1:12" ht="33.75" x14ac:dyDescent="0.2">
      <c r="A89" s="15" t="s">
        <v>4</v>
      </c>
      <c r="B89" s="17" t="s">
        <v>181</v>
      </c>
      <c r="C89" s="29">
        <v>244800</v>
      </c>
      <c r="D89" s="23">
        <f t="shared" si="9"/>
        <v>107651.71503957783</v>
      </c>
      <c r="E89" s="5">
        <v>1</v>
      </c>
      <c r="F89" s="5">
        <v>0</v>
      </c>
      <c r="G89" s="8" t="s">
        <v>11</v>
      </c>
      <c r="H89" s="70" t="s">
        <v>12</v>
      </c>
      <c r="I89" s="44" t="s">
        <v>27</v>
      </c>
      <c r="J89" s="44" t="s">
        <v>29</v>
      </c>
      <c r="K89" s="53"/>
      <c r="L89" s="2"/>
    </row>
    <row r="90" spans="1:12" ht="22.5" x14ac:dyDescent="0.2">
      <c r="A90" s="15" t="s">
        <v>68</v>
      </c>
      <c r="B90" s="17" t="s">
        <v>182</v>
      </c>
      <c r="C90" s="110">
        <v>6304472.3700000001</v>
      </c>
      <c r="D90" s="23">
        <f>C90/2.274</f>
        <v>2772415.2902374673</v>
      </c>
      <c r="E90" s="5">
        <v>1</v>
      </c>
      <c r="F90" s="5">
        <v>0</v>
      </c>
      <c r="G90" s="8" t="s">
        <v>10</v>
      </c>
      <c r="H90" s="70" t="s">
        <v>32</v>
      </c>
      <c r="I90" s="44" t="s">
        <v>16</v>
      </c>
      <c r="J90" s="44" t="s">
        <v>31</v>
      </c>
      <c r="K90" s="53"/>
      <c r="L90" s="2"/>
    </row>
    <row r="91" spans="1:12" ht="22.5" x14ac:dyDescent="0.2">
      <c r="A91" s="15" t="s">
        <v>69</v>
      </c>
      <c r="B91" s="17" t="s">
        <v>183</v>
      </c>
      <c r="C91" s="29">
        <v>2849261.17</v>
      </c>
      <c r="D91" s="23">
        <f t="shared" si="9"/>
        <v>1252973.2497801231</v>
      </c>
      <c r="E91" s="5">
        <v>1</v>
      </c>
      <c r="F91" s="5">
        <v>0</v>
      </c>
      <c r="G91" s="8" t="s">
        <v>33</v>
      </c>
      <c r="H91" s="70" t="s">
        <v>12</v>
      </c>
      <c r="I91" s="44" t="s">
        <v>16</v>
      </c>
      <c r="J91" s="44" t="s">
        <v>31</v>
      </c>
      <c r="K91" s="67"/>
      <c r="L91" s="2"/>
    </row>
    <row r="92" spans="1:12" ht="12.75" x14ac:dyDescent="0.2">
      <c r="A92" s="122" t="s">
        <v>70</v>
      </c>
      <c r="B92" s="123"/>
      <c r="C92" s="31">
        <f>C82+C83+C84+C85+C90+C91</f>
        <v>39738553.539999999</v>
      </c>
      <c r="D92" s="76">
        <f>C92/2.274</f>
        <v>17475177.458223395</v>
      </c>
      <c r="E92" s="148"/>
      <c r="F92" s="148"/>
      <c r="G92" s="148"/>
      <c r="H92" s="148"/>
      <c r="I92" s="148"/>
      <c r="J92" s="148"/>
      <c r="K92" s="149"/>
      <c r="L92" s="2"/>
    </row>
    <row r="93" spans="1:12" ht="12.75" x14ac:dyDescent="0.2">
      <c r="A93" s="122" t="s">
        <v>184</v>
      </c>
      <c r="B93" s="123"/>
      <c r="C93" s="123"/>
      <c r="D93" s="123"/>
      <c r="E93" s="123"/>
      <c r="F93" s="123"/>
      <c r="G93" s="123"/>
      <c r="H93" s="123"/>
      <c r="I93" s="123"/>
      <c r="J93" s="123"/>
      <c r="K93" s="126"/>
      <c r="L93" s="2"/>
    </row>
    <row r="94" spans="1:12" ht="33.75" x14ac:dyDescent="0.2">
      <c r="A94" s="111">
        <v>3.3</v>
      </c>
      <c r="B94" s="95" t="s">
        <v>103</v>
      </c>
      <c r="C94" s="77">
        <f>C95+C96</f>
        <v>1100000</v>
      </c>
      <c r="D94" s="93"/>
      <c r="E94" s="93"/>
      <c r="F94" s="93"/>
      <c r="G94" s="93"/>
      <c r="H94" s="93"/>
      <c r="I94" s="93"/>
      <c r="J94" s="93"/>
      <c r="K94" s="94"/>
      <c r="L94" s="2"/>
    </row>
    <row r="95" spans="1:12" ht="22.5" x14ac:dyDescent="0.2">
      <c r="A95" s="15" t="s">
        <v>85</v>
      </c>
      <c r="B95" s="17" t="s">
        <v>185</v>
      </c>
      <c r="C95" s="29">
        <v>500000</v>
      </c>
      <c r="D95" s="23">
        <f>C95/2.274</f>
        <v>219876.86895338609</v>
      </c>
      <c r="E95" s="5">
        <v>1</v>
      </c>
      <c r="F95" s="5">
        <v>0</v>
      </c>
      <c r="G95" s="8" t="s">
        <v>33</v>
      </c>
      <c r="H95" s="70" t="s">
        <v>12</v>
      </c>
      <c r="I95" s="44" t="s">
        <v>16</v>
      </c>
      <c r="J95" s="44" t="s">
        <v>19</v>
      </c>
      <c r="K95" s="67"/>
      <c r="L95" s="2"/>
    </row>
    <row r="96" spans="1:12" ht="22.5" x14ac:dyDescent="0.2">
      <c r="A96" s="15" t="s">
        <v>86</v>
      </c>
      <c r="B96" s="17" t="s">
        <v>186</v>
      </c>
      <c r="C96" s="29">
        <v>600000</v>
      </c>
      <c r="D96" s="23">
        <f t="shared" ref="D96" si="10">C96/2.274</f>
        <v>263852.24274406332</v>
      </c>
      <c r="E96" s="5">
        <v>1</v>
      </c>
      <c r="F96" s="5">
        <v>0</v>
      </c>
      <c r="G96" s="8" t="s">
        <v>33</v>
      </c>
      <c r="H96" s="70" t="s">
        <v>12</v>
      </c>
      <c r="I96" s="44" t="s">
        <v>16</v>
      </c>
      <c r="J96" s="44" t="s">
        <v>15</v>
      </c>
      <c r="K96" s="67"/>
      <c r="L96" s="2"/>
    </row>
    <row r="97" spans="1:13" ht="13.5" thickBot="1" x14ac:dyDescent="0.25">
      <c r="A97" s="121" t="s">
        <v>71</v>
      </c>
      <c r="B97" s="121"/>
      <c r="C97" s="39">
        <f>SUM(C95:C96)</f>
        <v>1100000</v>
      </c>
      <c r="D97" s="40">
        <f>C97/2.274</f>
        <v>483729.11169744941</v>
      </c>
      <c r="E97" s="150"/>
      <c r="F97" s="150"/>
      <c r="G97" s="150"/>
      <c r="H97" s="150"/>
      <c r="I97" s="150"/>
      <c r="J97" s="150"/>
      <c r="K97" s="151"/>
    </row>
    <row r="98" spans="1:13" ht="13.5" thickBot="1" x14ac:dyDescent="0.25">
      <c r="A98" s="129" t="s">
        <v>44</v>
      </c>
      <c r="B98" s="130"/>
      <c r="C98" s="50">
        <f>C92+C97+C80</f>
        <v>68838553.539999992</v>
      </c>
      <c r="D98" s="81">
        <f>C98/2.274</f>
        <v>30272011.231310461</v>
      </c>
      <c r="E98" s="156"/>
      <c r="F98" s="132"/>
      <c r="G98" s="132"/>
      <c r="H98" s="132"/>
      <c r="I98" s="132"/>
      <c r="J98" s="132"/>
      <c r="K98" s="133"/>
      <c r="L98" s="83"/>
      <c r="M98" s="79"/>
    </row>
    <row r="99" spans="1:13" ht="12.75" x14ac:dyDescent="0.2">
      <c r="A99" s="165" t="s">
        <v>125</v>
      </c>
      <c r="B99" s="166"/>
      <c r="C99" s="166"/>
      <c r="D99" s="166"/>
      <c r="E99" s="166"/>
      <c r="F99" s="166"/>
      <c r="G99" s="166"/>
      <c r="H99" s="166"/>
      <c r="I99" s="166"/>
      <c r="J99" s="166"/>
      <c r="K99" s="167"/>
      <c r="L99" s="2"/>
    </row>
    <row r="100" spans="1:13" x14ac:dyDescent="0.2">
      <c r="A100" s="16" t="s">
        <v>7</v>
      </c>
      <c r="B100" s="11" t="s">
        <v>187</v>
      </c>
      <c r="C100" s="27">
        <f t="shared" ref="C100:C105" si="11">D100*2.274</f>
        <v>409320</v>
      </c>
      <c r="D100" s="24">
        <v>180000</v>
      </c>
      <c r="E100" s="5">
        <v>1</v>
      </c>
      <c r="F100" s="5">
        <v>0</v>
      </c>
      <c r="G100" s="8" t="s">
        <v>33</v>
      </c>
      <c r="H100" s="70" t="s">
        <v>12</v>
      </c>
      <c r="I100" s="44" t="s">
        <v>16</v>
      </c>
      <c r="J100" s="73" t="s">
        <v>24</v>
      </c>
      <c r="K100" s="52"/>
      <c r="L100" s="2"/>
    </row>
    <row r="101" spans="1:13" ht="22.5" x14ac:dyDescent="0.2">
      <c r="A101" s="16">
        <v>4.2</v>
      </c>
      <c r="B101" s="11" t="s">
        <v>188</v>
      </c>
      <c r="C101" s="27">
        <f t="shared" si="11"/>
        <v>227400</v>
      </c>
      <c r="D101" s="24">
        <v>100000</v>
      </c>
      <c r="E101" s="5">
        <v>1</v>
      </c>
      <c r="F101" s="5">
        <v>0</v>
      </c>
      <c r="G101" s="8" t="s">
        <v>33</v>
      </c>
      <c r="H101" s="70" t="s">
        <v>12</v>
      </c>
      <c r="I101" s="73" t="s">
        <v>16</v>
      </c>
      <c r="J101" s="73" t="s">
        <v>24</v>
      </c>
      <c r="K101" s="52"/>
      <c r="L101" s="2"/>
    </row>
    <row r="102" spans="1:13" ht="22.5" x14ac:dyDescent="0.2">
      <c r="A102" s="16">
        <v>4.3</v>
      </c>
      <c r="B102" s="11" t="s">
        <v>189</v>
      </c>
      <c r="C102" s="27">
        <f t="shared" si="11"/>
        <v>213756</v>
      </c>
      <c r="D102" s="24">
        <v>94000</v>
      </c>
      <c r="E102" s="5">
        <v>1</v>
      </c>
      <c r="F102" s="5">
        <v>0</v>
      </c>
      <c r="G102" s="8" t="s">
        <v>77</v>
      </c>
      <c r="H102" s="70" t="s">
        <v>12</v>
      </c>
      <c r="I102" s="73" t="s">
        <v>16</v>
      </c>
      <c r="J102" s="73" t="s">
        <v>15</v>
      </c>
      <c r="K102" s="52"/>
      <c r="L102" s="2"/>
    </row>
    <row r="103" spans="1:13" x14ac:dyDescent="0.2">
      <c r="A103" s="16">
        <v>4.4000000000000004</v>
      </c>
      <c r="B103" s="11" t="s">
        <v>190</v>
      </c>
      <c r="C103" s="27">
        <f t="shared" si="11"/>
        <v>11370</v>
      </c>
      <c r="D103" s="24">
        <v>5000</v>
      </c>
      <c r="E103" s="5">
        <v>1</v>
      </c>
      <c r="F103" s="5">
        <v>0</v>
      </c>
      <c r="G103" s="8" t="s">
        <v>77</v>
      </c>
      <c r="H103" s="70" t="s">
        <v>12</v>
      </c>
      <c r="I103" s="73" t="s">
        <v>25</v>
      </c>
      <c r="J103" s="73" t="s">
        <v>73</v>
      </c>
      <c r="K103" s="52"/>
      <c r="L103" s="2"/>
    </row>
    <row r="104" spans="1:13" x14ac:dyDescent="0.2">
      <c r="A104" s="16">
        <v>4.5</v>
      </c>
      <c r="B104" s="11" t="s">
        <v>191</v>
      </c>
      <c r="C104" s="27">
        <f t="shared" si="11"/>
        <v>47754</v>
      </c>
      <c r="D104" s="24">
        <v>21000</v>
      </c>
      <c r="E104" s="5">
        <v>1</v>
      </c>
      <c r="F104" s="5">
        <v>0</v>
      </c>
      <c r="G104" s="8" t="s">
        <v>77</v>
      </c>
      <c r="H104" s="70" t="s">
        <v>12</v>
      </c>
      <c r="I104" s="73" t="s">
        <v>0</v>
      </c>
      <c r="J104" s="73" t="s">
        <v>20</v>
      </c>
      <c r="K104" s="52"/>
      <c r="L104" s="2"/>
    </row>
    <row r="105" spans="1:13" ht="22.5" x14ac:dyDescent="0.2">
      <c r="A105" s="16">
        <v>4.5999999999999996</v>
      </c>
      <c r="B105" s="11" t="s">
        <v>192</v>
      </c>
      <c r="C105" s="27">
        <f t="shared" si="11"/>
        <v>341100</v>
      </c>
      <c r="D105" s="24">
        <v>150000</v>
      </c>
      <c r="E105" s="5">
        <v>1</v>
      </c>
      <c r="F105" s="5">
        <v>0</v>
      </c>
      <c r="G105" s="8" t="s">
        <v>77</v>
      </c>
      <c r="H105" s="70" t="s">
        <v>32</v>
      </c>
      <c r="I105" s="44" t="s">
        <v>16</v>
      </c>
      <c r="J105" s="44" t="s">
        <v>20</v>
      </c>
      <c r="K105" s="53" t="s">
        <v>78</v>
      </c>
      <c r="L105" s="2"/>
    </row>
    <row r="106" spans="1:13" ht="33.75" x14ac:dyDescent="0.2">
      <c r="A106" s="16">
        <v>4.7</v>
      </c>
      <c r="B106" s="11" t="s">
        <v>193</v>
      </c>
      <c r="C106" s="27">
        <v>100000</v>
      </c>
      <c r="D106" s="24">
        <f t="shared" ref="D106:D107" si="12">C106/2.274</f>
        <v>43975.373790677222</v>
      </c>
      <c r="E106" s="5">
        <v>1</v>
      </c>
      <c r="F106" s="5">
        <v>0</v>
      </c>
      <c r="G106" s="54" t="s">
        <v>79</v>
      </c>
      <c r="H106" s="70" t="s">
        <v>12</v>
      </c>
      <c r="I106" s="44" t="s">
        <v>16</v>
      </c>
      <c r="J106" s="44" t="s">
        <v>73</v>
      </c>
      <c r="K106" s="53"/>
      <c r="L106" s="2"/>
    </row>
    <row r="107" spans="1:13" ht="23.25" thickBot="1" x14ac:dyDescent="0.25">
      <c r="A107" s="16">
        <v>4.8</v>
      </c>
      <c r="B107" s="11" t="s">
        <v>194</v>
      </c>
      <c r="C107" s="27">
        <v>100000</v>
      </c>
      <c r="D107" s="24">
        <f t="shared" si="12"/>
        <v>43975.373790677222</v>
      </c>
      <c r="E107" s="5">
        <v>1</v>
      </c>
      <c r="F107" s="5">
        <v>0</v>
      </c>
      <c r="G107" s="8" t="s">
        <v>28</v>
      </c>
      <c r="H107" s="70" t="s">
        <v>12</v>
      </c>
      <c r="I107" s="44" t="s">
        <v>27</v>
      </c>
      <c r="J107" s="44" t="s">
        <v>27</v>
      </c>
      <c r="K107" s="53"/>
      <c r="L107" s="2"/>
    </row>
    <row r="108" spans="1:13" ht="13.5" thickBot="1" x14ac:dyDescent="0.25">
      <c r="A108" s="129" t="s">
        <v>72</v>
      </c>
      <c r="B108" s="130"/>
      <c r="C108" s="50">
        <f>SUM(C100:C107)</f>
        <v>1450700</v>
      </c>
      <c r="D108" s="58">
        <f>SUM(D100:D107)</f>
        <v>637950.74758135434</v>
      </c>
      <c r="E108" s="156"/>
      <c r="F108" s="132"/>
      <c r="G108" s="132"/>
      <c r="H108" s="132"/>
      <c r="I108" s="132"/>
      <c r="J108" s="132"/>
      <c r="K108" s="133"/>
      <c r="L108" s="2"/>
    </row>
    <row r="109" spans="1:13" ht="13.5" thickBot="1" x14ac:dyDescent="0.25">
      <c r="A109" s="154" t="s">
        <v>126</v>
      </c>
      <c r="B109" s="155"/>
      <c r="C109" s="61">
        <f>C108+C98+C67+C50</f>
        <v>175098000</v>
      </c>
      <c r="D109" s="68">
        <f>C109/2.274</f>
        <v>77000000</v>
      </c>
      <c r="E109" s="157"/>
      <c r="F109" s="158"/>
      <c r="G109" s="158"/>
      <c r="H109" s="158"/>
      <c r="I109" s="158"/>
      <c r="J109" s="158"/>
      <c r="K109" s="159"/>
      <c r="L109" s="2"/>
    </row>
    <row r="110" spans="1:13" x14ac:dyDescent="0.2">
      <c r="A110" s="51"/>
      <c r="B110" s="49"/>
      <c r="C110" s="59"/>
      <c r="D110" s="60"/>
      <c r="E110" s="49"/>
      <c r="F110" s="49"/>
      <c r="G110" s="49"/>
      <c r="H110" s="49"/>
      <c r="I110" s="49"/>
      <c r="J110" s="49"/>
      <c r="K110" s="49"/>
    </row>
    <row r="112" spans="1:13" x14ac:dyDescent="0.2">
      <c r="K112" s="79"/>
    </row>
    <row r="113" spans="11:11" x14ac:dyDescent="0.2">
      <c r="K113" s="79"/>
    </row>
    <row r="116" spans="11:11" x14ac:dyDescent="0.2">
      <c r="K116" s="84"/>
    </row>
    <row r="117" spans="11:11" x14ac:dyDescent="0.2">
      <c r="K117" s="84"/>
    </row>
  </sheetData>
  <mergeCells count="131">
    <mergeCell ref="A54:B54"/>
    <mergeCell ref="E54:K54"/>
    <mergeCell ref="A55:K55"/>
    <mergeCell ref="M7:N7"/>
    <mergeCell ref="O7:P7"/>
    <mergeCell ref="Q7:R7"/>
    <mergeCell ref="S7:T7"/>
    <mergeCell ref="U7:V7"/>
    <mergeCell ref="I7:J7"/>
    <mergeCell ref="A7:A8"/>
    <mergeCell ref="B7:B8"/>
    <mergeCell ref="C7:C8"/>
    <mergeCell ref="D7:D8"/>
    <mergeCell ref="E7:F7"/>
    <mergeCell ref="AI7:AJ7"/>
    <mergeCell ref="AK7:AL7"/>
    <mergeCell ref="AM7:AN7"/>
    <mergeCell ref="AO7:AP7"/>
    <mergeCell ref="AQ7:AR7"/>
    <mergeCell ref="AS7:AT7"/>
    <mergeCell ref="W7:X7"/>
    <mergeCell ref="Y7:Z7"/>
    <mergeCell ref="AA7:AB7"/>
    <mergeCell ref="AC7:AD7"/>
    <mergeCell ref="AE7:AF7"/>
    <mergeCell ref="AG7:AH7"/>
    <mergeCell ref="BG7:BH7"/>
    <mergeCell ref="BI7:BJ7"/>
    <mergeCell ref="BK7:BL7"/>
    <mergeCell ref="BM7:BN7"/>
    <mergeCell ref="BO7:BP7"/>
    <mergeCell ref="BQ7:BR7"/>
    <mergeCell ref="AU7:AV7"/>
    <mergeCell ref="AW7:AX7"/>
    <mergeCell ref="AY7:AZ7"/>
    <mergeCell ref="BA7:BB7"/>
    <mergeCell ref="BC7:BD7"/>
    <mergeCell ref="BE7:BF7"/>
    <mergeCell ref="CI7:CJ7"/>
    <mergeCell ref="CK7:CL7"/>
    <mergeCell ref="CM7:CN7"/>
    <mergeCell ref="CO7:CP7"/>
    <mergeCell ref="BS7:BT7"/>
    <mergeCell ref="BU7:BV7"/>
    <mergeCell ref="BW7:BX7"/>
    <mergeCell ref="BY7:BZ7"/>
    <mergeCell ref="CA7:CB7"/>
    <mergeCell ref="CC7:CD7"/>
    <mergeCell ref="CE7:CF7"/>
    <mergeCell ref="CG7:CH7"/>
    <mergeCell ref="FA7:FB7"/>
    <mergeCell ref="FC7:FD7"/>
    <mergeCell ref="A22:B22"/>
    <mergeCell ref="G7:G8"/>
    <mergeCell ref="H7:H8"/>
    <mergeCell ref="K7:K8"/>
    <mergeCell ref="A9:K9"/>
    <mergeCell ref="EM7:EN7"/>
    <mergeCell ref="EO7:EP7"/>
    <mergeCell ref="EQ7:ER7"/>
    <mergeCell ref="ES7:ET7"/>
    <mergeCell ref="EU7:EV7"/>
    <mergeCell ref="EW7:EX7"/>
    <mergeCell ref="EA7:EB7"/>
    <mergeCell ref="EC7:ED7"/>
    <mergeCell ref="EE7:EF7"/>
    <mergeCell ref="EG7:EH7"/>
    <mergeCell ref="EI7:EJ7"/>
    <mergeCell ref="EK7:EL7"/>
    <mergeCell ref="DO7:DP7"/>
    <mergeCell ref="DQ7:DR7"/>
    <mergeCell ref="DS7:DT7"/>
    <mergeCell ref="EY7:EZ7"/>
    <mergeCell ref="DY7:DZ7"/>
    <mergeCell ref="DI7:DJ7"/>
    <mergeCell ref="DK7:DL7"/>
    <mergeCell ref="DM7:DN7"/>
    <mergeCell ref="CQ7:CR7"/>
    <mergeCell ref="CS7:CT7"/>
    <mergeCell ref="CU7:CV7"/>
    <mergeCell ref="CW7:CX7"/>
    <mergeCell ref="CY7:CZ7"/>
    <mergeCell ref="DA7:DB7"/>
    <mergeCell ref="DU7:DV7"/>
    <mergeCell ref="DW7:DX7"/>
    <mergeCell ref="A108:B108"/>
    <mergeCell ref="A109:B109"/>
    <mergeCell ref="E108:K108"/>
    <mergeCell ref="E109:K109"/>
    <mergeCell ref="A67:B67"/>
    <mergeCell ref="A80:B80"/>
    <mergeCell ref="A92:B92"/>
    <mergeCell ref="E67:K67"/>
    <mergeCell ref="A68:K68"/>
    <mergeCell ref="A69:K69"/>
    <mergeCell ref="E80:K80"/>
    <mergeCell ref="E34:K34"/>
    <mergeCell ref="E41:K41"/>
    <mergeCell ref="E22:K22"/>
    <mergeCell ref="A23:K23"/>
    <mergeCell ref="A10:K10"/>
    <mergeCell ref="E98:K98"/>
    <mergeCell ref="A99:K99"/>
    <mergeCell ref="A98:B98"/>
    <mergeCell ref="DC7:DD7"/>
    <mergeCell ref="DE7:DF7"/>
    <mergeCell ref="DG7:DH7"/>
    <mergeCell ref="A5:K5"/>
    <mergeCell ref="A4:K4"/>
    <mergeCell ref="A1:K3"/>
    <mergeCell ref="A97:B97"/>
    <mergeCell ref="A62:B62"/>
    <mergeCell ref="A66:B66"/>
    <mergeCell ref="A63:K63"/>
    <mergeCell ref="E66:K66"/>
    <mergeCell ref="A50:B50"/>
    <mergeCell ref="E50:K50"/>
    <mergeCell ref="A51:K51"/>
    <mergeCell ref="A52:K52"/>
    <mergeCell ref="A34:B34"/>
    <mergeCell ref="A41:B41"/>
    <mergeCell ref="A49:B49"/>
    <mergeCell ref="E49:K49"/>
    <mergeCell ref="K38:K40"/>
    <mergeCell ref="A81:K81"/>
    <mergeCell ref="E92:K92"/>
    <mergeCell ref="A93:K93"/>
    <mergeCell ref="E97:K97"/>
    <mergeCell ref="E62:K62"/>
    <mergeCell ref="A35:K35"/>
    <mergeCell ref="A42:K42"/>
  </mergeCells>
  <phoneticPr fontId="14" type="noConversion"/>
  <pageMargins left="0.7" right="0.7" top="0.75" bottom="0.75" header="0.3" footer="0.3"/>
  <pageSetup paperSize="8" scale="88" fitToHeight="0" orientation="portrait" r:id="rId1"/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3A7C77F4D7096B4FA3F543C3ED0D3AED" ma:contentTypeVersion="0" ma:contentTypeDescription="A content type to manage public (operations) IDB documents" ma:contentTypeScope="" ma:versionID="1989fb695322d688900583e4bfe430e5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IFD/ICS</Division_x0020_or_x0020_Unit>
    <Other_x0020_Author xmlns="9c571b2f-e523-4ab2-ba2e-09e151a03ef4" xsi:nil="true"/>
    <Region xmlns="9c571b2f-e523-4ab2-ba2e-09e151a03ef4" xsi:nil="true"/>
    <IDBDocs_x0020_Number xmlns="9c571b2f-e523-4ab2-ba2e-09e151a03ef4">39166365</IDBDocs_x0020_Number>
    <Document_x0020_Author xmlns="9c571b2f-e523-4ab2-ba2e-09e151a03ef4">Caprirolo, Dino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BR-L1417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DS-SEC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7FC56CF4-DA75-4535-93CE-E1B9E90C1203}"/>
</file>

<file path=customXml/itemProps2.xml><?xml version="1.0" encoding="utf-8"?>
<ds:datastoreItem xmlns:ds="http://schemas.openxmlformats.org/officeDocument/2006/customXml" ds:itemID="{354E0C2D-3273-4C74-B1F9-D9F1AB286147}"/>
</file>

<file path=customXml/itemProps3.xml><?xml version="1.0" encoding="utf-8"?>
<ds:datastoreItem xmlns:ds="http://schemas.openxmlformats.org/officeDocument/2006/customXml" ds:itemID="{B61214B7-6975-4BE4-AD7E-3DA5ECDC6737}"/>
</file>

<file path=customXml/itemProps4.xml><?xml version="1.0" encoding="utf-8"?>
<ds:datastoreItem xmlns:ds="http://schemas.openxmlformats.org/officeDocument/2006/customXml" ds:itemID="{1D68DF54-4DD4-49D4-8CAC-CD6C5C2727CD}"/>
</file>

<file path=customXml/itemProps5.xml><?xml version="1.0" encoding="utf-8"?>
<ds:datastoreItem xmlns:ds="http://schemas.openxmlformats.org/officeDocument/2006/customXml" ds:itemID="{4A48D2D1-66D5-447D-8002-B12ABAC9A8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</vt:lpstr>
      <vt:lpstr>PA!Print_Area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</dc:title>
  <dc:creator>Zaida de Barros Melo N santos</dc:creator>
  <cp:lastModifiedBy>Melissa</cp:lastModifiedBy>
  <cp:lastPrinted>2014-10-30T13:24:36Z</cp:lastPrinted>
  <dcterms:created xsi:type="dcterms:W3CDTF">2013-11-12T14:45:40Z</dcterms:created>
  <dcterms:modified xsi:type="dcterms:W3CDTF">2014-10-30T20:18:21Z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0x01010046CF21643EE8D14686A648AA6DAD0892003A7C77F4D7096B4FA3F543C3ED0D3AED</vt:lpwstr>
  </property>
  <property fmtid="{D5CDD505-2E9C-101B-9397-08002B2CF9AE}" pid="5" name="TaxKeywordTaxHTField">
    <vt:lpwstr/>
  </property>
  <property fmtid="{D5CDD505-2E9C-101B-9397-08002B2CF9AE}" pid="6" name="Series Operations IDB">
    <vt:lpwstr>3;#Unclassified|a6dff32e-d477-44cd-a56b-85efe9e0a56c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