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210" yWindow="390" windowWidth="18945" windowHeight="11025" tabRatio="427"/>
  </bookViews>
  <sheets>
    <sheet name="PEP Y POA FISICO BR-L1417" sheetId="12" r:id="rId1"/>
    <sheet name="PEP y POA FINANCIERO BR-L1417" sheetId="9" r:id="rId2"/>
  </sheets>
  <definedNames>
    <definedName name="_xlnm.Print_Area" localSheetId="1">'PEP y POA FINANCIERO BR-L1417'!$A$1:$Z$111</definedName>
    <definedName name="_xlnm.Print_Titles" localSheetId="1">'PEP y POA FINANCIERO BR-L1417'!$8:$9</definedName>
  </definedNames>
  <calcPr calcId="14562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95" i="9" l="1"/>
  <c r="C86" i="9" l="1"/>
  <c r="C93" i="9" s="1"/>
  <c r="J92" i="9"/>
  <c r="K92" i="9"/>
  <c r="L92" i="9"/>
  <c r="M92" i="9"/>
  <c r="N92" i="9"/>
  <c r="O92" i="9"/>
  <c r="P92" i="9"/>
  <c r="Q92" i="9"/>
  <c r="R92" i="9"/>
  <c r="S92" i="9"/>
  <c r="T92" i="9"/>
  <c r="U92" i="9"/>
  <c r="V92" i="9"/>
  <c r="W92" i="9"/>
  <c r="X92" i="9"/>
  <c r="I92" i="9"/>
  <c r="J91" i="9"/>
  <c r="K91" i="9"/>
  <c r="L91" i="9"/>
  <c r="M91" i="9"/>
  <c r="N91" i="9"/>
  <c r="O91" i="9"/>
  <c r="O93" i="9" s="1"/>
  <c r="P91" i="9"/>
  <c r="Q91" i="9"/>
  <c r="Q93" i="9" s="1"/>
  <c r="R91" i="9"/>
  <c r="S91" i="9"/>
  <c r="S93" i="9" s="1"/>
  <c r="T91" i="9"/>
  <c r="T93" i="9" s="1"/>
  <c r="U91" i="9"/>
  <c r="V91" i="9"/>
  <c r="V93" i="9" s="1"/>
  <c r="W91" i="9"/>
  <c r="W93" i="9" s="1"/>
  <c r="X91" i="9"/>
  <c r="I91" i="9"/>
  <c r="W98" i="9"/>
  <c r="W81" i="9"/>
  <c r="W67" i="9"/>
  <c r="W58" i="9"/>
  <c r="W59" i="9"/>
  <c r="W50" i="9"/>
  <c r="W42" i="9"/>
  <c r="W35" i="9"/>
  <c r="W23" i="9"/>
  <c r="W109" i="9"/>
  <c r="X93" i="9"/>
  <c r="X98" i="9"/>
  <c r="X81" i="9"/>
  <c r="X67" i="9"/>
  <c r="X58" i="9"/>
  <c r="X59" i="9"/>
  <c r="X50" i="9"/>
  <c r="X42" i="9"/>
  <c r="X35" i="9"/>
  <c r="X21" i="9"/>
  <c r="X23" i="9" s="1"/>
  <c r="X109" i="9"/>
  <c r="Y98" i="9"/>
  <c r="Y93" i="9"/>
  <c r="Y81" i="9"/>
  <c r="Y67" i="9"/>
  <c r="Y63" i="9"/>
  <c r="Y50" i="9"/>
  <c r="Y42" i="9"/>
  <c r="Y35" i="9"/>
  <c r="Y21" i="9"/>
  <c r="Y23" i="9" s="1"/>
  <c r="C103" i="9"/>
  <c r="Y103" i="9" s="1"/>
  <c r="Y109" i="9" s="1"/>
  <c r="Z98" i="9"/>
  <c r="Z93" i="9"/>
  <c r="Z81" i="9"/>
  <c r="Z67" i="9"/>
  <c r="Z63" i="9"/>
  <c r="Z50" i="9"/>
  <c r="Z42" i="9"/>
  <c r="Z35" i="9"/>
  <c r="Z21" i="9"/>
  <c r="Z23" i="9" s="1"/>
  <c r="C105" i="9"/>
  <c r="Z105" i="9" s="1"/>
  <c r="Z109" i="9" s="1"/>
  <c r="S98" i="9"/>
  <c r="S81" i="9"/>
  <c r="S67" i="9"/>
  <c r="S58" i="9"/>
  <c r="S59" i="9"/>
  <c r="S50" i="9"/>
  <c r="S42" i="9"/>
  <c r="S35" i="9"/>
  <c r="S21" i="9"/>
  <c r="S23" i="9" s="1"/>
  <c r="S109" i="9"/>
  <c r="T98" i="9"/>
  <c r="T81" i="9"/>
  <c r="T67" i="9"/>
  <c r="T58" i="9"/>
  <c r="T59" i="9"/>
  <c r="T50" i="9"/>
  <c r="T42" i="9"/>
  <c r="T35" i="9"/>
  <c r="T21" i="9"/>
  <c r="T23" i="9" s="1"/>
  <c r="T109" i="9"/>
  <c r="U93" i="9"/>
  <c r="U98" i="9"/>
  <c r="U81" i="9"/>
  <c r="U67" i="9"/>
  <c r="U58" i="9"/>
  <c r="U59" i="9"/>
  <c r="U50" i="9"/>
  <c r="U42" i="9"/>
  <c r="U35" i="9"/>
  <c r="U21" i="9"/>
  <c r="U23" i="9" s="1"/>
  <c r="U109" i="9"/>
  <c r="V98" i="9"/>
  <c r="V81" i="9"/>
  <c r="V67" i="9"/>
  <c r="V58" i="9"/>
  <c r="V59" i="9"/>
  <c r="V63" i="9" s="1"/>
  <c r="V68" i="9" s="1"/>
  <c r="V50" i="9"/>
  <c r="V42" i="9"/>
  <c r="V35" i="9"/>
  <c r="V21" i="9"/>
  <c r="V23" i="9" s="1"/>
  <c r="V109" i="9"/>
  <c r="O98" i="9"/>
  <c r="O81" i="9"/>
  <c r="O67" i="9"/>
  <c r="O58" i="9"/>
  <c r="O59" i="9"/>
  <c r="O63" i="9" s="1"/>
  <c r="O68" i="9" s="1"/>
  <c r="O50" i="9"/>
  <c r="O42" i="9"/>
  <c r="O35" i="9"/>
  <c r="O21" i="9"/>
  <c r="O23" i="9" s="1"/>
  <c r="O109" i="9"/>
  <c r="P93" i="9"/>
  <c r="P98" i="9"/>
  <c r="P81" i="9"/>
  <c r="P67" i="9"/>
  <c r="P58" i="9"/>
  <c r="P59" i="9"/>
  <c r="P50" i="9"/>
  <c r="P42" i="9"/>
  <c r="P35" i="9"/>
  <c r="P21" i="9"/>
  <c r="P23" i="9" s="1"/>
  <c r="P109" i="9"/>
  <c r="Q98" i="9"/>
  <c r="Q81" i="9"/>
  <c r="Q67" i="9"/>
  <c r="Q58" i="9"/>
  <c r="Q59" i="9"/>
  <c r="Q63" i="9" s="1"/>
  <c r="Q68" i="9" s="1"/>
  <c r="Q50" i="9"/>
  <c r="Q42" i="9"/>
  <c r="Q35" i="9"/>
  <c r="Q21" i="9"/>
  <c r="Q23" i="9" s="1"/>
  <c r="Q109" i="9"/>
  <c r="R93" i="9"/>
  <c r="R98" i="9"/>
  <c r="R81" i="9"/>
  <c r="R67" i="9"/>
  <c r="R58" i="9"/>
  <c r="R59" i="9"/>
  <c r="R50" i="9"/>
  <c r="R42" i="9"/>
  <c r="R35" i="9"/>
  <c r="R21" i="9"/>
  <c r="R23" i="9" s="1"/>
  <c r="C104" i="9"/>
  <c r="R104" i="9" s="1"/>
  <c r="R109" i="9" s="1"/>
  <c r="K83" i="9"/>
  <c r="K93" i="9" s="1"/>
  <c r="K98" i="9"/>
  <c r="K81" i="9"/>
  <c r="K67" i="9"/>
  <c r="K58" i="9"/>
  <c r="K59" i="9"/>
  <c r="K48" i="9"/>
  <c r="K50" i="9" s="1"/>
  <c r="K42" i="9"/>
  <c r="K35" i="9"/>
  <c r="K14" i="9"/>
  <c r="K23" i="9" s="1"/>
  <c r="K107" i="9"/>
  <c r="K109" i="9" s="1"/>
  <c r="L83" i="9"/>
  <c r="L93" i="9" s="1"/>
  <c r="L98" i="9"/>
  <c r="L81" i="9"/>
  <c r="L67" i="9"/>
  <c r="L58" i="9"/>
  <c r="L59" i="9"/>
  <c r="L63" i="9" s="1"/>
  <c r="L68" i="9" s="1"/>
  <c r="L50" i="9"/>
  <c r="L42" i="9"/>
  <c r="L35" i="9"/>
  <c r="L14" i="9"/>
  <c r="L21" i="9"/>
  <c r="L109" i="9"/>
  <c r="M83" i="9"/>
  <c r="M93" i="9" s="1"/>
  <c r="M98" i="9"/>
  <c r="M73" i="9"/>
  <c r="M81" i="9" s="1"/>
  <c r="M67" i="9"/>
  <c r="M58" i="9"/>
  <c r="M59" i="9"/>
  <c r="M63" i="9" s="1"/>
  <c r="M68" i="9" s="1"/>
  <c r="M50" i="9"/>
  <c r="M42" i="9"/>
  <c r="M35" i="9"/>
  <c r="M21" i="9"/>
  <c r="M23" i="9" s="1"/>
  <c r="M109" i="9"/>
  <c r="N83" i="9"/>
  <c r="N90" i="9"/>
  <c r="N98" i="9"/>
  <c r="N73" i="9"/>
  <c r="N81" i="9" s="1"/>
  <c r="N67" i="9"/>
  <c r="N58" i="9"/>
  <c r="N59" i="9"/>
  <c r="N63" i="9" s="1"/>
  <c r="N68" i="9" s="1"/>
  <c r="N50" i="9"/>
  <c r="N42" i="9"/>
  <c r="N35" i="9"/>
  <c r="N21" i="9"/>
  <c r="N23" i="9" s="1"/>
  <c r="C101" i="9"/>
  <c r="N101" i="9" s="1"/>
  <c r="C102" i="9"/>
  <c r="N102" i="9" s="1"/>
  <c r="N108" i="9"/>
  <c r="I93" i="9"/>
  <c r="I98" i="9"/>
  <c r="I81" i="9"/>
  <c r="C65" i="9"/>
  <c r="I65" i="9" s="1"/>
  <c r="I67" i="9" s="1"/>
  <c r="I58" i="9"/>
  <c r="I59" i="9"/>
  <c r="C46" i="9"/>
  <c r="I46" i="9" s="1"/>
  <c r="I50" i="9" s="1"/>
  <c r="I42" i="9"/>
  <c r="I27" i="9"/>
  <c r="I32" i="9"/>
  <c r="I14" i="9"/>
  <c r="I21" i="9"/>
  <c r="I23" i="9" s="1"/>
  <c r="C106" i="9"/>
  <c r="I106" i="9" s="1"/>
  <c r="I109" i="9" s="1"/>
  <c r="J87" i="9"/>
  <c r="J93" i="9" s="1"/>
  <c r="J98" i="9"/>
  <c r="J81" i="9"/>
  <c r="J67" i="9"/>
  <c r="J58" i="9"/>
  <c r="J59" i="9"/>
  <c r="J50" i="9"/>
  <c r="J42" i="9"/>
  <c r="J32" i="9"/>
  <c r="J35" i="9" s="1"/>
  <c r="J14" i="9"/>
  <c r="J21" i="9"/>
  <c r="C22" i="9"/>
  <c r="J22" i="9" s="1"/>
  <c r="J109" i="9"/>
  <c r="G67" i="9"/>
  <c r="H67" i="9"/>
  <c r="H68" i="9" s="1"/>
  <c r="H50" i="9"/>
  <c r="H51" i="9" s="1"/>
  <c r="C98" i="9"/>
  <c r="C73" i="9"/>
  <c r="C71" i="9" s="1"/>
  <c r="C81" i="9" s="1"/>
  <c r="D81" i="9" s="1"/>
  <c r="C55" i="9"/>
  <c r="C63" i="9"/>
  <c r="D63" i="9" s="1"/>
  <c r="C45" i="9"/>
  <c r="C47" i="9"/>
  <c r="C38" i="9"/>
  <c r="C42" i="9" s="1"/>
  <c r="C31" i="9"/>
  <c r="C25" i="9"/>
  <c r="C14" i="9"/>
  <c r="D14" i="9" s="1"/>
  <c r="C18" i="9"/>
  <c r="C23" i="9" s="1"/>
  <c r="D23" i="9" s="1"/>
  <c r="D107" i="9"/>
  <c r="D108" i="9"/>
  <c r="D96" i="9"/>
  <c r="D97" i="9"/>
  <c r="C95" i="9"/>
  <c r="D93" i="9"/>
  <c r="D92" i="9"/>
  <c r="D91" i="9"/>
  <c r="D90" i="9"/>
  <c r="D89" i="9"/>
  <c r="D88" i="9"/>
  <c r="D87" i="9"/>
  <c r="D86" i="9"/>
  <c r="D85" i="9"/>
  <c r="D84" i="9"/>
  <c r="D83" i="9"/>
  <c r="D80" i="9"/>
  <c r="D79" i="9"/>
  <c r="D78" i="9"/>
  <c r="D77" i="9"/>
  <c r="D76" i="9"/>
  <c r="D75" i="9"/>
  <c r="D74" i="9"/>
  <c r="D73" i="9"/>
  <c r="D72" i="9"/>
  <c r="D71" i="9"/>
  <c r="D66" i="9"/>
  <c r="D62" i="9"/>
  <c r="D61" i="9"/>
  <c r="D60" i="9"/>
  <c r="D59" i="9"/>
  <c r="D58" i="9"/>
  <c r="D57" i="9"/>
  <c r="Z55" i="9"/>
  <c r="Y55" i="9"/>
  <c r="X55" i="9"/>
  <c r="W55" i="9"/>
  <c r="V55" i="9"/>
  <c r="U55" i="9"/>
  <c r="T55" i="9"/>
  <c r="S55" i="9"/>
  <c r="R55" i="9"/>
  <c r="Q55" i="9"/>
  <c r="P55" i="9"/>
  <c r="O55" i="9"/>
  <c r="N55" i="9"/>
  <c r="M55" i="9"/>
  <c r="L55" i="9"/>
  <c r="K55" i="9"/>
  <c r="J55" i="9"/>
  <c r="I55" i="9"/>
  <c r="D54" i="9"/>
  <c r="D45" i="9"/>
  <c r="D46" i="9"/>
  <c r="D48" i="9"/>
  <c r="D49" i="9"/>
  <c r="C44" i="9"/>
  <c r="D44" i="9" s="1"/>
  <c r="D37" i="9"/>
  <c r="D38" i="9"/>
  <c r="D40" i="9"/>
  <c r="D41" i="9"/>
  <c r="D34" i="9"/>
  <c r="D33" i="9"/>
  <c r="D32" i="9"/>
  <c r="D31" i="9"/>
  <c r="D30" i="9"/>
  <c r="D29" i="9"/>
  <c r="D28" i="9"/>
  <c r="D27" i="9"/>
  <c r="D26" i="9"/>
  <c r="D25" i="9"/>
  <c r="D21" i="9"/>
  <c r="D20" i="9"/>
  <c r="D19" i="9"/>
  <c r="D17" i="9"/>
  <c r="D16" i="9"/>
  <c r="D15" i="9"/>
  <c r="D13" i="9"/>
  <c r="D12" i="9"/>
  <c r="U51" i="9" l="1"/>
  <c r="X51" i="9"/>
  <c r="D98" i="9"/>
  <c r="J63" i="9"/>
  <c r="J68" i="9" s="1"/>
  <c r="J99" i="9"/>
  <c r="I63" i="9"/>
  <c r="N93" i="9"/>
  <c r="N99" i="9" s="1"/>
  <c r="K63" i="9"/>
  <c r="K68" i="9" s="1"/>
  <c r="V99" i="9"/>
  <c r="T63" i="9"/>
  <c r="T68" i="9" s="1"/>
  <c r="S63" i="9"/>
  <c r="Z51" i="9"/>
  <c r="Z68" i="9"/>
  <c r="I68" i="9"/>
  <c r="S68" i="9"/>
  <c r="Q99" i="9"/>
  <c r="O99" i="9"/>
  <c r="D109" i="9"/>
  <c r="C50" i="9"/>
  <c r="M99" i="9"/>
  <c r="L23" i="9"/>
  <c r="L51" i="9" s="1"/>
  <c r="L99" i="9"/>
  <c r="K51" i="9"/>
  <c r="R51" i="9"/>
  <c r="R63" i="9"/>
  <c r="R68" i="9" s="1"/>
  <c r="P51" i="9"/>
  <c r="P63" i="9"/>
  <c r="T99" i="9"/>
  <c r="Y99" i="9"/>
  <c r="W63" i="9"/>
  <c r="W68" i="9" s="1"/>
  <c r="K99" i="9"/>
  <c r="K110" i="9" s="1"/>
  <c r="P68" i="9"/>
  <c r="D47" i="9"/>
  <c r="C35" i="9"/>
  <c r="D35" i="9" s="1"/>
  <c r="J23" i="9"/>
  <c r="I35" i="9"/>
  <c r="U63" i="9"/>
  <c r="U68" i="9" s="1"/>
  <c r="S51" i="9"/>
  <c r="Y68" i="9"/>
  <c r="X63" i="9"/>
  <c r="X68" i="9" s="1"/>
  <c r="D42" i="9"/>
  <c r="D18" i="9"/>
  <c r="D50" i="9"/>
  <c r="N51" i="9"/>
  <c r="M51" i="9"/>
  <c r="M110" i="9" s="1"/>
  <c r="V51" i="9"/>
  <c r="V110" i="9" s="1"/>
  <c r="S99" i="9"/>
  <c r="Z99" i="9"/>
  <c r="Z110" i="9" s="1"/>
  <c r="C99" i="9"/>
  <c r="D99" i="9" s="1"/>
  <c r="H81" i="9"/>
  <c r="I51" i="9"/>
  <c r="D55" i="9"/>
  <c r="D65" i="9"/>
  <c r="C67" i="9"/>
  <c r="D67" i="9" s="1"/>
  <c r="C109" i="9"/>
  <c r="H93" i="9"/>
  <c r="H98" i="9" s="1"/>
  <c r="G68" i="9"/>
  <c r="J51" i="9"/>
  <c r="J110" i="9" s="1"/>
  <c r="I99" i="9"/>
  <c r="I110" i="9" s="1"/>
  <c r="N109" i="9"/>
  <c r="R99" i="9"/>
  <c r="Q51" i="9"/>
  <c r="Q110" i="9" s="1"/>
  <c r="P99" i="9"/>
  <c r="O51" i="9"/>
  <c r="O110" i="9" s="1"/>
  <c r="U99" i="9"/>
  <c r="T51" i="9"/>
  <c r="Y51" i="9"/>
  <c r="Y110" i="9" s="1"/>
  <c r="X99" i="9"/>
  <c r="W51" i="9"/>
  <c r="W99" i="9"/>
  <c r="C51" i="9" l="1"/>
  <c r="D51" i="9" s="1"/>
  <c r="L110" i="9"/>
  <c r="T110" i="9"/>
  <c r="P110" i="9"/>
  <c r="R110" i="9"/>
  <c r="S110" i="9"/>
  <c r="N110" i="9"/>
  <c r="U110" i="9"/>
  <c r="S111" i="9" s="1"/>
  <c r="W110" i="9"/>
  <c r="W111" i="9" s="1"/>
  <c r="X110" i="9"/>
  <c r="K111" i="9"/>
  <c r="G81" i="9"/>
  <c r="H99" i="9"/>
  <c r="H110" i="9" s="1"/>
  <c r="C68" i="9"/>
  <c r="D68" i="9" s="1"/>
  <c r="O111" i="9" l="1"/>
  <c r="G93" i="9"/>
  <c r="C110" i="9"/>
  <c r="D110" i="9" s="1"/>
  <c r="G98" i="9"/>
  <c r="G99" i="9" l="1"/>
  <c r="G110" i="9" s="1"/>
  <c r="G111" i="9" s="1"/>
</calcChain>
</file>

<file path=xl/sharedStrings.xml><?xml version="1.0" encoding="utf-8"?>
<sst xmlns="http://schemas.openxmlformats.org/spreadsheetml/2006/main" count="345" uniqueCount="212">
  <si>
    <t>Gestores</t>
    <phoneticPr fontId="16" type="noConversion"/>
  </si>
  <si>
    <t>Programa</t>
    <phoneticPr fontId="16" type="noConversion"/>
  </si>
  <si>
    <t>Jóvenes</t>
    <phoneticPr fontId="16" type="noConversion"/>
  </si>
  <si>
    <t>Mediadores capacitados</t>
    <phoneticPr fontId="16" type="noConversion"/>
  </si>
  <si>
    <t>Operadores</t>
    <phoneticPr fontId="16" type="noConversion"/>
  </si>
  <si>
    <t>Metodología</t>
    <phoneticPr fontId="16" type="noConversion"/>
  </si>
  <si>
    <t>Centro</t>
    <phoneticPr fontId="16" type="noConversion"/>
  </si>
  <si>
    <t>Red</t>
    <phoneticPr fontId="16" type="noConversion"/>
  </si>
  <si>
    <t>Consejos</t>
    <phoneticPr fontId="16" type="noConversion"/>
  </si>
  <si>
    <t>Sistema</t>
    <phoneticPr fontId="16" type="noConversion"/>
  </si>
  <si>
    <t>Efectivos</t>
    <phoneticPr fontId="16" type="noConversion"/>
  </si>
  <si>
    <t>Modulo</t>
    <phoneticPr fontId="16" type="noConversion"/>
  </si>
  <si>
    <t>Base de datos</t>
    <phoneticPr fontId="16" type="noConversion"/>
  </si>
  <si>
    <t>Infraestructura</t>
    <phoneticPr fontId="16" type="noConversion"/>
  </si>
  <si>
    <t>Salas</t>
    <phoneticPr fontId="16" type="noConversion"/>
  </si>
  <si>
    <t>Efectivos</t>
    <phoneticPr fontId="16" type="noConversion"/>
  </si>
  <si>
    <t>Gestores</t>
    <phoneticPr fontId="16" type="noConversion"/>
  </si>
  <si>
    <t>Gestores</t>
    <phoneticPr fontId="16" type="noConversion"/>
  </si>
  <si>
    <t>Centros</t>
    <phoneticPr fontId="16" type="noConversion"/>
  </si>
  <si>
    <t>Infractores</t>
    <phoneticPr fontId="16" type="noConversion"/>
  </si>
  <si>
    <t>Galpones</t>
    <phoneticPr fontId="16" type="noConversion"/>
  </si>
  <si>
    <t>Egresados</t>
    <phoneticPr fontId="16" type="noConversion"/>
  </si>
  <si>
    <t>Infractores</t>
    <phoneticPr fontId="16" type="noConversion"/>
  </si>
  <si>
    <t>Centros</t>
    <phoneticPr fontId="16" type="noConversion"/>
  </si>
  <si>
    <t>Funcionarios</t>
    <phoneticPr fontId="16" type="noConversion"/>
  </si>
  <si>
    <t>Auditorias</t>
    <phoneticPr fontId="16" type="noConversion"/>
  </si>
  <si>
    <t>Centros Socioeducativos: 1 construido, 4 adecuados y todos los 5 equipados y operando.</t>
  </si>
  <si>
    <t>Auditoria de desempeño y propuesta de mejora de los acuerdos con municipios que ejecutan MSE en medio abierto realizada.</t>
  </si>
  <si>
    <t>Centros APAC: 4 construidos, equipados y operando.</t>
  </si>
  <si>
    <t>Infractores monitoreados con el sistema de vigilancia electrónica.</t>
  </si>
  <si>
    <t xml:space="preserve">Egresados de la prisión apoyados en su proceso de inclusión social. </t>
  </si>
  <si>
    <t>Infractores de delitos menores beneficiados con penas alternativas.</t>
  </si>
  <si>
    <t>Bases de Policía Comunitaria equipadas y en funcionamiento.</t>
  </si>
  <si>
    <t>Base de datos del sistema de justicia criminal integrada y operando.</t>
  </si>
  <si>
    <t>2.3. Desarrollo e implementación de metodología para atención de jóvenes con adicciones a alcohol y drogas.</t>
  </si>
  <si>
    <t>1.3. Respuesta integrada del Cuerpo de Bomberos a emergencias y a la escena del crimen mejorada.</t>
  </si>
  <si>
    <t>UNIDAD DE MEDIDA</t>
  </si>
  <si>
    <t>Efectivos</t>
    <phoneticPr fontId="16" type="noConversion"/>
  </si>
  <si>
    <t>Bases</t>
    <phoneticPr fontId="16" type="noConversion"/>
  </si>
  <si>
    <t>Certificación</t>
    <phoneticPr fontId="16" type="noConversion"/>
  </si>
  <si>
    <t>Sistema</t>
    <phoneticPr fontId="16" type="noConversion"/>
  </si>
  <si>
    <t>Efectivo del Cuerpo de Bomberos capacitados y certificados en primeros auxilios y preservación de la escena del crimen, incluyendo materiales de capacitación.</t>
  </si>
  <si>
    <t>Gestores capacitados y certificados en políticas públicas de defensa, análisis criminal, sistemas de información geográfica y manipulación de datos en sistemas visuales.</t>
  </si>
  <si>
    <t>2.2.3</t>
  </si>
  <si>
    <t>Jóvenes atendidos con servicios de deportes y cultura.</t>
  </si>
  <si>
    <t>Jóvenes que se benefician de las actividades escolares de aceleración y alfabetización.</t>
  </si>
  <si>
    <t>Jóvenes que reciben capacitación laboral</t>
  </si>
  <si>
    <t>Sistema para la gestión, seguimiento y evaluación del funcionamiento de los CPC implementado y operando.</t>
  </si>
  <si>
    <t>2.2.4</t>
  </si>
  <si>
    <t>2.2.5</t>
  </si>
  <si>
    <t>2.2.6</t>
  </si>
  <si>
    <t>2.3.1</t>
  </si>
  <si>
    <t>2.3.2</t>
  </si>
  <si>
    <t>TOTAL 2.3</t>
  </si>
  <si>
    <t>TOTAL 1.2</t>
  </si>
  <si>
    <t>1.1.2</t>
  </si>
  <si>
    <t>1.2.1</t>
  </si>
  <si>
    <t>1.2.3</t>
  </si>
  <si>
    <t>1.2.4</t>
  </si>
  <si>
    <t>1.2.5</t>
  </si>
  <si>
    <t>1.3.1</t>
  </si>
  <si>
    <t>1.3.2</t>
  </si>
  <si>
    <t>1.3.3</t>
  </si>
  <si>
    <t>TOTAL 1.3</t>
  </si>
  <si>
    <t>TOTAL 1.4</t>
  </si>
  <si>
    <t>3.1.1</t>
  </si>
  <si>
    <t>3.1.2</t>
  </si>
  <si>
    <t>3.1.3</t>
  </si>
  <si>
    <t>TOTAL 3.1</t>
  </si>
  <si>
    <t>3.2.1</t>
  </si>
  <si>
    <t>3.2.3</t>
  </si>
  <si>
    <t>3.2.4</t>
  </si>
  <si>
    <t>3.2.5</t>
  </si>
  <si>
    <t>3.2.6</t>
  </si>
  <si>
    <t>TOTAL 3.2</t>
  </si>
  <si>
    <t>TOTAL 3.3</t>
  </si>
  <si>
    <t>TOTAL COMPONENTE 4</t>
  </si>
  <si>
    <t>Efectivos policiales capacitados y certificados en atención a la comunidad, derechos humanos y análisis criminal, utilizando sus nuevas competencias adquiridas.</t>
  </si>
  <si>
    <t>Red de radiocomunicación para respuesta a emergencias con localización GPS integrada entre PM, PC y CB en funcionamiento con interoperabilidad.</t>
  </si>
  <si>
    <t>Consejos Comunitarios de Seguridad en los Municipios del Programa fortalecidos y en funcionamiento aplicando los reglamentos operativos estandarizados.</t>
  </si>
  <si>
    <t>Adecuado funcionamiento del control interno y social de la policía en los territorios del Programa verificado semestralmente.</t>
  </si>
  <si>
    <t>Infraestructura de apoyo a la capacitación de la Academia de Bomberos Militar construida y operando.</t>
  </si>
  <si>
    <t>4.3</t>
  </si>
  <si>
    <t>4.5</t>
  </si>
  <si>
    <t>1.1.1</t>
  </si>
  <si>
    <t>1.1.4</t>
  </si>
  <si>
    <t>i.</t>
  </si>
  <si>
    <t>ii.</t>
  </si>
  <si>
    <t>iii.</t>
  </si>
  <si>
    <t>iv.</t>
  </si>
  <si>
    <t>v.</t>
  </si>
  <si>
    <t>vi.</t>
  </si>
  <si>
    <t>vii.</t>
  </si>
  <si>
    <t>3.2.2</t>
  </si>
  <si>
    <t>id.</t>
  </si>
  <si>
    <t>BID</t>
  </si>
  <si>
    <t>Local</t>
  </si>
  <si>
    <t>TOTAL COMPONENTE 2</t>
  </si>
  <si>
    <t>TOTAL COMPONENTE 3</t>
  </si>
  <si>
    <t>TOTAL ANO</t>
  </si>
  <si>
    <t xml:space="preserve">
Programa de Seguridad Ciudadana en el Estado de Minas Gerais  </t>
  </si>
  <si>
    <t>BR-L1417</t>
  </si>
  <si>
    <t>TOTAL 1.1</t>
  </si>
  <si>
    <t>2.2.1</t>
  </si>
  <si>
    <t>2.2.2</t>
  </si>
  <si>
    <t>4.6</t>
  </si>
  <si>
    <t>4.7</t>
  </si>
  <si>
    <t>4.8</t>
  </si>
  <si>
    <t>TOTAL COMPONENTE 1</t>
  </si>
  <si>
    <t>TOTAL 2.1</t>
  </si>
  <si>
    <t>TOTAL 2.2</t>
  </si>
  <si>
    <t>1.2.2</t>
  </si>
  <si>
    <t>i</t>
  </si>
  <si>
    <t>ii</t>
  </si>
  <si>
    <t>1.1.3</t>
  </si>
  <si>
    <t>1.1.5</t>
  </si>
  <si>
    <t>1.1.6</t>
  </si>
  <si>
    <t>4.1</t>
  </si>
  <si>
    <t>4.2</t>
  </si>
  <si>
    <r>
      <rPr>
        <b/>
        <i/>
        <sz val="12"/>
        <color indexed="8"/>
        <rFont val="Arial"/>
        <family val="2"/>
      </rPr>
      <t>Versión:</t>
    </r>
    <r>
      <rPr>
        <sz val="12"/>
        <color indexed="8"/>
        <rFont val="Arial"/>
        <family val="2"/>
      </rPr>
      <t xml:space="preserve"> Misión de Análisis/ Octubre 2014</t>
    </r>
  </si>
  <si>
    <t>PLAN OPERATIVO ANUAL (POA) y PLAN DE EJECUCIÓN DEL PROGRAMA (PEP)</t>
  </si>
  <si>
    <t>COMPONENTE / ACCIÓN PROPUESTA</t>
  </si>
  <si>
    <t>LÍNEA DE BASE</t>
  </si>
  <si>
    <t>AÑO 1/Trimestre
2015</t>
  </si>
  <si>
    <t>AÑO 2/Trimestre
2016</t>
  </si>
  <si>
    <t>AÑO 3/Trimestre
2017</t>
  </si>
  <si>
    <t>AÑO 4/Trimestre
2018</t>
  </si>
  <si>
    <t>AÑO 5/Trimestre
2019</t>
  </si>
  <si>
    <t>COMPONENTE 1 - Efectividad policial para la prevención, control e investigación del crimen.</t>
  </si>
  <si>
    <t>1.1. Modelo de Policía Comunitaria fortalecido.</t>
  </si>
  <si>
    <t>Versión: Misión de Análisis/ Octubre 2014</t>
  </si>
  <si>
    <t>COSTO ESTIMADO 
R$</t>
  </si>
  <si>
    <t>COSTO ESTIMADO
US$</t>
  </si>
  <si>
    <t>FUENTE</t>
  </si>
  <si>
    <t>TOTAL GENERAL</t>
  </si>
  <si>
    <t>Seminarios de coordinación y articulación de esfuerzos de los diferentes niveles de gobierno y de participación social en la prevención del delito realizados.</t>
  </si>
  <si>
    <t>1.2. Proceso de investigación criminal mejorado.</t>
  </si>
  <si>
    <t>Centro Integrado de Pericia Técnico-Científica e Investigación Criminal en MG, construido de manera que se atienda los procesos estandarizados para la emisión de laudos y los niveles de seguridad requeridos.</t>
  </si>
  <si>
    <t>Sistema de identificación civil y criminal de la PC digitalizado, integrado al sistema de gestión de información PCNet y accesible en línea.</t>
  </si>
  <si>
    <t>Efectivos de la PC capacitados y certificados en gestión pública.</t>
  </si>
  <si>
    <t>Modulo para apoyar los procesos administrativos disciplinarios de la PC implementado y operando de manera integrada en el sistema de gestión de información PCNet.</t>
  </si>
  <si>
    <t>Salas de capacitación equipadas y operando.</t>
  </si>
  <si>
    <t>1.4. Gestores de la PM, PC y SEDS capacitados en el uso de nuevos modelos de predicción criminal y evaluación de programas y políticas.</t>
  </si>
  <si>
    <t>COMPONENTE 2 - Prevención social de la violencia para la población joven.</t>
  </si>
  <si>
    <t>2.1. Programa Fica Vivo implementado en nuevos CPC.</t>
  </si>
  <si>
    <t xml:space="preserve">2.2. Oferta de servicios en 32 CPC ampliada y fortalecida incluyendo educación remedial y formación laboral. </t>
  </si>
  <si>
    <t>Mediadores Comunitarios de los territorios beneficiarios del Programa capacitados y certificados en mediación de conflictos.</t>
  </si>
  <si>
    <t>Supervisores de los CPC capacitados y certificados.</t>
  </si>
  <si>
    <t>Metodología para atención de  jóvenes con adicciones a alcohol y drogas incluyendo una encusta a usuarios desarrollada.</t>
  </si>
  <si>
    <t>Gestores de los CPC formados y certificados en la implementación de la metodología.</t>
  </si>
  <si>
    <t>COMPONENTE 3 - Modernización del proceso de resocialización.</t>
  </si>
  <si>
    <t>3.1. Fortalecimiento del sistema de medidas socioeducativas.</t>
  </si>
  <si>
    <t>Funcionarios públicos capacitados y certificados en MSE en medio abierto.</t>
  </si>
  <si>
    <t>3.2. Apoyo a la resocialización de los condenados.</t>
  </si>
  <si>
    <t>Sistema de gestión de APAC desarrollado y operando.</t>
  </si>
  <si>
    <t>Galpones para educación y capacitación profesional de condenados construidos y equipados y operando en las unidades penitenciarias.</t>
  </si>
  <si>
    <t>3.3. Capacitación de los gestores del sistema penitenciario y socioeducativo.</t>
  </si>
  <si>
    <t xml:space="preserve">Gestores del sistema socioeducativo y penitenciario capacitados y certificados en gestión para resultados. </t>
  </si>
  <si>
    <t>Contratación de 2 encuestas de victimización.</t>
  </si>
  <si>
    <t>Realización de un Seminario Internacional de Defensa Social.</t>
  </si>
  <si>
    <t>Contratación de 2 encuestas para la evaluación de efectividad de la Policía Comunitaria.</t>
  </si>
  <si>
    <t>Consultoría para la evaluación de impacto de las acciones del Programa.</t>
  </si>
  <si>
    <t>Consultoría para la Evaluación Intermedia.</t>
  </si>
  <si>
    <t>Consultoría para la Evaluación Final - PCR.</t>
  </si>
  <si>
    <t>Fortalecimiento de Recursos Humanos para la gestión del Programa (contratación de 1 experto).</t>
  </si>
  <si>
    <t>Gestión del conocimiento y difusión de buenas práticas (participación en eventos de capacitación, conferencias y seminarios).</t>
  </si>
  <si>
    <t>Seminarios</t>
  </si>
  <si>
    <t>2.1.1</t>
  </si>
  <si>
    <t>Programa Fica Vivo con oferta de servicios ampliada implementado en 6 nuevos CPC dentro de los 14 municipios.</t>
  </si>
  <si>
    <t>2.1.2</t>
  </si>
  <si>
    <t>2.1.3</t>
  </si>
  <si>
    <t>2.1.4</t>
  </si>
  <si>
    <t>Jóvenes atendidos con servicios de deportes, cultura, métodos de resolución de conflictos, promoción de una cultura de paz y desarrollo personal.</t>
  </si>
  <si>
    <t>Jóvenes que reciben capacitación laboral.</t>
  </si>
  <si>
    <t>Jóvenes</t>
  </si>
  <si>
    <t>Programa Fica Vivo implementado en nuevos CPC.</t>
  </si>
  <si>
    <t>COMPONENTE 4 - Seguimiento, evaluación y gestión del Programa.</t>
  </si>
  <si>
    <t>Metodología para atención de jóvenes con adicciones a alcohol y drogas incluyendo una encusta a usuarios desarrollada.</t>
  </si>
  <si>
    <t>Encuestas</t>
  </si>
  <si>
    <t>Evaluación</t>
  </si>
  <si>
    <t>Experto</t>
  </si>
  <si>
    <t>Eventos</t>
  </si>
  <si>
    <t>Para la PM.</t>
  </si>
  <si>
    <t>Para la PC.</t>
  </si>
  <si>
    <t>Para el CBM.</t>
  </si>
  <si>
    <t>Contratación de consultoría para: desarrollo del manual de operación y procedimientos de los CONSEP.</t>
  </si>
  <si>
    <t>Adquisición de equipos: Kit Básico para los CONSEP.</t>
  </si>
  <si>
    <t>Núcleo Integrado de Pericia (IC e IML).</t>
  </si>
  <si>
    <t>Complejo de Investigación (DICCP, Canil, reforma del DEOESP).</t>
  </si>
  <si>
    <t>Contratación de consultoría para: mapear processos e desenho do projeto para Integração de bancos de dados</t>
  </si>
  <si>
    <t>Contratación de empresa para integrar bancos de dados</t>
  </si>
  <si>
    <t>Instrumentalización tecnológica (adquisición de la infraestructura)</t>
  </si>
  <si>
    <t>Material permanente (muebles) para operacionalización del espacio físico existente y estructuras complementares para las capacitaciones</t>
  </si>
  <si>
    <t>Material de TI para la operacionalización del espacio físico existente y estructuras complementares para las capacitaciones</t>
  </si>
  <si>
    <t>Curso de Pós Grado en Seguridad Pública</t>
  </si>
  <si>
    <t>Fortalecimiento del IGESP - Curso de Análisis Criminal</t>
  </si>
  <si>
    <t>Fortalecimento del IGESP - Igesp Ciudadano en los 14 municípios (viácticos)</t>
  </si>
  <si>
    <t>Fortalecimiento del IGESP - Adquisición y entrenamiento de QlikView para las regiones de seguridad</t>
  </si>
  <si>
    <t>Contratación de instituición para promover la integración de las policías (Curso - Entrenamiento Policial Integrado - TPI)</t>
  </si>
  <si>
    <t>Construcción de 1 Unidade Socioeducativa (Obra)</t>
  </si>
  <si>
    <t>Adecuación  (reforma) de 3 inmuebles para la implantación de 3 Unidades Socioeducativa (Obra)</t>
  </si>
  <si>
    <t>Ampliación de 1 Unidade Socioeducativa (Obra)</t>
  </si>
  <si>
    <t>Adquisición de equipamientos de TI para las nuevas Unidades</t>
  </si>
  <si>
    <t>Adquisición de muebles para las nuevas Unidades</t>
  </si>
  <si>
    <t>Adquisición de vehículos para las nuevas Unidades</t>
  </si>
  <si>
    <t>Adquisición de electrodomésticos y equipamientos eletrónicos para las nuevas Unidades</t>
  </si>
  <si>
    <t>Construcción de 5 espacios físicos para el desarrollo de trabajo y estudo para la población penitenciaria - galpones (obra)</t>
  </si>
  <si>
    <t>Adquisición de equipamientos de TI para 17  laboratorios para el desarrollo de trabajo y estudo para la población penitenciaria</t>
  </si>
  <si>
    <t>Adquisición de muebles para 17 laboratorios para el desarrollo de trabajo y estudo para la población penitenciaria</t>
  </si>
  <si>
    <t>Contratación de servicio de infraestructra de datos para los 17 laboratorios para el desarrollo de trabajo y estudo para la población penitenciaria</t>
  </si>
  <si>
    <t>Contratación de empresa para promover la capacitación de gestores penitenciarios y socioeducativos</t>
  </si>
  <si>
    <t>Certificación profesional de gestores penitenciarios y socioeducativos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</si>
</sst>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(* #,##0_);_(* \(#,##0\);_(* &quot;-&quot;??_);_(@_)"/>
    <numFmt numFmtId="166" formatCode="&quot;R$&quot;\ #,##0.00"/>
    <numFmt numFmtId="167" formatCode="_-[$$-409]* #,##0.00_ ;_-[$$-409]* \-#,##0.00\ ;_-[$$-409]* &quot;-&quot;??_ ;_-@_ "/>
    <numFmt numFmtId="168" formatCode="_-[$R$-416]\ * #,##0.00_-;\-[$R$-416]\ * #,##0.00_-;_-[$R$-416]\ * &quot;-&quot;??_-;_-@_-"/>
  </numFmts>
  <fonts count="20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sz val="12"/>
      <color indexed="8"/>
      <name val="Arial"/>
      <family val="2"/>
    </font>
    <font>
      <b/>
      <i/>
      <u/>
      <sz val="14"/>
      <color indexed="8"/>
      <name val="Arial"/>
      <family val="2"/>
    </font>
    <font>
      <b/>
      <i/>
      <sz val="12"/>
      <color indexed="8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name val="Calibri"/>
      <family val="2"/>
      <scheme val="minor"/>
    </font>
    <font>
      <sz val="8"/>
      <name val="Verdana"/>
      <family val="2"/>
    </font>
    <font>
      <sz val="10"/>
      <name val="Calibri"/>
      <family val="2"/>
    </font>
    <font>
      <sz val="10"/>
      <name val="Arial"/>
      <family val="2"/>
    </font>
    <font>
      <sz val="8"/>
      <color indexed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ill="0" applyBorder="0" applyAlignment="0" applyProtection="0"/>
    <xf numFmtId="0" fontId="1" fillId="0" borderId="0"/>
    <xf numFmtId="43" fontId="1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ill="0" applyBorder="0" applyAlignment="0" applyProtection="0"/>
    <xf numFmtId="164" fontId="1" fillId="0" borderId="0" applyFont="0" applyFill="0" applyBorder="0" applyAlignment="0" applyProtection="0"/>
  </cellStyleXfs>
  <cellXfs count="313">
    <xf numFmtId="0" fontId="0" fillId="0" borderId="0" xfId="0"/>
    <xf numFmtId="0" fontId="4" fillId="0" borderId="1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6" fillId="3" borderId="1" xfId="2" applyFont="1" applyFill="1" applyBorder="1" applyAlignment="1" applyProtection="1">
      <alignment horizontal="center" vertical="center" wrapText="1"/>
    </xf>
    <xf numFmtId="0" fontId="6" fillId="3" borderId="8" xfId="2" applyFont="1" applyFill="1" applyBorder="1" applyAlignment="1" applyProtection="1">
      <alignment horizontal="center" vertical="center" wrapText="1"/>
    </xf>
    <xf numFmtId="9" fontId="5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8" xfId="2" applyFont="1" applyFill="1" applyBorder="1" applyAlignment="1" applyProtection="1">
      <alignment vertical="center"/>
    </xf>
    <xf numFmtId="0" fontId="5" fillId="2" borderId="1" xfId="2" applyFont="1" applyFill="1" applyBorder="1" applyAlignment="1" applyProtection="1">
      <alignment vertical="center"/>
    </xf>
    <xf numFmtId="0" fontId="4" fillId="0" borderId="1" xfId="0" applyFont="1" applyBorder="1" applyAlignment="1">
      <alignment horizontal="center" vertical="center"/>
    </xf>
    <xf numFmtId="0" fontId="6" fillId="3" borderId="1" xfId="2" applyFont="1" applyFill="1" applyBorder="1" applyAlignment="1" applyProtection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5" borderId="1" xfId="6" applyFont="1" applyFill="1" applyBorder="1" applyAlignment="1" applyProtection="1">
      <alignment vertical="center" wrapText="1"/>
      <protection locked="0"/>
    </xf>
    <xf numFmtId="0" fontId="5" fillId="2" borderId="1" xfId="6" applyFont="1" applyFill="1" applyBorder="1" applyAlignment="1" applyProtection="1">
      <alignment vertical="center" wrapText="1"/>
      <protection locked="0"/>
    </xf>
    <xf numFmtId="9" fontId="5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2" applyFont="1" applyFill="1" applyBorder="1" applyAlignment="1">
      <alignment vertical="center" wrapText="1"/>
    </xf>
    <xf numFmtId="0" fontId="6" fillId="3" borderId="30" xfId="2" applyFont="1" applyFill="1" applyBorder="1" applyAlignment="1" applyProtection="1">
      <alignment horizontal="center" vertical="center" wrapText="1"/>
    </xf>
    <xf numFmtId="0" fontId="6" fillId="3" borderId="31" xfId="2" applyFont="1" applyFill="1" applyBorder="1" applyAlignment="1" applyProtection="1">
      <alignment horizontal="center" vertical="center" wrapText="1"/>
    </xf>
    <xf numFmtId="0" fontId="6" fillId="3" borderId="3" xfId="2" applyFont="1" applyFill="1" applyBorder="1" applyAlignment="1" applyProtection="1">
      <alignment horizontal="center" vertical="center"/>
    </xf>
    <xf numFmtId="0" fontId="6" fillId="3" borderId="4" xfId="2" applyFont="1" applyFill="1" applyBorder="1" applyAlignment="1" applyProtection="1">
      <alignment horizontal="center" vertical="center"/>
    </xf>
    <xf numFmtId="0" fontId="6" fillId="3" borderId="7" xfId="2" applyFont="1" applyFill="1" applyBorder="1" applyAlignment="1" applyProtection="1">
      <alignment horizontal="center" vertical="center"/>
    </xf>
    <xf numFmtId="0" fontId="6" fillId="3" borderId="34" xfId="2" applyFont="1" applyFill="1" applyBorder="1" applyAlignment="1" applyProtection="1">
      <alignment horizontal="center" vertical="center"/>
    </xf>
    <xf numFmtId="0" fontId="6" fillId="3" borderId="22" xfId="2" applyFont="1" applyFill="1" applyBorder="1" applyAlignment="1" applyProtection="1">
      <alignment horizontal="center" vertical="center"/>
    </xf>
    <xf numFmtId="165" fontId="5" fillId="4" borderId="1" xfId="1" applyNumberFormat="1" applyFont="1" applyFill="1" applyBorder="1" applyAlignment="1">
      <alignment vertical="center"/>
    </xf>
    <xf numFmtId="9" fontId="5" fillId="4" borderId="1" xfId="2" applyNumberFormat="1" applyFont="1" applyFill="1" applyBorder="1" applyAlignment="1" applyProtection="1">
      <alignment horizontal="center" vertical="center" wrapText="1"/>
      <protection locked="0"/>
    </xf>
    <xf numFmtId="9" fontId="7" fillId="3" borderId="19" xfId="2" applyNumberFormat="1" applyFont="1" applyFill="1" applyBorder="1" applyAlignment="1" applyProtection="1">
      <alignment horizontal="center" vertical="center" wrapText="1"/>
      <protection locked="0"/>
    </xf>
    <xf numFmtId="9" fontId="7" fillId="3" borderId="13" xfId="2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Border="1" applyAlignment="1">
      <alignment vertical="center"/>
    </xf>
    <xf numFmtId="165" fontId="5" fillId="4" borderId="20" xfId="1" applyNumberFormat="1" applyFont="1" applyFill="1" applyBorder="1" applyAlignment="1">
      <alignment vertical="center"/>
    </xf>
    <xf numFmtId="165" fontId="5" fillId="4" borderId="13" xfId="1" applyNumberFormat="1" applyFont="1" applyFill="1" applyBorder="1" applyAlignment="1">
      <alignment vertical="center"/>
    </xf>
    <xf numFmtId="9" fontId="5" fillId="4" borderId="15" xfId="2" applyNumberFormat="1" applyFont="1" applyFill="1" applyBorder="1" applyAlignment="1" applyProtection="1">
      <alignment horizontal="center" vertical="center" wrapText="1"/>
      <protection locked="0"/>
    </xf>
    <xf numFmtId="2" fontId="5" fillId="2" borderId="10" xfId="2" applyNumberFormat="1" applyFont="1" applyFill="1" applyBorder="1" applyAlignment="1" applyProtection="1">
      <alignment horizontal="center" vertical="center"/>
    </xf>
    <xf numFmtId="0" fontId="5" fillId="2" borderId="10" xfId="2" applyFont="1" applyFill="1" applyBorder="1" applyAlignment="1" applyProtection="1">
      <alignment horizontal="center" vertical="center"/>
    </xf>
    <xf numFmtId="165" fontId="5" fillId="4" borderId="35" xfId="1" applyNumberFormat="1" applyFont="1" applyFill="1" applyBorder="1" applyAlignment="1">
      <alignment vertical="center"/>
    </xf>
    <xf numFmtId="9" fontId="5" fillId="4" borderId="35" xfId="2" applyNumberFormat="1" applyFont="1" applyFill="1" applyBorder="1" applyAlignment="1" applyProtection="1">
      <alignment horizontal="center" vertical="center" wrapText="1"/>
      <protection locked="0"/>
    </xf>
    <xf numFmtId="2" fontId="5" fillId="2" borderId="38" xfId="2" applyNumberFormat="1" applyFont="1" applyFill="1" applyBorder="1" applyAlignment="1" applyProtection="1">
      <alignment horizontal="center" vertical="center"/>
    </xf>
    <xf numFmtId="9" fontId="5" fillId="2" borderId="9" xfId="2" applyNumberFormat="1" applyFont="1" applyFill="1" applyBorder="1" applyAlignment="1" applyProtection="1">
      <alignment horizontal="center" vertical="center" wrapText="1"/>
      <protection locked="0"/>
    </xf>
    <xf numFmtId="9" fontId="5" fillId="6" borderId="9" xfId="2" applyNumberFormat="1" applyFont="1" applyFill="1" applyBorder="1" applyAlignment="1" applyProtection="1">
      <alignment horizontal="center" vertical="center" wrapText="1"/>
      <protection locked="0"/>
    </xf>
    <xf numFmtId="165" fontId="13" fillId="7" borderId="1" xfId="1" applyNumberFormat="1" applyFont="1" applyFill="1" applyBorder="1" applyAlignment="1">
      <alignment vertical="center"/>
    </xf>
    <xf numFmtId="9" fontId="13" fillId="7" borderId="1" xfId="2" applyNumberFormat="1" applyFont="1" applyFill="1" applyBorder="1" applyAlignment="1" applyProtection="1">
      <alignment horizontal="center" vertical="center" wrapText="1"/>
      <protection locked="0"/>
    </xf>
    <xf numFmtId="165" fontId="5" fillId="0" borderId="1" xfId="3" applyNumberFormat="1" applyFont="1" applyBorder="1" applyAlignment="1">
      <alignment vertical="center" wrapText="1"/>
    </xf>
    <xf numFmtId="165" fontId="5" fillId="0" borderId="1" xfId="3" applyNumberFormat="1" applyFont="1" applyBorder="1" applyAlignment="1">
      <alignment horizontal="left" vertical="center" wrapText="1"/>
    </xf>
    <xf numFmtId="0" fontId="5" fillId="2" borderId="1" xfId="2" applyFont="1" applyFill="1" applyBorder="1" applyAlignment="1">
      <alignment vertical="center" wrapText="1"/>
    </xf>
    <xf numFmtId="166" fontId="5" fillId="2" borderId="1" xfId="8" applyNumberFormat="1" applyFont="1" applyFill="1" applyBorder="1" applyAlignment="1" applyProtection="1">
      <alignment horizontal="center" vertical="center" wrapText="1"/>
      <protection locked="0"/>
    </xf>
    <xf numFmtId="166" fontId="5" fillId="2" borderId="1" xfId="2" applyNumberFormat="1" applyFont="1" applyFill="1" applyBorder="1" applyAlignment="1" applyProtection="1">
      <alignment horizontal="center" vertical="center" wrapText="1"/>
      <protection locked="0"/>
    </xf>
    <xf numFmtId="166" fontId="5" fillId="2" borderId="1" xfId="2" applyNumberFormat="1" applyFont="1" applyFill="1" applyBorder="1" applyAlignment="1" applyProtection="1">
      <alignment vertical="center"/>
    </xf>
    <xf numFmtId="164" fontId="5" fillId="2" borderId="1" xfId="8" applyFont="1" applyFill="1" applyBorder="1" applyAlignment="1" applyProtection="1">
      <alignment horizontal="center" vertical="center" wrapText="1"/>
      <protection locked="0"/>
    </xf>
    <xf numFmtId="164" fontId="5" fillId="2" borderId="9" xfId="8" applyFont="1" applyFill="1" applyBorder="1" applyAlignment="1" applyProtection="1">
      <alignment horizontal="center" vertical="center" wrapText="1"/>
      <protection locked="0"/>
    </xf>
    <xf numFmtId="164" fontId="5" fillId="2" borderId="1" xfId="8" applyFont="1" applyFill="1" applyBorder="1" applyAlignment="1" applyProtection="1">
      <alignment vertical="center"/>
    </xf>
    <xf numFmtId="165" fontId="5" fillId="6" borderId="1" xfId="3" applyNumberFormat="1" applyFont="1" applyFill="1" applyBorder="1" applyAlignment="1">
      <alignment vertical="center"/>
    </xf>
    <xf numFmtId="166" fontId="5" fillId="6" borderId="1" xfId="3" applyNumberFormat="1" applyFont="1" applyFill="1" applyBorder="1" applyAlignment="1">
      <alignment vertical="center"/>
    </xf>
    <xf numFmtId="166" fontId="5" fillId="6" borderId="1" xfId="3" applyNumberFormat="1" applyFont="1" applyFill="1" applyBorder="1" applyAlignment="1">
      <alignment horizontal="center" vertical="center"/>
    </xf>
    <xf numFmtId="166" fontId="5" fillId="6" borderId="1" xfId="2" applyNumberFormat="1" applyFont="1" applyFill="1" applyBorder="1" applyAlignment="1" applyProtection="1">
      <alignment horizontal="center" vertical="center" wrapText="1"/>
      <protection locked="0"/>
    </xf>
    <xf numFmtId="166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3" applyNumberFormat="1" applyFont="1" applyFill="1" applyBorder="1" applyAlignment="1">
      <alignment vertical="center" wrapText="1"/>
    </xf>
    <xf numFmtId="165" fontId="5" fillId="2" borderId="9" xfId="2" applyNumberFormat="1" applyFont="1" applyFill="1" applyBorder="1" applyAlignment="1" applyProtection="1">
      <alignment horizontal="center" vertical="center" wrapText="1"/>
      <protection locked="0"/>
    </xf>
    <xf numFmtId="165" fontId="5" fillId="2" borderId="9" xfId="2" applyNumberFormat="1" applyFont="1" applyFill="1" applyBorder="1" applyAlignment="1" applyProtection="1">
      <alignment vertical="center"/>
    </xf>
    <xf numFmtId="43" fontId="5" fillId="2" borderId="9" xfId="2" applyNumberFormat="1" applyFont="1" applyFill="1" applyBorder="1" applyAlignment="1" applyProtection="1">
      <alignment vertical="center"/>
    </xf>
    <xf numFmtId="164" fontId="5" fillId="0" borderId="1" xfId="8" applyFont="1" applyBorder="1" applyAlignment="1">
      <alignment vertical="center"/>
    </xf>
    <xf numFmtId="164" fontId="5" fillId="2" borderId="9" xfId="8" applyFont="1" applyFill="1" applyBorder="1" applyAlignment="1" applyProtection="1">
      <alignment horizontal="right" vertical="center" wrapText="1"/>
      <protection locked="0"/>
    </xf>
    <xf numFmtId="164" fontId="5" fillId="2" borderId="9" xfId="8" applyFont="1" applyFill="1" applyBorder="1" applyAlignment="1" applyProtection="1">
      <alignment vertical="center"/>
    </xf>
    <xf numFmtId="164" fontId="6" fillId="2" borderId="9" xfId="8" applyFont="1" applyFill="1" applyBorder="1" applyAlignment="1" applyProtection="1">
      <alignment horizontal="center" vertical="center" wrapText="1"/>
    </xf>
    <xf numFmtId="164" fontId="6" fillId="2" borderId="1" xfId="8" applyFont="1" applyFill="1" applyBorder="1" applyAlignment="1" applyProtection="1">
      <alignment horizontal="center" vertical="center" wrapText="1"/>
    </xf>
    <xf numFmtId="164" fontId="15" fillId="2" borderId="1" xfId="8" applyFont="1" applyFill="1" applyBorder="1" applyAlignment="1" applyProtection="1">
      <alignment horizontal="center" vertical="center" wrapText="1"/>
      <protection locked="0"/>
    </xf>
    <xf numFmtId="164" fontId="15" fillId="2" borderId="1" xfId="8" applyFont="1" applyFill="1" applyBorder="1" applyAlignment="1" applyProtection="1">
      <alignment vertical="center"/>
    </xf>
    <xf numFmtId="164" fontId="5" fillId="4" borderId="35" xfId="8" applyFont="1" applyFill="1" applyBorder="1" applyAlignment="1">
      <alignment vertical="center"/>
    </xf>
    <xf numFmtId="164" fontId="5" fillId="2" borderId="1" xfId="8" applyFont="1" applyFill="1" applyBorder="1" applyAlignment="1">
      <alignment vertical="center"/>
    </xf>
    <xf numFmtId="164" fontId="5" fillId="4" borderId="1" xfId="8" applyFont="1" applyFill="1" applyBorder="1" applyAlignment="1">
      <alignment vertical="center"/>
    </xf>
    <xf numFmtId="164" fontId="5" fillId="0" borderId="9" xfId="8" applyFont="1" applyFill="1" applyBorder="1" applyAlignment="1" applyProtection="1">
      <alignment horizontal="center" vertical="center" wrapText="1"/>
      <protection locked="0"/>
    </xf>
    <xf numFmtId="164" fontId="5" fillId="0" borderId="1" xfId="8" applyFont="1" applyFill="1" applyBorder="1" applyAlignment="1" applyProtection="1">
      <alignment horizontal="right" vertical="center" wrapText="1"/>
      <protection locked="0"/>
    </xf>
    <xf numFmtId="164" fontId="5" fillId="0" borderId="1" xfId="8" applyFont="1" applyFill="1" applyBorder="1" applyAlignment="1">
      <alignment vertical="center"/>
    </xf>
    <xf numFmtId="164" fontId="15" fillId="0" borderId="1" xfId="8" applyFont="1" applyFill="1" applyBorder="1" applyAlignment="1" applyProtection="1">
      <alignment horizontal="center" vertical="center" wrapText="1"/>
      <protection locked="0"/>
    </xf>
    <xf numFmtId="164" fontId="5" fillId="5" borderId="1" xfId="8" applyFont="1" applyFill="1" applyBorder="1" applyAlignment="1" applyProtection="1">
      <alignment horizontal="right" vertical="center" wrapText="1"/>
      <protection locked="0"/>
    </xf>
    <xf numFmtId="164" fontId="5" fillId="0" borderId="1" xfId="8" applyFont="1" applyBorder="1" applyAlignment="1">
      <alignment horizontal="center" vertical="center"/>
    </xf>
    <xf numFmtId="164" fontId="4" fillId="0" borderId="1" xfId="8" applyFont="1" applyBorder="1" applyAlignment="1">
      <alignment horizontal="center" vertical="center"/>
    </xf>
    <xf numFmtId="164" fontId="4" fillId="2" borderId="1" xfId="8" applyFont="1" applyFill="1" applyBorder="1" applyAlignment="1">
      <alignment vertical="center"/>
    </xf>
    <xf numFmtId="164" fontId="5" fillId="4" borderId="36" xfId="8" applyFont="1" applyFill="1" applyBorder="1" applyAlignment="1">
      <alignment vertical="center"/>
    </xf>
    <xf numFmtId="164" fontId="14" fillId="3" borderId="37" xfId="8" applyFont="1" applyFill="1" applyBorder="1" applyAlignment="1">
      <alignment vertical="center"/>
    </xf>
    <xf numFmtId="167" fontId="10" fillId="0" borderId="0" xfId="0" applyNumberFormat="1" applyFont="1" applyBorder="1" applyAlignment="1">
      <alignment horizontal="left" vertical="center" wrapText="1"/>
    </xf>
    <xf numFmtId="167" fontId="5" fillId="5" borderId="9" xfId="3" applyNumberFormat="1" applyFont="1" applyFill="1" applyBorder="1" applyAlignment="1" applyProtection="1">
      <alignment horizontal="right" vertical="center" wrapText="1"/>
      <protection locked="0"/>
    </xf>
    <xf numFmtId="167" fontId="5" fillId="4" borderId="1" xfId="1" applyNumberFormat="1" applyFont="1" applyFill="1" applyBorder="1" applyAlignment="1">
      <alignment vertical="center"/>
    </xf>
    <xf numFmtId="167" fontId="13" fillId="7" borderId="1" xfId="1" applyNumberFormat="1" applyFont="1" applyFill="1" applyBorder="1" applyAlignment="1">
      <alignment vertical="center"/>
    </xf>
    <xf numFmtId="167" fontId="5" fillId="5" borderId="1" xfId="3" applyNumberFormat="1" applyFont="1" applyFill="1" applyBorder="1" applyAlignment="1" applyProtection="1">
      <alignment horizontal="right" vertical="center" wrapText="1"/>
      <protection locked="0"/>
    </xf>
    <xf numFmtId="167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167" fontId="7" fillId="3" borderId="19" xfId="1" applyNumberFormat="1" applyFont="1" applyFill="1" applyBorder="1" applyAlignment="1">
      <alignment vertical="center"/>
    </xf>
    <xf numFmtId="167" fontId="7" fillId="3" borderId="13" xfId="1" applyNumberFormat="1" applyFont="1" applyFill="1" applyBorder="1" applyAlignment="1">
      <alignment vertical="center"/>
    </xf>
    <xf numFmtId="167" fontId="5" fillId="0" borderId="1" xfId="1" applyNumberFormat="1" applyFont="1" applyBorder="1" applyAlignment="1">
      <alignment vertical="center"/>
    </xf>
    <xf numFmtId="168" fontId="10" fillId="0" borderId="0" xfId="0" applyNumberFormat="1" applyFont="1" applyBorder="1" applyAlignment="1">
      <alignment horizontal="left" vertical="center" wrapText="1"/>
    </xf>
    <xf numFmtId="168" fontId="5" fillId="2" borderId="9" xfId="3" applyNumberFormat="1" applyFont="1" applyFill="1" applyBorder="1" applyAlignment="1" applyProtection="1">
      <alignment horizontal="right" vertical="center" wrapText="1"/>
      <protection locked="0"/>
    </xf>
    <xf numFmtId="168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168" fontId="5" fillId="5" borderId="1" xfId="3" applyNumberFormat="1" applyFont="1" applyFill="1" applyBorder="1" applyAlignment="1" applyProtection="1">
      <alignment horizontal="right" vertical="center" wrapText="1"/>
      <protection locked="0"/>
    </xf>
    <xf numFmtId="168" fontId="5" fillId="0" borderId="1" xfId="3" applyNumberFormat="1" applyFont="1" applyBorder="1" applyAlignment="1">
      <alignment vertical="center"/>
    </xf>
    <xf numFmtId="168" fontId="5" fillId="2" borderId="1" xfId="3" applyNumberFormat="1" applyFont="1" applyFill="1" applyBorder="1" applyAlignment="1">
      <alignment vertical="center"/>
    </xf>
    <xf numFmtId="168" fontId="5" fillId="4" borderId="1" xfId="1" applyNumberFormat="1" applyFont="1" applyFill="1" applyBorder="1" applyAlignment="1">
      <alignment vertical="center"/>
    </xf>
    <xf numFmtId="168" fontId="13" fillId="7" borderId="1" xfId="1" applyNumberFormat="1" applyFont="1" applyFill="1" applyBorder="1" applyAlignment="1">
      <alignment vertical="center"/>
    </xf>
    <xf numFmtId="168" fontId="7" fillId="3" borderId="19" xfId="1" applyNumberFormat="1" applyFont="1" applyFill="1" applyBorder="1" applyAlignment="1">
      <alignment vertical="center"/>
    </xf>
    <xf numFmtId="168" fontId="7" fillId="3" borderId="13" xfId="1" applyNumberFormat="1" applyFont="1" applyFill="1" applyBorder="1" applyAlignment="1">
      <alignment vertical="center"/>
    </xf>
    <xf numFmtId="168" fontId="5" fillId="0" borderId="1" xfId="1" applyNumberFormat="1" applyFont="1" applyBorder="1" applyAlignment="1">
      <alignment vertical="center"/>
    </xf>
    <xf numFmtId="0" fontId="5" fillId="8" borderId="10" xfId="2" applyFont="1" applyFill="1" applyBorder="1" applyAlignment="1" applyProtection="1">
      <alignment horizontal="center" vertical="center"/>
    </xf>
    <xf numFmtId="9" fontId="5" fillId="8" borderId="1" xfId="2" applyNumberFormat="1" applyFont="1" applyFill="1" applyBorder="1" applyAlignment="1" applyProtection="1">
      <alignment horizontal="center" vertical="center" wrapText="1"/>
      <protection locked="0"/>
    </xf>
    <xf numFmtId="0" fontId="4" fillId="8" borderId="8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65" fontId="5" fillId="2" borderId="1" xfId="3" applyNumberFormat="1" applyFont="1" applyFill="1" applyBorder="1" applyAlignment="1">
      <alignment vertical="center"/>
    </xf>
    <xf numFmtId="0" fontId="3" fillId="8" borderId="1" xfId="2" applyFont="1" applyFill="1" applyBorder="1" applyAlignment="1" applyProtection="1">
      <alignment horizontal="center" vertical="center" wrapText="1"/>
    </xf>
    <xf numFmtId="167" fontId="5" fillId="8" borderId="1" xfId="3" applyNumberFormat="1" applyFont="1" applyFill="1" applyBorder="1" applyAlignment="1" applyProtection="1">
      <alignment horizontal="right" vertical="center" wrapText="1"/>
      <protection locked="0"/>
    </xf>
    <xf numFmtId="164" fontId="5" fillId="8" borderId="1" xfId="8" applyFont="1" applyFill="1" applyBorder="1" applyAlignment="1">
      <alignment vertical="center"/>
    </xf>
    <xf numFmtId="164" fontId="5" fillId="8" borderId="1" xfId="8" applyFont="1" applyFill="1" applyBorder="1" applyAlignment="1" applyProtection="1">
      <alignment vertical="center"/>
    </xf>
    <xf numFmtId="9" fontId="5" fillId="8" borderId="9" xfId="2" applyNumberFormat="1" applyFont="1" applyFill="1" applyBorder="1" applyAlignment="1" applyProtection="1">
      <alignment horizontal="center" vertical="center" wrapText="1"/>
      <protection locked="0"/>
    </xf>
    <xf numFmtId="164" fontId="5" fillId="8" borderId="9" xfId="8" applyFont="1" applyFill="1" applyBorder="1" applyAlignment="1" applyProtection="1">
      <alignment horizontal="center" vertical="center" wrapText="1"/>
      <protection locked="0"/>
    </xf>
    <xf numFmtId="0" fontId="6" fillId="8" borderId="8" xfId="2" applyFont="1" applyFill="1" applyBorder="1" applyAlignment="1" applyProtection="1">
      <alignment horizontal="center" vertical="center" wrapText="1"/>
    </xf>
    <xf numFmtId="0" fontId="6" fillId="8" borderId="1" xfId="2" applyFont="1" applyFill="1" applyBorder="1" applyAlignment="1" applyProtection="1">
      <alignment horizontal="center" vertical="center" wrapText="1"/>
    </xf>
    <xf numFmtId="164" fontId="5" fillId="8" borderId="1" xfId="8" applyFont="1" applyFill="1" applyBorder="1" applyAlignment="1" applyProtection="1">
      <alignment horizontal="center" vertical="center" wrapText="1"/>
      <protection locked="0"/>
    </xf>
    <xf numFmtId="164" fontId="6" fillId="8" borderId="1" xfId="8" applyFont="1" applyFill="1" applyBorder="1" applyAlignment="1" applyProtection="1">
      <alignment horizontal="center" vertical="center" wrapText="1"/>
    </xf>
    <xf numFmtId="0" fontId="5" fillId="8" borderId="8" xfId="2" applyFont="1" applyFill="1" applyBorder="1" applyAlignment="1" applyProtection="1">
      <alignment vertical="center"/>
    </xf>
    <xf numFmtId="0" fontId="5" fillId="8" borderId="1" xfId="2" applyFont="1" applyFill="1" applyBorder="1" applyAlignment="1" applyProtection="1">
      <alignment vertical="center"/>
    </xf>
    <xf numFmtId="168" fontId="13" fillId="4" borderId="35" xfId="1" applyNumberFormat="1" applyFont="1" applyFill="1" applyBorder="1" applyAlignment="1">
      <alignment vertical="center"/>
    </xf>
    <xf numFmtId="167" fontId="13" fillId="4" borderId="35" xfId="1" applyNumberFormat="1" applyFont="1" applyFill="1" applyBorder="1" applyAlignment="1">
      <alignment vertical="center"/>
    </xf>
    <xf numFmtId="168" fontId="13" fillId="4" borderId="1" xfId="1" applyNumberFormat="1" applyFont="1" applyFill="1" applyBorder="1" applyAlignment="1">
      <alignment vertical="center"/>
    </xf>
    <xf numFmtId="167" fontId="13" fillId="4" borderId="1" xfId="1" applyNumberFormat="1" applyFont="1" applyFill="1" applyBorder="1" applyAlignment="1">
      <alignment vertical="center"/>
    </xf>
    <xf numFmtId="164" fontId="13" fillId="7" borderId="1" xfId="8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5" fillId="2" borderId="1" xfId="8" applyFont="1" applyFill="1" applyBorder="1" applyAlignment="1" applyProtection="1">
      <alignment horizontal="right" vertical="center" wrapText="1"/>
      <protection locked="0"/>
    </xf>
    <xf numFmtId="0" fontId="3" fillId="2" borderId="1" xfId="2" applyFont="1" applyFill="1" applyBorder="1" applyAlignment="1" applyProtection="1">
      <alignment horizontal="center" vertical="center" wrapText="1"/>
    </xf>
    <xf numFmtId="0" fontId="5" fillId="2" borderId="1" xfId="6" applyFont="1" applyFill="1" applyBorder="1" applyAlignment="1">
      <alignment vertical="center" wrapText="1"/>
    </xf>
    <xf numFmtId="0" fontId="5" fillId="5" borderId="1" xfId="3" applyNumberFormat="1" applyFont="1" applyFill="1" applyBorder="1" applyAlignment="1" applyProtection="1">
      <alignment horizontal="right" vertical="center" wrapText="1"/>
      <protection locked="0"/>
    </xf>
    <xf numFmtId="168" fontId="5" fillId="0" borderId="1" xfId="3" applyNumberFormat="1" applyFont="1" applyBorder="1" applyAlignment="1">
      <alignment horizontal="right" vertical="center"/>
    </xf>
    <xf numFmtId="0" fontId="5" fillId="0" borderId="1" xfId="3" applyNumberFormat="1" applyFont="1" applyBorder="1" applyAlignment="1">
      <alignment horizontal="right" vertical="center"/>
    </xf>
    <xf numFmtId="9" fontId="5" fillId="0" borderId="9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8" applyNumberFormat="1" applyFont="1" applyFill="1" applyBorder="1" applyAlignment="1" applyProtection="1">
      <alignment horizontal="center" vertical="center" wrapText="1"/>
      <protection locked="0"/>
    </xf>
    <xf numFmtId="0" fontId="6" fillId="0" borderId="8" xfId="2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</xf>
    <xf numFmtId="0" fontId="5" fillId="0" borderId="10" xfId="2" applyFont="1" applyFill="1" applyBorder="1" applyAlignment="1" applyProtection="1">
      <alignment horizontal="center" vertical="center"/>
    </xf>
    <xf numFmtId="9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8" applyNumberFormat="1" applyFont="1" applyFill="1" applyBorder="1" applyAlignment="1" applyProtection="1">
      <alignment vertical="center"/>
    </xf>
    <xf numFmtId="165" fontId="5" fillId="0" borderId="1" xfId="3" applyNumberFormat="1" applyFont="1" applyFill="1" applyBorder="1" applyAlignment="1">
      <alignment vertical="center" wrapText="1"/>
    </xf>
    <xf numFmtId="168" fontId="5" fillId="0" borderId="9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9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9" xfId="8" applyNumberFormat="1" applyFont="1" applyFill="1" applyBorder="1" applyAlignment="1" applyProtection="1">
      <alignment horizontal="right" vertical="center" wrapText="1"/>
      <protection locked="0"/>
    </xf>
    <xf numFmtId="0" fontId="5" fillId="0" borderId="9" xfId="8" applyNumberFormat="1" applyFont="1" applyFill="1" applyBorder="1" applyAlignment="1" applyProtection="1">
      <alignment vertical="center"/>
    </xf>
    <xf numFmtId="0" fontId="6" fillId="0" borderId="9" xfId="8" applyNumberFormat="1" applyFont="1" applyFill="1" applyBorder="1" applyAlignment="1" applyProtection="1">
      <alignment horizontal="center" vertical="center" wrapText="1"/>
    </xf>
    <xf numFmtId="0" fontId="5" fillId="0" borderId="1" xfId="6" applyFont="1" applyFill="1" applyBorder="1" applyAlignment="1">
      <alignment vertical="center" wrapText="1"/>
    </xf>
    <xf numFmtId="168" fontId="5" fillId="0" borderId="1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1" xfId="3" applyNumberFormat="1" applyFont="1" applyFill="1" applyBorder="1" applyAlignment="1" applyProtection="1">
      <alignment horizontal="right" vertical="center" wrapText="1"/>
      <protection locked="0"/>
    </xf>
    <xf numFmtId="0" fontId="15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8" applyNumberFormat="1" applyFont="1" applyFill="1" applyBorder="1" applyAlignment="1" applyProtection="1">
      <alignment vertical="center"/>
    </xf>
    <xf numFmtId="0" fontId="5" fillId="0" borderId="8" xfId="2" applyFont="1" applyFill="1" applyBorder="1" applyAlignment="1" applyProtection="1">
      <alignment vertical="center"/>
    </xf>
    <xf numFmtId="0" fontId="5" fillId="0" borderId="1" xfId="2" applyFont="1" applyFill="1" applyBorder="1" applyAlignment="1" applyProtection="1">
      <alignment vertical="center"/>
    </xf>
    <xf numFmtId="2" fontId="5" fillId="0" borderId="10" xfId="2" applyNumberFormat="1" applyFont="1" applyFill="1" applyBorder="1" applyAlignment="1" applyProtection="1">
      <alignment horizontal="center" vertical="center"/>
    </xf>
    <xf numFmtId="0" fontId="18" fillId="0" borderId="1" xfId="2" applyFont="1" applyFill="1" applyBorder="1" applyAlignment="1" applyProtection="1">
      <alignment horizontal="center" vertical="center" wrapText="1"/>
    </xf>
    <xf numFmtId="0" fontId="19" fillId="0" borderId="8" xfId="2" applyFont="1" applyFill="1" applyBorder="1" applyAlignment="1" applyProtection="1">
      <alignment horizontal="center" vertical="center" wrapText="1"/>
    </xf>
    <xf numFmtId="0" fontId="19" fillId="0" borderId="1" xfId="2" applyFont="1" applyFill="1" applyBorder="1" applyAlignment="1" applyProtection="1">
      <alignment horizontal="center" vertical="center" wrapText="1"/>
    </xf>
    <xf numFmtId="0" fontId="19" fillId="0" borderId="1" xfId="8" applyNumberFormat="1" applyFont="1" applyFill="1" applyBorder="1" applyAlignment="1" applyProtection="1">
      <alignment horizontal="center" vertical="center" wrapText="1"/>
    </xf>
    <xf numFmtId="0" fontId="18" fillId="0" borderId="1" xfId="2" applyNumberFormat="1" applyFont="1" applyFill="1" applyBorder="1" applyAlignment="1" applyProtection="1">
      <alignment horizontal="center" vertical="center" wrapText="1"/>
    </xf>
    <xf numFmtId="2" fontId="5" fillId="0" borderId="38" xfId="2" applyNumberFormat="1" applyFont="1" applyFill="1" applyBorder="1" applyAlignment="1" applyProtection="1">
      <alignment horizontal="center" vertical="center"/>
    </xf>
    <xf numFmtId="168" fontId="5" fillId="0" borderId="1" xfId="3" applyNumberFormat="1" applyFont="1" applyFill="1" applyBorder="1" applyAlignment="1">
      <alignment horizontal="right" vertical="center"/>
    </xf>
    <xf numFmtId="0" fontId="4" fillId="0" borderId="1" xfId="2" applyFont="1" applyFill="1" applyBorder="1" applyAlignment="1">
      <alignment vertical="center" wrapText="1"/>
    </xf>
    <xf numFmtId="0" fontId="5" fillId="0" borderId="1" xfId="8" applyNumberFormat="1" applyFont="1" applyFill="1" applyBorder="1" applyAlignment="1">
      <alignment vertical="center"/>
    </xf>
    <xf numFmtId="0" fontId="5" fillId="0" borderId="1" xfId="3" applyNumberFormat="1" applyFont="1" applyFill="1" applyBorder="1" applyAlignment="1">
      <alignment horizontal="right" vertical="center"/>
    </xf>
    <xf numFmtId="0" fontId="5" fillId="0" borderId="1" xfId="8" applyNumberFormat="1" applyFont="1" applyFill="1" applyBorder="1" applyAlignment="1" applyProtection="1">
      <alignment horizontal="right" vertical="center" wrapText="1"/>
      <protection locked="0"/>
    </xf>
    <xf numFmtId="0" fontId="5" fillId="0" borderId="1" xfId="2" applyFont="1" applyFill="1" applyBorder="1" applyAlignment="1" applyProtection="1">
      <alignment vertical="center" wrapText="1"/>
    </xf>
    <xf numFmtId="168" fontId="5" fillId="0" borderId="1" xfId="2" applyNumberFormat="1" applyFont="1" applyFill="1" applyBorder="1" applyAlignment="1" applyProtection="1">
      <alignment horizontal="right" vertical="center"/>
    </xf>
    <xf numFmtId="0" fontId="4" fillId="0" borderId="8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8" fillId="2" borderId="1" xfId="2" applyNumberFormat="1" applyFont="1" applyFill="1" applyBorder="1" applyAlignment="1" applyProtection="1">
      <alignment horizontal="right" vertical="center" wrapText="1"/>
    </xf>
    <xf numFmtId="0" fontId="18" fillId="2" borderId="1" xfId="2" applyFont="1" applyFill="1" applyBorder="1" applyAlignment="1" applyProtection="1">
      <alignment horizontal="center" vertical="center" wrapText="1"/>
    </xf>
    <xf numFmtId="166" fontId="5" fillId="0" borderId="1" xfId="3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/>
    </xf>
    <xf numFmtId="0" fontId="0" fillId="0" borderId="0" xfId="0" applyNumberFormat="1"/>
    <xf numFmtId="0" fontId="17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8" applyNumberFormat="1" applyFont="1" applyFill="1" applyBorder="1" applyAlignment="1">
      <alignment horizontal="center" vertical="center"/>
    </xf>
    <xf numFmtId="0" fontId="5" fillId="0" borderId="1" xfId="8" applyNumberFormat="1" applyFont="1" applyFill="1" applyBorder="1" applyAlignment="1" applyProtection="1">
      <alignment horizontal="center" vertical="center"/>
    </xf>
    <xf numFmtId="0" fontId="17" fillId="0" borderId="1" xfId="8" applyNumberFormat="1" applyFont="1" applyFill="1" applyBorder="1" applyAlignment="1" applyProtection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5" fillId="0" borderId="1" xfId="8" applyNumberFormat="1" applyFont="1" applyFill="1" applyBorder="1" applyAlignment="1" applyProtection="1">
      <alignment horizontal="center" vertical="center"/>
    </xf>
    <xf numFmtId="165" fontId="5" fillId="8" borderId="1" xfId="3" applyNumberFormat="1" applyFont="1" applyFill="1" applyBorder="1" applyAlignment="1">
      <alignment vertical="center" wrapText="1"/>
    </xf>
    <xf numFmtId="168" fontId="5" fillId="8" borderId="1" xfId="3" applyNumberFormat="1" applyFont="1" applyFill="1" applyBorder="1" applyAlignment="1" applyProtection="1">
      <alignment horizontal="right" vertical="center" wrapText="1"/>
      <protection locked="0"/>
    </xf>
    <xf numFmtId="167" fontId="5" fillId="8" borderId="9" xfId="3" applyNumberFormat="1" applyFont="1" applyFill="1" applyBorder="1" applyAlignment="1" applyProtection="1">
      <alignment horizontal="right" vertical="center" wrapText="1"/>
      <protection locked="0"/>
    </xf>
    <xf numFmtId="2" fontId="5" fillId="8" borderId="10" xfId="2" applyNumberFormat="1" applyFont="1" applyFill="1" applyBorder="1" applyAlignment="1" applyProtection="1">
      <alignment horizontal="center" vertical="center"/>
    </xf>
    <xf numFmtId="0" fontId="4" fillId="8" borderId="1" xfId="2" applyFont="1" applyFill="1" applyBorder="1" applyAlignment="1">
      <alignment vertical="center" wrapText="1"/>
    </xf>
    <xf numFmtId="168" fontId="5" fillId="8" borderId="1" xfId="3" applyNumberFormat="1" applyFont="1" applyFill="1" applyBorder="1" applyAlignment="1">
      <alignment vertical="center"/>
    </xf>
    <xf numFmtId="167" fontId="5" fillId="8" borderId="1" xfId="3" applyNumberFormat="1" applyFont="1" applyFill="1" applyBorder="1" applyAlignment="1">
      <alignment vertical="center"/>
    </xf>
    <xf numFmtId="2" fontId="5" fillId="8" borderId="38" xfId="2" applyNumberFormat="1" applyFont="1" applyFill="1" applyBorder="1" applyAlignment="1" applyProtection="1">
      <alignment horizontal="center" vertical="center"/>
    </xf>
    <xf numFmtId="164" fontId="5" fillId="8" borderId="1" xfId="8" applyFont="1" applyFill="1" applyBorder="1" applyAlignment="1" applyProtection="1">
      <alignment horizontal="right" vertical="center" wrapText="1"/>
      <protection locked="0"/>
    </xf>
    <xf numFmtId="0" fontId="5" fillId="8" borderId="1" xfId="2" applyFont="1" applyFill="1" applyBorder="1" applyAlignment="1" applyProtection="1">
      <alignment vertical="center" wrapText="1"/>
    </xf>
    <xf numFmtId="168" fontId="5" fillId="8" borderId="1" xfId="2" applyNumberFormat="1" applyFont="1" applyFill="1" applyBorder="1" applyAlignment="1" applyProtection="1">
      <alignment vertical="center"/>
    </xf>
    <xf numFmtId="0" fontId="5" fillId="8" borderId="38" xfId="2" applyNumberFormat="1" applyFont="1" applyFill="1" applyBorder="1" applyAlignment="1" applyProtection="1">
      <alignment horizontal="center" vertical="center"/>
    </xf>
    <xf numFmtId="0" fontId="5" fillId="0" borderId="1" xfId="3" applyNumberFormat="1" applyFont="1" applyBorder="1" applyAlignment="1">
      <alignment horizontal="center" vertical="center" wrapText="1"/>
    </xf>
    <xf numFmtId="168" fontId="5" fillId="2" borderId="1" xfId="2" applyNumberFormat="1" applyFont="1" applyFill="1" applyBorder="1" applyAlignment="1" applyProtection="1">
      <alignment horizontal="center" vertical="center" wrapText="1"/>
    </xf>
    <xf numFmtId="0" fontId="4" fillId="0" borderId="19" xfId="0" applyFont="1" applyBorder="1" applyAlignment="1">
      <alignment vertical="center" wrapText="1"/>
    </xf>
    <xf numFmtId="168" fontId="5" fillId="0" borderId="19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19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19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19" xfId="8" applyNumberFormat="1" applyFont="1" applyFill="1" applyBorder="1" applyAlignment="1" applyProtection="1">
      <alignment horizontal="center" vertical="center" wrapText="1"/>
      <protection locked="0"/>
    </xf>
    <xf numFmtId="0" fontId="15" fillId="0" borderId="19" xfId="8" applyNumberFormat="1" applyFont="1" applyFill="1" applyBorder="1" applyAlignment="1" applyProtection="1">
      <alignment vertical="center"/>
    </xf>
    <xf numFmtId="0" fontId="6" fillId="3" borderId="8" xfId="2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vertical="center"/>
    </xf>
    <xf numFmtId="0" fontId="6" fillId="0" borderId="0" xfId="2" applyFont="1" applyFill="1" applyBorder="1" applyAlignment="1" applyProtection="1">
      <alignment horizontal="center" vertical="center"/>
    </xf>
    <xf numFmtId="0" fontId="6" fillId="0" borderId="0" xfId="2" applyFont="1" applyFill="1" applyBorder="1" applyAlignment="1" applyProtection="1">
      <alignment horizontal="center" vertical="center" wrapText="1"/>
    </xf>
    <xf numFmtId="0" fontId="19" fillId="0" borderId="0" xfId="2" applyFont="1" applyFill="1" applyBorder="1" applyAlignment="1" applyProtection="1">
      <alignment horizontal="center" vertical="center" wrapText="1"/>
    </xf>
    <xf numFmtId="0" fontId="5" fillId="0" borderId="0" xfId="2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/>
    <xf numFmtId="0" fontId="0" fillId="0" borderId="0" xfId="0" applyFill="1" applyBorder="1"/>
    <xf numFmtId="0" fontId="10" fillId="0" borderId="44" xfId="0" applyFont="1" applyBorder="1" applyAlignment="1">
      <alignment horizontal="left" vertical="center" wrapText="1"/>
    </xf>
    <xf numFmtId="0" fontId="6" fillId="0" borderId="48" xfId="8" applyNumberFormat="1" applyFont="1" applyFill="1" applyBorder="1" applyAlignment="1" applyProtection="1">
      <alignment horizontal="center" vertical="center" wrapText="1"/>
    </xf>
    <xf numFmtId="0" fontId="5" fillId="0" borderId="48" xfId="8" applyNumberFormat="1" applyFont="1" applyFill="1" applyBorder="1" applyAlignment="1" applyProtection="1">
      <alignment horizontal="center" vertical="center" wrapText="1"/>
      <protection locked="0"/>
    </xf>
    <xf numFmtId="0" fontId="19" fillId="0" borderId="49" xfId="8" applyNumberFormat="1" applyFont="1" applyFill="1" applyBorder="1" applyAlignment="1" applyProtection="1">
      <alignment horizontal="center" vertical="center" wrapText="1"/>
    </xf>
    <xf numFmtId="0" fontId="15" fillId="0" borderId="49" xfId="8" applyNumberFormat="1" applyFont="1" applyFill="1" applyBorder="1" applyAlignment="1" applyProtection="1">
      <alignment vertical="center"/>
    </xf>
    <xf numFmtId="0" fontId="18" fillId="0" borderId="49" xfId="2" applyNumberFormat="1" applyFont="1" applyFill="1" applyBorder="1" applyAlignment="1" applyProtection="1">
      <alignment horizontal="center" vertical="center" wrapText="1"/>
    </xf>
    <xf numFmtId="0" fontId="5" fillId="0" borderId="49" xfId="8" applyNumberFormat="1" applyFont="1" applyFill="1" applyBorder="1" applyAlignment="1" applyProtection="1">
      <alignment vertical="center"/>
    </xf>
    <xf numFmtId="0" fontId="5" fillId="0" borderId="48" xfId="8" applyNumberFormat="1" applyFont="1" applyFill="1" applyBorder="1" applyAlignment="1" applyProtection="1">
      <alignment vertical="center"/>
    </xf>
    <xf numFmtId="0" fontId="5" fillId="0" borderId="49" xfId="2" applyFont="1" applyFill="1" applyBorder="1" applyAlignment="1" applyProtection="1">
      <alignment vertical="center"/>
    </xf>
    <xf numFmtId="0" fontId="5" fillId="0" borderId="50" xfId="2" applyFont="1" applyFill="1" applyBorder="1" applyAlignment="1" applyProtection="1">
      <alignment horizontal="center" vertical="center"/>
    </xf>
    <xf numFmtId="0" fontId="15" fillId="0" borderId="51" xfId="8" applyNumberFormat="1" applyFont="1" applyFill="1" applyBorder="1" applyAlignment="1" applyProtection="1">
      <alignment vertical="center"/>
    </xf>
    <xf numFmtId="0" fontId="15" fillId="0" borderId="49" xfId="8" applyNumberFormat="1" applyFont="1" applyFill="1" applyBorder="1" applyAlignment="1" applyProtection="1">
      <alignment horizontal="center" vertical="center" wrapText="1"/>
      <protection locked="0"/>
    </xf>
    <xf numFmtId="0" fontId="15" fillId="0" borderId="49" xfId="8" applyNumberFormat="1" applyFont="1" applyFill="1" applyBorder="1" applyAlignment="1" applyProtection="1">
      <alignment horizontal="center" vertical="center"/>
    </xf>
    <xf numFmtId="0" fontId="5" fillId="0" borderId="49" xfId="8" applyNumberFormat="1" applyFont="1" applyFill="1" applyBorder="1" applyAlignment="1" applyProtection="1">
      <alignment horizontal="center" vertical="center"/>
    </xf>
    <xf numFmtId="0" fontId="17" fillId="0" borderId="49" xfId="8" applyNumberFormat="1" applyFont="1" applyFill="1" applyBorder="1" applyAlignment="1" applyProtection="1">
      <alignment horizontal="center" vertical="center"/>
    </xf>
    <xf numFmtId="0" fontId="5" fillId="0" borderId="10" xfId="3" applyNumberFormat="1" applyFont="1" applyBorder="1" applyAlignment="1">
      <alignment horizontal="center" vertical="center" wrapText="1"/>
    </xf>
    <xf numFmtId="0" fontId="18" fillId="2" borderId="49" xfId="2" applyFont="1" applyFill="1" applyBorder="1" applyAlignment="1" applyProtection="1">
      <alignment horizontal="center" vertical="center" wrapText="1"/>
    </xf>
    <xf numFmtId="0" fontId="5" fillId="2" borderId="19" xfId="6" applyFont="1" applyFill="1" applyBorder="1" applyAlignment="1" applyProtection="1">
      <alignment vertical="center" wrapText="1"/>
      <protection locked="0"/>
    </xf>
    <xf numFmtId="0" fontId="5" fillId="0" borderId="19" xfId="8" applyNumberFormat="1" applyFont="1" applyFill="1" applyBorder="1" applyAlignment="1" applyProtection="1">
      <alignment horizontal="center" vertical="center" wrapText="1"/>
      <protection locked="0"/>
    </xf>
    <xf numFmtId="0" fontId="5" fillId="0" borderId="19" xfId="8" applyNumberFormat="1" applyFont="1" applyFill="1" applyBorder="1" applyAlignment="1" applyProtection="1">
      <alignment vertical="center"/>
    </xf>
    <xf numFmtId="0" fontId="5" fillId="0" borderId="51" xfId="8" applyNumberFormat="1" applyFont="1" applyFill="1" applyBorder="1" applyAlignment="1" applyProtection="1">
      <alignment vertical="center"/>
    </xf>
    <xf numFmtId="0" fontId="5" fillId="2" borderId="1" xfId="8" applyNumberFormat="1" applyFont="1" applyFill="1" applyBorder="1" applyAlignment="1" applyProtection="1">
      <alignment horizontal="right" vertical="center" wrapText="1"/>
      <protection locked="0"/>
    </xf>
    <xf numFmtId="0" fontId="5" fillId="2" borderId="1" xfId="8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8" applyNumberFormat="1" applyFont="1" applyFill="1" applyBorder="1" applyAlignment="1" applyProtection="1">
      <alignment vertical="center"/>
    </xf>
    <xf numFmtId="0" fontId="5" fillId="2" borderId="49" xfId="8" applyNumberFormat="1" applyFont="1" applyFill="1" applyBorder="1" applyAlignment="1" applyProtection="1">
      <alignment vertical="center"/>
    </xf>
    <xf numFmtId="0" fontId="5" fillId="5" borderId="1" xfId="8" applyNumberFormat="1" applyFont="1" applyFill="1" applyBorder="1" applyAlignment="1" applyProtection="1">
      <alignment horizontal="right" vertical="center" wrapText="1"/>
      <protection locked="0"/>
    </xf>
    <xf numFmtId="0" fontId="5" fillId="5" borderId="49" xfId="8" applyNumberFormat="1" applyFont="1" applyFill="1" applyBorder="1" applyAlignment="1" applyProtection="1">
      <alignment horizontal="right" vertical="center" wrapText="1"/>
      <protection locked="0"/>
    </xf>
    <xf numFmtId="165" fontId="5" fillId="0" borderId="1" xfId="3" applyNumberFormat="1" applyFont="1" applyBorder="1" applyAlignment="1">
      <alignment vertical="center"/>
    </xf>
    <xf numFmtId="0" fontId="3" fillId="4" borderId="11" xfId="2" applyFont="1" applyFill="1" applyBorder="1" applyAlignment="1" applyProtection="1">
      <alignment horizontal="center" vertical="center" wrapText="1"/>
    </xf>
    <xf numFmtId="0" fontId="3" fillId="4" borderId="12" xfId="2" applyFont="1" applyFill="1" applyBorder="1" applyAlignment="1" applyProtection="1">
      <alignment horizontal="center" vertical="center" wrapText="1"/>
    </xf>
    <xf numFmtId="0" fontId="3" fillId="4" borderId="14" xfId="2" applyFont="1" applyFill="1" applyBorder="1" applyAlignment="1" applyProtection="1">
      <alignment horizontal="center" vertical="center" wrapText="1"/>
    </xf>
    <xf numFmtId="0" fontId="7" fillId="9" borderId="10" xfId="2" applyFont="1" applyFill="1" applyBorder="1" applyAlignment="1" applyProtection="1">
      <alignment horizontal="center" vertical="center" wrapText="1"/>
    </xf>
    <xf numFmtId="0" fontId="7" fillId="9" borderId="1" xfId="2" applyFont="1" applyFill="1" applyBorder="1" applyAlignment="1" applyProtection="1">
      <alignment horizontal="center" vertical="center" wrapText="1"/>
    </xf>
    <xf numFmtId="0" fontId="7" fillId="9" borderId="49" xfId="2" applyFont="1" applyFill="1" applyBorder="1" applyAlignment="1" applyProtection="1">
      <alignment horizontal="center" vertical="center" wrapText="1"/>
    </xf>
    <xf numFmtId="0" fontId="3" fillId="4" borderId="26" xfId="2" applyFont="1" applyFill="1" applyBorder="1" applyAlignment="1" applyProtection="1">
      <alignment horizontal="center" vertical="center" wrapText="1"/>
    </xf>
    <xf numFmtId="0" fontId="3" fillId="4" borderId="25" xfId="2" applyFont="1" applyFill="1" applyBorder="1" applyAlignment="1" applyProtection="1">
      <alignment horizontal="center" vertical="center" wrapText="1"/>
    </xf>
    <xf numFmtId="0" fontId="3" fillId="4" borderId="27" xfId="2" applyFont="1" applyFill="1" applyBorder="1" applyAlignment="1" applyProtection="1">
      <alignment horizontal="center" vertical="center" wrapText="1"/>
    </xf>
    <xf numFmtId="0" fontId="7" fillId="9" borderId="38" xfId="2" applyFont="1" applyFill="1" applyBorder="1" applyAlignment="1" applyProtection="1">
      <alignment horizontal="center" vertical="center" wrapText="1"/>
    </xf>
    <xf numFmtId="0" fontId="7" fillId="9" borderId="9" xfId="2" applyFont="1" applyFill="1" applyBorder="1" applyAlignment="1" applyProtection="1">
      <alignment horizontal="center" vertical="center" wrapText="1"/>
    </xf>
    <xf numFmtId="0" fontId="7" fillId="9" borderId="48" xfId="2" applyFont="1" applyFill="1" applyBorder="1" applyAlignment="1" applyProtection="1">
      <alignment horizontal="center" vertical="center" wrapText="1"/>
    </xf>
    <xf numFmtId="0" fontId="3" fillId="4" borderId="46" xfId="2" applyFont="1" applyFill="1" applyBorder="1" applyAlignment="1" applyProtection="1">
      <alignment horizontal="center" vertical="center" wrapText="1"/>
    </xf>
    <xf numFmtId="0" fontId="3" fillId="4" borderId="23" xfId="2" applyFont="1" applyFill="1" applyBorder="1" applyAlignment="1" applyProtection="1">
      <alignment horizontal="center" vertical="center" wrapText="1"/>
    </xf>
    <xf numFmtId="0" fontId="3" fillId="4" borderId="45" xfId="2" applyFont="1" applyFill="1" applyBorder="1" applyAlignment="1" applyProtection="1">
      <alignment horizontal="center" vertical="center" wrapText="1"/>
    </xf>
    <xf numFmtId="0" fontId="7" fillId="9" borderId="39" xfId="2" applyFont="1" applyFill="1" applyBorder="1" applyAlignment="1" applyProtection="1">
      <alignment horizontal="center" vertical="center" wrapText="1"/>
    </xf>
    <xf numFmtId="0" fontId="7" fillId="9" borderId="40" xfId="2" applyFont="1" applyFill="1" applyBorder="1" applyAlignment="1" applyProtection="1">
      <alignment horizontal="center" vertical="center" wrapText="1"/>
    </xf>
    <xf numFmtId="0" fontId="7" fillId="9" borderId="52" xfId="2" applyFont="1" applyFill="1" applyBorder="1" applyAlignment="1" applyProtection="1">
      <alignment horizontal="center" vertical="center" wrapText="1"/>
    </xf>
    <xf numFmtId="0" fontId="6" fillId="9" borderId="5" xfId="2" applyFont="1" applyFill="1" applyBorder="1" applyAlignment="1" applyProtection="1">
      <alignment horizontal="center" vertical="center"/>
    </xf>
    <xf numFmtId="0" fontId="6" fillId="9" borderId="6" xfId="2" applyFont="1" applyFill="1" applyBorder="1" applyAlignment="1" applyProtection="1">
      <alignment horizontal="center" vertical="center"/>
    </xf>
    <xf numFmtId="0" fontId="7" fillId="9" borderId="3" xfId="2" applyFont="1" applyFill="1" applyBorder="1" applyAlignment="1" applyProtection="1">
      <alignment horizontal="center" vertical="center" wrapText="1"/>
    </xf>
    <xf numFmtId="0" fontId="7" fillId="9" borderId="4" xfId="2" applyFont="1" applyFill="1" applyBorder="1" applyAlignment="1" applyProtection="1">
      <alignment horizontal="center" vertical="center" wrapText="1"/>
    </xf>
    <xf numFmtId="0" fontId="7" fillId="9" borderId="7" xfId="2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horizontal="center" vertical="center"/>
    </xf>
    <xf numFmtId="0" fontId="6" fillId="9" borderId="16" xfId="2" applyFont="1" applyFill="1" applyBorder="1" applyAlignment="1" applyProtection="1">
      <alignment horizontal="center" vertical="center"/>
    </xf>
    <xf numFmtId="0" fontId="6" fillId="9" borderId="26" xfId="2" applyFont="1" applyFill="1" applyBorder="1" applyAlignment="1" applyProtection="1">
      <alignment horizontal="center" vertical="center" wrapText="1"/>
    </xf>
    <xf numFmtId="0" fontId="6" fillId="9" borderId="25" xfId="2" applyFont="1" applyFill="1" applyBorder="1" applyAlignment="1" applyProtection="1">
      <alignment horizontal="center" vertical="center" wrapText="1"/>
    </xf>
    <xf numFmtId="0" fontId="6" fillId="9" borderId="27" xfId="2" applyFont="1" applyFill="1" applyBorder="1" applyAlignment="1" applyProtection="1">
      <alignment horizontal="center" vertical="center" wrapText="1"/>
    </xf>
    <xf numFmtId="0" fontId="6" fillId="9" borderId="11" xfId="2" applyFont="1" applyFill="1" applyBorder="1" applyAlignment="1" applyProtection="1">
      <alignment horizontal="center" vertical="center" wrapText="1"/>
    </xf>
    <xf numFmtId="0" fontId="6" fillId="9" borderId="12" xfId="2" applyFont="1" applyFill="1" applyBorder="1" applyAlignment="1" applyProtection="1">
      <alignment horizontal="center" vertical="center" wrapText="1"/>
    </xf>
    <xf numFmtId="0" fontId="6" fillId="9" borderId="14" xfId="2" applyFont="1" applyFill="1" applyBorder="1" applyAlignment="1" applyProtection="1">
      <alignment horizontal="center" vertical="center" wrapText="1"/>
    </xf>
    <xf numFmtId="0" fontId="6" fillId="9" borderId="21" xfId="2" applyFont="1" applyFill="1" applyBorder="1" applyAlignment="1" applyProtection="1">
      <alignment horizontal="center" vertical="center" wrapText="1"/>
    </xf>
    <xf numFmtId="0" fontId="6" fillId="9" borderId="29" xfId="2" applyFont="1" applyFill="1" applyBorder="1" applyAlignment="1" applyProtection="1">
      <alignment horizontal="center" vertical="center" wrapText="1"/>
    </xf>
    <xf numFmtId="0" fontId="6" fillId="9" borderId="24" xfId="2" applyFont="1" applyFill="1" applyBorder="1" applyAlignment="1" applyProtection="1">
      <alignment horizontal="center" vertical="center" wrapText="1"/>
    </xf>
    <xf numFmtId="0" fontId="6" fillId="9" borderId="32" xfId="2" applyFont="1" applyFill="1" applyBorder="1" applyAlignment="1" applyProtection="1">
      <alignment horizontal="center" vertical="center" wrapText="1"/>
    </xf>
    <xf numFmtId="168" fontId="6" fillId="9" borderId="24" xfId="2" applyNumberFormat="1" applyFont="1" applyFill="1" applyBorder="1" applyAlignment="1" applyProtection="1">
      <alignment horizontal="center" vertical="center" wrapText="1"/>
    </xf>
    <xf numFmtId="168" fontId="6" fillId="9" borderId="32" xfId="2" applyNumberFormat="1" applyFont="1" applyFill="1" applyBorder="1" applyAlignment="1" applyProtection="1">
      <alignment horizontal="center" vertical="center" wrapText="1"/>
    </xf>
    <xf numFmtId="167" fontId="6" fillId="9" borderId="16" xfId="2" applyNumberFormat="1" applyFont="1" applyFill="1" applyBorder="1" applyAlignment="1" applyProtection="1">
      <alignment horizontal="center" vertical="center" wrapText="1"/>
    </xf>
    <xf numFmtId="167" fontId="6" fillId="9" borderId="33" xfId="2" applyNumberFormat="1" applyFont="1" applyFill="1" applyBorder="1" applyAlignment="1" applyProtection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47" xfId="0" applyFont="1" applyBorder="1" applyAlignment="1">
      <alignment horizontal="left" vertical="center" wrapText="1"/>
    </xf>
    <xf numFmtId="9" fontId="2" fillId="0" borderId="23" xfId="0" applyNumberFormat="1" applyFont="1" applyBorder="1" applyAlignment="1">
      <alignment horizontal="center" vertical="center" wrapText="1"/>
    </xf>
    <xf numFmtId="9" fontId="2" fillId="0" borderId="0" xfId="0" applyNumberFormat="1" applyFont="1" applyBorder="1" applyAlignment="1">
      <alignment horizontal="center" vertical="center" wrapText="1"/>
    </xf>
    <xf numFmtId="9" fontId="2" fillId="0" borderId="47" xfId="0" applyNumberFormat="1" applyFont="1" applyBorder="1" applyAlignment="1">
      <alignment horizontal="center" vertical="center" wrapText="1"/>
    </xf>
    <xf numFmtId="0" fontId="3" fillId="4" borderId="1" xfId="2" applyFont="1" applyFill="1" applyBorder="1" applyAlignment="1" applyProtection="1">
      <alignment horizontal="center" vertical="center" wrapText="1"/>
    </xf>
    <xf numFmtId="0" fontId="3" fillId="7" borderId="1" xfId="2" applyFont="1" applyFill="1" applyBorder="1" applyAlignment="1" applyProtection="1">
      <alignment horizontal="center" vertical="center" wrapText="1"/>
    </xf>
    <xf numFmtId="0" fontId="7" fillId="9" borderId="11" xfId="2" applyFont="1" applyFill="1" applyBorder="1" applyAlignment="1" applyProtection="1">
      <alignment horizontal="center" vertical="center" wrapText="1"/>
    </xf>
    <xf numFmtId="0" fontId="7" fillId="9" borderId="41" xfId="2" applyFont="1" applyFill="1" applyBorder="1" applyAlignment="1" applyProtection="1">
      <alignment horizontal="center" vertical="center" wrapText="1"/>
    </xf>
    <xf numFmtId="164" fontId="7" fillId="9" borderId="11" xfId="8" applyFont="1" applyFill="1" applyBorder="1" applyAlignment="1">
      <alignment horizontal="center" vertical="center"/>
    </xf>
    <xf numFmtId="164" fontId="7" fillId="9" borderId="12" xfId="8" applyFont="1" applyFill="1" applyBorder="1" applyAlignment="1">
      <alignment horizontal="center" vertical="center"/>
    </xf>
    <xf numFmtId="164" fontId="7" fillId="9" borderId="14" xfId="8" applyFont="1" applyFill="1" applyBorder="1" applyAlignment="1">
      <alignment horizontal="center" vertical="center"/>
    </xf>
    <xf numFmtId="164" fontId="14" fillId="9" borderId="28" xfId="8" applyFont="1" applyFill="1" applyBorder="1" applyAlignment="1">
      <alignment horizontal="center" vertical="center"/>
    </xf>
    <xf numFmtId="164" fontId="14" fillId="9" borderId="12" xfId="8" applyFont="1" applyFill="1" applyBorder="1" applyAlignment="1">
      <alignment horizontal="center" vertical="center"/>
    </xf>
    <xf numFmtId="164" fontId="14" fillId="9" borderId="14" xfId="8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9" borderId="42" xfId="2" applyFont="1" applyFill="1" applyBorder="1" applyAlignment="1" applyProtection="1">
      <alignment horizontal="center" vertical="center" wrapText="1"/>
    </xf>
    <xf numFmtId="0" fontId="7" fillId="9" borderId="43" xfId="2" applyFont="1" applyFill="1" applyBorder="1" applyAlignment="1" applyProtection="1">
      <alignment horizontal="center" vertical="center" wrapText="1"/>
    </xf>
    <xf numFmtId="0" fontId="6" fillId="9" borderId="17" xfId="2" applyFont="1" applyFill="1" applyBorder="1" applyAlignment="1" applyProtection="1">
      <alignment horizontal="center" vertical="center" wrapText="1"/>
    </xf>
    <xf numFmtId="0" fontId="6" fillId="9" borderId="18" xfId="2" applyFont="1" applyFill="1" applyBorder="1" applyAlignment="1" applyProtection="1">
      <alignment horizontal="center" vertical="center" wrapText="1"/>
    </xf>
    <xf numFmtId="0" fontId="7" fillId="9" borderId="8" xfId="2" applyFont="1" applyFill="1" applyBorder="1" applyAlignment="1" applyProtection="1">
      <alignment horizontal="center" vertical="center" wrapText="1"/>
    </xf>
    <xf numFmtId="0" fontId="3" fillId="4" borderId="39" xfId="2" applyFont="1" applyFill="1" applyBorder="1" applyAlignment="1" applyProtection="1">
      <alignment horizontal="center" vertical="center" wrapText="1"/>
    </xf>
    <xf numFmtId="0" fontId="3" fillId="4" borderId="8" xfId="2" applyFont="1" applyFill="1" applyBorder="1" applyAlignment="1" applyProtection="1">
      <alignment horizontal="center" vertical="center" wrapText="1"/>
    </xf>
    <xf numFmtId="0" fontId="3" fillId="4" borderId="35" xfId="2" applyFont="1" applyFill="1" applyBorder="1" applyAlignment="1" applyProtection="1">
      <alignment horizontal="center" vertical="center" wrapText="1"/>
    </xf>
  </cellXfs>
  <cellStyles count="9">
    <cellStyle name="Comma" xfId="1" builtinId="3"/>
    <cellStyle name="Currency" xfId="8" builtinId="4"/>
    <cellStyle name="Normal" xfId="0" builtinId="0"/>
    <cellStyle name="Normal 2" xfId="2"/>
    <cellStyle name="Normal 2 2" xfId="6"/>
    <cellStyle name="Normal 3" xfId="5"/>
    <cellStyle name="Normal 4" xfId="4"/>
    <cellStyle name="Separador de milhares 2" xfId="3"/>
    <cellStyle name="Separador de milhares 2 2" xfId="7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9999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57150</xdr:rowOff>
    </xdr:from>
    <xdr:to>
      <xdr:col>1</xdr:col>
      <xdr:colOff>790575</xdr:colOff>
      <xdr:row>1</xdr:row>
      <xdr:rowOff>180975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57150"/>
          <a:ext cx="10668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57150</xdr:rowOff>
    </xdr:from>
    <xdr:to>
      <xdr:col>1</xdr:col>
      <xdr:colOff>790575</xdr:colOff>
      <xdr:row>1</xdr:row>
      <xdr:rowOff>180975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57150"/>
          <a:ext cx="119062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>
    <pageSetUpPr fitToPage="1"/>
  </sheetPr>
  <dimension ref="A1:FV71"/>
  <sheetViews>
    <sheetView tabSelected="1" zoomScaleNormal="100" workbookViewId="0">
      <selection activeCell="B7" sqref="B7"/>
    </sheetView>
  </sheetViews>
  <sheetFormatPr defaultColWidth="8.85546875" defaultRowHeight="12.75" x14ac:dyDescent="0.2"/>
  <cols>
    <col min="1" max="1" width="4.85546875" bestFit="1" customWidth="1"/>
    <col min="2" max="2" width="47.42578125" bestFit="1" customWidth="1"/>
    <col min="3" max="3" width="13.28515625" customWidth="1"/>
    <col min="4" max="4" width="9.5703125" customWidth="1"/>
    <col min="5" max="6" width="2.85546875" bestFit="1" customWidth="1"/>
    <col min="7" max="7" width="4.42578125" bestFit="1" customWidth="1"/>
    <col min="8" max="8" width="5.42578125" bestFit="1" customWidth="1"/>
    <col min="9" max="10" width="4.42578125" bestFit="1" customWidth="1"/>
    <col min="11" max="11" width="3" bestFit="1" customWidth="1"/>
    <col min="12" max="12" width="5.42578125" bestFit="1" customWidth="1"/>
    <col min="13" max="13" width="3.5703125" bestFit="1" customWidth="1"/>
    <col min="14" max="15" width="3" bestFit="1" customWidth="1"/>
    <col min="16" max="16" width="5.42578125" bestFit="1" customWidth="1"/>
    <col min="17" max="17" width="3.5703125" bestFit="1" customWidth="1"/>
    <col min="18" max="19" width="3" bestFit="1" customWidth="1"/>
    <col min="20" max="20" width="5.42578125" bestFit="1" customWidth="1"/>
    <col min="21" max="21" width="3.5703125" bestFit="1" customWidth="1"/>
    <col min="22" max="23" width="3.42578125" bestFit="1" customWidth="1"/>
    <col min="24" max="24" width="5.42578125" bestFit="1" customWidth="1"/>
    <col min="103" max="178" width="1.85546875" bestFit="1" customWidth="1"/>
  </cols>
  <sheetData>
    <row r="1" spans="1:178" s="1" customFormat="1" ht="11.25" x14ac:dyDescent="0.2">
      <c r="A1" s="273" t="s">
        <v>100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  <c r="V1" s="274"/>
      <c r="W1" s="274"/>
      <c r="X1" s="275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2"/>
    </row>
    <row r="2" spans="1:178" s="1" customFormat="1" ht="11.25" x14ac:dyDescent="0.2">
      <c r="A2" s="276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8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F2" s="197"/>
      <c r="BG2" s="197"/>
      <c r="BH2" s="197"/>
      <c r="BI2" s="197"/>
      <c r="BJ2" s="197"/>
      <c r="BK2" s="197"/>
      <c r="BL2" s="197"/>
      <c r="BM2" s="197"/>
      <c r="BN2" s="197"/>
      <c r="BO2" s="197"/>
      <c r="BP2" s="197"/>
      <c r="BQ2" s="197"/>
      <c r="BR2" s="197"/>
      <c r="BS2" s="197"/>
      <c r="BT2" s="197"/>
      <c r="BU2" s="197"/>
      <c r="BV2" s="197"/>
      <c r="BW2" s="197"/>
      <c r="BX2" s="197"/>
      <c r="BY2" s="197"/>
      <c r="BZ2" s="197"/>
      <c r="CA2" s="197"/>
      <c r="CB2" s="197"/>
      <c r="CC2" s="197"/>
      <c r="CD2" s="197"/>
      <c r="CE2" s="197"/>
      <c r="CF2" s="197"/>
      <c r="CG2" s="197"/>
      <c r="CH2" s="197"/>
      <c r="CI2" s="197"/>
      <c r="CJ2" s="197"/>
      <c r="CK2" s="197"/>
      <c r="CL2" s="197"/>
      <c r="CM2" s="197"/>
      <c r="CN2" s="197"/>
      <c r="CO2" s="197"/>
      <c r="CP2" s="197"/>
      <c r="CQ2" s="197"/>
      <c r="CR2" s="197"/>
      <c r="CS2" s="197"/>
      <c r="CT2" s="197"/>
      <c r="CU2" s="197"/>
      <c r="CV2" s="197"/>
      <c r="CW2" s="197"/>
      <c r="CX2" s="197"/>
      <c r="CY2" s="2"/>
    </row>
    <row r="3" spans="1:178" s="1" customFormat="1" ht="11.25" x14ac:dyDescent="0.2">
      <c r="A3" s="276"/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8"/>
      <c r="Y3" s="197"/>
      <c r="Z3" s="197"/>
      <c r="AA3" s="197"/>
      <c r="AB3" s="197"/>
      <c r="AC3" s="197"/>
      <c r="AD3" s="197"/>
      <c r="AE3" s="197"/>
      <c r="AF3" s="197"/>
      <c r="AG3" s="197"/>
      <c r="AH3" s="197"/>
      <c r="AI3" s="197"/>
      <c r="AJ3" s="197"/>
      <c r="AK3" s="197"/>
      <c r="AL3" s="197"/>
      <c r="AM3" s="197"/>
      <c r="AN3" s="197"/>
      <c r="AO3" s="197"/>
      <c r="AP3" s="197"/>
      <c r="AQ3" s="197"/>
      <c r="AR3" s="197"/>
      <c r="AS3" s="197"/>
      <c r="AT3" s="197"/>
      <c r="AU3" s="197"/>
      <c r="AV3" s="197"/>
      <c r="AW3" s="197"/>
      <c r="AX3" s="197"/>
      <c r="AY3" s="197"/>
      <c r="AZ3" s="197"/>
      <c r="BA3" s="197"/>
      <c r="BB3" s="197"/>
      <c r="BC3" s="197"/>
      <c r="BD3" s="197"/>
      <c r="BE3" s="197"/>
      <c r="BF3" s="197"/>
      <c r="BG3" s="197"/>
      <c r="BH3" s="197"/>
      <c r="BI3" s="197"/>
      <c r="BJ3" s="197"/>
      <c r="BK3" s="197"/>
      <c r="BL3" s="197"/>
      <c r="BM3" s="197"/>
      <c r="BN3" s="197"/>
      <c r="BO3" s="197"/>
      <c r="BP3" s="197"/>
      <c r="BQ3" s="197"/>
      <c r="BR3" s="197"/>
      <c r="BS3" s="197"/>
      <c r="BT3" s="197"/>
      <c r="BU3" s="197"/>
      <c r="BV3" s="197"/>
      <c r="BW3" s="197"/>
      <c r="BX3" s="197"/>
      <c r="BY3" s="197"/>
      <c r="BZ3" s="197"/>
      <c r="CA3" s="197"/>
      <c r="CB3" s="197"/>
      <c r="CC3" s="197"/>
      <c r="CD3" s="197"/>
      <c r="CE3" s="197"/>
      <c r="CF3" s="197"/>
      <c r="CG3" s="197"/>
      <c r="CH3" s="197"/>
      <c r="CI3" s="197"/>
      <c r="CJ3" s="197"/>
      <c r="CK3" s="197"/>
      <c r="CL3" s="197"/>
      <c r="CM3" s="197"/>
      <c r="CN3" s="197"/>
      <c r="CO3" s="197"/>
      <c r="CP3" s="197"/>
      <c r="CQ3" s="197"/>
      <c r="CR3" s="197"/>
      <c r="CS3" s="197"/>
      <c r="CT3" s="197"/>
      <c r="CU3" s="197"/>
      <c r="CV3" s="197"/>
      <c r="CW3" s="197"/>
      <c r="CX3" s="197"/>
      <c r="CY3" s="2"/>
    </row>
    <row r="4" spans="1:178" s="1" customFormat="1" ht="18.75" x14ac:dyDescent="0.2">
      <c r="A4" s="279" t="s">
        <v>101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1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7"/>
      <c r="BP4" s="197"/>
      <c r="BQ4" s="197"/>
      <c r="BR4" s="197"/>
      <c r="BS4" s="197"/>
      <c r="BT4" s="197"/>
      <c r="BU4" s="197"/>
      <c r="BV4" s="197"/>
      <c r="BW4" s="197"/>
      <c r="BX4" s="197"/>
      <c r="BY4" s="197"/>
      <c r="BZ4" s="197"/>
      <c r="CA4" s="197"/>
      <c r="CB4" s="197"/>
      <c r="CC4" s="197"/>
      <c r="CD4" s="197"/>
      <c r="CE4" s="197"/>
      <c r="CF4" s="197"/>
      <c r="CG4" s="197"/>
      <c r="CH4" s="197"/>
      <c r="CI4" s="197"/>
      <c r="CJ4" s="197"/>
      <c r="CK4" s="197"/>
      <c r="CL4" s="197"/>
      <c r="CM4" s="197"/>
      <c r="CN4" s="197"/>
      <c r="CO4" s="197"/>
      <c r="CP4" s="197"/>
      <c r="CQ4" s="197"/>
      <c r="CR4" s="197"/>
      <c r="CS4" s="197"/>
      <c r="CT4" s="197"/>
      <c r="CU4" s="197"/>
      <c r="CV4" s="197"/>
      <c r="CW4" s="197"/>
      <c r="CX4" s="197"/>
      <c r="CY4" s="2"/>
    </row>
    <row r="5" spans="1:178" s="1" customFormat="1" ht="18.75" x14ac:dyDescent="0.2">
      <c r="A5" s="282" t="s">
        <v>120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4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7"/>
      <c r="BF5" s="197"/>
      <c r="BG5" s="197"/>
      <c r="BH5" s="197"/>
      <c r="BI5" s="197"/>
      <c r="BJ5" s="197"/>
      <c r="BK5" s="197"/>
      <c r="BL5" s="197"/>
      <c r="BM5" s="197"/>
      <c r="BN5" s="197"/>
      <c r="BO5" s="197"/>
      <c r="BP5" s="197"/>
      <c r="BQ5" s="197"/>
      <c r="BR5" s="197"/>
      <c r="BS5" s="197"/>
      <c r="BT5" s="197"/>
      <c r="BU5" s="197"/>
      <c r="BV5" s="197"/>
      <c r="BW5" s="197"/>
      <c r="BX5" s="197"/>
      <c r="BY5" s="197"/>
      <c r="BZ5" s="197"/>
      <c r="CA5" s="197"/>
      <c r="CB5" s="197"/>
      <c r="CC5" s="197"/>
      <c r="CD5" s="197"/>
      <c r="CE5" s="197"/>
      <c r="CF5" s="197"/>
      <c r="CG5" s="197"/>
      <c r="CH5" s="197"/>
      <c r="CI5" s="197"/>
      <c r="CJ5" s="197"/>
      <c r="CK5" s="197"/>
      <c r="CL5" s="197"/>
      <c r="CM5" s="197"/>
      <c r="CN5" s="197"/>
      <c r="CO5" s="197"/>
      <c r="CP5" s="197"/>
      <c r="CQ5" s="197"/>
      <c r="CR5" s="197"/>
      <c r="CS5" s="197"/>
      <c r="CT5" s="197"/>
      <c r="CU5" s="197"/>
      <c r="CV5" s="197"/>
      <c r="CW5" s="197"/>
      <c r="CX5" s="197"/>
      <c r="CY5" s="2"/>
    </row>
    <row r="6" spans="1:178" s="1" customFormat="1" ht="15" x14ac:dyDescent="0.2">
      <c r="A6" s="285" t="s">
        <v>119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7"/>
      <c r="BF6" s="197"/>
      <c r="BG6" s="197"/>
      <c r="BH6" s="197"/>
      <c r="BI6" s="197"/>
      <c r="BJ6" s="197"/>
      <c r="BK6" s="197"/>
      <c r="BL6" s="197"/>
      <c r="BM6" s="197"/>
      <c r="BN6" s="197"/>
      <c r="BO6" s="197"/>
      <c r="BP6" s="197"/>
      <c r="BQ6" s="197"/>
      <c r="BR6" s="197"/>
      <c r="BS6" s="197"/>
      <c r="BT6" s="197"/>
      <c r="BU6" s="197"/>
      <c r="BV6" s="197"/>
      <c r="BW6" s="197"/>
      <c r="BX6" s="197"/>
      <c r="BY6" s="197"/>
      <c r="BZ6" s="197"/>
      <c r="CA6" s="197"/>
      <c r="CB6" s="197"/>
      <c r="CC6" s="197"/>
      <c r="CD6" s="197"/>
      <c r="CE6" s="197"/>
      <c r="CF6" s="197"/>
      <c r="CG6" s="197"/>
      <c r="CH6" s="197"/>
      <c r="CI6" s="197"/>
      <c r="CJ6" s="197"/>
      <c r="CK6" s="197"/>
      <c r="CL6" s="197"/>
      <c r="CM6" s="197"/>
      <c r="CN6" s="197"/>
      <c r="CO6" s="197"/>
      <c r="CP6" s="197"/>
      <c r="CQ6" s="197"/>
      <c r="CR6" s="197"/>
      <c r="CS6" s="197"/>
      <c r="CT6" s="197"/>
      <c r="CU6" s="197"/>
      <c r="CV6" s="197"/>
      <c r="CW6" s="197"/>
      <c r="CX6" s="197"/>
      <c r="CY6" s="2"/>
    </row>
    <row r="7" spans="1:178" s="1" customFormat="1" ht="15.75" thickBot="1" x14ac:dyDescent="0.25">
      <c r="A7" s="206"/>
      <c r="B7" s="174"/>
      <c r="C7" s="87"/>
      <c r="D7" s="7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9"/>
      <c r="V7" s="289"/>
      <c r="W7" s="289"/>
      <c r="X7" s="290"/>
      <c r="Y7" s="197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  <c r="AK7" s="197"/>
      <c r="AL7" s="197"/>
      <c r="AM7" s="197"/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7"/>
      <c r="BF7" s="197"/>
      <c r="BG7" s="197"/>
      <c r="BH7" s="197"/>
      <c r="BI7" s="197"/>
      <c r="BJ7" s="197"/>
      <c r="BK7" s="197"/>
      <c r="BL7" s="197"/>
      <c r="BM7" s="197"/>
      <c r="BN7" s="197"/>
      <c r="BO7" s="197"/>
      <c r="BP7" s="197"/>
      <c r="BQ7" s="197"/>
      <c r="BR7" s="197"/>
      <c r="BS7" s="197"/>
      <c r="BT7" s="197"/>
      <c r="BU7" s="197"/>
      <c r="BV7" s="197"/>
      <c r="BW7" s="197"/>
      <c r="BX7" s="197"/>
      <c r="BY7" s="197"/>
      <c r="BZ7" s="197"/>
      <c r="CA7" s="197"/>
      <c r="CB7" s="197"/>
      <c r="CC7" s="197"/>
      <c r="CD7" s="197"/>
      <c r="CE7" s="197"/>
      <c r="CF7" s="197"/>
      <c r="CG7" s="197"/>
      <c r="CH7" s="197"/>
      <c r="CI7" s="197"/>
      <c r="CJ7" s="197"/>
      <c r="CK7" s="197"/>
      <c r="CL7" s="197"/>
      <c r="CM7" s="197"/>
      <c r="CN7" s="197"/>
      <c r="CO7" s="197"/>
      <c r="CP7" s="197"/>
      <c r="CQ7" s="197"/>
      <c r="CR7" s="197"/>
      <c r="CS7" s="197"/>
      <c r="CT7" s="197"/>
      <c r="CU7" s="197"/>
      <c r="CV7" s="197"/>
      <c r="CW7" s="197"/>
      <c r="CX7" s="197"/>
      <c r="CY7" s="2"/>
    </row>
    <row r="8" spans="1:178" s="1" customFormat="1" ht="24.75" customHeight="1" thickBot="1" x14ac:dyDescent="0.25">
      <c r="A8" s="265" t="s">
        <v>94</v>
      </c>
      <c r="B8" s="267" t="s">
        <v>121</v>
      </c>
      <c r="C8" s="269" t="s">
        <v>36</v>
      </c>
      <c r="D8" s="271" t="s">
        <v>122</v>
      </c>
      <c r="E8" s="259" t="s">
        <v>123</v>
      </c>
      <c r="F8" s="260"/>
      <c r="G8" s="260"/>
      <c r="H8" s="261"/>
      <c r="I8" s="259" t="s">
        <v>124</v>
      </c>
      <c r="J8" s="260"/>
      <c r="K8" s="260"/>
      <c r="L8" s="261"/>
      <c r="M8" s="259" t="s">
        <v>125</v>
      </c>
      <c r="N8" s="260"/>
      <c r="O8" s="260"/>
      <c r="P8" s="261"/>
      <c r="Q8" s="262" t="s">
        <v>126</v>
      </c>
      <c r="R8" s="263"/>
      <c r="S8" s="263"/>
      <c r="T8" s="264"/>
      <c r="U8" s="262" t="s">
        <v>127</v>
      </c>
      <c r="V8" s="263"/>
      <c r="W8" s="263"/>
      <c r="X8" s="264"/>
      <c r="Y8" s="257"/>
      <c r="Z8" s="257"/>
      <c r="AA8" s="257"/>
      <c r="AB8" s="257"/>
      <c r="AC8" s="257"/>
      <c r="AD8" s="257"/>
      <c r="AE8" s="257"/>
      <c r="AF8" s="257"/>
      <c r="AG8" s="257"/>
      <c r="AH8" s="257"/>
      <c r="AI8" s="257"/>
      <c r="AJ8" s="257"/>
      <c r="AK8" s="257"/>
      <c r="AL8" s="257"/>
      <c r="AM8" s="257"/>
      <c r="AN8" s="257"/>
      <c r="AO8" s="257"/>
      <c r="AP8" s="257"/>
      <c r="AQ8" s="257"/>
      <c r="AR8" s="257"/>
      <c r="AS8" s="257"/>
      <c r="AT8" s="257"/>
      <c r="AU8" s="257"/>
      <c r="AV8" s="257"/>
      <c r="AW8" s="257"/>
      <c r="AX8" s="257"/>
      <c r="AY8" s="257"/>
      <c r="AZ8" s="257"/>
      <c r="BA8" s="257"/>
      <c r="BB8" s="257"/>
      <c r="BC8" s="257"/>
      <c r="BD8" s="257"/>
      <c r="BE8" s="257"/>
      <c r="BF8" s="257"/>
      <c r="BG8" s="257"/>
      <c r="BH8" s="257"/>
      <c r="BI8" s="257"/>
      <c r="BJ8" s="257"/>
      <c r="BK8" s="257"/>
      <c r="BL8" s="257"/>
      <c r="BM8" s="257"/>
      <c r="BN8" s="257"/>
      <c r="BO8" s="257"/>
      <c r="BP8" s="257"/>
      <c r="BQ8" s="257"/>
      <c r="BR8" s="257"/>
      <c r="BS8" s="257"/>
      <c r="BT8" s="257"/>
      <c r="BU8" s="257"/>
      <c r="BV8" s="257"/>
      <c r="BW8" s="257"/>
      <c r="BX8" s="257"/>
      <c r="BY8" s="257"/>
      <c r="BZ8" s="257"/>
      <c r="CA8" s="257"/>
      <c r="CB8" s="257"/>
      <c r="CC8" s="257"/>
      <c r="CD8" s="257"/>
      <c r="CE8" s="257"/>
      <c r="CF8" s="257"/>
      <c r="CG8" s="257"/>
      <c r="CH8" s="257"/>
      <c r="CI8" s="257"/>
      <c r="CJ8" s="257"/>
      <c r="CK8" s="257"/>
      <c r="CL8" s="257"/>
      <c r="CM8" s="257"/>
      <c r="CN8" s="257"/>
      <c r="CO8" s="257"/>
      <c r="CP8" s="257"/>
      <c r="CQ8" s="257"/>
      <c r="CR8" s="257"/>
      <c r="CS8" s="257"/>
      <c r="CT8" s="257"/>
      <c r="CU8" s="257"/>
      <c r="CV8" s="257"/>
      <c r="CW8" s="257"/>
      <c r="CX8" s="257"/>
      <c r="CY8" s="258"/>
      <c r="CZ8" s="253"/>
      <c r="DA8" s="252"/>
      <c r="DB8" s="253"/>
      <c r="DC8" s="252"/>
      <c r="DD8" s="253"/>
      <c r="DE8" s="252"/>
      <c r="DF8" s="253"/>
      <c r="DG8" s="252"/>
      <c r="DH8" s="253"/>
      <c r="DI8" s="252"/>
      <c r="DJ8" s="253"/>
      <c r="DK8" s="252"/>
      <c r="DL8" s="253"/>
      <c r="DM8" s="252"/>
      <c r="DN8" s="253"/>
      <c r="DO8" s="252"/>
      <c r="DP8" s="253"/>
      <c r="DQ8" s="252"/>
      <c r="DR8" s="253"/>
      <c r="DS8" s="252"/>
      <c r="DT8" s="253"/>
      <c r="DU8" s="252"/>
      <c r="DV8" s="253"/>
      <c r="DW8" s="252"/>
      <c r="DX8" s="253"/>
      <c r="DY8" s="252"/>
      <c r="DZ8" s="253"/>
      <c r="EA8" s="252"/>
      <c r="EB8" s="253"/>
      <c r="EC8" s="252"/>
      <c r="ED8" s="253"/>
      <c r="EE8" s="252"/>
      <c r="EF8" s="253"/>
      <c r="EG8" s="252"/>
      <c r="EH8" s="253"/>
      <c r="EI8" s="252"/>
      <c r="EJ8" s="253"/>
      <c r="EK8" s="252"/>
      <c r="EL8" s="253"/>
      <c r="EM8" s="252"/>
      <c r="EN8" s="253"/>
      <c r="EO8" s="252"/>
      <c r="EP8" s="253"/>
      <c r="EQ8" s="252"/>
      <c r="ER8" s="253"/>
      <c r="ES8" s="252"/>
      <c r="ET8" s="253"/>
      <c r="EU8" s="252"/>
      <c r="EV8" s="253"/>
      <c r="EW8" s="252"/>
      <c r="EX8" s="253"/>
      <c r="EY8" s="252"/>
      <c r="EZ8" s="253"/>
      <c r="FA8" s="252"/>
      <c r="FB8" s="253"/>
      <c r="FC8" s="252"/>
      <c r="FD8" s="253"/>
      <c r="FE8" s="252"/>
      <c r="FF8" s="253"/>
      <c r="FG8" s="252"/>
      <c r="FH8" s="253"/>
      <c r="FI8" s="252"/>
      <c r="FJ8" s="253"/>
      <c r="FK8" s="252"/>
      <c r="FL8" s="253"/>
      <c r="FM8" s="252"/>
      <c r="FN8" s="253"/>
      <c r="FO8" s="252"/>
      <c r="FP8" s="253"/>
      <c r="FQ8" s="252"/>
      <c r="FR8" s="253"/>
      <c r="FS8" s="252"/>
      <c r="FT8" s="253"/>
      <c r="FU8" s="252"/>
      <c r="FV8" s="253"/>
    </row>
    <row r="9" spans="1:178" s="3" customFormat="1" ht="12" thickBot="1" x14ac:dyDescent="0.25">
      <c r="A9" s="266"/>
      <c r="B9" s="268"/>
      <c r="C9" s="270"/>
      <c r="D9" s="272"/>
      <c r="E9" s="18">
        <v>1</v>
      </c>
      <c r="F9" s="19">
        <v>2</v>
      </c>
      <c r="G9" s="19">
        <v>3</v>
      </c>
      <c r="H9" s="20">
        <v>4</v>
      </c>
      <c r="I9" s="21">
        <v>1</v>
      </c>
      <c r="J9" s="19">
        <v>2</v>
      </c>
      <c r="K9" s="19">
        <v>3</v>
      </c>
      <c r="L9" s="22">
        <v>4</v>
      </c>
      <c r="M9" s="18">
        <v>1</v>
      </c>
      <c r="N9" s="19">
        <v>2</v>
      </c>
      <c r="O9" s="19">
        <v>3</v>
      </c>
      <c r="P9" s="22">
        <v>4</v>
      </c>
      <c r="Q9" s="18">
        <v>1</v>
      </c>
      <c r="R9" s="19">
        <v>2</v>
      </c>
      <c r="S9" s="19">
        <v>3</v>
      </c>
      <c r="T9" s="22">
        <v>4</v>
      </c>
      <c r="U9" s="18">
        <v>1</v>
      </c>
      <c r="V9" s="19">
        <v>2</v>
      </c>
      <c r="W9" s="19">
        <v>3</v>
      </c>
      <c r="X9" s="20">
        <v>4</v>
      </c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8"/>
      <c r="BP9" s="198"/>
      <c r="BQ9" s="198"/>
      <c r="BR9" s="198"/>
      <c r="BS9" s="198"/>
      <c r="BT9" s="198"/>
      <c r="BU9" s="198"/>
      <c r="BV9" s="198"/>
      <c r="BW9" s="198"/>
      <c r="BX9" s="198"/>
      <c r="BY9" s="198"/>
      <c r="BZ9" s="198"/>
      <c r="CA9" s="198"/>
      <c r="CB9" s="198"/>
      <c r="CC9" s="198"/>
      <c r="CD9" s="198"/>
      <c r="CE9" s="198"/>
      <c r="CF9" s="198"/>
      <c r="CG9" s="198"/>
      <c r="CH9" s="198"/>
      <c r="CI9" s="198"/>
      <c r="CJ9" s="198"/>
      <c r="CK9" s="198"/>
      <c r="CL9" s="198"/>
      <c r="CM9" s="198"/>
      <c r="CN9" s="198"/>
      <c r="CO9" s="198"/>
      <c r="CP9" s="198"/>
      <c r="CQ9" s="198"/>
      <c r="CR9" s="198"/>
      <c r="CS9" s="198"/>
      <c r="CT9" s="198"/>
      <c r="CU9" s="198"/>
      <c r="CV9" s="198"/>
      <c r="CW9" s="198"/>
      <c r="CX9" s="198"/>
      <c r="CY9" s="196">
        <v>1</v>
      </c>
      <c r="CZ9" s="9">
        <v>2</v>
      </c>
      <c r="DA9" s="9">
        <v>1</v>
      </c>
      <c r="DB9" s="9">
        <v>2</v>
      </c>
      <c r="DC9" s="9">
        <v>1</v>
      </c>
      <c r="DD9" s="9">
        <v>2</v>
      </c>
      <c r="DE9" s="9">
        <v>1</v>
      </c>
      <c r="DF9" s="9">
        <v>2</v>
      </c>
      <c r="DG9" s="9">
        <v>1</v>
      </c>
      <c r="DH9" s="9">
        <v>2</v>
      </c>
      <c r="DI9" s="9">
        <v>1</v>
      </c>
      <c r="DJ9" s="9">
        <v>2</v>
      </c>
      <c r="DK9" s="9">
        <v>1</v>
      </c>
      <c r="DL9" s="9">
        <v>2</v>
      </c>
      <c r="DM9" s="9">
        <v>1</v>
      </c>
      <c r="DN9" s="9">
        <v>2</v>
      </c>
      <c r="DO9" s="9">
        <v>1</v>
      </c>
      <c r="DP9" s="9">
        <v>2</v>
      </c>
      <c r="DQ9" s="9">
        <v>1</v>
      </c>
      <c r="DR9" s="9">
        <v>2</v>
      </c>
      <c r="DS9" s="9">
        <v>1</v>
      </c>
      <c r="DT9" s="9">
        <v>2</v>
      </c>
      <c r="DU9" s="9">
        <v>1</v>
      </c>
      <c r="DV9" s="9">
        <v>2</v>
      </c>
      <c r="DW9" s="9">
        <v>1</v>
      </c>
      <c r="DX9" s="9">
        <v>2</v>
      </c>
      <c r="DY9" s="9">
        <v>1</v>
      </c>
      <c r="DZ9" s="9">
        <v>2</v>
      </c>
      <c r="EA9" s="9">
        <v>1</v>
      </c>
      <c r="EB9" s="9">
        <v>2</v>
      </c>
      <c r="EC9" s="9">
        <v>1</v>
      </c>
      <c r="ED9" s="9">
        <v>2</v>
      </c>
      <c r="EE9" s="9">
        <v>1</v>
      </c>
      <c r="EF9" s="9">
        <v>2</v>
      </c>
      <c r="EG9" s="9">
        <v>1</v>
      </c>
      <c r="EH9" s="9">
        <v>2</v>
      </c>
      <c r="EI9" s="9">
        <v>1</v>
      </c>
      <c r="EJ9" s="9">
        <v>2</v>
      </c>
      <c r="EK9" s="9">
        <v>1</v>
      </c>
      <c r="EL9" s="9">
        <v>2</v>
      </c>
      <c r="EM9" s="9">
        <v>1</v>
      </c>
      <c r="EN9" s="9">
        <v>2</v>
      </c>
      <c r="EO9" s="9">
        <v>1</v>
      </c>
      <c r="EP9" s="9">
        <v>2</v>
      </c>
      <c r="EQ9" s="9">
        <v>1</v>
      </c>
      <c r="ER9" s="9">
        <v>2</v>
      </c>
      <c r="ES9" s="9">
        <v>1</v>
      </c>
      <c r="ET9" s="9">
        <v>2</v>
      </c>
      <c r="EU9" s="9">
        <v>1</v>
      </c>
      <c r="EV9" s="9">
        <v>2</v>
      </c>
      <c r="EW9" s="9">
        <v>1</v>
      </c>
      <c r="EX9" s="9">
        <v>2</v>
      </c>
      <c r="EY9" s="9">
        <v>1</v>
      </c>
      <c r="EZ9" s="9">
        <v>2</v>
      </c>
      <c r="FA9" s="9">
        <v>1</v>
      </c>
      <c r="FB9" s="9">
        <v>2</v>
      </c>
      <c r="FC9" s="9">
        <v>1</v>
      </c>
      <c r="FD9" s="9">
        <v>2</v>
      </c>
      <c r="FE9" s="9">
        <v>1</v>
      </c>
      <c r="FF9" s="9">
        <v>2</v>
      </c>
      <c r="FG9" s="9">
        <v>1</v>
      </c>
      <c r="FH9" s="9">
        <v>2</v>
      </c>
      <c r="FI9" s="9">
        <v>1</v>
      </c>
      <c r="FJ9" s="9">
        <v>2</v>
      </c>
      <c r="FK9" s="9">
        <v>1</v>
      </c>
      <c r="FL9" s="9">
        <v>2</v>
      </c>
      <c r="FM9" s="9">
        <v>1</v>
      </c>
      <c r="FN9" s="9">
        <v>2</v>
      </c>
      <c r="FO9" s="9">
        <v>1</v>
      </c>
      <c r="FP9" s="9">
        <v>2</v>
      </c>
      <c r="FQ9" s="9">
        <v>1</v>
      </c>
      <c r="FR9" s="9">
        <v>2</v>
      </c>
      <c r="FS9" s="9">
        <v>1</v>
      </c>
      <c r="FT9" s="9">
        <v>2</v>
      </c>
      <c r="FU9" s="9">
        <v>1</v>
      </c>
      <c r="FV9" s="9">
        <v>2</v>
      </c>
    </row>
    <row r="10" spans="1:178" s="3" customFormat="1" ht="13.5" thickBot="1" x14ac:dyDescent="0.25">
      <c r="A10" s="254" t="s">
        <v>128</v>
      </c>
      <c r="B10" s="255"/>
      <c r="C10" s="255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6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199"/>
      <c r="BG10" s="199"/>
      <c r="BH10" s="199"/>
      <c r="BI10" s="199"/>
      <c r="BJ10" s="199"/>
      <c r="BK10" s="199"/>
      <c r="BL10" s="199"/>
      <c r="BM10" s="199"/>
      <c r="BN10" s="199"/>
      <c r="BO10" s="199"/>
      <c r="BP10" s="199"/>
      <c r="BQ10" s="199"/>
      <c r="BR10" s="199"/>
      <c r="BS10" s="199"/>
      <c r="BT10" s="199"/>
      <c r="BU10" s="199"/>
      <c r="BV10" s="199"/>
      <c r="BW10" s="199"/>
      <c r="BX10" s="199"/>
      <c r="BY10" s="199"/>
      <c r="BZ10" s="199"/>
      <c r="CA10" s="199"/>
      <c r="CB10" s="199"/>
      <c r="CC10" s="199"/>
      <c r="CD10" s="199"/>
      <c r="CE10" s="199"/>
      <c r="CF10" s="199"/>
      <c r="CG10" s="199"/>
      <c r="CH10" s="199"/>
      <c r="CI10" s="199"/>
      <c r="CJ10" s="199"/>
      <c r="CK10" s="199"/>
      <c r="CL10" s="199"/>
      <c r="CM10" s="199"/>
      <c r="CN10" s="199"/>
      <c r="CO10" s="199"/>
      <c r="CP10" s="199"/>
      <c r="CQ10" s="199"/>
      <c r="CR10" s="199"/>
      <c r="CS10" s="199"/>
      <c r="CT10" s="199"/>
      <c r="CU10" s="199"/>
      <c r="CV10" s="199"/>
      <c r="CW10" s="199"/>
      <c r="CX10" s="199"/>
      <c r="CY10" s="4"/>
    </row>
    <row r="11" spans="1:178" s="3" customFormat="1" ht="13.5" thickBot="1" x14ac:dyDescent="0.25">
      <c r="A11" s="234" t="s">
        <v>129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6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  <c r="BI11" s="199"/>
      <c r="BJ11" s="199"/>
      <c r="BK11" s="199"/>
      <c r="BL11" s="199"/>
      <c r="BM11" s="199"/>
      <c r="BN11" s="199"/>
      <c r="BO11" s="199"/>
      <c r="BP11" s="199"/>
      <c r="BQ11" s="199"/>
      <c r="BR11" s="199"/>
      <c r="BS11" s="199"/>
      <c r="BT11" s="199"/>
      <c r="BU11" s="199"/>
      <c r="BV11" s="199"/>
      <c r="BW11" s="199"/>
      <c r="BX11" s="199"/>
      <c r="BY11" s="199"/>
      <c r="BZ11" s="199"/>
      <c r="CA11" s="199"/>
      <c r="CB11" s="199"/>
      <c r="CC11" s="199"/>
      <c r="CD11" s="199"/>
      <c r="CE11" s="199"/>
      <c r="CF11" s="199"/>
      <c r="CG11" s="199"/>
      <c r="CH11" s="199"/>
      <c r="CI11" s="199"/>
      <c r="CJ11" s="199"/>
      <c r="CK11" s="199"/>
      <c r="CL11" s="199"/>
      <c r="CM11" s="199"/>
      <c r="CN11" s="199"/>
      <c r="CO11" s="199"/>
      <c r="CP11" s="199"/>
      <c r="CQ11" s="199"/>
      <c r="CR11" s="199"/>
      <c r="CS11" s="199"/>
      <c r="CT11" s="199"/>
      <c r="CU11" s="199"/>
      <c r="CV11" s="199"/>
      <c r="CW11" s="199"/>
      <c r="CX11" s="199"/>
      <c r="CY11" s="4"/>
    </row>
    <row r="12" spans="1:178" s="130" customFormat="1" ht="33.75" x14ac:dyDescent="0.2">
      <c r="A12" s="131" t="s">
        <v>84</v>
      </c>
      <c r="B12" s="135" t="s">
        <v>77</v>
      </c>
      <c r="C12" s="136" t="s">
        <v>37</v>
      </c>
      <c r="D12" s="137">
        <v>1249</v>
      </c>
      <c r="E12" s="127"/>
      <c r="F12" s="127"/>
      <c r="G12" s="128">
        <v>1009</v>
      </c>
      <c r="H12" s="128"/>
      <c r="I12" s="138">
        <v>1009</v>
      </c>
      <c r="J12" s="138"/>
      <c r="K12" s="138"/>
      <c r="L12" s="138"/>
      <c r="M12" s="138">
        <v>974</v>
      </c>
      <c r="N12" s="138"/>
      <c r="O12" s="138"/>
      <c r="P12" s="138"/>
      <c r="Q12" s="138">
        <v>974</v>
      </c>
      <c r="R12" s="138"/>
      <c r="S12" s="138"/>
      <c r="T12" s="138"/>
      <c r="U12" s="128"/>
      <c r="V12" s="139"/>
      <c r="W12" s="140"/>
      <c r="X12" s="207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  <c r="BI12" s="199"/>
      <c r="BJ12" s="199"/>
      <c r="BK12" s="199"/>
      <c r="BL12" s="199"/>
      <c r="BM12" s="199"/>
      <c r="BN12" s="199"/>
      <c r="BO12" s="199"/>
      <c r="BP12" s="199"/>
      <c r="BQ12" s="199"/>
      <c r="BR12" s="199"/>
      <c r="BS12" s="199"/>
      <c r="BT12" s="199"/>
      <c r="BU12" s="199"/>
      <c r="BV12" s="199"/>
      <c r="BW12" s="199"/>
      <c r="BX12" s="199"/>
      <c r="BY12" s="199"/>
      <c r="BZ12" s="199"/>
      <c r="CA12" s="199"/>
      <c r="CB12" s="199"/>
      <c r="CC12" s="199"/>
      <c r="CD12" s="199"/>
      <c r="CE12" s="199"/>
      <c r="CF12" s="199"/>
      <c r="CG12" s="199"/>
      <c r="CH12" s="199"/>
      <c r="CI12" s="199"/>
      <c r="CJ12" s="199"/>
      <c r="CK12" s="199"/>
      <c r="CL12" s="199"/>
      <c r="CM12" s="199"/>
      <c r="CN12" s="199"/>
      <c r="CO12" s="199"/>
      <c r="CP12" s="199"/>
      <c r="CQ12" s="199"/>
      <c r="CR12" s="199"/>
      <c r="CS12" s="199"/>
      <c r="CT12" s="199"/>
      <c r="CU12" s="199"/>
      <c r="CV12" s="199"/>
      <c r="CW12" s="199"/>
      <c r="CX12" s="199"/>
      <c r="CY12" s="129"/>
    </row>
    <row r="13" spans="1:178" s="130" customFormat="1" ht="11.25" x14ac:dyDescent="0.2">
      <c r="A13" s="131" t="s">
        <v>55</v>
      </c>
      <c r="B13" s="135" t="s">
        <v>32</v>
      </c>
      <c r="C13" s="136" t="s">
        <v>38</v>
      </c>
      <c r="D13" s="137">
        <v>57</v>
      </c>
      <c r="E13" s="127"/>
      <c r="F13" s="127"/>
      <c r="G13" s="137">
        <v>7</v>
      </c>
      <c r="H13" s="128"/>
      <c r="I13" s="138">
        <v>7</v>
      </c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28"/>
      <c r="V13" s="139"/>
      <c r="W13" s="140"/>
      <c r="X13" s="207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  <c r="BG13" s="199"/>
      <c r="BH13" s="199"/>
      <c r="BI13" s="199"/>
      <c r="BJ13" s="199"/>
      <c r="BK13" s="199"/>
      <c r="BL13" s="199"/>
      <c r="BM13" s="199"/>
      <c r="BN13" s="199"/>
      <c r="BO13" s="199"/>
      <c r="BP13" s="199"/>
      <c r="BQ13" s="199"/>
      <c r="BR13" s="199"/>
      <c r="BS13" s="199"/>
      <c r="BT13" s="199"/>
      <c r="BU13" s="199"/>
      <c r="BV13" s="199"/>
      <c r="BW13" s="199"/>
      <c r="BX13" s="199"/>
      <c r="BY13" s="199"/>
      <c r="BZ13" s="199"/>
      <c r="CA13" s="199"/>
      <c r="CB13" s="199"/>
      <c r="CC13" s="199"/>
      <c r="CD13" s="199"/>
      <c r="CE13" s="199"/>
      <c r="CF13" s="199"/>
      <c r="CG13" s="199"/>
      <c r="CH13" s="199"/>
      <c r="CI13" s="199"/>
      <c r="CJ13" s="199"/>
      <c r="CK13" s="199"/>
      <c r="CL13" s="199"/>
      <c r="CM13" s="199"/>
      <c r="CN13" s="199"/>
      <c r="CO13" s="199"/>
      <c r="CP13" s="199"/>
      <c r="CQ13" s="199"/>
      <c r="CR13" s="199"/>
      <c r="CS13" s="199"/>
      <c r="CT13" s="199"/>
      <c r="CU13" s="199"/>
      <c r="CV13" s="199"/>
      <c r="CW13" s="199"/>
      <c r="CX13" s="199"/>
      <c r="CY13" s="129"/>
    </row>
    <row r="14" spans="1:178" s="151" customFormat="1" ht="33.75" x14ac:dyDescent="0.2">
      <c r="A14" s="131" t="s">
        <v>114</v>
      </c>
      <c r="B14" s="135" t="s">
        <v>78</v>
      </c>
      <c r="C14" s="142" t="s">
        <v>7</v>
      </c>
      <c r="D14" s="137">
        <v>0</v>
      </c>
      <c r="E14" s="132"/>
      <c r="F14" s="132"/>
      <c r="G14" s="128"/>
      <c r="H14" s="128"/>
      <c r="I14" s="128"/>
      <c r="J14" s="128"/>
      <c r="K14" s="128"/>
      <c r="L14" s="128"/>
      <c r="M14" s="128"/>
      <c r="N14" s="128">
        <v>1</v>
      </c>
      <c r="O14" s="128"/>
      <c r="P14" s="128"/>
      <c r="Q14" s="128"/>
      <c r="R14" s="128"/>
      <c r="S14" s="128"/>
      <c r="T14" s="128"/>
      <c r="U14" s="128"/>
      <c r="V14" s="128"/>
      <c r="W14" s="128"/>
      <c r="X14" s="208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  <c r="BI14" s="200"/>
      <c r="BJ14" s="200"/>
      <c r="BK14" s="200"/>
      <c r="BL14" s="200"/>
      <c r="BM14" s="200"/>
      <c r="BN14" s="200"/>
      <c r="BO14" s="200"/>
      <c r="BP14" s="200"/>
      <c r="BQ14" s="200"/>
      <c r="BR14" s="200"/>
      <c r="BS14" s="200"/>
      <c r="BT14" s="200"/>
      <c r="BU14" s="200"/>
      <c r="BV14" s="200"/>
      <c r="BW14" s="200"/>
      <c r="BX14" s="200"/>
      <c r="BY14" s="200"/>
      <c r="BZ14" s="200"/>
      <c r="CA14" s="200"/>
      <c r="CB14" s="200"/>
      <c r="CC14" s="200"/>
      <c r="CD14" s="200"/>
      <c r="CE14" s="200"/>
      <c r="CF14" s="200"/>
      <c r="CG14" s="200"/>
      <c r="CH14" s="200"/>
      <c r="CI14" s="200"/>
      <c r="CJ14" s="200"/>
      <c r="CK14" s="200"/>
      <c r="CL14" s="200"/>
      <c r="CM14" s="200"/>
      <c r="CN14" s="200"/>
      <c r="CO14" s="200"/>
      <c r="CP14" s="200"/>
      <c r="CQ14" s="200"/>
      <c r="CR14" s="200"/>
      <c r="CS14" s="200"/>
      <c r="CT14" s="200"/>
      <c r="CU14" s="200"/>
      <c r="CV14" s="200"/>
      <c r="CW14" s="200"/>
      <c r="CX14" s="200"/>
      <c r="CY14" s="150"/>
    </row>
    <row r="15" spans="1:178" s="151" customFormat="1" ht="33.75" x14ac:dyDescent="0.2">
      <c r="A15" s="131" t="s">
        <v>85</v>
      </c>
      <c r="B15" s="135" t="s">
        <v>79</v>
      </c>
      <c r="C15" s="142" t="s">
        <v>8</v>
      </c>
      <c r="D15" s="143">
        <v>46</v>
      </c>
      <c r="E15" s="132"/>
      <c r="F15" s="132"/>
      <c r="G15" s="133">
        <v>7</v>
      </c>
      <c r="H15" s="133"/>
      <c r="I15" s="133"/>
      <c r="J15" s="133">
        <v>7</v>
      </c>
      <c r="K15" s="133"/>
      <c r="L15" s="133"/>
      <c r="M15" s="134"/>
      <c r="N15" s="133"/>
      <c r="O15" s="133"/>
      <c r="P15" s="133"/>
      <c r="Q15" s="133"/>
      <c r="R15" s="134"/>
      <c r="S15" s="152"/>
      <c r="T15" s="152"/>
      <c r="U15" s="133"/>
      <c r="V15" s="134"/>
      <c r="W15" s="152"/>
      <c r="X15" s="209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0"/>
      <c r="BI15" s="200"/>
      <c r="BJ15" s="200"/>
      <c r="BK15" s="200"/>
      <c r="BL15" s="200"/>
      <c r="BM15" s="200"/>
      <c r="BN15" s="200"/>
      <c r="BO15" s="200"/>
      <c r="BP15" s="200"/>
      <c r="BQ15" s="200"/>
      <c r="BR15" s="200"/>
      <c r="BS15" s="200"/>
      <c r="BT15" s="200"/>
      <c r="BU15" s="200"/>
      <c r="BV15" s="200"/>
      <c r="BW15" s="200"/>
      <c r="BX15" s="200"/>
      <c r="BY15" s="200"/>
      <c r="BZ15" s="200"/>
      <c r="CA15" s="200"/>
      <c r="CB15" s="200"/>
      <c r="CC15" s="200"/>
      <c r="CD15" s="200"/>
      <c r="CE15" s="200"/>
      <c r="CF15" s="200"/>
      <c r="CG15" s="200"/>
      <c r="CH15" s="200"/>
      <c r="CI15" s="200"/>
      <c r="CJ15" s="200"/>
      <c r="CK15" s="200"/>
      <c r="CL15" s="200"/>
      <c r="CM15" s="200"/>
      <c r="CN15" s="200"/>
      <c r="CO15" s="200"/>
      <c r="CP15" s="200"/>
      <c r="CQ15" s="200"/>
      <c r="CR15" s="200"/>
      <c r="CS15" s="200"/>
      <c r="CT15" s="200"/>
      <c r="CU15" s="200"/>
      <c r="CV15" s="200"/>
      <c r="CW15" s="200"/>
      <c r="CX15" s="200"/>
      <c r="CY15" s="150"/>
    </row>
    <row r="16" spans="1:178" s="130" customFormat="1" ht="33.75" x14ac:dyDescent="0.2">
      <c r="A16" s="131" t="s">
        <v>115</v>
      </c>
      <c r="B16" s="141" t="s">
        <v>135</v>
      </c>
      <c r="C16" s="142" t="s">
        <v>166</v>
      </c>
      <c r="D16" s="143">
        <v>0</v>
      </c>
      <c r="E16" s="132"/>
      <c r="F16" s="132"/>
      <c r="G16" s="144">
        <v>33</v>
      </c>
      <c r="H16" s="144">
        <v>34</v>
      </c>
      <c r="I16" s="144">
        <v>16</v>
      </c>
      <c r="J16" s="144">
        <v>16</v>
      </c>
      <c r="K16" s="144">
        <v>17</v>
      </c>
      <c r="L16" s="144">
        <v>18</v>
      </c>
      <c r="M16" s="144">
        <v>16</v>
      </c>
      <c r="N16" s="144">
        <v>16</v>
      </c>
      <c r="O16" s="144">
        <v>17</v>
      </c>
      <c r="P16" s="144">
        <v>18</v>
      </c>
      <c r="Q16" s="144">
        <v>16</v>
      </c>
      <c r="R16" s="144">
        <v>16</v>
      </c>
      <c r="S16" s="144">
        <v>17</v>
      </c>
      <c r="T16" s="144">
        <v>18</v>
      </c>
      <c r="U16" s="144">
        <v>16</v>
      </c>
      <c r="V16" s="145">
        <v>16</v>
      </c>
      <c r="W16" s="145">
        <v>17</v>
      </c>
      <c r="X16" s="210">
        <v>18</v>
      </c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  <c r="BI16" s="199"/>
      <c r="BJ16" s="199"/>
      <c r="BK16" s="199"/>
      <c r="BL16" s="199"/>
      <c r="BM16" s="199"/>
      <c r="BN16" s="199"/>
      <c r="BO16" s="199"/>
      <c r="BP16" s="199"/>
      <c r="BQ16" s="199"/>
      <c r="BR16" s="199"/>
      <c r="BS16" s="199"/>
      <c r="BT16" s="199"/>
      <c r="BU16" s="199"/>
      <c r="BV16" s="199"/>
      <c r="BW16" s="199"/>
      <c r="BX16" s="199"/>
      <c r="BY16" s="199"/>
      <c r="BZ16" s="199"/>
      <c r="CA16" s="199"/>
      <c r="CB16" s="199"/>
      <c r="CC16" s="199"/>
      <c r="CD16" s="199"/>
      <c r="CE16" s="199"/>
      <c r="CF16" s="199"/>
      <c r="CG16" s="199"/>
      <c r="CH16" s="199"/>
      <c r="CI16" s="199"/>
      <c r="CJ16" s="199"/>
      <c r="CK16" s="199"/>
      <c r="CL16" s="199"/>
      <c r="CM16" s="199"/>
      <c r="CN16" s="199"/>
      <c r="CO16" s="199"/>
      <c r="CP16" s="199"/>
      <c r="CQ16" s="199"/>
      <c r="CR16" s="199"/>
      <c r="CS16" s="199"/>
      <c r="CT16" s="199"/>
      <c r="CU16" s="199"/>
      <c r="CV16" s="199"/>
      <c r="CW16" s="199"/>
      <c r="CX16" s="199"/>
      <c r="CY16" s="129"/>
    </row>
    <row r="17" spans="1:103" s="130" customFormat="1" ht="23.25" thickBot="1" x14ac:dyDescent="0.25">
      <c r="A17" s="131" t="s">
        <v>116</v>
      </c>
      <c r="B17" s="13" t="s">
        <v>80</v>
      </c>
      <c r="C17" s="142" t="s">
        <v>39</v>
      </c>
      <c r="D17" s="143">
        <v>0</v>
      </c>
      <c r="E17" s="132"/>
      <c r="F17" s="132"/>
      <c r="G17" s="144">
        <v>1</v>
      </c>
      <c r="H17" s="144">
        <v>1</v>
      </c>
      <c r="I17" s="144"/>
      <c r="J17" s="144">
        <v>1</v>
      </c>
      <c r="K17" s="144"/>
      <c r="L17" s="144">
        <v>1</v>
      </c>
      <c r="M17" s="144"/>
      <c r="N17" s="144">
        <v>1</v>
      </c>
      <c r="O17" s="144"/>
      <c r="P17" s="144">
        <v>1</v>
      </c>
      <c r="Q17" s="144"/>
      <c r="R17" s="144">
        <v>1</v>
      </c>
      <c r="S17" s="144"/>
      <c r="T17" s="144">
        <v>1</v>
      </c>
      <c r="U17" s="144"/>
      <c r="V17" s="145">
        <v>1</v>
      </c>
      <c r="W17" s="145"/>
      <c r="X17" s="210">
        <v>1</v>
      </c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  <c r="BI17" s="199"/>
      <c r="BJ17" s="199"/>
      <c r="BK17" s="199"/>
      <c r="BL17" s="199"/>
      <c r="BM17" s="199"/>
      <c r="BN17" s="199"/>
      <c r="BO17" s="199"/>
      <c r="BP17" s="199"/>
      <c r="BQ17" s="199"/>
      <c r="BR17" s="199"/>
      <c r="BS17" s="199"/>
      <c r="BT17" s="199"/>
      <c r="BU17" s="199"/>
      <c r="BV17" s="199"/>
      <c r="BW17" s="199"/>
      <c r="BX17" s="199"/>
      <c r="BY17" s="199"/>
      <c r="BZ17" s="199"/>
      <c r="CA17" s="199"/>
      <c r="CB17" s="199"/>
      <c r="CC17" s="199"/>
      <c r="CD17" s="199"/>
      <c r="CE17" s="199"/>
      <c r="CF17" s="199"/>
      <c r="CG17" s="199"/>
      <c r="CH17" s="199"/>
      <c r="CI17" s="199"/>
      <c r="CJ17" s="199"/>
      <c r="CK17" s="199"/>
      <c r="CL17" s="199"/>
      <c r="CM17" s="199"/>
      <c r="CN17" s="199"/>
      <c r="CO17" s="199"/>
      <c r="CP17" s="199"/>
      <c r="CQ17" s="199"/>
      <c r="CR17" s="199"/>
      <c r="CS17" s="199"/>
      <c r="CT17" s="199"/>
      <c r="CU17" s="199"/>
      <c r="CV17" s="199"/>
      <c r="CW17" s="199"/>
      <c r="CX17" s="199"/>
      <c r="CY17" s="129"/>
    </row>
    <row r="18" spans="1:103" s="7" customFormat="1" x14ac:dyDescent="0.2">
      <c r="A18" s="240" t="s">
        <v>136</v>
      </c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2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  <c r="AW18" s="201"/>
      <c r="AX18" s="201"/>
      <c r="AY18" s="201"/>
      <c r="AZ18" s="201"/>
      <c r="BA18" s="201"/>
      <c r="BB18" s="201"/>
      <c r="BC18" s="201"/>
      <c r="BD18" s="201"/>
      <c r="BE18" s="201"/>
      <c r="BF18" s="201"/>
      <c r="BG18" s="201"/>
      <c r="BH18" s="201"/>
      <c r="BI18" s="201"/>
      <c r="BJ18" s="201"/>
      <c r="BK18" s="201"/>
      <c r="BL18" s="201"/>
      <c r="BM18" s="201"/>
      <c r="BN18" s="201"/>
      <c r="BO18" s="201"/>
      <c r="BP18" s="201"/>
      <c r="BQ18" s="201"/>
      <c r="BR18" s="201"/>
      <c r="BS18" s="201"/>
      <c r="BT18" s="201"/>
      <c r="BU18" s="201"/>
      <c r="BV18" s="201"/>
      <c r="BW18" s="201"/>
      <c r="BX18" s="201"/>
      <c r="BY18" s="201"/>
      <c r="BZ18" s="201"/>
      <c r="CA18" s="201"/>
      <c r="CB18" s="201"/>
      <c r="CC18" s="201"/>
      <c r="CD18" s="201"/>
      <c r="CE18" s="201"/>
      <c r="CF18" s="201"/>
      <c r="CG18" s="201"/>
      <c r="CH18" s="201"/>
      <c r="CI18" s="201"/>
      <c r="CJ18" s="201"/>
      <c r="CK18" s="201"/>
      <c r="CL18" s="201"/>
      <c r="CM18" s="201"/>
      <c r="CN18" s="201"/>
      <c r="CO18" s="201"/>
      <c r="CP18" s="201"/>
      <c r="CQ18" s="201"/>
      <c r="CR18" s="201"/>
      <c r="CS18" s="201"/>
      <c r="CT18" s="201"/>
      <c r="CU18" s="201"/>
      <c r="CV18" s="201"/>
      <c r="CW18" s="201"/>
      <c r="CX18" s="201"/>
      <c r="CY18" s="6"/>
    </row>
    <row r="19" spans="1:103" s="147" customFormat="1" ht="45" x14ac:dyDescent="0.2">
      <c r="A19" s="148" t="s">
        <v>56</v>
      </c>
      <c r="B19" s="135" t="s">
        <v>137</v>
      </c>
      <c r="C19" s="142" t="s">
        <v>6</v>
      </c>
      <c r="D19" s="143">
        <v>0</v>
      </c>
      <c r="E19" s="149"/>
      <c r="F19" s="149"/>
      <c r="G19" s="153"/>
      <c r="H19" s="153"/>
      <c r="I19" s="153"/>
      <c r="J19" s="153"/>
      <c r="K19" s="153"/>
      <c r="L19" s="153">
        <v>1</v>
      </c>
      <c r="M19" s="153"/>
      <c r="N19" s="153"/>
      <c r="O19" s="153"/>
      <c r="P19" s="153">
        <v>1</v>
      </c>
      <c r="Q19" s="153"/>
      <c r="R19" s="153"/>
      <c r="S19" s="153"/>
      <c r="T19" s="153"/>
      <c r="U19" s="153"/>
      <c r="V19" s="153"/>
      <c r="W19" s="153"/>
      <c r="X19" s="21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  <c r="AW19" s="201"/>
      <c r="AX19" s="201"/>
      <c r="AY19" s="201"/>
      <c r="AZ19" s="201"/>
      <c r="BA19" s="201"/>
      <c r="BB19" s="201"/>
      <c r="BC19" s="201"/>
      <c r="BD19" s="201"/>
      <c r="BE19" s="201"/>
      <c r="BF19" s="201"/>
      <c r="BG19" s="201"/>
      <c r="BH19" s="201"/>
      <c r="BI19" s="201"/>
      <c r="BJ19" s="201"/>
      <c r="BK19" s="201"/>
      <c r="BL19" s="201"/>
      <c r="BM19" s="201"/>
      <c r="BN19" s="201"/>
      <c r="BO19" s="201"/>
      <c r="BP19" s="201"/>
      <c r="BQ19" s="201"/>
      <c r="BR19" s="201"/>
      <c r="BS19" s="201"/>
      <c r="BT19" s="201"/>
      <c r="BU19" s="201"/>
      <c r="BV19" s="201"/>
      <c r="BW19" s="201"/>
      <c r="BX19" s="201"/>
      <c r="BY19" s="201"/>
      <c r="BZ19" s="201"/>
      <c r="CA19" s="201"/>
      <c r="CB19" s="201"/>
      <c r="CC19" s="201"/>
      <c r="CD19" s="201"/>
      <c r="CE19" s="201"/>
      <c r="CF19" s="201"/>
      <c r="CG19" s="201"/>
      <c r="CH19" s="201"/>
      <c r="CI19" s="201"/>
      <c r="CJ19" s="201"/>
      <c r="CK19" s="201"/>
      <c r="CL19" s="201"/>
      <c r="CM19" s="201"/>
      <c r="CN19" s="201"/>
      <c r="CO19" s="201"/>
      <c r="CP19" s="201"/>
      <c r="CQ19" s="201"/>
      <c r="CR19" s="201"/>
      <c r="CS19" s="201"/>
      <c r="CT19" s="201"/>
      <c r="CU19" s="201"/>
      <c r="CV19" s="201"/>
      <c r="CW19" s="201"/>
      <c r="CX19" s="201"/>
      <c r="CY19" s="146"/>
    </row>
    <row r="20" spans="1:103" s="147" customFormat="1" ht="33.75" x14ac:dyDescent="0.2">
      <c r="A20" s="154" t="s">
        <v>111</v>
      </c>
      <c r="B20" s="135" t="s">
        <v>138</v>
      </c>
      <c r="C20" s="142" t="s">
        <v>9</v>
      </c>
      <c r="D20" s="137">
        <v>0</v>
      </c>
      <c r="E20" s="132"/>
      <c r="F20" s="132"/>
      <c r="G20" s="133"/>
      <c r="H20" s="133"/>
      <c r="I20" s="133">
        <v>1</v>
      </c>
      <c r="J20" s="133"/>
      <c r="K20" s="133"/>
      <c r="L20" s="133"/>
      <c r="M20" s="133">
        <v>1</v>
      </c>
      <c r="N20" s="133"/>
      <c r="O20" s="133"/>
      <c r="P20" s="133"/>
      <c r="Q20" s="133">
        <v>1</v>
      </c>
      <c r="R20" s="133"/>
      <c r="S20" s="133"/>
      <c r="T20" s="133"/>
      <c r="U20" s="134">
        <v>1</v>
      </c>
      <c r="V20" s="134"/>
      <c r="W20" s="134"/>
      <c r="X20" s="212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  <c r="AW20" s="201"/>
      <c r="AX20" s="201"/>
      <c r="AY20" s="201"/>
      <c r="AZ20" s="201"/>
      <c r="BA20" s="201"/>
      <c r="BB20" s="201"/>
      <c r="BC20" s="201"/>
      <c r="BD20" s="201"/>
      <c r="BE20" s="201"/>
      <c r="BF20" s="201"/>
      <c r="BG20" s="201"/>
      <c r="BH20" s="201"/>
      <c r="BI20" s="201"/>
      <c r="BJ20" s="201"/>
      <c r="BK20" s="201"/>
      <c r="BL20" s="201"/>
      <c r="BM20" s="201"/>
      <c r="BN20" s="201"/>
      <c r="BO20" s="201"/>
      <c r="BP20" s="201"/>
      <c r="BQ20" s="201"/>
      <c r="BR20" s="201"/>
      <c r="BS20" s="201"/>
      <c r="BT20" s="201"/>
      <c r="BU20" s="201"/>
      <c r="BV20" s="201"/>
      <c r="BW20" s="201"/>
      <c r="BX20" s="201"/>
      <c r="BY20" s="201"/>
      <c r="BZ20" s="201"/>
      <c r="CA20" s="201"/>
      <c r="CB20" s="201"/>
      <c r="CC20" s="201"/>
      <c r="CD20" s="201"/>
      <c r="CE20" s="201"/>
      <c r="CF20" s="201"/>
      <c r="CG20" s="201"/>
      <c r="CH20" s="201"/>
      <c r="CI20" s="201"/>
      <c r="CJ20" s="201"/>
      <c r="CK20" s="201"/>
      <c r="CL20" s="201"/>
      <c r="CM20" s="201"/>
      <c r="CN20" s="201"/>
      <c r="CO20" s="201"/>
      <c r="CP20" s="201"/>
      <c r="CQ20" s="201"/>
      <c r="CR20" s="201"/>
      <c r="CS20" s="201"/>
      <c r="CT20" s="201"/>
      <c r="CU20" s="201"/>
      <c r="CV20" s="201"/>
      <c r="CW20" s="201"/>
      <c r="CX20" s="201"/>
      <c r="CY20" s="146"/>
    </row>
    <row r="21" spans="1:103" s="147" customFormat="1" ht="11.25" x14ac:dyDescent="0.2">
      <c r="A21" s="154" t="s">
        <v>57</v>
      </c>
      <c r="B21" s="135" t="s">
        <v>139</v>
      </c>
      <c r="C21" s="155" t="s">
        <v>10</v>
      </c>
      <c r="D21" s="137">
        <v>0</v>
      </c>
      <c r="E21" s="132"/>
      <c r="F21" s="132"/>
      <c r="G21" s="133"/>
      <c r="H21" s="133"/>
      <c r="I21" s="133"/>
      <c r="J21" s="133"/>
      <c r="K21" s="134"/>
      <c r="L21" s="134">
        <v>620</v>
      </c>
      <c r="M21" s="134"/>
      <c r="N21" s="134"/>
      <c r="O21" s="134"/>
      <c r="P21" s="134"/>
      <c r="Q21" s="134"/>
      <c r="R21" s="134"/>
      <c r="S21" s="134"/>
      <c r="T21" s="134">
        <v>619</v>
      </c>
      <c r="U21" s="134"/>
      <c r="V21" s="134"/>
      <c r="W21" s="134"/>
      <c r="X21" s="212"/>
      <c r="Y21" s="201"/>
      <c r="Z21" s="201"/>
      <c r="AA21" s="201"/>
      <c r="AB21" s="201"/>
      <c r="AC21" s="201"/>
      <c r="AD21" s="201"/>
      <c r="AE21" s="201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/>
      <c r="AT21" s="201"/>
      <c r="AU21" s="201"/>
      <c r="AV21" s="201"/>
      <c r="AW21" s="201"/>
      <c r="AX21" s="201"/>
      <c r="AY21" s="201"/>
      <c r="AZ21" s="201"/>
      <c r="BA21" s="201"/>
      <c r="BB21" s="201"/>
      <c r="BC21" s="201"/>
      <c r="BD21" s="201"/>
      <c r="BE21" s="201"/>
      <c r="BF21" s="201"/>
      <c r="BG21" s="201"/>
      <c r="BH21" s="201"/>
      <c r="BI21" s="201"/>
      <c r="BJ21" s="201"/>
      <c r="BK21" s="201"/>
      <c r="BL21" s="201"/>
      <c r="BM21" s="201"/>
      <c r="BN21" s="201"/>
      <c r="BO21" s="201"/>
      <c r="BP21" s="201"/>
      <c r="BQ21" s="201"/>
      <c r="BR21" s="201"/>
      <c r="BS21" s="201"/>
      <c r="BT21" s="201"/>
      <c r="BU21" s="201"/>
      <c r="BV21" s="201"/>
      <c r="BW21" s="201"/>
      <c r="BX21" s="201"/>
      <c r="BY21" s="201"/>
      <c r="BZ21" s="201"/>
      <c r="CA21" s="201"/>
      <c r="CB21" s="201"/>
      <c r="CC21" s="201"/>
      <c r="CD21" s="201"/>
      <c r="CE21" s="201"/>
      <c r="CF21" s="201"/>
      <c r="CG21" s="201"/>
      <c r="CH21" s="201"/>
      <c r="CI21" s="201"/>
      <c r="CJ21" s="201"/>
      <c r="CK21" s="201"/>
      <c r="CL21" s="201"/>
      <c r="CM21" s="201"/>
      <c r="CN21" s="201"/>
      <c r="CO21" s="201"/>
      <c r="CP21" s="201"/>
      <c r="CQ21" s="201"/>
      <c r="CR21" s="201"/>
      <c r="CS21" s="201"/>
      <c r="CT21" s="201"/>
      <c r="CU21" s="201"/>
      <c r="CV21" s="201"/>
      <c r="CW21" s="201"/>
      <c r="CX21" s="201"/>
      <c r="CY21" s="146"/>
    </row>
    <row r="22" spans="1:103" s="147" customFormat="1" ht="33.75" x14ac:dyDescent="0.2">
      <c r="A22" s="154" t="s">
        <v>58</v>
      </c>
      <c r="B22" s="135" t="s">
        <v>140</v>
      </c>
      <c r="C22" s="155" t="s">
        <v>11</v>
      </c>
      <c r="D22" s="137">
        <v>0</v>
      </c>
      <c r="E22" s="132"/>
      <c r="F22" s="132"/>
      <c r="G22" s="133"/>
      <c r="H22" s="133"/>
      <c r="I22" s="133"/>
      <c r="J22" s="133"/>
      <c r="K22" s="133">
        <v>1</v>
      </c>
      <c r="L22" s="133"/>
      <c r="M22" s="133"/>
      <c r="N22" s="133"/>
      <c r="O22" s="133"/>
      <c r="P22" s="133"/>
      <c r="Q22" s="133"/>
      <c r="R22" s="133"/>
      <c r="S22" s="134"/>
      <c r="T22" s="134"/>
      <c r="U22" s="134"/>
      <c r="V22" s="134"/>
      <c r="W22" s="134"/>
      <c r="X22" s="212"/>
      <c r="Y22" s="201"/>
      <c r="Z22" s="201"/>
      <c r="AA22" s="201"/>
      <c r="AB22" s="201"/>
      <c r="AC22" s="201"/>
      <c r="AD22" s="201"/>
      <c r="AE22" s="201"/>
      <c r="AF22" s="201"/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/>
      <c r="AT22" s="201"/>
      <c r="AU22" s="201"/>
      <c r="AV22" s="201"/>
      <c r="AW22" s="201"/>
      <c r="AX22" s="201"/>
      <c r="AY22" s="201"/>
      <c r="AZ22" s="201"/>
      <c r="BA22" s="201"/>
      <c r="BB22" s="201"/>
      <c r="BC22" s="201"/>
      <c r="BD22" s="201"/>
      <c r="BE22" s="201"/>
      <c r="BF22" s="201"/>
      <c r="BG22" s="201"/>
      <c r="BH22" s="201"/>
      <c r="BI22" s="201"/>
      <c r="BJ22" s="201"/>
      <c r="BK22" s="201"/>
      <c r="BL22" s="201"/>
      <c r="BM22" s="201"/>
      <c r="BN22" s="201"/>
      <c r="BO22" s="201"/>
      <c r="BP22" s="201"/>
      <c r="BQ22" s="201"/>
      <c r="BR22" s="201"/>
      <c r="BS22" s="201"/>
      <c r="BT22" s="201"/>
      <c r="BU22" s="201"/>
      <c r="BV22" s="201"/>
      <c r="BW22" s="201"/>
      <c r="BX22" s="201"/>
      <c r="BY22" s="201"/>
      <c r="BZ22" s="201"/>
      <c r="CA22" s="201"/>
      <c r="CB22" s="201"/>
      <c r="CC22" s="201"/>
      <c r="CD22" s="201"/>
      <c r="CE22" s="201"/>
      <c r="CF22" s="201"/>
      <c r="CG22" s="201"/>
      <c r="CH22" s="201"/>
      <c r="CI22" s="201"/>
      <c r="CJ22" s="201"/>
      <c r="CK22" s="201"/>
      <c r="CL22" s="201"/>
      <c r="CM22" s="201"/>
      <c r="CN22" s="201"/>
      <c r="CO22" s="201"/>
      <c r="CP22" s="201"/>
      <c r="CQ22" s="201"/>
      <c r="CR22" s="201"/>
      <c r="CS22" s="201"/>
      <c r="CT22" s="201"/>
      <c r="CU22" s="201"/>
      <c r="CV22" s="201"/>
      <c r="CW22" s="201"/>
      <c r="CX22" s="201"/>
      <c r="CY22" s="146"/>
    </row>
    <row r="23" spans="1:103" s="147" customFormat="1" ht="23.25" thickBot="1" x14ac:dyDescent="0.25">
      <c r="A23" s="148" t="s">
        <v>59</v>
      </c>
      <c r="B23" s="156" t="s">
        <v>33</v>
      </c>
      <c r="C23" s="155" t="s">
        <v>12</v>
      </c>
      <c r="D23" s="158">
        <v>0</v>
      </c>
      <c r="E23" s="132"/>
      <c r="F23" s="132"/>
      <c r="G23" s="133"/>
      <c r="H23" s="133"/>
      <c r="I23" s="133"/>
      <c r="J23" s="133"/>
      <c r="K23" s="133"/>
      <c r="L23" s="133"/>
      <c r="M23" s="133"/>
      <c r="N23" s="133"/>
      <c r="O23" s="133">
        <v>1</v>
      </c>
      <c r="P23" s="133"/>
      <c r="Q23" s="133"/>
      <c r="R23" s="133"/>
      <c r="S23" s="134"/>
      <c r="T23" s="134"/>
      <c r="U23" s="134"/>
      <c r="V23" s="134"/>
      <c r="W23" s="134"/>
      <c r="X23" s="212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O23" s="201"/>
      <c r="AP23" s="201"/>
      <c r="AQ23" s="201"/>
      <c r="AR23" s="201"/>
      <c r="AS23" s="201"/>
      <c r="AT23" s="201"/>
      <c r="AU23" s="201"/>
      <c r="AV23" s="201"/>
      <c r="AW23" s="201"/>
      <c r="AX23" s="201"/>
      <c r="AY23" s="201"/>
      <c r="AZ23" s="201"/>
      <c r="BA23" s="201"/>
      <c r="BB23" s="201"/>
      <c r="BC23" s="201"/>
      <c r="BD23" s="201"/>
      <c r="BE23" s="201"/>
      <c r="BF23" s="201"/>
      <c r="BG23" s="201"/>
      <c r="BH23" s="201"/>
      <c r="BI23" s="201"/>
      <c r="BJ23" s="201"/>
      <c r="BK23" s="201"/>
      <c r="BL23" s="201"/>
      <c r="BM23" s="201"/>
      <c r="BN23" s="201"/>
      <c r="BO23" s="201"/>
      <c r="BP23" s="201"/>
      <c r="BQ23" s="201"/>
      <c r="BR23" s="201"/>
      <c r="BS23" s="201"/>
      <c r="BT23" s="201"/>
      <c r="BU23" s="201"/>
      <c r="BV23" s="201"/>
      <c r="BW23" s="201"/>
      <c r="BX23" s="201"/>
      <c r="BY23" s="201"/>
      <c r="BZ23" s="201"/>
      <c r="CA23" s="201"/>
      <c r="CB23" s="201"/>
      <c r="CC23" s="201"/>
      <c r="CD23" s="201"/>
      <c r="CE23" s="201"/>
      <c r="CF23" s="201"/>
      <c r="CG23" s="201"/>
      <c r="CH23" s="201"/>
      <c r="CI23" s="201"/>
      <c r="CJ23" s="201"/>
      <c r="CK23" s="201"/>
      <c r="CL23" s="201"/>
      <c r="CM23" s="201"/>
      <c r="CN23" s="201"/>
      <c r="CO23" s="201"/>
      <c r="CP23" s="201"/>
      <c r="CQ23" s="201"/>
      <c r="CR23" s="201"/>
      <c r="CS23" s="201"/>
      <c r="CT23" s="201"/>
      <c r="CU23" s="201"/>
      <c r="CV23" s="201"/>
      <c r="CW23" s="201"/>
      <c r="CX23" s="201"/>
      <c r="CY23" s="146"/>
    </row>
    <row r="24" spans="1:103" s="7" customFormat="1" ht="13.5" thickBot="1" x14ac:dyDescent="0.25">
      <c r="A24" s="234" t="s">
        <v>35</v>
      </c>
      <c r="B24" s="235"/>
      <c r="C24" s="235"/>
      <c r="D24" s="235"/>
      <c r="E24" s="235"/>
      <c r="F24" s="235"/>
      <c r="G24" s="235"/>
      <c r="H24" s="235"/>
      <c r="I24" s="235"/>
      <c r="J24" s="235"/>
      <c r="K24" s="235"/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6"/>
      <c r="Y24" s="201"/>
      <c r="Z24" s="201"/>
      <c r="AA24" s="201"/>
      <c r="AB24" s="201"/>
      <c r="AC24" s="201"/>
      <c r="AD24" s="201"/>
      <c r="AE24" s="201"/>
      <c r="AF24" s="201"/>
      <c r="AG24" s="201"/>
      <c r="AH24" s="201"/>
      <c r="AI24" s="201"/>
      <c r="AJ24" s="201"/>
      <c r="AK24" s="201"/>
      <c r="AL24" s="201"/>
      <c r="AM24" s="201"/>
      <c r="AN24" s="201"/>
      <c r="AO24" s="201"/>
      <c r="AP24" s="201"/>
      <c r="AQ24" s="201"/>
      <c r="AR24" s="201"/>
      <c r="AS24" s="201"/>
      <c r="AT24" s="201"/>
      <c r="AU24" s="201"/>
      <c r="AV24" s="201"/>
      <c r="AW24" s="201"/>
      <c r="AX24" s="201"/>
      <c r="AY24" s="201"/>
      <c r="AZ24" s="201"/>
      <c r="BA24" s="201"/>
      <c r="BB24" s="201"/>
      <c r="BC24" s="201"/>
      <c r="BD24" s="201"/>
      <c r="BE24" s="201"/>
      <c r="BF24" s="201"/>
      <c r="BG24" s="201"/>
      <c r="BH24" s="201"/>
      <c r="BI24" s="201"/>
      <c r="BJ24" s="201"/>
      <c r="BK24" s="201"/>
      <c r="BL24" s="201"/>
      <c r="BM24" s="201"/>
      <c r="BN24" s="201"/>
      <c r="BO24" s="201"/>
      <c r="BP24" s="201"/>
      <c r="BQ24" s="201"/>
      <c r="BR24" s="201"/>
      <c r="BS24" s="201"/>
      <c r="BT24" s="201"/>
      <c r="BU24" s="201"/>
      <c r="BV24" s="201"/>
      <c r="BW24" s="201"/>
      <c r="BX24" s="201"/>
      <c r="BY24" s="201"/>
      <c r="BZ24" s="201"/>
      <c r="CA24" s="201"/>
      <c r="CB24" s="201"/>
      <c r="CC24" s="201"/>
      <c r="CD24" s="201"/>
      <c r="CE24" s="201"/>
      <c r="CF24" s="201"/>
      <c r="CG24" s="201"/>
      <c r="CH24" s="201"/>
      <c r="CI24" s="201"/>
      <c r="CJ24" s="201"/>
      <c r="CK24" s="201"/>
      <c r="CL24" s="201"/>
      <c r="CM24" s="201"/>
      <c r="CN24" s="201"/>
      <c r="CO24" s="201"/>
      <c r="CP24" s="201"/>
      <c r="CQ24" s="201"/>
      <c r="CR24" s="201"/>
      <c r="CS24" s="201"/>
      <c r="CT24" s="201"/>
      <c r="CU24" s="201"/>
      <c r="CV24" s="201"/>
      <c r="CW24" s="201"/>
      <c r="CX24" s="201"/>
      <c r="CY24" s="6"/>
    </row>
    <row r="25" spans="1:103" s="147" customFormat="1" ht="22.5" x14ac:dyDescent="0.2">
      <c r="A25" s="154" t="s">
        <v>60</v>
      </c>
      <c r="B25" s="54" t="s">
        <v>81</v>
      </c>
      <c r="C25" s="136" t="s">
        <v>13</v>
      </c>
      <c r="D25" s="137">
        <v>0</v>
      </c>
      <c r="E25" s="127"/>
      <c r="F25" s="127"/>
      <c r="G25" s="128"/>
      <c r="H25" s="128"/>
      <c r="I25" s="128"/>
      <c r="J25" s="128"/>
      <c r="K25" s="128"/>
      <c r="L25" s="128"/>
      <c r="M25" s="128">
        <v>2</v>
      </c>
      <c r="N25" s="128"/>
      <c r="O25" s="128"/>
      <c r="P25" s="128"/>
      <c r="Q25" s="128"/>
      <c r="R25" s="128"/>
      <c r="S25" s="128"/>
      <c r="T25" s="128"/>
      <c r="U25" s="139"/>
      <c r="V25" s="139"/>
      <c r="W25" s="139"/>
      <c r="X25" s="213"/>
      <c r="Y25" s="201"/>
      <c r="Z25" s="201"/>
      <c r="AA25" s="201"/>
      <c r="AB25" s="201"/>
      <c r="AC25" s="201"/>
      <c r="AD25" s="201"/>
      <c r="AE25" s="201"/>
      <c r="AF25" s="201"/>
      <c r="AG25" s="201"/>
      <c r="AH25" s="201"/>
      <c r="AI25" s="201"/>
      <c r="AJ25" s="201"/>
      <c r="AK25" s="201"/>
      <c r="AL25" s="201"/>
      <c r="AM25" s="201"/>
      <c r="AN25" s="201"/>
      <c r="AO25" s="201"/>
      <c r="AP25" s="201"/>
      <c r="AQ25" s="201"/>
      <c r="AR25" s="201"/>
      <c r="AS25" s="201"/>
      <c r="AT25" s="201"/>
      <c r="AU25" s="201"/>
      <c r="AV25" s="201"/>
      <c r="AW25" s="201"/>
      <c r="AX25" s="201"/>
      <c r="AY25" s="201"/>
      <c r="AZ25" s="201"/>
      <c r="BA25" s="201"/>
      <c r="BB25" s="201"/>
      <c r="BC25" s="201"/>
      <c r="BD25" s="201"/>
      <c r="BE25" s="201"/>
      <c r="BF25" s="201"/>
      <c r="BG25" s="201"/>
      <c r="BH25" s="201"/>
      <c r="BI25" s="201"/>
      <c r="BJ25" s="201"/>
      <c r="BK25" s="201"/>
      <c r="BL25" s="201"/>
      <c r="BM25" s="201"/>
      <c r="BN25" s="201"/>
      <c r="BO25" s="201"/>
      <c r="BP25" s="201"/>
      <c r="BQ25" s="201"/>
      <c r="BR25" s="201"/>
      <c r="BS25" s="201"/>
      <c r="BT25" s="201"/>
      <c r="BU25" s="201"/>
      <c r="BV25" s="201"/>
      <c r="BW25" s="201"/>
      <c r="BX25" s="201"/>
      <c r="BY25" s="201"/>
      <c r="BZ25" s="201"/>
      <c r="CA25" s="201"/>
      <c r="CB25" s="201"/>
      <c r="CC25" s="201"/>
      <c r="CD25" s="201"/>
      <c r="CE25" s="201"/>
      <c r="CF25" s="201"/>
      <c r="CG25" s="201"/>
      <c r="CH25" s="201"/>
      <c r="CI25" s="201"/>
      <c r="CJ25" s="201"/>
      <c r="CK25" s="201"/>
      <c r="CL25" s="201"/>
      <c r="CM25" s="201"/>
      <c r="CN25" s="201"/>
      <c r="CO25" s="201"/>
      <c r="CP25" s="201"/>
      <c r="CQ25" s="201"/>
      <c r="CR25" s="201"/>
      <c r="CS25" s="201"/>
      <c r="CT25" s="201"/>
      <c r="CU25" s="201"/>
      <c r="CV25" s="201"/>
      <c r="CW25" s="201"/>
      <c r="CX25" s="201"/>
      <c r="CY25" s="146"/>
    </row>
    <row r="26" spans="1:103" s="147" customFormat="1" ht="11.25" x14ac:dyDescent="0.2">
      <c r="A26" s="154" t="s">
        <v>61</v>
      </c>
      <c r="B26" s="135" t="s">
        <v>141</v>
      </c>
      <c r="C26" s="142" t="s">
        <v>14</v>
      </c>
      <c r="D26" s="137">
        <v>0</v>
      </c>
      <c r="E26" s="132"/>
      <c r="F26" s="132"/>
      <c r="G26" s="133"/>
      <c r="H26" s="159"/>
      <c r="I26" s="133">
        <v>16</v>
      </c>
      <c r="J26" s="133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212"/>
      <c r="Y26" s="201"/>
      <c r="Z26" s="201"/>
      <c r="AA26" s="201"/>
      <c r="AB26" s="201"/>
      <c r="AC26" s="201"/>
      <c r="AD26" s="201"/>
      <c r="AE26" s="201"/>
      <c r="AF26" s="201"/>
      <c r="AG26" s="201"/>
      <c r="AH26" s="201"/>
      <c r="AI26" s="201"/>
      <c r="AJ26" s="201"/>
      <c r="AK26" s="201"/>
      <c r="AL26" s="201"/>
      <c r="AM26" s="201"/>
      <c r="AN26" s="201"/>
      <c r="AO26" s="201"/>
      <c r="AP26" s="201"/>
      <c r="AQ26" s="201"/>
      <c r="AR26" s="201"/>
      <c r="AS26" s="201"/>
      <c r="AT26" s="201"/>
      <c r="AU26" s="201"/>
      <c r="AV26" s="201"/>
      <c r="AW26" s="201"/>
      <c r="AX26" s="201"/>
      <c r="AY26" s="201"/>
      <c r="AZ26" s="201"/>
      <c r="BA26" s="201"/>
      <c r="BB26" s="201"/>
      <c r="BC26" s="201"/>
      <c r="BD26" s="201"/>
      <c r="BE26" s="201"/>
      <c r="BF26" s="201"/>
      <c r="BG26" s="201"/>
      <c r="BH26" s="201"/>
      <c r="BI26" s="201"/>
      <c r="BJ26" s="201"/>
      <c r="BK26" s="201"/>
      <c r="BL26" s="201"/>
      <c r="BM26" s="201"/>
      <c r="BN26" s="201"/>
      <c r="BO26" s="201"/>
      <c r="BP26" s="201"/>
      <c r="BQ26" s="201"/>
      <c r="BR26" s="201"/>
      <c r="BS26" s="201"/>
      <c r="BT26" s="201"/>
      <c r="BU26" s="201"/>
      <c r="BV26" s="201"/>
      <c r="BW26" s="201"/>
      <c r="BX26" s="201"/>
      <c r="BY26" s="201"/>
      <c r="BZ26" s="201"/>
      <c r="CA26" s="201"/>
      <c r="CB26" s="201"/>
      <c r="CC26" s="201"/>
      <c r="CD26" s="201"/>
      <c r="CE26" s="201"/>
      <c r="CF26" s="201"/>
      <c r="CG26" s="201"/>
      <c r="CH26" s="201"/>
      <c r="CI26" s="201"/>
      <c r="CJ26" s="201"/>
      <c r="CK26" s="201"/>
      <c r="CL26" s="201"/>
      <c r="CM26" s="201"/>
      <c r="CN26" s="201"/>
      <c r="CO26" s="201"/>
      <c r="CP26" s="201"/>
      <c r="CQ26" s="201"/>
      <c r="CR26" s="201"/>
      <c r="CS26" s="201"/>
      <c r="CT26" s="201"/>
      <c r="CU26" s="201"/>
      <c r="CV26" s="201"/>
      <c r="CW26" s="201"/>
      <c r="CX26" s="201"/>
      <c r="CY26" s="146"/>
    </row>
    <row r="27" spans="1:103" s="147" customFormat="1" ht="34.5" thickBot="1" x14ac:dyDescent="0.25">
      <c r="A27" s="154" t="s">
        <v>62</v>
      </c>
      <c r="B27" s="54" t="s">
        <v>41</v>
      </c>
      <c r="C27" s="155" t="s">
        <v>15</v>
      </c>
      <c r="D27" s="137">
        <v>0</v>
      </c>
      <c r="E27" s="132"/>
      <c r="F27" s="132"/>
      <c r="G27" s="133"/>
      <c r="H27" s="157"/>
      <c r="I27" s="133">
        <v>544</v>
      </c>
      <c r="J27" s="133"/>
      <c r="K27" s="133"/>
      <c r="L27" s="133"/>
      <c r="M27" s="133">
        <v>544</v>
      </c>
      <c r="N27" s="133"/>
      <c r="O27" s="133"/>
      <c r="P27" s="133"/>
      <c r="Q27" s="133">
        <v>544</v>
      </c>
      <c r="R27" s="133"/>
      <c r="S27" s="134"/>
      <c r="T27" s="134"/>
      <c r="U27" s="134">
        <v>544</v>
      </c>
      <c r="V27" s="134"/>
      <c r="W27" s="134"/>
      <c r="X27" s="212"/>
      <c r="Y27" s="201"/>
      <c r="Z27" s="201"/>
      <c r="AA27" s="201"/>
      <c r="AB27" s="201"/>
      <c r="AC27" s="201"/>
      <c r="AD27" s="201"/>
      <c r="AE27" s="201"/>
      <c r="AF27" s="201"/>
      <c r="AG27" s="201"/>
      <c r="AH27" s="201"/>
      <c r="AI27" s="201"/>
      <c r="AJ27" s="201"/>
      <c r="AK27" s="201"/>
      <c r="AL27" s="201"/>
      <c r="AM27" s="201"/>
      <c r="AN27" s="201"/>
      <c r="AO27" s="201"/>
      <c r="AP27" s="201"/>
      <c r="AQ27" s="201"/>
      <c r="AR27" s="201"/>
      <c r="AS27" s="201"/>
      <c r="AT27" s="201"/>
      <c r="AU27" s="201"/>
      <c r="AV27" s="201"/>
      <c r="AW27" s="201"/>
      <c r="AX27" s="201"/>
      <c r="AY27" s="201"/>
      <c r="AZ27" s="201"/>
      <c r="BA27" s="201"/>
      <c r="BB27" s="201"/>
      <c r="BC27" s="201"/>
      <c r="BD27" s="201"/>
      <c r="BE27" s="201"/>
      <c r="BF27" s="201"/>
      <c r="BG27" s="201"/>
      <c r="BH27" s="201"/>
      <c r="BI27" s="201"/>
      <c r="BJ27" s="201"/>
      <c r="BK27" s="201"/>
      <c r="BL27" s="201"/>
      <c r="BM27" s="201"/>
      <c r="BN27" s="201"/>
      <c r="BO27" s="201"/>
      <c r="BP27" s="201"/>
      <c r="BQ27" s="201"/>
      <c r="BR27" s="201"/>
      <c r="BS27" s="201"/>
      <c r="BT27" s="201"/>
      <c r="BU27" s="201"/>
      <c r="BV27" s="201"/>
      <c r="BW27" s="201"/>
      <c r="BX27" s="201"/>
      <c r="BY27" s="201"/>
      <c r="BZ27" s="201"/>
      <c r="CA27" s="201"/>
      <c r="CB27" s="201"/>
      <c r="CC27" s="201"/>
      <c r="CD27" s="201"/>
      <c r="CE27" s="201"/>
      <c r="CF27" s="201"/>
      <c r="CG27" s="201"/>
      <c r="CH27" s="201"/>
      <c r="CI27" s="201"/>
      <c r="CJ27" s="201"/>
      <c r="CK27" s="201"/>
      <c r="CL27" s="201"/>
      <c r="CM27" s="201"/>
      <c r="CN27" s="201"/>
      <c r="CO27" s="201"/>
      <c r="CP27" s="201"/>
      <c r="CQ27" s="201"/>
      <c r="CR27" s="201"/>
      <c r="CS27" s="201"/>
      <c r="CT27" s="201"/>
      <c r="CU27" s="201"/>
      <c r="CV27" s="201"/>
      <c r="CW27" s="201"/>
      <c r="CX27" s="201"/>
      <c r="CY27" s="146"/>
    </row>
    <row r="28" spans="1:103" s="7" customFormat="1" ht="13.5" thickBot="1" x14ac:dyDescent="0.25">
      <c r="A28" s="234" t="s">
        <v>142</v>
      </c>
      <c r="B28" s="235"/>
      <c r="C28" s="235"/>
      <c r="D28" s="235"/>
      <c r="E28" s="235"/>
      <c r="F28" s="235"/>
      <c r="G28" s="235"/>
      <c r="H28" s="235"/>
      <c r="I28" s="235"/>
      <c r="J28" s="235"/>
      <c r="K28" s="235"/>
      <c r="L28" s="235"/>
      <c r="M28" s="235"/>
      <c r="N28" s="235"/>
      <c r="O28" s="235"/>
      <c r="P28" s="235"/>
      <c r="Q28" s="235"/>
      <c r="R28" s="235"/>
      <c r="S28" s="235"/>
      <c r="T28" s="235"/>
      <c r="U28" s="235"/>
      <c r="V28" s="235"/>
      <c r="W28" s="235"/>
      <c r="X28" s="236"/>
      <c r="Y28" s="201"/>
      <c r="Z28" s="201"/>
      <c r="AA28" s="201"/>
      <c r="AB28" s="201"/>
      <c r="AC28" s="201"/>
      <c r="AD28" s="201"/>
      <c r="AE28" s="201"/>
      <c r="AF28" s="201"/>
      <c r="AG28" s="201"/>
      <c r="AH28" s="201"/>
      <c r="AI28" s="201"/>
      <c r="AJ28" s="201"/>
      <c r="AK28" s="201"/>
      <c r="AL28" s="201"/>
      <c r="AM28" s="201"/>
      <c r="AN28" s="201"/>
      <c r="AO28" s="201"/>
      <c r="AP28" s="201"/>
      <c r="AQ28" s="201"/>
      <c r="AR28" s="201"/>
      <c r="AS28" s="201"/>
      <c r="AT28" s="201"/>
      <c r="AU28" s="201"/>
      <c r="AV28" s="201"/>
      <c r="AW28" s="201"/>
      <c r="AX28" s="201"/>
      <c r="AY28" s="201"/>
      <c r="AZ28" s="201"/>
      <c r="BA28" s="201"/>
      <c r="BB28" s="201"/>
      <c r="BC28" s="201"/>
      <c r="BD28" s="201"/>
      <c r="BE28" s="201"/>
      <c r="BF28" s="201"/>
      <c r="BG28" s="201"/>
      <c r="BH28" s="201"/>
      <c r="BI28" s="201"/>
      <c r="BJ28" s="201"/>
      <c r="BK28" s="201"/>
      <c r="BL28" s="201"/>
      <c r="BM28" s="201"/>
      <c r="BN28" s="201"/>
      <c r="BO28" s="201"/>
      <c r="BP28" s="201"/>
      <c r="BQ28" s="201"/>
      <c r="BR28" s="201"/>
      <c r="BS28" s="201"/>
      <c r="BT28" s="201"/>
      <c r="BU28" s="201"/>
      <c r="BV28" s="201"/>
      <c r="BW28" s="201"/>
      <c r="BX28" s="201"/>
      <c r="BY28" s="201"/>
      <c r="BZ28" s="201"/>
      <c r="CA28" s="201"/>
      <c r="CB28" s="201"/>
      <c r="CC28" s="201"/>
      <c r="CD28" s="201"/>
      <c r="CE28" s="201"/>
      <c r="CF28" s="201"/>
      <c r="CG28" s="201"/>
      <c r="CH28" s="201"/>
      <c r="CI28" s="201"/>
      <c r="CJ28" s="201"/>
      <c r="CK28" s="201"/>
      <c r="CL28" s="201"/>
      <c r="CM28" s="201"/>
      <c r="CN28" s="201"/>
      <c r="CO28" s="201"/>
      <c r="CP28" s="201"/>
      <c r="CQ28" s="201"/>
      <c r="CR28" s="201"/>
      <c r="CS28" s="201"/>
      <c r="CT28" s="201"/>
      <c r="CU28" s="201"/>
      <c r="CV28" s="201"/>
      <c r="CW28" s="201"/>
      <c r="CX28" s="201"/>
      <c r="CY28" s="6"/>
    </row>
    <row r="29" spans="1:103" s="147" customFormat="1" ht="33.75" x14ac:dyDescent="0.2">
      <c r="A29" s="131">
        <v>1.4</v>
      </c>
      <c r="B29" s="160" t="s">
        <v>42</v>
      </c>
      <c r="C29" s="161" t="s">
        <v>16</v>
      </c>
      <c r="D29" s="147">
        <v>0</v>
      </c>
      <c r="H29" s="147">
        <v>160</v>
      </c>
      <c r="L29" s="147">
        <v>160</v>
      </c>
      <c r="P29" s="147">
        <v>160</v>
      </c>
      <c r="T29" s="147">
        <v>100</v>
      </c>
      <c r="X29" s="214">
        <v>137</v>
      </c>
      <c r="Y29" s="201"/>
      <c r="Z29" s="201"/>
      <c r="AA29" s="201"/>
      <c r="AB29" s="201"/>
      <c r="AC29" s="201"/>
      <c r="AD29" s="201"/>
      <c r="AE29" s="201"/>
      <c r="AF29" s="201"/>
      <c r="AG29" s="201"/>
      <c r="AH29" s="201"/>
      <c r="AI29" s="201"/>
      <c r="AJ29" s="201"/>
      <c r="AK29" s="201"/>
      <c r="AL29" s="201"/>
      <c r="AM29" s="201"/>
      <c r="AN29" s="201"/>
      <c r="AO29" s="201"/>
      <c r="AP29" s="201"/>
      <c r="AQ29" s="201"/>
      <c r="AR29" s="201"/>
      <c r="AS29" s="201"/>
      <c r="AT29" s="201"/>
      <c r="AU29" s="201"/>
      <c r="AV29" s="201"/>
      <c r="AW29" s="201"/>
      <c r="AX29" s="201"/>
      <c r="AY29" s="201"/>
      <c r="AZ29" s="201"/>
      <c r="BA29" s="201"/>
      <c r="BB29" s="201"/>
      <c r="BC29" s="201"/>
      <c r="BD29" s="201"/>
      <c r="BE29" s="201"/>
      <c r="BF29" s="201"/>
      <c r="BG29" s="201"/>
      <c r="BH29" s="201"/>
      <c r="BI29" s="201"/>
      <c r="BJ29" s="201"/>
      <c r="BK29" s="201"/>
      <c r="BL29" s="201"/>
      <c r="BM29" s="201"/>
      <c r="BN29" s="201"/>
      <c r="BO29" s="201"/>
      <c r="BP29" s="201"/>
      <c r="BQ29" s="201"/>
      <c r="BR29" s="201"/>
      <c r="BS29" s="201"/>
      <c r="BT29" s="201"/>
      <c r="BU29" s="201"/>
      <c r="BV29" s="201"/>
      <c r="BW29" s="201"/>
      <c r="BX29" s="201"/>
      <c r="BY29" s="201"/>
      <c r="BZ29" s="201"/>
      <c r="CA29" s="201"/>
      <c r="CB29" s="201"/>
      <c r="CC29" s="201"/>
      <c r="CD29" s="201"/>
      <c r="CE29" s="201"/>
      <c r="CF29" s="201"/>
      <c r="CG29" s="201"/>
      <c r="CH29" s="201"/>
      <c r="CI29" s="201"/>
      <c r="CJ29" s="201"/>
      <c r="CK29" s="201"/>
      <c r="CL29" s="201"/>
      <c r="CM29" s="201"/>
      <c r="CN29" s="201"/>
      <c r="CO29" s="201"/>
      <c r="CP29" s="201"/>
      <c r="CQ29" s="201"/>
      <c r="CR29" s="201"/>
      <c r="CS29" s="201"/>
      <c r="CT29" s="201"/>
      <c r="CU29" s="201"/>
      <c r="CV29" s="201"/>
      <c r="CW29" s="201"/>
      <c r="CX29" s="201"/>
      <c r="CY29" s="146"/>
    </row>
    <row r="30" spans="1:103" s="1" customFormat="1" ht="13.5" thickBot="1" x14ac:dyDescent="0.25">
      <c r="A30" s="243" t="s">
        <v>143</v>
      </c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5"/>
      <c r="Y30" s="197"/>
      <c r="Z30" s="197"/>
      <c r="AA30" s="197"/>
      <c r="AB30" s="197"/>
      <c r="AC30" s="197"/>
      <c r="AD30" s="197"/>
      <c r="AE30" s="197"/>
      <c r="AF30" s="197"/>
      <c r="AG30" s="197"/>
      <c r="AH30" s="197"/>
      <c r="AI30" s="197"/>
      <c r="AJ30" s="197"/>
      <c r="AK30" s="197"/>
      <c r="AL30" s="197"/>
      <c r="AM30" s="197"/>
      <c r="AN30" s="197"/>
      <c r="AO30" s="197"/>
      <c r="AP30" s="197"/>
      <c r="AQ30" s="197"/>
      <c r="AR30" s="197"/>
      <c r="AS30" s="197"/>
      <c r="AT30" s="197"/>
      <c r="AU30" s="197"/>
      <c r="AV30" s="197"/>
      <c r="AW30" s="197"/>
      <c r="AX30" s="197"/>
      <c r="AY30" s="197"/>
      <c r="AZ30" s="197"/>
      <c r="BA30" s="197"/>
      <c r="BB30" s="197"/>
      <c r="BC30" s="197"/>
      <c r="BD30" s="197"/>
      <c r="BE30" s="197"/>
      <c r="BF30" s="197"/>
      <c r="BG30" s="197"/>
      <c r="BH30" s="197"/>
      <c r="BI30" s="197"/>
      <c r="BJ30" s="197"/>
      <c r="BK30" s="197"/>
      <c r="BL30" s="197"/>
      <c r="BM30" s="197"/>
      <c r="BN30" s="197"/>
      <c r="BO30" s="197"/>
      <c r="BP30" s="197"/>
      <c r="BQ30" s="197"/>
      <c r="BR30" s="197"/>
      <c r="BS30" s="197"/>
      <c r="BT30" s="197"/>
      <c r="BU30" s="197"/>
      <c r="BV30" s="197"/>
      <c r="BW30" s="197"/>
      <c r="BX30" s="197"/>
      <c r="BY30" s="197"/>
      <c r="BZ30" s="197"/>
      <c r="CA30" s="197"/>
      <c r="CB30" s="197"/>
      <c r="CC30" s="197"/>
      <c r="CD30" s="197"/>
      <c r="CE30" s="197"/>
      <c r="CF30" s="197"/>
      <c r="CG30" s="197"/>
      <c r="CH30" s="197"/>
      <c r="CI30" s="197"/>
      <c r="CJ30" s="197"/>
      <c r="CK30" s="197"/>
      <c r="CL30" s="197"/>
      <c r="CM30" s="197"/>
      <c r="CN30" s="197"/>
      <c r="CO30" s="197"/>
      <c r="CP30" s="197"/>
      <c r="CQ30" s="197"/>
      <c r="CR30" s="197"/>
      <c r="CS30" s="197"/>
      <c r="CT30" s="197"/>
      <c r="CU30" s="197"/>
      <c r="CV30" s="197"/>
      <c r="CW30" s="197"/>
      <c r="CX30" s="197"/>
      <c r="CY30" s="2"/>
    </row>
    <row r="31" spans="1:103" s="1" customFormat="1" ht="13.5" thickBot="1" x14ac:dyDescent="0.25">
      <c r="A31" s="234" t="s">
        <v>144</v>
      </c>
      <c r="B31" s="235"/>
      <c r="C31" s="235"/>
      <c r="D31" s="235"/>
      <c r="E31" s="235"/>
      <c r="F31" s="235"/>
      <c r="G31" s="235"/>
      <c r="H31" s="235"/>
      <c r="I31" s="235"/>
      <c r="J31" s="235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235"/>
      <c r="W31" s="235"/>
      <c r="X31" s="236"/>
      <c r="Y31" s="197"/>
      <c r="Z31" s="197"/>
      <c r="AA31" s="197"/>
      <c r="AB31" s="197"/>
      <c r="AC31" s="197"/>
      <c r="AD31" s="197"/>
      <c r="AE31" s="197"/>
      <c r="AF31" s="197"/>
      <c r="AG31" s="197"/>
      <c r="AH31" s="197"/>
      <c r="AI31" s="197"/>
      <c r="AJ31" s="197"/>
      <c r="AK31" s="197"/>
      <c r="AL31" s="197"/>
      <c r="AM31" s="197"/>
      <c r="AN31" s="197"/>
      <c r="AO31" s="197"/>
      <c r="AP31" s="197"/>
      <c r="AQ31" s="197"/>
      <c r="AR31" s="197"/>
      <c r="AS31" s="197"/>
      <c r="AT31" s="197"/>
      <c r="AU31" s="197"/>
      <c r="AV31" s="197"/>
      <c r="AW31" s="197"/>
      <c r="AX31" s="197"/>
      <c r="AY31" s="197"/>
      <c r="AZ31" s="197"/>
      <c r="BA31" s="197"/>
      <c r="BB31" s="197"/>
      <c r="BC31" s="197"/>
      <c r="BD31" s="197"/>
      <c r="BE31" s="197"/>
      <c r="BF31" s="197"/>
      <c r="BG31" s="197"/>
      <c r="BH31" s="197"/>
      <c r="BI31" s="197"/>
      <c r="BJ31" s="197"/>
      <c r="BK31" s="197"/>
      <c r="BL31" s="197"/>
      <c r="BM31" s="197"/>
      <c r="BN31" s="197"/>
      <c r="BO31" s="197"/>
      <c r="BP31" s="197"/>
      <c r="BQ31" s="197"/>
      <c r="BR31" s="197"/>
      <c r="BS31" s="197"/>
      <c r="BT31" s="197"/>
      <c r="BU31" s="197"/>
      <c r="BV31" s="197"/>
      <c r="BW31" s="197"/>
      <c r="BX31" s="197"/>
      <c r="BY31" s="197"/>
      <c r="BZ31" s="197"/>
      <c r="CA31" s="197"/>
      <c r="CB31" s="197"/>
      <c r="CC31" s="197"/>
      <c r="CD31" s="197"/>
      <c r="CE31" s="197"/>
      <c r="CF31" s="197"/>
      <c r="CG31" s="197"/>
      <c r="CH31" s="197"/>
      <c r="CI31" s="197"/>
      <c r="CJ31" s="197"/>
      <c r="CK31" s="197"/>
      <c r="CL31" s="197"/>
      <c r="CM31" s="197"/>
      <c r="CN31" s="197"/>
      <c r="CO31" s="197"/>
      <c r="CP31" s="197"/>
      <c r="CQ31" s="197"/>
      <c r="CR31" s="197"/>
      <c r="CS31" s="197"/>
      <c r="CT31" s="197"/>
      <c r="CU31" s="197"/>
      <c r="CV31" s="197"/>
      <c r="CW31" s="197"/>
      <c r="CX31" s="197"/>
      <c r="CY31" s="2"/>
    </row>
    <row r="32" spans="1:103" s="163" customFormat="1" ht="22.5" x14ac:dyDescent="0.2">
      <c r="A32" s="131" t="s">
        <v>167</v>
      </c>
      <c r="B32" s="120" t="s">
        <v>168</v>
      </c>
      <c r="C32" s="142" t="s">
        <v>1</v>
      </c>
      <c r="D32" s="143">
        <v>0</v>
      </c>
      <c r="E32" s="164"/>
      <c r="F32" s="164"/>
      <c r="G32" s="144"/>
      <c r="H32" s="144"/>
      <c r="I32" s="144">
        <v>2</v>
      </c>
      <c r="J32" s="144"/>
      <c r="K32" s="144"/>
      <c r="L32" s="144"/>
      <c r="M32" s="144">
        <v>2</v>
      </c>
      <c r="N32" s="144"/>
      <c r="O32" s="144"/>
      <c r="P32" s="144"/>
      <c r="Q32" s="144">
        <v>2</v>
      </c>
      <c r="R32" s="144"/>
      <c r="S32" s="144"/>
      <c r="T32" s="144"/>
      <c r="U32" s="145"/>
      <c r="V32" s="145"/>
      <c r="W32" s="145"/>
      <c r="X32" s="210"/>
      <c r="Y32" s="197"/>
      <c r="Z32" s="197"/>
      <c r="AA32" s="197"/>
      <c r="AB32" s="197"/>
      <c r="AC32" s="197"/>
      <c r="AD32" s="197"/>
      <c r="AE32" s="197"/>
      <c r="AF32" s="197"/>
      <c r="AG32" s="197"/>
      <c r="AH32" s="197"/>
      <c r="AI32" s="197"/>
      <c r="AJ32" s="197"/>
      <c r="AK32" s="197"/>
      <c r="AL32" s="197"/>
      <c r="AM32" s="197"/>
      <c r="AN32" s="197"/>
      <c r="AO32" s="197"/>
      <c r="AP32" s="197"/>
      <c r="AQ32" s="197"/>
      <c r="AR32" s="197"/>
      <c r="AS32" s="197"/>
      <c r="AT32" s="197"/>
      <c r="AU32" s="197"/>
      <c r="AV32" s="197"/>
      <c r="AW32" s="197"/>
      <c r="AX32" s="197"/>
      <c r="AY32" s="197"/>
      <c r="AZ32" s="197"/>
      <c r="BA32" s="197"/>
      <c r="BB32" s="197"/>
      <c r="BC32" s="197"/>
      <c r="BD32" s="197"/>
      <c r="BE32" s="197"/>
      <c r="BF32" s="197"/>
      <c r="BG32" s="197"/>
      <c r="BH32" s="197"/>
      <c r="BI32" s="197"/>
      <c r="BJ32" s="197"/>
      <c r="BK32" s="197"/>
      <c r="BL32" s="197"/>
      <c r="BM32" s="197"/>
      <c r="BN32" s="197"/>
      <c r="BO32" s="197"/>
      <c r="BP32" s="197"/>
      <c r="BQ32" s="197"/>
      <c r="BR32" s="197"/>
      <c r="BS32" s="197"/>
      <c r="BT32" s="197"/>
      <c r="BU32" s="197"/>
      <c r="BV32" s="197"/>
      <c r="BW32" s="197"/>
      <c r="BX32" s="197"/>
      <c r="BY32" s="197"/>
      <c r="BZ32" s="197"/>
      <c r="CA32" s="197"/>
      <c r="CB32" s="197"/>
      <c r="CC32" s="197"/>
      <c r="CD32" s="197"/>
      <c r="CE32" s="197"/>
      <c r="CF32" s="197"/>
      <c r="CG32" s="197"/>
      <c r="CH32" s="197"/>
      <c r="CI32" s="197"/>
      <c r="CJ32" s="197"/>
      <c r="CK32" s="197"/>
      <c r="CL32" s="197"/>
      <c r="CM32" s="197"/>
      <c r="CN32" s="197"/>
      <c r="CO32" s="197"/>
      <c r="CP32" s="197"/>
      <c r="CQ32" s="197"/>
      <c r="CR32" s="197"/>
      <c r="CS32" s="197"/>
      <c r="CT32" s="197"/>
      <c r="CU32" s="197"/>
      <c r="CV32" s="197"/>
      <c r="CW32" s="197"/>
      <c r="CX32" s="197"/>
      <c r="CY32" s="162"/>
    </row>
    <row r="33" spans="1:103" s="163" customFormat="1" ht="33.75" x14ac:dyDescent="0.2">
      <c r="A33" s="131" t="s">
        <v>169</v>
      </c>
      <c r="B33" s="120" t="s">
        <v>172</v>
      </c>
      <c r="C33" s="142" t="s">
        <v>174</v>
      </c>
      <c r="D33" s="143">
        <v>0</v>
      </c>
      <c r="E33" s="164"/>
      <c r="F33" s="164"/>
      <c r="G33" s="144"/>
      <c r="H33" s="144">
        <v>2400</v>
      </c>
      <c r="I33" s="144"/>
      <c r="J33" s="144"/>
      <c r="K33" s="144"/>
      <c r="L33" s="144">
        <v>2400</v>
      </c>
      <c r="M33" s="144"/>
      <c r="N33" s="144"/>
      <c r="O33" s="144"/>
      <c r="P33" s="144">
        <v>2400</v>
      </c>
      <c r="Q33" s="144"/>
      <c r="R33" s="144"/>
      <c r="S33" s="144"/>
      <c r="T33" s="144">
        <v>2400</v>
      </c>
      <c r="U33" s="145"/>
      <c r="V33" s="145"/>
      <c r="W33" s="145"/>
      <c r="X33" s="210">
        <v>2400</v>
      </c>
      <c r="Y33" s="197"/>
      <c r="Z33" s="197"/>
      <c r="AA33" s="197"/>
      <c r="AB33" s="197"/>
      <c r="AC33" s="197"/>
      <c r="AD33" s="197"/>
      <c r="AE33" s="197"/>
      <c r="AF33" s="197"/>
      <c r="AG33" s="197"/>
      <c r="AH33" s="197"/>
      <c r="AI33" s="197"/>
      <c r="AJ33" s="197"/>
      <c r="AK33" s="197"/>
      <c r="AL33" s="197"/>
      <c r="AM33" s="197"/>
      <c r="AN33" s="197"/>
      <c r="AO33" s="197"/>
      <c r="AP33" s="197"/>
      <c r="AQ33" s="197"/>
      <c r="AR33" s="197"/>
      <c r="AS33" s="197"/>
      <c r="AT33" s="197"/>
      <c r="AU33" s="197"/>
      <c r="AV33" s="197"/>
      <c r="AW33" s="197"/>
      <c r="AX33" s="197"/>
      <c r="AY33" s="197"/>
      <c r="AZ33" s="197"/>
      <c r="BA33" s="197"/>
      <c r="BB33" s="197"/>
      <c r="BC33" s="197"/>
      <c r="BD33" s="197"/>
      <c r="BE33" s="197"/>
      <c r="BF33" s="197"/>
      <c r="BG33" s="197"/>
      <c r="BH33" s="197"/>
      <c r="BI33" s="197"/>
      <c r="BJ33" s="197"/>
      <c r="BK33" s="197"/>
      <c r="BL33" s="197"/>
      <c r="BM33" s="197"/>
      <c r="BN33" s="197"/>
      <c r="BO33" s="197"/>
      <c r="BP33" s="197"/>
      <c r="BQ33" s="197"/>
      <c r="BR33" s="197"/>
      <c r="BS33" s="197"/>
      <c r="BT33" s="197"/>
      <c r="BU33" s="197"/>
      <c r="BV33" s="197"/>
      <c r="BW33" s="197"/>
      <c r="BX33" s="197"/>
      <c r="BY33" s="197"/>
      <c r="BZ33" s="197"/>
      <c r="CA33" s="197"/>
      <c r="CB33" s="197"/>
      <c r="CC33" s="197"/>
      <c r="CD33" s="197"/>
      <c r="CE33" s="197"/>
      <c r="CF33" s="197"/>
      <c r="CG33" s="197"/>
      <c r="CH33" s="197"/>
      <c r="CI33" s="197"/>
      <c r="CJ33" s="197"/>
      <c r="CK33" s="197"/>
      <c r="CL33" s="197"/>
      <c r="CM33" s="197"/>
      <c r="CN33" s="197"/>
      <c r="CO33" s="197"/>
      <c r="CP33" s="197"/>
      <c r="CQ33" s="197"/>
      <c r="CR33" s="197"/>
      <c r="CS33" s="197"/>
      <c r="CT33" s="197"/>
      <c r="CU33" s="197"/>
      <c r="CV33" s="197"/>
      <c r="CW33" s="197"/>
      <c r="CX33" s="197"/>
      <c r="CY33" s="162"/>
    </row>
    <row r="34" spans="1:103" s="163" customFormat="1" ht="22.5" x14ac:dyDescent="0.2">
      <c r="A34" s="131" t="s">
        <v>170</v>
      </c>
      <c r="B34" s="120" t="s">
        <v>45</v>
      </c>
      <c r="C34" s="142" t="s">
        <v>174</v>
      </c>
      <c r="D34" s="143">
        <v>0</v>
      </c>
      <c r="E34" s="164"/>
      <c r="F34" s="164"/>
      <c r="G34" s="144"/>
      <c r="H34" s="144">
        <v>2400</v>
      </c>
      <c r="I34" s="144"/>
      <c r="J34" s="144"/>
      <c r="K34" s="144"/>
      <c r="L34" s="144">
        <v>2400</v>
      </c>
      <c r="M34" s="144"/>
      <c r="N34" s="144"/>
      <c r="O34" s="144"/>
      <c r="P34" s="144">
        <v>2400</v>
      </c>
      <c r="Q34" s="144"/>
      <c r="R34" s="144"/>
      <c r="S34" s="144"/>
      <c r="T34" s="144">
        <v>2400</v>
      </c>
      <c r="U34" s="145"/>
      <c r="V34" s="145"/>
      <c r="W34" s="145"/>
      <c r="X34" s="210">
        <v>2400</v>
      </c>
      <c r="Y34" s="197"/>
      <c r="Z34" s="197"/>
      <c r="AA34" s="197"/>
      <c r="AB34" s="197"/>
      <c r="AC34" s="197"/>
      <c r="AD34" s="197"/>
      <c r="AE34" s="197"/>
      <c r="AF34" s="197"/>
      <c r="AG34" s="197"/>
      <c r="AH34" s="197"/>
      <c r="AI34" s="197"/>
      <c r="AJ34" s="197"/>
      <c r="AK34" s="197"/>
      <c r="AL34" s="197"/>
      <c r="AM34" s="197"/>
      <c r="AN34" s="197"/>
      <c r="AO34" s="197"/>
      <c r="AP34" s="197"/>
      <c r="AQ34" s="197"/>
      <c r="AR34" s="197"/>
      <c r="AS34" s="197"/>
      <c r="AT34" s="197"/>
      <c r="AU34" s="197"/>
      <c r="AV34" s="197"/>
      <c r="AW34" s="197"/>
      <c r="AX34" s="197"/>
      <c r="AY34" s="197"/>
      <c r="AZ34" s="197"/>
      <c r="BA34" s="197"/>
      <c r="BB34" s="197"/>
      <c r="BC34" s="197"/>
      <c r="BD34" s="197"/>
      <c r="BE34" s="197"/>
      <c r="BF34" s="197"/>
      <c r="BG34" s="197"/>
      <c r="BH34" s="197"/>
      <c r="BI34" s="197"/>
      <c r="BJ34" s="197"/>
      <c r="BK34" s="197"/>
      <c r="BL34" s="197"/>
      <c r="BM34" s="197"/>
      <c r="BN34" s="197"/>
      <c r="BO34" s="197"/>
      <c r="BP34" s="197"/>
      <c r="BQ34" s="197"/>
      <c r="BR34" s="197"/>
      <c r="BS34" s="197"/>
      <c r="BT34" s="197"/>
      <c r="BU34" s="197"/>
      <c r="BV34" s="197"/>
      <c r="BW34" s="197"/>
      <c r="BX34" s="197"/>
      <c r="BY34" s="197"/>
      <c r="BZ34" s="197"/>
      <c r="CA34" s="197"/>
      <c r="CB34" s="197"/>
      <c r="CC34" s="197"/>
      <c r="CD34" s="197"/>
      <c r="CE34" s="197"/>
      <c r="CF34" s="197"/>
      <c r="CG34" s="197"/>
      <c r="CH34" s="197"/>
      <c r="CI34" s="197"/>
      <c r="CJ34" s="197"/>
      <c r="CK34" s="197"/>
      <c r="CL34" s="197"/>
      <c r="CM34" s="197"/>
      <c r="CN34" s="197"/>
      <c r="CO34" s="197"/>
      <c r="CP34" s="197"/>
      <c r="CQ34" s="197"/>
      <c r="CR34" s="197"/>
      <c r="CS34" s="197"/>
      <c r="CT34" s="197"/>
      <c r="CU34" s="197"/>
      <c r="CV34" s="197"/>
      <c r="CW34" s="197"/>
      <c r="CX34" s="197"/>
      <c r="CY34" s="162"/>
    </row>
    <row r="35" spans="1:103" s="163" customFormat="1" ht="13.5" thickBot="1" x14ac:dyDescent="0.25">
      <c r="A35" s="215" t="s">
        <v>171</v>
      </c>
      <c r="B35" s="190" t="s">
        <v>173</v>
      </c>
      <c r="C35" s="191" t="s">
        <v>174</v>
      </c>
      <c r="D35" s="192">
        <v>0</v>
      </c>
      <c r="E35" s="193"/>
      <c r="F35" s="193"/>
      <c r="G35" s="194"/>
      <c r="H35" s="194">
        <v>1100</v>
      </c>
      <c r="I35" s="194"/>
      <c r="J35" s="194"/>
      <c r="K35" s="194"/>
      <c r="L35" s="194">
        <v>1100</v>
      </c>
      <c r="M35" s="194"/>
      <c r="N35" s="194"/>
      <c r="O35" s="194"/>
      <c r="P35" s="194">
        <v>1100</v>
      </c>
      <c r="Q35" s="194"/>
      <c r="R35" s="194"/>
      <c r="S35" s="194"/>
      <c r="T35" s="194">
        <v>1100</v>
      </c>
      <c r="U35" s="195"/>
      <c r="V35" s="195"/>
      <c r="W35" s="195"/>
      <c r="X35" s="216">
        <v>1100</v>
      </c>
      <c r="Y35" s="197"/>
      <c r="Z35" s="197"/>
      <c r="AA35" s="197"/>
      <c r="AB35" s="197"/>
      <c r="AC35" s="197"/>
      <c r="AD35" s="197"/>
      <c r="AE35" s="197"/>
      <c r="AF35" s="197"/>
      <c r="AG35" s="197"/>
      <c r="AH35" s="197"/>
      <c r="AI35" s="197"/>
      <c r="AJ35" s="197"/>
      <c r="AK35" s="197"/>
      <c r="AL35" s="197"/>
      <c r="AM35" s="197"/>
      <c r="AN35" s="197"/>
      <c r="AO35" s="197"/>
      <c r="AP35" s="197"/>
      <c r="AQ35" s="197"/>
      <c r="AR35" s="197"/>
      <c r="AS35" s="197"/>
      <c r="AT35" s="197"/>
      <c r="AU35" s="197"/>
      <c r="AV35" s="197"/>
      <c r="AW35" s="197"/>
      <c r="AX35" s="197"/>
      <c r="AY35" s="197"/>
      <c r="AZ35" s="197"/>
      <c r="BA35" s="197"/>
      <c r="BB35" s="197"/>
      <c r="BC35" s="197"/>
      <c r="BD35" s="197"/>
      <c r="BE35" s="197"/>
      <c r="BF35" s="197"/>
      <c r="BG35" s="197"/>
      <c r="BH35" s="197"/>
      <c r="BI35" s="197"/>
      <c r="BJ35" s="197"/>
      <c r="BK35" s="197"/>
      <c r="BL35" s="197"/>
      <c r="BM35" s="197"/>
      <c r="BN35" s="197"/>
      <c r="BO35" s="197"/>
      <c r="BP35" s="197"/>
      <c r="BQ35" s="197"/>
      <c r="BR35" s="197"/>
      <c r="BS35" s="197"/>
      <c r="BT35" s="197"/>
      <c r="BU35" s="197"/>
      <c r="BV35" s="197"/>
      <c r="BW35" s="197"/>
      <c r="BX35" s="197"/>
      <c r="BY35" s="197"/>
      <c r="BZ35" s="197"/>
      <c r="CA35" s="197"/>
      <c r="CB35" s="197"/>
      <c r="CC35" s="197"/>
      <c r="CD35" s="197"/>
      <c r="CE35" s="197"/>
      <c r="CF35" s="197"/>
      <c r="CG35" s="197"/>
      <c r="CH35" s="197"/>
      <c r="CI35" s="197"/>
      <c r="CJ35" s="197"/>
      <c r="CK35" s="197"/>
      <c r="CL35" s="197"/>
      <c r="CM35" s="197"/>
      <c r="CN35" s="197"/>
      <c r="CO35" s="197"/>
      <c r="CP35" s="197"/>
      <c r="CQ35" s="197"/>
      <c r="CR35" s="197"/>
      <c r="CS35" s="197"/>
      <c r="CT35" s="197"/>
      <c r="CU35" s="197"/>
      <c r="CV35" s="197"/>
      <c r="CW35" s="197"/>
      <c r="CX35" s="197"/>
      <c r="CY35" s="162"/>
    </row>
    <row r="36" spans="1:103" s="1" customFormat="1" ht="13.5" thickBot="1" x14ac:dyDescent="0.25">
      <c r="A36" s="246" t="s">
        <v>145</v>
      </c>
      <c r="B36" s="247"/>
      <c r="C36" s="247"/>
      <c r="D36" s="247"/>
      <c r="E36" s="247"/>
      <c r="F36" s="247"/>
      <c r="G36" s="247"/>
      <c r="H36" s="247"/>
      <c r="I36" s="247"/>
      <c r="J36" s="247"/>
      <c r="K36" s="247"/>
      <c r="L36" s="247"/>
      <c r="M36" s="247"/>
      <c r="N36" s="247"/>
      <c r="O36" s="247"/>
      <c r="P36" s="247"/>
      <c r="Q36" s="247"/>
      <c r="R36" s="247"/>
      <c r="S36" s="247"/>
      <c r="T36" s="247"/>
      <c r="U36" s="247"/>
      <c r="V36" s="247"/>
      <c r="W36" s="247"/>
      <c r="X36" s="248"/>
      <c r="Y36" s="197"/>
      <c r="Z36" s="197"/>
      <c r="AA36" s="197"/>
      <c r="AB36" s="197"/>
      <c r="AC36" s="197"/>
      <c r="AD36" s="197"/>
      <c r="AE36" s="197"/>
      <c r="AF36" s="197"/>
      <c r="AG36" s="197"/>
      <c r="AH36" s="197"/>
      <c r="AI36" s="197"/>
      <c r="AJ36" s="197"/>
      <c r="AK36" s="197"/>
      <c r="AL36" s="197"/>
      <c r="AM36" s="197"/>
      <c r="AN36" s="197"/>
      <c r="AO36" s="197"/>
      <c r="AP36" s="197"/>
      <c r="AQ36" s="197"/>
      <c r="AR36" s="197"/>
      <c r="AS36" s="197"/>
      <c r="AT36" s="197"/>
      <c r="AU36" s="197"/>
      <c r="AV36" s="197"/>
      <c r="AW36" s="197"/>
      <c r="AX36" s="197"/>
      <c r="AY36" s="197"/>
      <c r="AZ36" s="197"/>
      <c r="BA36" s="197"/>
      <c r="BB36" s="197"/>
      <c r="BC36" s="197"/>
      <c r="BD36" s="197"/>
      <c r="BE36" s="197"/>
      <c r="BF36" s="197"/>
      <c r="BG36" s="197"/>
      <c r="BH36" s="197"/>
      <c r="BI36" s="197"/>
      <c r="BJ36" s="197"/>
      <c r="BK36" s="197"/>
      <c r="BL36" s="197"/>
      <c r="BM36" s="197"/>
      <c r="BN36" s="197"/>
      <c r="BO36" s="197"/>
      <c r="BP36" s="197"/>
      <c r="BQ36" s="197"/>
      <c r="BR36" s="197"/>
      <c r="BS36" s="197"/>
      <c r="BT36" s="197"/>
      <c r="BU36" s="197"/>
      <c r="BV36" s="197"/>
      <c r="BW36" s="197"/>
      <c r="BX36" s="197"/>
      <c r="BY36" s="197"/>
      <c r="BZ36" s="197"/>
      <c r="CA36" s="197"/>
      <c r="CB36" s="197"/>
      <c r="CC36" s="197"/>
      <c r="CD36" s="197"/>
      <c r="CE36" s="197"/>
      <c r="CF36" s="197"/>
      <c r="CG36" s="197"/>
      <c r="CH36" s="197"/>
      <c r="CI36" s="197"/>
      <c r="CJ36" s="197"/>
      <c r="CK36" s="197"/>
      <c r="CL36" s="197"/>
      <c r="CM36" s="197"/>
      <c r="CN36" s="197"/>
      <c r="CO36" s="197"/>
      <c r="CP36" s="197"/>
      <c r="CQ36" s="197"/>
      <c r="CR36" s="197"/>
      <c r="CS36" s="197"/>
      <c r="CT36" s="197"/>
      <c r="CU36" s="197"/>
      <c r="CV36" s="197"/>
      <c r="CW36" s="197"/>
      <c r="CX36" s="197"/>
      <c r="CY36" s="2"/>
    </row>
    <row r="37" spans="1:103" s="163" customFormat="1" x14ac:dyDescent="0.2">
      <c r="A37" s="131" t="s">
        <v>103</v>
      </c>
      <c r="B37" s="40" t="s">
        <v>44</v>
      </c>
      <c r="C37" s="155" t="s">
        <v>2</v>
      </c>
      <c r="D37" s="143">
        <v>11450</v>
      </c>
      <c r="E37" s="132"/>
      <c r="F37" s="132"/>
      <c r="G37" s="144"/>
      <c r="H37" s="144">
        <v>5200</v>
      </c>
      <c r="I37" s="144"/>
      <c r="J37" s="144"/>
      <c r="K37" s="144"/>
      <c r="L37" s="144">
        <v>5200</v>
      </c>
      <c r="M37" s="145"/>
      <c r="N37" s="145"/>
      <c r="O37" s="144"/>
      <c r="P37" s="144">
        <v>5200</v>
      </c>
      <c r="Q37" s="145"/>
      <c r="R37" s="145"/>
      <c r="S37" s="144"/>
      <c r="T37" s="144">
        <v>5200</v>
      </c>
      <c r="U37" s="145"/>
      <c r="V37" s="145"/>
      <c r="W37" s="144"/>
      <c r="X37" s="217">
        <v>5200</v>
      </c>
      <c r="Y37" s="197"/>
      <c r="Z37" s="197"/>
      <c r="AA37" s="197"/>
      <c r="AB37" s="197"/>
      <c r="AC37" s="197"/>
      <c r="AD37" s="197"/>
      <c r="AE37" s="197"/>
      <c r="AF37" s="197"/>
      <c r="AG37" s="197"/>
      <c r="AH37" s="197"/>
      <c r="AI37" s="197"/>
      <c r="AJ37" s="197"/>
      <c r="AK37" s="197"/>
      <c r="AL37" s="197"/>
      <c r="AM37" s="197"/>
      <c r="AN37" s="197"/>
      <c r="AO37" s="197"/>
      <c r="AP37" s="197"/>
      <c r="AQ37" s="197"/>
      <c r="AR37" s="197"/>
      <c r="AS37" s="197"/>
      <c r="AT37" s="197"/>
      <c r="AU37" s="197"/>
      <c r="AV37" s="197"/>
      <c r="AW37" s="197"/>
      <c r="AX37" s="197"/>
      <c r="AY37" s="197"/>
      <c r="AZ37" s="197"/>
      <c r="BA37" s="197"/>
      <c r="BB37" s="197"/>
      <c r="BC37" s="197"/>
      <c r="BD37" s="197"/>
      <c r="BE37" s="197"/>
      <c r="BF37" s="197"/>
      <c r="BG37" s="197"/>
      <c r="BH37" s="197"/>
      <c r="BI37" s="197"/>
      <c r="BJ37" s="197"/>
      <c r="BK37" s="197"/>
      <c r="BL37" s="197"/>
      <c r="BM37" s="197"/>
      <c r="BN37" s="197"/>
      <c r="BO37" s="197"/>
      <c r="BP37" s="197"/>
      <c r="BQ37" s="197"/>
      <c r="BR37" s="197"/>
      <c r="BS37" s="197"/>
      <c r="BT37" s="197"/>
      <c r="BU37" s="197"/>
      <c r="BV37" s="197"/>
      <c r="BW37" s="197"/>
      <c r="BX37" s="197"/>
      <c r="BY37" s="197"/>
      <c r="BZ37" s="197"/>
      <c r="CA37" s="197"/>
      <c r="CB37" s="197"/>
      <c r="CC37" s="197"/>
      <c r="CD37" s="197"/>
      <c r="CE37" s="197"/>
      <c r="CF37" s="197"/>
      <c r="CG37" s="197"/>
      <c r="CH37" s="197"/>
      <c r="CI37" s="197"/>
      <c r="CJ37" s="197"/>
      <c r="CK37" s="197"/>
      <c r="CL37" s="197"/>
      <c r="CM37" s="197"/>
      <c r="CN37" s="197"/>
      <c r="CO37" s="197"/>
      <c r="CP37" s="197"/>
      <c r="CQ37" s="197"/>
      <c r="CR37" s="197"/>
      <c r="CS37" s="197"/>
      <c r="CT37" s="197"/>
      <c r="CU37" s="197"/>
      <c r="CV37" s="197"/>
      <c r="CW37" s="197"/>
      <c r="CX37" s="197"/>
      <c r="CY37" s="162"/>
    </row>
    <row r="38" spans="1:103" s="163" customFormat="1" ht="22.5" x14ac:dyDescent="0.2">
      <c r="A38" s="131" t="s">
        <v>104</v>
      </c>
      <c r="B38" s="40" t="s">
        <v>45</v>
      </c>
      <c r="C38" s="155" t="s">
        <v>2</v>
      </c>
      <c r="D38" s="143">
        <v>0</v>
      </c>
      <c r="E38" s="132"/>
      <c r="F38" s="132"/>
      <c r="G38" s="144"/>
      <c r="H38" s="144">
        <v>5200</v>
      </c>
      <c r="I38" s="144"/>
      <c r="J38" s="144"/>
      <c r="K38" s="144"/>
      <c r="L38" s="144">
        <v>5200</v>
      </c>
      <c r="M38" s="144"/>
      <c r="N38" s="144"/>
      <c r="O38" s="144"/>
      <c r="P38" s="144">
        <v>5200</v>
      </c>
      <c r="Q38" s="144"/>
      <c r="R38" s="144"/>
      <c r="S38" s="144"/>
      <c r="T38" s="144">
        <v>5200</v>
      </c>
      <c r="U38" s="144"/>
      <c r="V38" s="144"/>
      <c r="W38" s="134"/>
      <c r="X38" s="217">
        <v>5200</v>
      </c>
      <c r="Y38" s="197"/>
      <c r="Z38" s="197"/>
      <c r="AA38" s="197"/>
      <c r="AB38" s="197"/>
      <c r="AC38" s="197"/>
      <c r="AD38" s="197"/>
      <c r="AE38" s="197"/>
      <c r="AF38" s="197"/>
      <c r="AG38" s="197"/>
      <c r="AH38" s="197"/>
      <c r="AI38" s="197"/>
      <c r="AJ38" s="197"/>
      <c r="AK38" s="197"/>
      <c r="AL38" s="197"/>
      <c r="AM38" s="197"/>
      <c r="AN38" s="197"/>
      <c r="AO38" s="197"/>
      <c r="AP38" s="197"/>
      <c r="AQ38" s="197"/>
      <c r="AR38" s="197"/>
      <c r="AS38" s="197"/>
      <c r="AT38" s="197"/>
      <c r="AU38" s="197"/>
      <c r="AV38" s="197"/>
      <c r="AW38" s="197"/>
      <c r="AX38" s="197"/>
      <c r="AY38" s="197"/>
      <c r="AZ38" s="197"/>
      <c r="BA38" s="197"/>
      <c r="BB38" s="197"/>
      <c r="BC38" s="197"/>
      <c r="BD38" s="197"/>
      <c r="BE38" s="197"/>
      <c r="BF38" s="197"/>
      <c r="BG38" s="197"/>
      <c r="BH38" s="197"/>
      <c r="BI38" s="197"/>
      <c r="BJ38" s="197"/>
      <c r="BK38" s="197"/>
      <c r="BL38" s="197"/>
      <c r="BM38" s="197"/>
      <c r="BN38" s="197"/>
      <c r="BO38" s="197"/>
      <c r="BP38" s="197"/>
      <c r="BQ38" s="197"/>
      <c r="BR38" s="197"/>
      <c r="BS38" s="197"/>
      <c r="BT38" s="197"/>
      <c r="BU38" s="197"/>
      <c r="BV38" s="197"/>
      <c r="BW38" s="197"/>
      <c r="BX38" s="197"/>
      <c r="BY38" s="197"/>
      <c r="BZ38" s="197"/>
      <c r="CA38" s="197"/>
      <c r="CB38" s="197"/>
      <c r="CC38" s="197"/>
      <c r="CD38" s="197"/>
      <c r="CE38" s="197"/>
      <c r="CF38" s="197"/>
      <c r="CG38" s="197"/>
      <c r="CH38" s="197"/>
      <c r="CI38" s="197"/>
      <c r="CJ38" s="197"/>
      <c r="CK38" s="197"/>
      <c r="CL38" s="197"/>
      <c r="CM38" s="197"/>
      <c r="CN38" s="197"/>
      <c r="CO38" s="197"/>
      <c r="CP38" s="197"/>
      <c r="CQ38" s="197"/>
      <c r="CR38" s="197"/>
      <c r="CS38" s="197"/>
      <c r="CT38" s="197"/>
      <c r="CU38" s="197"/>
      <c r="CV38" s="197"/>
      <c r="CW38" s="197"/>
      <c r="CX38" s="197"/>
      <c r="CY38" s="162"/>
    </row>
    <row r="39" spans="1:103" s="163" customFormat="1" x14ac:dyDescent="0.2">
      <c r="A39" s="131" t="s">
        <v>43</v>
      </c>
      <c r="B39" s="40" t="s">
        <v>46</v>
      </c>
      <c r="C39" s="155" t="s">
        <v>2</v>
      </c>
      <c r="D39" s="143">
        <v>0</v>
      </c>
      <c r="E39" s="132"/>
      <c r="F39" s="132"/>
      <c r="G39" s="144"/>
      <c r="H39" s="144">
        <v>5100</v>
      </c>
      <c r="I39" s="144"/>
      <c r="J39" s="144"/>
      <c r="K39" s="144"/>
      <c r="L39" s="144">
        <v>5100</v>
      </c>
      <c r="M39" s="144"/>
      <c r="N39" s="144"/>
      <c r="O39" s="144"/>
      <c r="P39" s="144">
        <v>5100</v>
      </c>
      <c r="Q39" s="144"/>
      <c r="R39" s="144"/>
      <c r="S39" s="144"/>
      <c r="T39" s="144">
        <v>5100</v>
      </c>
      <c r="U39" s="144"/>
      <c r="V39" s="144"/>
      <c r="W39" s="134"/>
      <c r="X39" s="217">
        <v>5100</v>
      </c>
      <c r="Y39" s="197"/>
      <c r="Z39" s="197"/>
      <c r="AA39" s="197"/>
      <c r="AB39" s="197"/>
      <c r="AC39" s="197"/>
      <c r="AD39" s="197"/>
      <c r="AE39" s="197"/>
      <c r="AF39" s="197"/>
      <c r="AG39" s="197"/>
      <c r="AH39" s="197"/>
      <c r="AI39" s="197"/>
      <c r="AJ39" s="197"/>
      <c r="AK39" s="197"/>
      <c r="AL39" s="197"/>
      <c r="AM39" s="197"/>
      <c r="AN39" s="197"/>
      <c r="AO39" s="197"/>
      <c r="AP39" s="197"/>
      <c r="AQ39" s="197"/>
      <c r="AR39" s="197"/>
      <c r="AS39" s="197"/>
      <c r="AT39" s="197"/>
      <c r="AU39" s="197"/>
      <c r="AV39" s="197"/>
      <c r="AW39" s="197"/>
      <c r="AX39" s="197"/>
      <c r="AY39" s="197"/>
      <c r="AZ39" s="197"/>
      <c r="BA39" s="197"/>
      <c r="BB39" s="197"/>
      <c r="BC39" s="197"/>
      <c r="BD39" s="197"/>
      <c r="BE39" s="197"/>
      <c r="BF39" s="197"/>
      <c r="BG39" s="197"/>
      <c r="BH39" s="197"/>
      <c r="BI39" s="197"/>
      <c r="BJ39" s="197"/>
      <c r="BK39" s="197"/>
      <c r="BL39" s="197"/>
      <c r="BM39" s="197"/>
      <c r="BN39" s="197"/>
      <c r="BO39" s="197"/>
      <c r="BP39" s="197"/>
      <c r="BQ39" s="197"/>
      <c r="BR39" s="197"/>
      <c r="BS39" s="197"/>
      <c r="BT39" s="197"/>
      <c r="BU39" s="197"/>
      <c r="BV39" s="197"/>
      <c r="BW39" s="197"/>
      <c r="BX39" s="197"/>
      <c r="BY39" s="197"/>
      <c r="BZ39" s="197"/>
      <c r="CA39" s="197"/>
      <c r="CB39" s="197"/>
      <c r="CC39" s="197"/>
      <c r="CD39" s="197"/>
      <c r="CE39" s="197"/>
      <c r="CF39" s="197"/>
      <c r="CG39" s="197"/>
      <c r="CH39" s="197"/>
      <c r="CI39" s="197"/>
      <c r="CJ39" s="197"/>
      <c r="CK39" s="197"/>
      <c r="CL39" s="197"/>
      <c r="CM39" s="197"/>
      <c r="CN39" s="197"/>
      <c r="CO39" s="197"/>
      <c r="CP39" s="197"/>
      <c r="CQ39" s="197"/>
      <c r="CR39" s="197"/>
      <c r="CS39" s="197"/>
      <c r="CT39" s="197"/>
      <c r="CU39" s="197"/>
      <c r="CV39" s="197"/>
      <c r="CW39" s="197"/>
      <c r="CX39" s="197"/>
      <c r="CY39" s="162"/>
    </row>
    <row r="40" spans="1:103" s="163" customFormat="1" ht="22.5" x14ac:dyDescent="0.2">
      <c r="A40" s="131" t="s">
        <v>48</v>
      </c>
      <c r="B40" s="12" t="s">
        <v>47</v>
      </c>
      <c r="C40" s="142" t="s">
        <v>40</v>
      </c>
      <c r="D40" s="143">
        <v>0</v>
      </c>
      <c r="E40" s="132"/>
      <c r="F40" s="132"/>
      <c r="G40" s="144"/>
      <c r="H40" s="144"/>
      <c r="I40" s="144"/>
      <c r="J40" s="144"/>
      <c r="K40" s="144"/>
      <c r="L40" s="144">
        <v>1</v>
      </c>
      <c r="M40" s="144"/>
      <c r="N40" s="133"/>
      <c r="O40" s="133"/>
      <c r="P40" s="134"/>
      <c r="Q40" s="134"/>
      <c r="R40" s="134"/>
      <c r="S40" s="134"/>
      <c r="T40" s="134"/>
      <c r="U40" s="134"/>
      <c r="V40" s="134"/>
      <c r="W40" s="134"/>
      <c r="X40" s="217"/>
      <c r="Y40" s="197"/>
      <c r="Z40" s="197"/>
      <c r="AA40" s="197"/>
      <c r="AB40" s="197"/>
      <c r="AC40" s="197"/>
      <c r="AD40" s="197"/>
      <c r="AE40" s="197"/>
      <c r="AF40" s="197"/>
      <c r="AG40" s="197"/>
      <c r="AH40" s="197"/>
      <c r="AI40" s="197"/>
      <c r="AJ40" s="197"/>
      <c r="AK40" s="197"/>
      <c r="AL40" s="197"/>
      <c r="AM40" s="197"/>
      <c r="AN40" s="197"/>
      <c r="AO40" s="197"/>
      <c r="AP40" s="197"/>
      <c r="AQ40" s="197"/>
      <c r="AR40" s="197"/>
      <c r="AS40" s="197"/>
      <c r="AT40" s="197"/>
      <c r="AU40" s="197"/>
      <c r="AV40" s="197"/>
      <c r="AW40" s="197"/>
      <c r="AX40" s="197"/>
      <c r="AY40" s="197"/>
      <c r="AZ40" s="197"/>
      <c r="BA40" s="197"/>
      <c r="BB40" s="197"/>
      <c r="BC40" s="197"/>
      <c r="BD40" s="197"/>
      <c r="BE40" s="197"/>
      <c r="BF40" s="197"/>
      <c r="BG40" s="197"/>
      <c r="BH40" s="197"/>
      <c r="BI40" s="197"/>
      <c r="BJ40" s="197"/>
      <c r="BK40" s="197"/>
      <c r="BL40" s="197"/>
      <c r="BM40" s="197"/>
      <c r="BN40" s="197"/>
      <c r="BO40" s="197"/>
      <c r="BP40" s="197"/>
      <c r="BQ40" s="197"/>
      <c r="BR40" s="197"/>
      <c r="BS40" s="197"/>
      <c r="BT40" s="197"/>
      <c r="BU40" s="197"/>
      <c r="BV40" s="197"/>
      <c r="BW40" s="197"/>
      <c r="BX40" s="197"/>
      <c r="BY40" s="197"/>
      <c r="BZ40" s="197"/>
      <c r="CA40" s="197"/>
      <c r="CB40" s="197"/>
      <c r="CC40" s="197"/>
      <c r="CD40" s="197"/>
      <c r="CE40" s="197"/>
      <c r="CF40" s="197"/>
      <c r="CG40" s="197"/>
      <c r="CH40" s="197"/>
      <c r="CI40" s="197"/>
      <c r="CJ40" s="197"/>
      <c r="CK40" s="197"/>
      <c r="CL40" s="197"/>
      <c r="CM40" s="197"/>
      <c r="CN40" s="197"/>
      <c r="CO40" s="197"/>
      <c r="CP40" s="197"/>
      <c r="CQ40" s="197"/>
      <c r="CR40" s="197"/>
      <c r="CS40" s="197"/>
      <c r="CT40" s="197"/>
      <c r="CU40" s="197"/>
      <c r="CV40" s="197"/>
      <c r="CW40" s="197"/>
      <c r="CX40" s="197"/>
      <c r="CY40" s="162"/>
    </row>
    <row r="41" spans="1:103" s="163" customFormat="1" ht="22.5" x14ac:dyDescent="0.2">
      <c r="A41" s="131" t="s">
        <v>49</v>
      </c>
      <c r="B41" s="12" t="s">
        <v>146</v>
      </c>
      <c r="C41" s="142" t="s">
        <v>3</v>
      </c>
      <c r="D41" s="143">
        <v>0</v>
      </c>
      <c r="E41" s="132"/>
      <c r="F41" s="132"/>
      <c r="G41" s="144"/>
      <c r="H41" s="144">
        <v>80</v>
      </c>
      <c r="I41" s="144"/>
      <c r="J41" s="144"/>
      <c r="K41" s="144"/>
      <c r="L41" s="144">
        <v>80</v>
      </c>
      <c r="M41" s="144"/>
      <c r="N41" s="175"/>
      <c r="O41" s="175"/>
      <c r="P41" s="175">
        <v>80</v>
      </c>
      <c r="Q41" s="175"/>
      <c r="R41" s="175"/>
      <c r="S41" s="175"/>
      <c r="T41" s="175">
        <v>80</v>
      </c>
      <c r="U41" s="175"/>
      <c r="V41" s="175"/>
      <c r="W41" s="175"/>
      <c r="X41" s="218">
        <v>80</v>
      </c>
      <c r="Y41" s="197"/>
      <c r="Z41" s="197"/>
      <c r="AA41" s="197"/>
      <c r="AB41" s="197"/>
      <c r="AC41" s="197"/>
      <c r="AD41" s="197"/>
      <c r="AE41" s="197"/>
      <c r="AF41" s="197"/>
      <c r="AG41" s="197"/>
      <c r="AH41" s="197"/>
      <c r="AI41" s="197"/>
      <c r="AJ41" s="197"/>
      <c r="AK41" s="197"/>
      <c r="AL41" s="197"/>
      <c r="AM41" s="197"/>
      <c r="AN41" s="197"/>
      <c r="AO41" s="197"/>
      <c r="AP41" s="197"/>
      <c r="AQ41" s="197"/>
      <c r="AR41" s="197"/>
      <c r="AS41" s="197"/>
      <c r="AT41" s="197"/>
      <c r="AU41" s="197"/>
      <c r="AV41" s="197"/>
      <c r="AW41" s="197"/>
      <c r="AX41" s="197"/>
      <c r="AY41" s="197"/>
      <c r="AZ41" s="197"/>
      <c r="BA41" s="197"/>
      <c r="BB41" s="197"/>
      <c r="BC41" s="197"/>
      <c r="BD41" s="197"/>
      <c r="BE41" s="197"/>
      <c r="BF41" s="197"/>
      <c r="BG41" s="197"/>
      <c r="BH41" s="197"/>
      <c r="BI41" s="197"/>
      <c r="BJ41" s="197"/>
      <c r="BK41" s="197"/>
      <c r="BL41" s="197"/>
      <c r="BM41" s="197"/>
      <c r="BN41" s="197"/>
      <c r="BO41" s="197"/>
      <c r="BP41" s="197"/>
      <c r="BQ41" s="197"/>
      <c r="BR41" s="197"/>
      <c r="BS41" s="197"/>
      <c r="BT41" s="197"/>
      <c r="BU41" s="197"/>
      <c r="BV41" s="197"/>
      <c r="BW41" s="197"/>
      <c r="BX41" s="197"/>
      <c r="BY41" s="197"/>
      <c r="BZ41" s="197"/>
      <c r="CA41" s="197"/>
      <c r="CB41" s="197"/>
      <c r="CC41" s="197"/>
      <c r="CD41" s="197"/>
      <c r="CE41" s="197"/>
      <c r="CF41" s="197"/>
      <c r="CG41" s="197"/>
      <c r="CH41" s="197"/>
      <c r="CI41" s="197"/>
      <c r="CJ41" s="197"/>
      <c r="CK41" s="197"/>
      <c r="CL41" s="197"/>
      <c r="CM41" s="197"/>
      <c r="CN41" s="197"/>
      <c r="CO41" s="197"/>
      <c r="CP41" s="197"/>
      <c r="CQ41" s="197"/>
      <c r="CR41" s="197"/>
      <c r="CS41" s="197"/>
      <c r="CT41" s="197"/>
      <c r="CU41" s="197"/>
      <c r="CV41" s="197"/>
      <c r="CW41" s="197"/>
      <c r="CX41" s="197"/>
      <c r="CY41" s="162"/>
    </row>
    <row r="42" spans="1:103" s="163" customFormat="1" ht="13.5" thickBot="1" x14ac:dyDescent="0.25">
      <c r="A42" s="131" t="s">
        <v>50</v>
      </c>
      <c r="B42" s="41" t="s">
        <v>147</v>
      </c>
      <c r="C42" s="155" t="s">
        <v>4</v>
      </c>
      <c r="D42" s="143">
        <v>0</v>
      </c>
      <c r="E42" s="132"/>
      <c r="F42" s="132"/>
      <c r="G42" s="144"/>
      <c r="H42" s="144">
        <v>60</v>
      </c>
      <c r="I42" s="144"/>
      <c r="J42" s="144"/>
      <c r="K42" s="144"/>
      <c r="L42" s="144">
        <v>60</v>
      </c>
      <c r="M42" s="144"/>
      <c r="N42" s="144"/>
      <c r="O42" s="144"/>
      <c r="P42" s="144">
        <v>60</v>
      </c>
      <c r="Q42" s="144"/>
      <c r="R42" s="144"/>
      <c r="S42" s="144"/>
      <c r="T42" s="144">
        <v>60</v>
      </c>
      <c r="U42" s="144"/>
      <c r="V42" s="144"/>
      <c r="W42" s="175"/>
      <c r="X42" s="218">
        <v>60</v>
      </c>
      <c r="Y42" s="197"/>
      <c r="Z42" s="197"/>
      <c r="AA42" s="197"/>
      <c r="AB42" s="197"/>
      <c r="AC42" s="197"/>
      <c r="AD42" s="197"/>
      <c r="AE42" s="197"/>
      <c r="AF42" s="197"/>
      <c r="AG42" s="197"/>
      <c r="AH42" s="197"/>
      <c r="AI42" s="197"/>
      <c r="AJ42" s="197"/>
      <c r="AK42" s="197"/>
      <c r="AL42" s="197"/>
      <c r="AM42" s="197"/>
      <c r="AN42" s="197"/>
      <c r="AO42" s="197"/>
      <c r="AP42" s="197"/>
      <c r="AQ42" s="197"/>
      <c r="AR42" s="197"/>
      <c r="AS42" s="197"/>
      <c r="AT42" s="197"/>
      <c r="AU42" s="197"/>
      <c r="AV42" s="197"/>
      <c r="AW42" s="197"/>
      <c r="AX42" s="197"/>
      <c r="AY42" s="197"/>
      <c r="AZ42" s="197"/>
      <c r="BA42" s="197"/>
      <c r="BB42" s="197"/>
      <c r="BC42" s="197"/>
      <c r="BD42" s="197"/>
      <c r="BE42" s="197"/>
      <c r="BF42" s="197"/>
      <c r="BG42" s="197"/>
      <c r="BH42" s="197"/>
      <c r="BI42" s="197"/>
      <c r="BJ42" s="197"/>
      <c r="BK42" s="197"/>
      <c r="BL42" s="197"/>
      <c r="BM42" s="197"/>
      <c r="BN42" s="197"/>
      <c r="BO42" s="197"/>
      <c r="BP42" s="197"/>
      <c r="BQ42" s="197"/>
      <c r="BR42" s="197"/>
      <c r="BS42" s="197"/>
      <c r="BT42" s="197"/>
      <c r="BU42" s="197"/>
      <c r="BV42" s="197"/>
      <c r="BW42" s="197"/>
      <c r="BX42" s="197"/>
      <c r="BY42" s="197"/>
      <c r="BZ42" s="197"/>
      <c r="CA42" s="197"/>
      <c r="CB42" s="197"/>
      <c r="CC42" s="197"/>
      <c r="CD42" s="197"/>
      <c r="CE42" s="197"/>
      <c r="CF42" s="197"/>
      <c r="CG42" s="197"/>
      <c r="CH42" s="197"/>
      <c r="CI42" s="197"/>
      <c r="CJ42" s="197"/>
      <c r="CK42" s="197"/>
      <c r="CL42" s="197"/>
      <c r="CM42" s="197"/>
      <c r="CN42" s="197"/>
      <c r="CO42" s="197"/>
      <c r="CP42" s="197"/>
      <c r="CQ42" s="197"/>
      <c r="CR42" s="197"/>
      <c r="CS42" s="197"/>
      <c r="CT42" s="197"/>
      <c r="CU42" s="197"/>
      <c r="CV42" s="197"/>
      <c r="CW42" s="197"/>
      <c r="CX42" s="197"/>
      <c r="CY42" s="162"/>
    </row>
    <row r="43" spans="1:103" s="1" customFormat="1" ht="13.5" thickBot="1" x14ac:dyDescent="0.25">
      <c r="A43" s="234" t="s">
        <v>34</v>
      </c>
      <c r="B43" s="235"/>
      <c r="C43" s="235"/>
      <c r="D43" s="235"/>
      <c r="E43" s="235"/>
      <c r="F43" s="235"/>
      <c r="G43" s="235"/>
      <c r="H43" s="235"/>
      <c r="I43" s="235"/>
      <c r="J43" s="235"/>
      <c r="K43" s="235"/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6"/>
      <c r="Y43" s="197"/>
      <c r="Z43" s="197"/>
      <c r="AA43" s="197"/>
      <c r="AB43" s="197"/>
      <c r="AC43" s="197"/>
      <c r="AD43" s="197"/>
      <c r="AE43" s="197"/>
      <c r="AF43" s="197"/>
      <c r="AG43" s="197"/>
      <c r="AH43" s="197"/>
      <c r="AI43" s="197"/>
      <c r="AJ43" s="197"/>
      <c r="AK43" s="197"/>
      <c r="AL43" s="197"/>
      <c r="AM43" s="197"/>
      <c r="AN43" s="197"/>
      <c r="AO43" s="197"/>
      <c r="AP43" s="197"/>
      <c r="AQ43" s="197"/>
      <c r="AR43" s="197"/>
      <c r="AS43" s="197"/>
      <c r="AT43" s="197"/>
      <c r="AU43" s="197"/>
      <c r="AV43" s="197"/>
      <c r="AW43" s="197"/>
      <c r="AX43" s="197"/>
      <c r="AY43" s="197"/>
      <c r="AZ43" s="197"/>
      <c r="BA43" s="197"/>
      <c r="BB43" s="197"/>
      <c r="BC43" s="197"/>
      <c r="BD43" s="197"/>
      <c r="BE43" s="197"/>
      <c r="BF43" s="197"/>
      <c r="BG43" s="197"/>
      <c r="BH43" s="197"/>
      <c r="BI43" s="197"/>
      <c r="BJ43" s="197"/>
      <c r="BK43" s="197"/>
      <c r="BL43" s="197"/>
      <c r="BM43" s="197"/>
      <c r="BN43" s="197"/>
      <c r="BO43" s="197"/>
      <c r="BP43" s="197"/>
      <c r="BQ43" s="197"/>
      <c r="BR43" s="197"/>
      <c r="BS43" s="197"/>
      <c r="BT43" s="197"/>
      <c r="BU43" s="197"/>
      <c r="BV43" s="197"/>
      <c r="BW43" s="197"/>
      <c r="BX43" s="197"/>
      <c r="BY43" s="197"/>
      <c r="BZ43" s="197"/>
      <c r="CA43" s="197"/>
      <c r="CB43" s="197"/>
      <c r="CC43" s="197"/>
      <c r="CD43" s="197"/>
      <c r="CE43" s="197"/>
      <c r="CF43" s="197"/>
      <c r="CG43" s="197"/>
      <c r="CH43" s="197"/>
      <c r="CI43" s="197"/>
      <c r="CJ43" s="197"/>
      <c r="CK43" s="197"/>
      <c r="CL43" s="197"/>
      <c r="CM43" s="197"/>
      <c r="CN43" s="197"/>
      <c r="CO43" s="197"/>
      <c r="CP43" s="197"/>
      <c r="CQ43" s="197"/>
      <c r="CR43" s="197"/>
      <c r="CS43" s="197"/>
      <c r="CT43" s="197"/>
      <c r="CU43" s="197"/>
      <c r="CV43" s="197"/>
      <c r="CW43" s="197"/>
      <c r="CX43" s="197"/>
      <c r="CY43" s="2"/>
    </row>
    <row r="44" spans="1:103" s="1" customFormat="1" ht="22.5" x14ac:dyDescent="0.2">
      <c r="A44" s="31" t="s">
        <v>51</v>
      </c>
      <c r="B44" s="41" t="s">
        <v>177</v>
      </c>
      <c r="C44" s="125" t="s">
        <v>5</v>
      </c>
      <c r="D44" s="124">
        <v>0</v>
      </c>
      <c r="E44" s="164"/>
      <c r="F44" s="164"/>
      <c r="G44" s="227"/>
      <c r="H44" s="227"/>
      <c r="I44" s="227"/>
      <c r="J44" s="227"/>
      <c r="K44" s="228"/>
      <c r="L44" s="228">
        <v>1</v>
      </c>
      <c r="M44" s="229"/>
      <c r="N44" s="229"/>
      <c r="O44" s="229"/>
      <c r="P44" s="229"/>
      <c r="Q44" s="229"/>
      <c r="R44" s="229"/>
      <c r="S44" s="229"/>
      <c r="T44" s="229"/>
      <c r="U44" s="229"/>
      <c r="V44" s="229"/>
      <c r="W44" s="229"/>
      <c r="X44" s="230"/>
      <c r="Y44" s="197"/>
      <c r="Z44" s="197"/>
      <c r="AA44" s="197"/>
      <c r="AB44" s="197"/>
      <c r="AC44" s="197"/>
      <c r="AD44" s="197"/>
      <c r="AE44" s="197"/>
      <c r="AF44" s="197"/>
      <c r="AG44" s="197"/>
      <c r="AH44" s="197"/>
      <c r="AI44" s="197"/>
      <c r="AJ44" s="197"/>
      <c r="AK44" s="197"/>
      <c r="AL44" s="197"/>
      <c r="AM44" s="197"/>
      <c r="AN44" s="197"/>
      <c r="AO44" s="197"/>
      <c r="AP44" s="197"/>
      <c r="AQ44" s="197"/>
      <c r="AR44" s="197"/>
      <c r="AS44" s="197"/>
      <c r="AT44" s="197"/>
      <c r="AU44" s="197"/>
      <c r="AV44" s="197"/>
      <c r="AW44" s="197"/>
      <c r="AX44" s="197"/>
      <c r="AY44" s="197"/>
      <c r="AZ44" s="197"/>
      <c r="BA44" s="197"/>
      <c r="BB44" s="197"/>
      <c r="BC44" s="197"/>
      <c r="BD44" s="197"/>
      <c r="BE44" s="197"/>
      <c r="BF44" s="197"/>
      <c r="BG44" s="197"/>
      <c r="BH44" s="197"/>
      <c r="BI44" s="197"/>
      <c r="BJ44" s="197"/>
      <c r="BK44" s="197"/>
      <c r="BL44" s="197"/>
      <c r="BM44" s="197"/>
      <c r="BN44" s="197"/>
      <c r="BO44" s="197"/>
      <c r="BP44" s="197"/>
      <c r="BQ44" s="197"/>
      <c r="BR44" s="197"/>
      <c r="BS44" s="197"/>
      <c r="BT44" s="197"/>
      <c r="BU44" s="197"/>
      <c r="BV44" s="197"/>
      <c r="BW44" s="197"/>
      <c r="BX44" s="197"/>
      <c r="BY44" s="197"/>
      <c r="BZ44" s="197"/>
      <c r="CA44" s="197"/>
      <c r="CB44" s="197"/>
      <c r="CC44" s="197"/>
      <c r="CD44" s="197"/>
      <c r="CE44" s="197"/>
      <c r="CF44" s="197"/>
      <c r="CG44" s="197"/>
      <c r="CH44" s="197"/>
      <c r="CI44" s="197"/>
      <c r="CJ44" s="197"/>
      <c r="CK44" s="197"/>
      <c r="CL44" s="197"/>
      <c r="CM44" s="197"/>
      <c r="CN44" s="197"/>
      <c r="CO44" s="197"/>
      <c r="CP44" s="197"/>
      <c r="CQ44" s="197"/>
      <c r="CR44" s="197"/>
      <c r="CS44" s="197"/>
      <c r="CT44" s="197"/>
      <c r="CU44" s="197"/>
      <c r="CV44" s="197"/>
      <c r="CW44" s="197"/>
      <c r="CX44" s="197"/>
      <c r="CY44" s="2"/>
    </row>
    <row r="45" spans="1:103" s="1" customFormat="1" ht="22.5" x14ac:dyDescent="0.2">
      <c r="A45" s="31" t="s">
        <v>52</v>
      </c>
      <c r="B45" s="41" t="s">
        <v>149</v>
      </c>
      <c r="C45" s="125" t="s">
        <v>0</v>
      </c>
      <c r="D45" s="124">
        <v>0</v>
      </c>
      <c r="E45" s="164"/>
      <c r="F45" s="164"/>
      <c r="G45" s="228"/>
      <c r="H45" s="228"/>
      <c r="I45" s="231"/>
      <c r="J45" s="231"/>
      <c r="K45" s="231"/>
      <c r="L45" s="231"/>
      <c r="M45" s="231"/>
      <c r="N45" s="231"/>
      <c r="O45" s="231"/>
      <c r="P45" s="231">
        <v>280</v>
      </c>
      <c r="Q45" s="231"/>
      <c r="R45" s="231"/>
      <c r="S45" s="231"/>
      <c r="T45" s="231"/>
      <c r="U45" s="231"/>
      <c r="V45" s="231"/>
      <c r="W45" s="231"/>
      <c r="X45" s="232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197"/>
      <c r="AL45" s="197"/>
      <c r="AM45" s="197"/>
      <c r="AN45" s="197"/>
      <c r="AO45" s="197"/>
      <c r="AP45" s="197"/>
      <c r="AQ45" s="197"/>
      <c r="AR45" s="197"/>
      <c r="AS45" s="197"/>
      <c r="AT45" s="197"/>
      <c r="AU45" s="197"/>
      <c r="AV45" s="197"/>
      <c r="AW45" s="197"/>
      <c r="AX45" s="197"/>
      <c r="AY45" s="197"/>
      <c r="AZ45" s="197"/>
      <c r="BA45" s="197"/>
      <c r="BB45" s="197"/>
      <c r="BC45" s="197"/>
      <c r="BD45" s="197"/>
      <c r="BE45" s="197"/>
      <c r="BF45" s="197"/>
      <c r="BG45" s="197"/>
      <c r="BH45" s="197"/>
      <c r="BI45" s="197"/>
      <c r="BJ45" s="197"/>
      <c r="BK45" s="197"/>
      <c r="BL45" s="197"/>
      <c r="BM45" s="197"/>
      <c r="BN45" s="197"/>
      <c r="BO45" s="197"/>
      <c r="BP45" s="197"/>
      <c r="BQ45" s="197"/>
      <c r="BR45" s="197"/>
      <c r="BS45" s="197"/>
      <c r="BT45" s="197"/>
      <c r="BU45" s="197"/>
      <c r="BV45" s="197"/>
      <c r="BW45" s="197"/>
      <c r="BX45" s="197"/>
      <c r="BY45" s="197"/>
      <c r="BZ45" s="197"/>
      <c r="CA45" s="197"/>
      <c r="CB45" s="197"/>
      <c r="CC45" s="197"/>
      <c r="CD45" s="197"/>
      <c r="CE45" s="197"/>
      <c r="CF45" s="197"/>
      <c r="CG45" s="197"/>
      <c r="CH45" s="197"/>
      <c r="CI45" s="197"/>
      <c r="CJ45" s="197"/>
      <c r="CK45" s="197"/>
      <c r="CL45" s="197"/>
      <c r="CM45" s="197"/>
      <c r="CN45" s="197"/>
      <c r="CO45" s="197"/>
      <c r="CP45" s="197"/>
      <c r="CQ45" s="197"/>
      <c r="CR45" s="197"/>
      <c r="CS45" s="197"/>
      <c r="CT45" s="197"/>
      <c r="CU45" s="197"/>
      <c r="CV45" s="197"/>
      <c r="CW45" s="197"/>
      <c r="CX45" s="197"/>
      <c r="CY45" s="2"/>
    </row>
    <row r="46" spans="1:103" s="1" customFormat="1" ht="13.5" thickBot="1" x14ac:dyDescent="0.25">
      <c r="A46" s="237" t="s">
        <v>150</v>
      </c>
      <c r="B46" s="238"/>
      <c r="C46" s="238"/>
      <c r="D46" s="238"/>
      <c r="E46" s="238"/>
      <c r="F46" s="238"/>
      <c r="G46" s="238"/>
      <c r="H46" s="238"/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  <c r="U46" s="238"/>
      <c r="V46" s="238"/>
      <c r="W46" s="238"/>
      <c r="X46" s="239"/>
      <c r="Y46" s="197"/>
      <c r="Z46" s="197"/>
      <c r="AA46" s="197"/>
      <c r="AB46" s="197"/>
      <c r="AC46" s="197"/>
      <c r="AD46" s="197"/>
      <c r="AE46" s="197"/>
      <c r="AF46" s="197"/>
      <c r="AG46" s="197"/>
      <c r="AH46" s="197"/>
      <c r="AI46" s="197"/>
      <c r="AJ46" s="197"/>
      <c r="AK46" s="197"/>
      <c r="AL46" s="197"/>
      <c r="AM46" s="197"/>
      <c r="AN46" s="197"/>
      <c r="AO46" s="197"/>
      <c r="AP46" s="197"/>
      <c r="AQ46" s="197"/>
      <c r="AR46" s="197"/>
      <c r="AS46" s="197"/>
      <c r="AT46" s="197"/>
      <c r="AU46" s="197"/>
      <c r="AV46" s="197"/>
      <c r="AW46" s="197"/>
      <c r="AX46" s="197"/>
      <c r="AY46" s="197"/>
      <c r="AZ46" s="197"/>
      <c r="BA46" s="197"/>
      <c r="BB46" s="197"/>
      <c r="BC46" s="197"/>
      <c r="BD46" s="197"/>
      <c r="BE46" s="197"/>
      <c r="BF46" s="197"/>
      <c r="BG46" s="197"/>
      <c r="BH46" s="197"/>
      <c r="BI46" s="197"/>
      <c r="BJ46" s="197"/>
      <c r="BK46" s="197"/>
      <c r="BL46" s="197"/>
      <c r="BM46" s="197"/>
      <c r="BN46" s="197"/>
      <c r="BO46" s="197"/>
      <c r="BP46" s="197"/>
      <c r="BQ46" s="197"/>
      <c r="BR46" s="197"/>
      <c r="BS46" s="197"/>
      <c r="BT46" s="197"/>
      <c r="BU46" s="197"/>
      <c r="BV46" s="197"/>
      <c r="BW46" s="197"/>
      <c r="BX46" s="197"/>
      <c r="BY46" s="197"/>
      <c r="BZ46" s="197"/>
      <c r="CA46" s="197"/>
      <c r="CB46" s="197"/>
      <c r="CC46" s="197"/>
      <c r="CD46" s="197"/>
      <c r="CE46" s="197"/>
      <c r="CF46" s="197"/>
      <c r="CG46" s="197"/>
      <c r="CH46" s="197"/>
      <c r="CI46" s="197"/>
      <c r="CJ46" s="197"/>
      <c r="CK46" s="197"/>
      <c r="CL46" s="197"/>
      <c r="CM46" s="197"/>
      <c r="CN46" s="197"/>
      <c r="CO46" s="197"/>
      <c r="CP46" s="197"/>
      <c r="CQ46" s="197"/>
      <c r="CR46" s="197"/>
      <c r="CS46" s="197"/>
      <c r="CT46" s="197"/>
      <c r="CU46" s="197"/>
      <c r="CV46" s="197"/>
      <c r="CW46" s="197"/>
      <c r="CX46" s="197"/>
      <c r="CY46" s="2"/>
    </row>
    <row r="47" spans="1:103" s="1" customFormat="1" x14ac:dyDescent="0.2">
      <c r="A47" s="240" t="s">
        <v>151</v>
      </c>
      <c r="B47" s="241"/>
      <c r="C47" s="241"/>
      <c r="D47" s="241"/>
      <c r="E47" s="241"/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1"/>
      <c r="U47" s="241"/>
      <c r="V47" s="241"/>
      <c r="W47" s="241"/>
      <c r="X47" s="242"/>
      <c r="Y47" s="197"/>
      <c r="Z47" s="197"/>
      <c r="AA47" s="197"/>
      <c r="AB47" s="197"/>
      <c r="AC47" s="197"/>
      <c r="AD47" s="197"/>
      <c r="AE47" s="197"/>
      <c r="AF47" s="197"/>
      <c r="AG47" s="197"/>
      <c r="AH47" s="197"/>
      <c r="AI47" s="197"/>
      <c r="AJ47" s="197"/>
      <c r="AK47" s="197"/>
      <c r="AL47" s="197"/>
      <c r="AM47" s="197"/>
      <c r="AN47" s="197"/>
      <c r="AO47" s="197"/>
      <c r="AP47" s="197"/>
      <c r="AQ47" s="197"/>
      <c r="AR47" s="197"/>
      <c r="AS47" s="197"/>
      <c r="AT47" s="197"/>
      <c r="AU47" s="197"/>
      <c r="AV47" s="197"/>
      <c r="AW47" s="197"/>
      <c r="AX47" s="197"/>
      <c r="AY47" s="197"/>
      <c r="AZ47" s="197"/>
      <c r="BA47" s="197"/>
      <c r="BB47" s="197"/>
      <c r="BC47" s="197"/>
      <c r="BD47" s="197"/>
      <c r="BE47" s="197"/>
      <c r="BF47" s="197"/>
      <c r="BG47" s="197"/>
      <c r="BH47" s="197"/>
      <c r="BI47" s="197"/>
      <c r="BJ47" s="197"/>
      <c r="BK47" s="197"/>
      <c r="BL47" s="197"/>
      <c r="BM47" s="197"/>
      <c r="BN47" s="197"/>
      <c r="BO47" s="197"/>
      <c r="BP47" s="197"/>
      <c r="BQ47" s="197"/>
      <c r="BR47" s="197"/>
      <c r="BS47" s="197"/>
      <c r="BT47" s="197"/>
      <c r="BU47" s="197"/>
      <c r="BV47" s="197"/>
      <c r="BW47" s="197"/>
      <c r="BX47" s="197"/>
      <c r="BY47" s="197"/>
      <c r="BZ47" s="197"/>
      <c r="CA47" s="197"/>
      <c r="CB47" s="197"/>
      <c r="CC47" s="197"/>
      <c r="CD47" s="197"/>
      <c r="CE47" s="197"/>
      <c r="CF47" s="197"/>
      <c r="CG47" s="197"/>
      <c r="CH47" s="197"/>
      <c r="CI47" s="197"/>
      <c r="CJ47" s="197"/>
      <c r="CK47" s="197"/>
      <c r="CL47" s="197"/>
      <c r="CM47" s="197"/>
      <c r="CN47" s="197"/>
      <c r="CO47" s="197"/>
      <c r="CP47" s="197"/>
      <c r="CQ47" s="197"/>
      <c r="CR47" s="197"/>
      <c r="CS47" s="197"/>
      <c r="CT47" s="197"/>
      <c r="CU47" s="197"/>
      <c r="CV47" s="197"/>
      <c r="CW47" s="197"/>
      <c r="CX47" s="197"/>
      <c r="CY47" s="2"/>
    </row>
    <row r="48" spans="1:103" s="163" customFormat="1" ht="22.5" x14ac:dyDescent="0.2">
      <c r="A48" s="148" t="s">
        <v>65</v>
      </c>
      <c r="B48" s="135" t="s">
        <v>26</v>
      </c>
      <c r="C48" s="155" t="s">
        <v>23</v>
      </c>
      <c r="D48" s="143">
        <v>34</v>
      </c>
      <c r="E48" s="149"/>
      <c r="F48" s="149"/>
      <c r="G48" s="153"/>
      <c r="H48" s="153"/>
      <c r="I48" s="153"/>
      <c r="J48" s="153"/>
      <c r="K48" s="153"/>
      <c r="L48" s="153">
        <v>4</v>
      </c>
      <c r="M48" s="153"/>
      <c r="N48" s="153"/>
      <c r="O48" s="153"/>
      <c r="P48" s="153">
        <v>1</v>
      </c>
      <c r="Q48" s="153"/>
      <c r="R48" s="153"/>
      <c r="S48" s="153"/>
      <c r="T48" s="153"/>
      <c r="U48" s="153"/>
      <c r="V48" s="153"/>
      <c r="W48" s="153"/>
      <c r="X48" s="211"/>
      <c r="Y48" s="202"/>
      <c r="Z48" s="202"/>
      <c r="AA48" s="202"/>
      <c r="AB48" s="202"/>
      <c r="AC48" s="202"/>
      <c r="AD48" s="202"/>
      <c r="AE48" s="197"/>
      <c r="AF48" s="197"/>
      <c r="AG48" s="197"/>
      <c r="AH48" s="197"/>
      <c r="AI48" s="197"/>
      <c r="AJ48" s="197"/>
      <c r="AK48" s="197"/>
      <c r="AL48" s="197"/>
      <c r="AM48" s="197"/>
      <c r="AN48" s="197"/>
      <c r="AO48" s="197"/>
      <c r="AP48" s="197"/>
      <c r="AQ48" s="197"/>
      <c r="AR48" s="197"/>
      <c r="AS48" s="197"/>
      <c r="AT48" s="197"/>
      <c r="AU48" s="197"/>
      <c r="AV48" s="197"/>
      <c r="AW48" s="197"/>
      <c r="AX48" s="197"/>
      <c r="AY48" s="197"/>
      <c r="AZ48" s="197"/>
      <c r="BA48" s="197"/>
      <c r="BB48" s="197"/>
      <c r="BC48" s="197"/>
      <c r="BD48" s="197"/>
      <c r="BE48" s="197"/>
      <c r="BF48" s="197"/>
      <c r="BG48" s="197"/>
      <c r="BH48" s="197"/>
      <c r="BI48" s="197"/>
      <c r="BJ48" s="197"/>
      <c r="BK48" s="197"/>
      <c r="BL48" s="197"/>
      <c r="BM48" s="197"/>
      <c r="BN48" s="197"/>
      <c r="BO48" s="197"/>
      <c r="BP48" s="197"/>
      <c r="BQ48" s="197"/>
      <c r="BR48" s="197"/>
      <c r="BS48" s="197"/>
      <c r="BT48" s="197"/>
      <c r="BU48" s="197"/>
      <c r="BV48" s="197"/>
      <c r="BW48" s="197"/>
      <c r="BX48" s="197"/>
      <c r="BY48" s="197"/>
      <c r="BZ48" s="197"/>
      <c r="CA48" s="197"/>
      <c r="CB48" s="197"/>
      <c r="CC48" s="197"/>
      <c r="CD48" s="197"/>
      <c r="CE48" s="197"/>
      <c r="CF48" s="197"/>
      <c r="CG48" s="197"/>
      <c r="CH48" s="197"/>
      <c r="CI48" s="197"/>
      <c r="CJ48" s="197"/>
      <c r="CK48" s="197"/>
      <c r="CL48" s="197"/>
      <c r="CM48" s="197"/>
      <c r="CN48" s="197"/>
      <c r="CO48" s="197"/>
      <c r="CP48" s="197"/>
      <c r="CQ48" s="197"/>
      <c r="CR48" s="197"/>
      <c r="CS48" s="197"/>
      <c r="CT48" s="197"/>
      <c r="CU48" s="197"/>
      <c r="CV48" s="197"/>
      <c r="CW48" s="197"/>
      <c r="CX48" s="197"/>
      <c r="CY48" s="162"/>
    </row>
    <row r="49" spans="1:103" s="163" customFormat="1" ht="22.5" x14ac:dyDescent="0.2">
      <c r="A49" s="148" t="s">
        <v>66</v>
      </c>
      <c r="B49" s="40" t="s">
        <v>152</v>
      </c>
      <c r="C49" s="158" t="s">
        <v>24</v>
      </c>
      <c r="D49" s="143">
        <v>0</v>
      </c>
      <c r="E49" s="132"/>
      <c r="F49" s="167"/>
      <c r="G49" s="171"/>
      <c r="H49" s="171">
        <v>200</v>
      </c>
      <c r="I49" s="171"/>
      <c r="J49" s="171"/>
      <c r="K49" s="171"/>
      <c r="L49" s="171">
        <v>100</v>
      </c>
      <c r="M49" s="171"/>
      <c r="N49" s="171"/>
      <c r="O49" s="171"/>
      <c r="P49" s="171">
        <v>200</v>
      </c>
      <c r="Q49" s="134"/>
      <c r="R49" s="134"/>
      <c r="S49" s="134"/>
      <c r="T49" s="134"/>
      <c r="U49" s="134"/>
      <c r="V49" s="134"/>
      <c r="W49" s="134"/>
      <c r="X49" s="212"/>
      <c r="Y49" s="202"/>
      <c r="Z49" s="202"/>
      <c r="AA49" s="202"/>
      <c r="AB49" s="202"/>
      <c r="AC49" s="202"/>
      <c r="AD49" s="202"/>
      <c r="AE49" s="197"/>
      <c r="AF49" s="197"/>
      <c r="AG49" s="197"/>
      <c r="AH49" s="197"/>
      <c r="AI49" s="197"/>
      <c r="AJ49" s="197"/>
      <c r="AK49" s="197"/>
      <c r="AL49" s="197"/>
      <c r="AM49" s="197"/>
      <c r="AN49" s="197"/>
      <c r="AO49" s="197"/>
      <c r="AP49" s="197"/>
      <c r="AQ49" s="197"/>
      <c r="AR49" s="197"/>
      <c r="AS49" s="197"/>
      <c r="AT49" s="197"/>
      <c r="AU49" s="197"/>
      <c r="AV49" s="197"/>
      <c r="AW49" s="197"/>
      <c r="AX49" s="197"/>
      <c r="AY49" s="197"/>
      <c r="AZ49" s="197"/>
      <c r="BA49" s="197"/>
      <c r="BB49" s="197"/>
      <c r="BC49" s="197"/>
      <c r="BD49" s="197"/>
      <c r="BE49" s="197"/>
      <c r="BF49" s="197"/>
      <c r="BG49" s="197"/>
      <c r="BH49" s="197"/>
      <c r="BI49" s="197"/>
      <c r="BJ49" s="197"/>
      <c r="BK49" s="197"/>
      <c r="BL49" s="197"/>
      <c r="BM49" s="197"/>
      <c r="BN49" s="197"/>
      <c r="BO49" s="197"/>
      <c r="BP49" s="197"/>
      <c r="BQ49" s="197"/>
      <c r="BR49" s="197"/>
      <c r="BS49" s="197"/>
      <c r="BT49" s="197"/>
      <c r="BU49" s="197"/>
      <c r="BV49" s="197"/>
      <c r="BW49" s="197"/>
      <c r="BX49" s="197"/>
      <c r="BY49" s="197"/>
      <c r="BZ49" s="197"/>
      <c r="CA49" s="197"/>
      <c r="CB49" s="197"/>
      <c r="CC49" s="197"/>
      <c r="CD49" s="197"/>
      <c r="CE49" s="197"/>
      <c r="CF49" s="197"/>
      <c r="CG49" s="197"/>
      <c r="CH49" s="197"/>
      <c r="CI49" s="197"/>
      <c r="CJ49" s="197"/>
      <c r="CK49" s="197"/>
      <c r="CL49" s="197"/>
      <c r="CM49" s="197"/>
      <c r="CN49" s="197"/>
      <c r="CO49" s="197"/>
      <c r="CP49" s="197"/>
      <c r="CQ49" s="197"/>
      <c r="CR49" s="197"/>
      <c r="CS49" s="197"/>
      <c r="CT49" s="197"/>
      <c r="CU49" s="197"/>
      <c r="CV49" s="197"/>
      <c r="CW49" s="197"/>
      <c r="CX49" s="197"/>
      <c r="CY49" s="162"/>
    </row>
    <row r="50" spans="1:103" s="163" customFormat="1" ht="23.25" thickBot="1" x14ac:dyDescent="0.25">
      <c r="A50" s="148" t="s">
        <v>67</v>
      </c>
      <c r="B50" s="40" t="s">
        <v>27</v>
      </c>
      <c r="C50" s="158" t="s">
        <v>25</v>
      </c>
      <c r="D50" s="143">
        <v>0</v>
      </c>
      <c r="E50" s="132"/>
      <c r="F50" s="167"/>
      <c r="G50" s="171"/>
      <c r="H50" s="133">
        <v>1</v>
      </c>
      <c r="I50" s="133"/>
      <c r="J50" s="133"/>
      <c r="K50" s="133"/>
      <c r="L50" s="133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212"/>
      <c r="Y50" s="202"/>
      <c r="Z50" s="202"/>
      <c r="AA50" s="202"/>
      <c r="AB50" s="202"/>
      <c r="AC50" s="202"/>
      <c r="AD50" s="202"/>
      <c r="AE50" s="197"/>
      <c r="AF50" s="197"/>
      <c r="AG50" s="197"/>
      <c r="AH50" s="197"/>
      <c r="AI50" s="197"/>
      <c r="AJ50" s="197"/>
      <c r="AK50" s="197"/>
      <c r="AL50" s="197"/>
      <c r="AM50" s="197"/>
      <c r="AN50" s="197"/>
      <c r="AO50" s="197"/>
      <c r="AP50" s="197"/>
      <c r="AQ50" s="197"/>
      <c r="AR50" s="197"/>
      <c r="AS50" s="197"/>
      <c r="AT50" s="197"/>
      <c r="AU50" s="197"/>
      <c r="AV50" s="197"/>
      <c r="AW50" s="197"/>
      <c r="AX50" s="197"/>
      <c r="AY50" s="197"/>
      <c r="AZ50" s="197"/>
      <c r="BA50" s="197"/>
      <c r="BB50" s="197"/>
      <c r="BC50" s="197"/>
      <c r="BD50" s="197"/>
      <c r="BE50" s="197"/>
      <c r="BF50" s="197"/>
      <c r="BG50" s="197"/>
      <c r="BH50" s="197"/>
      <c r="BI50" s="197"/>
      <c r="BJ50" s="197"/>
      <c r="BK50" s="197"/>
      <c r="BL50" s="197"/>
      <c r="BM50" s="197"/>
      <c r="BN50" s="197"/>
      <c r="BO50" s="197"/>
      <c r="BP50" s="197"/>
      <c r="BQ50" s="197"/>
      <c r="BR50" s="197"/>
      <c r="BS50" s="197"/>
      <c r="BT50" s="197"/>
      <c r="BU50" s="197"/>
      <c r="BV50" s="197"/>
      <c r="BW50" s="197"/>
      <c r="BX50" s="197"/>
      <c r="BY50" s="197"/>
      <c r="BZ50" s="197"/>
      <c r="CA50" s="197"/>
      <c r="CB50" s="197"/>
      <c r="CC50" s="197"/>
      <c r="CD50" s="197"/>
      <c r="CE50" s="197"/>
      <c r="CF50" s="197"/>
      <c r="CG50" s="197"/>
      <c r="CH50" s="197"/>
      <c r="CI50" s="197"/>
      <c r="CJ50" s="197"/>
      <c r="CK50" s="197"/>
      <c r="CL50" s="197"/>
      <c r="CM50" s="197"/>
      <c r="CN50" s="197"/>
      <c r="CO50" s="197"/>
      <c r="CP50" s="197"/>
      <c r="CQ50" s="197"/>
      <c r="CR50" s="197"/>
      <c r="CS50" s="197"/>
      <c r="CT50" s="197"/>
      <c r="CU50" s="197"/>
      <c r="CV50" s="197"/>
      <c r="CW50" s="197"/>
      <c r="CX50" s="197"/>
      <c r="CY50" s="162"/>
    </row>
    <row r="51" spans="1:103" s="1" customFormat="1" ht="13.5" thickBot="1" x14ac:dyDescent="0.25">
      <c r="A51" s="234" t="s">
        <v>153</v>
      </c>
      <c r="B51" s="235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N51" s="235"/>
      <c r="O51" s="235"/>
      <c r="P51" s="235"/>
      <c r="Q51" s="235"/>
      <c r="R51" s="235"/>
      <c r="S51" s="235"/>
      <c r="T51" s="235"/>
      <c r="U51" s="235"/>
      <c r="V51" s="235"/>
      <c r="W51" s="235"/>
      <c r="X51" s="236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7"/>
      <c r="AK51" s="197"/>
      <c r="AL51" s="197"/>
      <c r="AM51" s="197"/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7"/>
      <c r="BP51" s="197"/>
      <c r="BQ51" s="197"/>
      <c r="BR51" s="197"/>
      <c r="BS51" s="197"/>
      <c r="BT51" s="197"/>
      <c r="BU51" s="197"/>
      <c r="BV51" s="197"/>
      <c r="BW51" s="197"/>
      <c r="BX51" s="197"/>
      <c r="BY51" s="197"/>
      <c r="BZ51" s="197"/>
      <c r="CA51" s="197"/>
      <c r="CB51" s="197"/>
      <c r="CC51" s="197"/>
      <c r="CD51" s="197"/>
      <c r="CE51" s="197"/>
      <c r="CF51" s="197"/>
      <c r="CG51" s="197"/>
      <c r="CH51" s="197"/>
      <c r="CI51" s="197"/>
      <c r="CJ51" s="197"/>
      <c r="CK51" s="197"/>
      <c r="CL51" s="197"/>
      <c r="CM51" s="197"/>
      <c r="CN51" s="197"/>
      <c r="CO51" s="197"/>
      <c r="CP51" s="197"/>
      <c r="CQ51" s="197"/>
      <c r="CR51" s="197"/>
      <c r="CS51" s="197"/>
      <c r="CT51" s="197"/>
      <c r="CU51" s="197"/>
      <c r="CV51" s="197"/>
      <c r="CW51" s="197"/>
      <c r="CX51" s="197"/>
      <c r="CY51" s="2"/>
    </row>
    <row r="52" spans="1:103" s="163" customFormat="1" ht="11.25" x14ac:dyDescent="0.2">
      <c r="A52" s="148" t="s">
        <v>69</v>
      </c>
      <c r="B52" s="102" t="s">
        <v>28</v>
      </c>
      <c r="C52" s="158" t="s">
        <v>18</v>
      </c>
      <c r="D52" s="143">
        <v>33</v>
      </c>
      <c r="E52" s="132"/>
      <c r="F52" s="132"/>
      <c r="G52" s="133"/>
      <c r="H52" s="171"/>
      <c r="I52" s="171"/>
      <c r="J52" s="171"/>
      <c r="K52" s="171"/>
      <c r="L52" s="171">
        <v>2</v>
      </c>
      <c r="M52" s="171"/>
      <c r="N52" s="171"/>
      <c r="O52" s="171"/>
      <c r="P52" s="171">
        <v>2</v>
      </c>
      <c r="Q52" s="172"/>
      <c r="R52" s="172"/>
      <c r="S52" s="172"/>
      <c r="T52" s="172"/>
      <c r="U52" s="172"/>
      <c r="V52" s="172"/>
      <c r="W52" s="172"/>
      <c r="X52" s="219"/>
      <c r="Y52" s="203"/>
      <c r="Z52" s="203"/>
      <c r="AA52" s="203"/>
      <c r="AB52" s="203"/>
      <c r="AC52" s="203"/>
      <c r="AD52" s="197"/>
      <c r="AE52" s="197"/>
      <c r="AF52" s="197"/>
      <c r="AG52" s="197"/>
      <c r="AH52" s="197"/>
      <c r="AI52" s="197"/>
      <c r="AJ52" s="197"/>
      <c r="AK52" s="197"/>
      <c r="AL52" s="197"/>
      <c r="AM52" s="197"/>
      <c r="AN52" s="197"/>
      <c r="AO52" s="197"/>
      <c r="AP52" s="197"/>
      <c r="AQ52" s="197"/>
      <c r="AR52" s="197"/>
      <c r="AS52" s="197"/>
      <c r="AT52" s="197"/>
      <c r="AU52" s="197"/>
      <c r="AV52" s="197"/>
      <c r="AW52" s="197"/>
      <c r="AX52" s="197"/>
      <c r="AY52" s="197"/>
      <c r="AZ52" s="197"/>
      <c r="BA52" s="197"/>
      <c r="BB52" s="197"/>
      <c r="BC52" s="197"/>
      <c r="BD52" s="197"/>
      <c r="BE52" s="197"/>
      <c r="BF52" s="197"/>
      <c r="BG52" s="197"/>
      <c r="BH52" s="197"/>
      <c r="BI52" s="197"/>
      <c r="BJ52" s="197"/>
      <c r="BK52" s="197"/>
      <c r="BL52" s="197"/>
      <c r="BM52" s="197"/>
      <c r="BN52" s="197"/>
      <c r="BO52" s="197"/>
      <c r="BP52" s="197"/>
      <c r="BQ52" s="197"/>
      <c r="BR52" s="197"/>
      <c r="BS52" s="197"/>
      <c r="BT52" s="197"/>
      <c r="BU52" s="197"/>
      <c r="BV52" s="197"/>
      <c r="BW52" s="197"/>
      <c r="BX52" s="197"/>
      <c r="BY52" s="197"/>
      <c r="BZ52" s="197"/>
      <c r="CA52" s="197"/>
      <c r="CB52" s="197"/>
      <c r="CC52" s="197"/>
      <c r="CD52" s="197"/>
      <c r="CE52" s="197"/>
      <c r="CF52" s="197"/>
      <c r="CG52" s="197"/>
      <c r="CH52" s="197"/>
      <c r="CI52" s="197"/>
      <c r="CJ52" s="197"/>
      <c r="CK52" s="197"/>
      <c r="CL52" s="197"/>
      <c r="CM52" s="197"/>
      <c r="CN52" s="197"/>
      <c r="CO52" s="197"/>
      <c r="CP52" s="197"/>
      <c r="CQ52" s="197"/>
      <c r="CR52" s="197"/>
      <c r="CS52" s="197"/>
      <c r="CT52" s="197"/>
      <c r="CU52" s="197"/>
      <c r="CV52" s="197"/>
      <c r="CW52" s="197"/>
      <c r="CX52" s="197"/>
      <c r="CY52" s="162"/>
    </row>
    <row r="53" spans="1:103" s="163" customFormat="1" ht="11.25" x14ac:dyDescent="0.2">
      <c r="A53" s="148" t="s">
        <v>93</v>
      </c>
      <c r="B53" s="54" t="s">
        <v>154</v>
      </c>
      <c r="C53" s="158" t="s">
        <v>40</v>
      </c>
      <c r="D53" s="143">
        <v>0</v>
      </c>
      <c r="E53" s="132"/>
      <c r="F53" s="132"/>
      <c r="G53" s="133"/>
      <c r="H53" s="133"/>
      <c r="I53" s="133"/>
      <c r="J53" s="133">
        <v>1</v>
      </c>
      <c r="K53" s="133"/>
      <c r="L53" s="171"/>
      <c r="M53" s="171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219"/>
      <c r="Y53" s="203"/>
      <c r="Z53" s="203"/>
      <c r="AA53" s="203"/>
      <c r="AB53" s="203"/>
      <c r="AC53" s="203"/>
      <c r="AD53" s="197"/>
      <c r="AE53" s="197"/>
      <c r="AF53" s="197"/>
      <c r="AG53" s="197"/>
      <c r="AH53" s="197"/>
      <c r="AI53" s="197"/>
      <c r="AJ53" s="197"/>
      <c r="AK53" s="197"/>
      <c r="AL53" s="197"/>
      <c r="AM53" s="197"/>
      <c r="AN53" s="197"/>
      <c r="AO53" s="197"/>
      <c r="AP53" s="197"/>
      <c r="AQ53" s="197"/>
      <c r="AR53" s="197"/>
      <c r="AS53" s="197"/>
      <c r="AT53" s="197"/>
      <c r="AU53" s="197"/>
      <c r="AV53" s="197"/>
      <c r="AW53" s="197"/>
      <c r="AX53" s="197"/>
      <c r="AY53" s="197"/>
      <c r="AZ53" s="197"/>
      <c r="BA53" s="197"/>
      <c r="BB53" s="197"/>
      <c r="BC53" s="197"/>
      <c r="BD53" s="197"/>
      <c r="BE53" s="197"/>
      <c r="BF53" s="197"/>
      <c r="BG53" s="197"/>
      <c r="BH53" s="197"/>
      <c r="BI53" s="197"/>
      <c r="BJ53" s="197"/>
      <c r="BK53" s="197"/>
      <c r="BL53" s="197"/>
      <c r="BM53" s="197"/>
      <c r="BN53" s="197"/>
      <c r="BO53" s="197"/>
      <c r="BP53" s="197"/>
      <c r="BQ53" s="197"/>
      <c r="BR53" s="197"/>
      <c r="BS53" s="197"/>
      <c r="BT53" s="197"/>
      <c r="BU53" s="197"/>
      <c r="BV53" s="197"/>
      <c r="BW53" s="197"/>
      <c r="BX53" s="197"/>
      <c r="BY53" s="197"/>
      <c r="BZ53" s="197"/>
      <c r="CA53" s="197"/>
      <c r="CB53" s="197"/>
      <c r="CC53" s="197"/>
      <c r="CD53" s="197"/>
      <c r="CE53" s="197"/>
      <c r="CF53" s="197"/>
      <c r="CG53" s="197"/>
      <c r="CH53" s="197"/>
      <c r="CI53" s="197"/>
      <c r="CJ53" s="197"/>
      <c r="CK53" s="197"/>
      <c r="CL53" s="197"/>
      <c r="CM53" s="197"/>
      <c r="CN53" s="197"/>
      <c r="CO53" s="197"/>
      <c r="CP53" s="197"/>
      <c r="CQ53" s="197"/>
      <c r="CR53" s="197"/>
      <c r="CS53" s="197"/>
      <c r="CT53" s="197"/>
      <c r="CU53" s="197"/>
      <c r="CV53" s="197"/>
      <c r="CW53" s="197"/>
      <c r="CX53" s="197"/>
      <c r="CY53" s="162"/>
    </row>
    <row r="54" spans="1:103" s="163" customFormat="1" ht="22.5" x14ac:dyDescent="0.2">
      <c r="A54" s="148" t="s">
        <v>70</v>
      </c>
      <c r="B54" s="54" t="s">
        <v>29</v>
      </c>
      <c r="C54" s="158" t="s">
        <v>19</v>
      </c>
      <c r="D54" s="143">
        <v>4000</v>
      </c>
      <c r="E54" s="132"/>
      <c r="F54" s="132"/>
      <c r="G54" s="171"/>
      <c r="H54" s="171">
        <v>1300</v>
      </c>
      <c r="I54" s="171"/>
      <c r="J54" s="171"/>
      <c r="K54" s="171"/>
      <c r="L54" s="171">
        <v>450</v>
      </c>
      <c r="M54" s="171"/>
      <c r="N54" s="171"/>
      <c r="O54" s="171"/>
      <c r="P54" s="171"/>
      <c r="Q54" s="171"/>
      <c r="R54" s="171"/>
      <c r="S54" s="172"/>
      <c r="T54" s="172"/>
      <c r="U54" s="172"/>
      <c r="V54" s="172"/>
      <c r="W54" s="172"/>
      <c r="X54" s="219"/>
      <c r="Y54" s="203"/>
      <c r="Z54" s="203"/>
      <c r="AA54" s="203"/>
      <c r="AB54" s="203"/>
      <c r="AC54" s="203"/>
      <c r="AD54" s="197"/>
      <c r="AE54" s="197"/>
      <c r="AF54" s="197"/>
      <c r="AG54" s="197"/>
      <c r="AH54" s="197"/>
      <c r="AI54" s="197"/>
      <c r="AJ54" s="197"/>
      <c r="AK54" s="197"/>
      <c r="AL54" s="197"/>
      <c r="AM54" s="197"/>
      <c r="AN54" s="197"/>
      <c r="AO54" s="197"/>
      <c r="AP54" s="197"/>
      <c r="AQ54" s="197"/>
      <c r="AR54" s="197"/>
      <c r="AS54" s="197"/>
      <c r="AT54" s="197"/>
      <c r="AU54" s="197"/>
      <c r="AV54" s="197"/>
      <c r="AW54" s="197"/>
      <c r="AX54" s="197"/>
      <c r="AY54" s="197"/>
      <c r="AZ54" s="197"/>
      <c r="BA54" s="197"/>
      <c r="BB54" s="197"/>
      <c r="BC54" s="197"/>
      <c r="BD54" s="197"/>
      <c r="BE54" s="197"/>
      <c r="BF54" s="197"/>
      <c r="BG54" s="197"/>
      <c r="BH54" s="197"/>
      <c r="BI54" s="197"/>
      <c r="BJ54" s="197"/>
      <c r="BK54" s="197"/>
      <c r="BL54" s="197"/>
      <c r="BM54" s="197"/>
      <c r="BN54" s="197"/>
      <c r="BO54" s="197"/>
      <c r="BP54" s="197"/>
      <c r="BQ54" s="197"/>
      <c r="BR54" s="197"/>
      <c r="BS54" s="197"/>
      <c r="BT54" s="197"/>
      <c r="BU54" s="197"/>
      <c r="BV54" s="197"/>
      <c r="BW54" s="197"/>
      <c r="BX54" s="197"/>
      <c r="BY54" s="197"/>
      <c r="BZ54" s="197"/>
      <c r="CA54" s="197"/>
      <c r="CB54" s="197"/>
      <c r="CC54" s="197"/>
      <c r="CD54" s="197"/>
      <c r="CE54" s="197"/>
      <c r="CF54" s="197"/>
      <c r="CG54" s="197"/>
      <c r="CH54" s="197"/>
      <c r="CI54" s="197"/>
      <c r="CJ54" s="197"/>
      <c r="CK54" s="197"/>
      <c r="CL54" s="197"/>
      <c r="CM54" s="197"/>
      <c r="CN54" s="197"/>
      <c r="CO54" s="197"/>
      <c r="CP54" s="197"/>
      <c r="CQ54" s="197"/>
      <c r="CR54" s="197"/>
      <c r="CS54" s="197"/>
      <c r="CT54" s="197"/>
      <c r="CU54" s="197"/>
      <c r="CV54" s="197"/>
      <c r="CW54" s="197"/>
      <c r="CX54" s="197"/>
      <c r="CY54" s="162"/>
    </row>
    <row r="55" spans="1:103" s="163" customFormat="1" ht="33.75" x14ac:dyDescent="0.2">
      <c r="A55" s="148" t="s">
        <v>71</v>
      </c>
      <c r="B55" s="135" t="s">
        <v>155</v>
      </c>
      <c r="C55" s="158" t="s">
        <v>20</v>
      </c>
      <c r="D55" s="143">
        <v>0</v>
      </c>
      <c r="E55" s="132"/>
      <c r="F55" s="132"/>
      <c r="G55" s="171"/>
      <c r="H55" s="171"/>
      <c r="I55" s="171"/>
      <c r="J55" s="171"/>
      <c r="K55" s="171"/>
      <c r="L55" s="171"/>
      <c r="M55" s="171"/>
      <c r="N55" s="171"/>
      <c r="O55" s="171"/>
      <c r="P55" s="171">
        <v>5</v>
      </c>
      <c r="Q55" s="171"/>
      <c r="R55" s="171"/>
      <c r="S55" s="172"/>
      <c r="T55" s="172"/>
      <c r="U55" s="172"/>
      <c r="V55" s="172"/>
      <c r="W55" s="172"/>
      <c r="X55" s="219"/>
      <c r="Y55" s="203"/>
      <c r="Z55" s="203"/>
      <c r="AA55" s="203"/>
      <c r="AB55" s="203"/>
      <c r="AC55" s="203"/>
      <c r="AD55" s="197"/>
      <c r="AE55" s="197"/>
      <c r="AF55" s="197"/>
      <c r="AG55" s="197"/>
      <c r="AH55" s="197"/>
      <c r="AI55" s="197"/>
      <c r="AJ55" s="197"/>
      <c r="AK55" s="197"/>
      <c r="AL55" s="197"/>
      <c r="AM55" s="197"/>
      <c r="AN55" s="197"/>
      <c r="AO55" s="197"/>
      <c r="AP55" s="197"/>
      <c r="AQ55" s="197"/>
      <c r="AR55" s="197"/>
      <c r="AS55" s="197"/>
      <c r="AT55" s="197"/>
      <c r="AU55" s="197"/>
      <c r="AV55" s="197"/>
      <c r="AW55" s="197"/>
      <c r="AX55" s="197"/>
      <c r="AY55" s="197"/>
      <c r="AZ55" s="197"/>
      <c r="BA55" s="197"/>
      <c r="BB55" s="197"/>
      <c r="BC55" s="197"/>
      <c r="BD55" s="197"/>
      <c r="BE55" s="197"/>
      <c r="BF55" s="197"/>
      <c r="BG55" s="197"/>
      <c r="BH55" s="197"/>
      <c r="BI55" s="197"/>
      <c r="BJ55" s="197"/>
      <c r="BK55" s="197"/>
      <c r="BL55" s="197"/>
      <c r="BM55" s="197"/>
      <c r="BN55" s="197"/>
      <c r="BO55" s="197"/>
      <c r="BP55" s="197"/>
      <c r="BQ55" s="197"/>
      <c r="BR55" s="197"/>
      <c r="BS55" s="197"/>
      <c r="BT55" s="197"/>
      <c r="BU55" s="197"/>
      <c r="BV55" s="197"/>
      <c r="BW55" s="197"/>
      <c r="BX55" s="197"/>
      <c r="BY55" s="197"/>
      <c r="BZ55" s="197"/>
      <c r="CA55" s="197"/>
      <c r="CB55" s="197"/>
      <c r="CC55" s="197"/>
      <c r="CD55" s="197"/>
      <c r="CE55" s="197"/>
      <c r="CF55" s="197"/>
      <c r="CG55" s="197"/>
      <c r="CH55" s="197"/>
      <c r="CI55" s="197"/>
      <c r="CJ55" s="197"/>
      <c r="CK55" s="197"/>
      <c r="CL55" s="197"/>
      <c r="CM55" s="197"/>
      <c r="CN55" s="197"/>
      <c r="CO55" s="197"/>
      <c r="CP55" s="197"/>
      <c r="CQ55" s="197"/>
      <c r="CR55" s="197"/>
      <c r="CS55" s="197"/>
      <c r="CT55" s="197"/>
      <c r="CU55" s="197"/>
      <c r="CV55" s="197"/>
      <c r="CW55" s="197"/>
      <c r="CX55" s="197"/>
      <c r="CY55" s="162"/>
    </row>
    <row r="56" spans="1:103" s="163" customFormat="1" ht="22.5" x14ac:dyDescent="0.2">
      <c r="A56" s="148" t="s">
        <v>72</v>
      </c>
      <c r="B56" s="40" t="s">
        <v>31</v>
      </c>
      <c r="C56" s="158" t="s">
        <v>22</v>
      </c>
      <c r="D56" s="143">
        <v>9900</v>
      </c>
      <c r="E56" s="132"/>
      <c r="F56" s="132"/>
      <c r="G56" s="170"/>
      <c r="H56" s="170">
        <v>1100</v>
      </c>
      <c r="I56" s="170"/>
      <c r="J56" s="170"/>
      <c r="K56" s="170"/>
      <c r="L56" s="170">
        <v>1100</v>
      </c>
      <c r="M56" s="170"/>
      <c r="N56" s="170"/>
      <c r="O56" s="170"/>
      <c r="P56" s="170">
        <v>1100</v>
      </c>
      <c r="Q56" s="170"/>
      <c r="R56" s="170"/>
      <c r="S56" s="170"/>
      <c r="T56" s="170">
        <v>1100</v>
      </c>
      <c r="U56" s="170"/>
      <c r="V56" s="170"/>
      <c r="W56" s="173"/>
      <c r="X56" s="220">
        <v>1100</v>
      </c>
      <c r="Y56" s="203"/>
      <c r="Z56" s="203"/>
      <c r="AA56" s="203"/>
      <c r="AB56" s="203"/>
      <c r="AC56" s="203"/>
      <c r="AD56" s="197"/>
      <c r="AE56" s="197"/>
      <c r="AF56" s="197"/>
      <c r="AG56" s="197"/>
      <c r="AH56" s="197"/>
      <c r="AI56" s="197"/>
      <c r="AJ56" s="197"/>
      <c r="AK56" s="197"/>
      <c r="AL56" s="197"/>
      <c r="AM56" s="197"/>
      <c r="AN56" s="197"/>
      <c r="AO56" s="197"/>
      <c r="AP56" s="197"/>
      <c r="AQ56" s="197"/>
      <c r="AR56" s="197"/>
      <c r="AS56" s="197"/>
      <c r="AT56" s="197"/>
      <c r="AU56" s="197"/>
      <c r="AV56" s="197"/>
      <c r="AW56" s="197"/>
      <c r="AX56" s="197"/>
      <c r="AY56" s="197"/>
      <c r="AZ56" s="197"/>
      <c r="BA56" s="197"/>
      <c r="BB56" s="197"/>
      <c r="BC56" s="197"/>
      <c r="BD56" s="197"/>
      <c r="BE56" s="197"/>
      <c r="BF56" s="197"/>
      <c r="BG56" s="197"/>
      <c r="BH56" s="197"/>
      <c r="BI56" s="197"/>
      <c r="BJ56" s="197"/>
      <c r="BK56" s="197"/>
      <c r="BL56" s="197"/>
      <c r="BM56" s="197"/>
      <c r="BN56" s="197"/>
      <c r="BO56" s="197"/>
      <c r="BP56" s="197"/>
      <c r="BQ56" s="197"/>
      <c r="BR56" s="197"/>
      <c r="BS56" s="197"/>
      <c r="BT56" s="197"/>
      <c r="BU56" s="197"/>
      <c r="BV56" s="197"/>
      <c r="BW56" s="197"/>
      <c r="BX56" s="197"/>
      <c r="BY56" s="197"/>
      <c r="BZ56" s="197"/>
      <c r="CA56" s="197"/>
      <c r="CB56" s="197"/>
      <c r="CC56" s="197"/>
      <c r="CD56" s="197"/>
      <c r="CE56" s="197"/>
      <c r="CF56" s="197"/>
      <c r="CG56" s="197"/>
      <c r="CH56" s="197"/>
      <c r="CI56" s="197"/>
      <c r="CJ56" s="197"/>
      <c r="CK56" s="197"/>
      <c r="CL56" s="197"/>
      <c r="CM56" s="197"/>
      <c r="CN56" s="197"/>
      <c r="CO56" s="197"/>
      <c r="CP56" s="197"/>
      <c r="CQ56" s="197"/>
      <c r="CR56" s="197"/>
      <c r="CS56" s="197"/>
      <c r="CT56" s="197"/>
      <c r="CU56" s="197"/>
      <c r="CV56" s="197"/>
      <c r="CW56" s="197"/>
      <c r="CX56" s="197"/>
      <c r="CY56" s="162"/>
    </row>
    <row r="57" spans="1:103" s="163" customFormat="1" ht="23.25" thickBot="1" x14ac:dyDescent="0.25">
      <c r="A57" s="148" t="s">
        <v>73</v>
      </c>
      <c r="B57" s="12" t="s">
        <v>30</v>
      </c>
      <c r="C57" s="158" t="s">
        <v>21</v>
      </c>
      <c r="D57" s="143">
        <v>2845</v>
      </c>
      <c r="E57" s="132"/>
      <c r="F57" s="132"/>
      <c r="G57" s="170"/>
      <c r="H57" s="170">
        <v>1300</v>
      </c>
      <c r="I57" s="170"/>
      <c r="J57" s="170"/>
      <c r="K57" s="170"/>
      <c r="L57" s="170">
        <v>1300</v>
      </c>
      <c r="M57" s="170"/>
      <c r="N57" s="170"/>
      <c r="O57" s="170"/>
      <c r="P57" s="170">
        <v>1300</v>
      </c>
      <c r="Q57" s="170"/>
      <c r="R57" s="170"/>
      <c r="S57" s="170"/>
      <c r="T57" s="170">
        <v>1300</v>
      </c>
      <c r="U57" s="170"/>
      <c r="V57" s="170"/>
      <c r="W57" s="173"/>
      <c r="X57" s="220">
        <v>1300</v>
      </c>
      <c r="Y57" s="203"/>
      <c r="Z57" s="203"/>
      <c r="AA57" s="203"/>
      <c r="AB57" s="203"/>
      <c r="AC57" s="203"/>
      <c r="AD57" s="197"/>
      <c r="AE57" s="197"/>
      <c r="AF57" s="197"/>
      <c r="AG57" s="197"/>
      <c r="AH57" s="197"/>
      <c r="AI57" s="197"/>
      <c r="AJ57" s="197"/>
      <c r="AK57" s="197"/>
      <c r="AL57" s="197"/>
      <c r="AM57" s="197"/>
      <c r="AN57" s="197"/>
      <c r="AO57" s="197"/>
      <c r="AP57" s="197"/>
      <c r="AQ57" s="197"/>
      <c r="AR57" s="197"/>
      <c r="AS57" s="197"/>
      <c r="AT57" s="197"/>
      <c r="AU57" s="197"/>
      <c r="AV57" s="197"/>
      <c r="AW57" s="197"/>
      <c r="AX57" s="197"/>
      <c r="AY57" s="197"/>
      <c r="AZ57" s="197"/>
      <c r="BA57" s="197"/>
      <c r="BB57" s="197"/>
      <c r="BC57" s="197"/>
      <c r="BD57" s="197"/>
      <c r="BE57" s="197"/>
      <c r="BF57" s="197"/>
      <c r="BG57" s="197"/>
      <c r="BH57" s="197"/>
      <c r="BI57" s="197"/>
      <c r="BJ57" s="197"/>
      <c r="BK57" s="197"/>
      <c r="BL57" s="197"/>
      <c r="BM57" s="197"/>
      <c r="BN57" s="197"/>
      <c r="BO57" s="197"/>
      <c r="BP57" s="197"/>
      <c r="BQ57" s="197"/>
      <c r="BR57" s="197"/>
      <c r="BS57" s="197"/>
      <c r="BT57" s="197"/>
      <c r="BU57" s="197"/>
      <c r="BV57" s="197"/>
      <c r="BW57" s="197"/>
      <c r="BX57" s="197"/>
      <c r="BY57" s="197"/>
      <c r="BZ57" s="197"/>
      <c r="CA57" s="197"/>
      <c r="CB57" s="197"/>
      <c r="CC57" s="197"/>
      <c r="CD57" s="197"/>
      <c r="CE57" s="197"/>
      <c r="CF57" s="197"/>
      <c r="CG57" s="197"/>
      <c r="CH57" s="197"/>
      <c r="CI57" s="197"/>
      <c r="CJ57" s="197"/>
      <c r="CK57" s="197"/>
      <c r="CL57" s="197"/>
      <c r="CM57" s="197"/>
      <c r="CN57" s="197"/>
      <c r="CO57" s="197"/>
      <c r="CP57" s="197"/>
      <c r="CQ57" s="197"/>
      <c r="CR57" s="197"/>
      <c r="CS57" s="197"/>
      <c r="CT57" s="197"/>
      <c r="CU57" s="197"/>
      <c r="CV57" s="197"/>
      <c r="CW57" s="197"/>
      <c r="CX57" s="197"/>
      <c r="CY57" s="162"/>
    </row>
    <row r="58" spans="1:103" s="1" customFormat="1" x14ac:dyDescent="0.2">
      <c r="A58" s="240" t="s">
        <v>156</v>
      </c>
      <c r="B58" s="241"/>
      <c r="C58" s="241"/>
      <c r="D58" s="241"/>
      <c r="E58" s="241"/>
      <c r="F58" s="241"/>
      <c r="G58" s="241"/>
      <c r="H58" s="241"/>
      <c r="I58" s="241"/>
      <c r="J58" s="241"/>
      <c r="K58" s="241"/>
      <c r="L58" s="241"/>
      <c r="M58" s="241"/>
      <c r="N58" s="241"/>
      <c r="O58" s="241"/>
      <c r="P58" s="241"/>
      <c r="Q58" s="241"/>
      <c r="R58" s="241"/>
      <c r="S58" s="241"/>
      <c r="T58" s="241"/>
      <c r="U58" s="241"/>
      <c r="V58" s="241"/>
      <c r="W58" s="241"/>
      <c r="X58" s="242"/>
      <c r="Y58" s="197"/>
      <c r="Z58" s="197"/>
      <c r="AA58" s="197"/>
      <c r="AB58" s="197"/>
      <c r="AC58" s="197"/>
      <c r="AD58" s="197"/>
      <c r="AE58" s="197"/>
      <c r="AF58" s="197"/>
      <c r="AG58" s="197"/>
      <c r="AH58" s="197"/>
      <c r="AI58" s="197"/>
      <c r="AJ58" s="197"/>
      <c r="AK58" s="197"/>
      <c r="AL58" s="197"/>
      <c r="AM58" s="197"/>
      <c r="AN58" s="197"/>
      <c r="AO58" s="197"/>
      <c r="AP58" s="197"/>
      <c r="AQ58" s="197"/>
      <c r="AR58" s="197"/>
      <c r="AS58" s="197"/>
      <c r="AT58" s="197"/>
      <c r="AU58" s="197"/>
      <c r="AV58" s="197"/>
      <c r="AW58" s="197"/>
      <c r="AX58" s="197"/>
      <c r="AY58" s="197"/>
      <c r="AZ58" s="197"/>
      <c r="BA58" s="197"/>
      <c r="BB58" s="197"/>
      <c r="BC58" s="197"/>
      <c r="BD58" s="197"/>
      <c r="BE58" s="197"/>
      <c r="BF58" s="197"/>
      <c r="BG58" s="197"/>
      <c r="BH58" s="197"/>
      <c r="BI58" s="197"/>
      <c r="BJ58" s="197"/>
      <c r="BK58" s="197"/>
      <c r="BL58" s="197"/>
      <c r="BM58" s="197"/>
      <c r="BN58" s="197"/>
      <c r="BO58" s="197"/>
      <c r="BP58" s="197"/>
      <c r="BQ58" s="197"/>
      <c r="BR58" s="197"/>
      <c r="BS58" s="197"/>
      <c r="BT58" s="197"/>
      <c r="BU58" s="197"/>
      <c r="BV58" s="197"/>
      <c r="BW58" s="197"/>
      <c r="BX58" s="197"/>
      <c r="BY58" s="197"/>
      <c r="BZ58" s="197"/>
      <c r="CA58" s="197"/>
      <c r="CB58" s="197"/>
      <c r="CC58" s="197"/>
      <c r="CD58" s="197"/>
      <c r="CE58" s="197"/>
      <c r="CF58" s="197"/>
      <c r="CG58" s="197"/>
      <c r="CH58" s="197"/>
      <c r="CI58" s="197"/>
      <c r="CJ58" s="197"/>
      <c r="CK58" s="197"/>
      <c r="CL58" s="197"/>
      <c r="CM58" s="197"/>
      <c r="CN58" s="197"/>
      <c r="CO58" s="197"/>
      <c r="CP58" s="197"/>
      <c r="CQ58" s="197"/>
      <c r="CR58" s="197"/>
      <c r="CS58" s="197"/>
      <c r="CT58" s="197"/>
      <c r="CU58" s="197"/>
      <c r="CV58" s="197"/>
      <c r="CW58" s="197"/>
      <c r="CX58" s="197"/>
      <c r="CY58" s="2"/>
    </row>
    <row r="59" spans="1:103" s="1" customFormat="1" ht="22.5" x14ac:dyDescent="0.2">
      <c r="A59" s="221">
        <v>3.3</v>
      </c>
      <c r="B59" s="40" t="s">
        <v>157</v>
      </c>
      <c r="C59" s="126" t="s">
        <v>17</v>
      </c>
      <c r="D59" s="165">
        <v>0</v>
      </c>
      <c r="E59" s="166"/>
      <c r="F59" s="166"/>
      <c r="G59" s="166"/>
      <c r="H59" s="166"/>
      <c r="I59" s="166"/>
      <c r="J59" s="166">
        <v>300</v>
      </c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  <c r="X59" s="222"/>
      <c r="Y59" s="197"/>
      <c r="Z59" s="197"/>
      <c r="AA59" s="197"/>
      <c r="AB59" s="197"/>
      <c r="AC59" s="197"/>
      <c r="AD59" s="197"/>
      <c r="AE59" s="197"/>
      <c r="AF59" s="197"/>
      <c r="AG59" s="197"/>
      <c r="AH59" s="197"/>
      <c r="AI59" s="197"/>
      <c r="AJ59" s="197"/>
      <c r="AK59" s="197"/>
      <c r="AL59" s="197"/>
      <c r="AM59" s="197"/>
      <c r="AN59" s="197"/>
      <c r="AO59" s="197"/>
      <c r="AP59" s="197"/>
      <c r="AQ59" s="197"/>
      <c r="AR59" s="197"/>
      <c r="AS59" s="197"/>
      <c r="AT59" s="197"/>
      <c r="AU59" s="197"/>
      <c r="AV59" s="197"/>
      <c r="AW59" s="197"/>
      <c r="AX59" s="197"/>
      <c r="AY59" s="197"/>
      <c r="AZ59" s="197"/>
      <c r="BA59" s="197"/>
      <c r="BB59" s="197"/>
      <c r="BC59" s="197"/>
      <c r="BD59" s="197"/>
      <c r="BE59" s="197"/>
      <c r="BF59" s="197"/>
      <c r="BG59" s="197"/>
      <c r="BH59" s="197"/>
      <c r="BI59" s="197"/>
      <c r="BJ59" s="197"/>
      <c r="BK59" s="197"/>
      <c r="BL59" s="197"/>
      <c r="BM59" s="197"/>
      <c r="BN59" s="197"/>
      <c r="BO59" s="197"/>
      <c r="BP59" s="197"/>
      <c r="BQ59" s="197"/>
      <c r="BR59" s="197"/>
      <c r="BS59" s="197"/>
      <c r="BT59" s="197"/>
      <c r="BU59" s="197"/>
      <c r="BV59" s="197"/>
      <c r="BW59" s="197"/>
      <c r="BX59" s="197"/>
      <c r="BY59" s="197"/>
      <c r="BZ59" s="197"/>
      <c r="CA59" s="197"/>
      <c r="CB59" s="197"/>
      <c r="CC59" s="197"/>
      <c r="CD59" s="197"/>
      <c r="CE59" s="197"/>
      <c r="CF59" s="197"/>
      <c r="CG59" s="197"/>
      <c r="CH59" s="197"/>
      <c r="CI59" s="197"/>
      <c r="CJ59" s="197"/>
      <c r="CK59" s="197"/>
      <c r="CL59" s="197"/>
      <c r="CM59" s="197"/>
      <c r="CN59" s="197"/>
      <c r="CO59" s="197"/>
      <c r="CP59" s="197"/>
      <c r="CQ59" s="197"/>
      <c r="CR59" s="197"/>
      <c r="CS59" s="197"/>
      <c r="CT59" s="197"/>
      <c r="CU59" s="197"/>
      <c r="CV59" s="197"/>
      <c r="CW59" s="197"/>
      <c r="CX59" s="197"/>
      <c r="CY59" s="2"/>
    </row>
    <row r="60" spans="1:103" s="1" customFormat="1" x14ac:dyDescent="0.2">
      <c r="A60" s="249" t="s">
        <v>176</v>
      </c>
      <c r="B60" s="250"/>
      <c r="C60" s="250"/>
      <c r="D60" s="250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1"/>
      <c r="Y60" s="197"/>
      <c r="Z60" s="197"/>
      <c r="AA60" s="197"/>
      <c r="AB60" s="197"/>
      <c r="AC60" s="197"/>
      <c r="AD60" s="197"/>
      <c r="AE60" s="197"/>
      <c r="AF60" s="197"/>
      <c r="AG60" s="197"/>
      <c r="AH60" s="197"/>
      <c r="AI60" s="197"/>
      <c r="AJ60" s="197"/>
      <c r="AK60" s="197"/>
      <c r="AL60" s="197"/>
      <c r="AM60" s="197"/>
      <c r="AN60" s="197"/>
      <c r="AO60" s="197"/>
      <c r="AP60" s="197"/>
      <c r="AQ60" s="197"/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7"/>
      <c r="BF60" s="197"/>
      <c r="BG60" s="197"/>
      <c r="BH60" s="197"/>
      <c r="BI60" s="197"/>
      <c r="BJ60" s="197"/>
      <c r="BK60" s="197"/>
      <c r="BL60" s="197"/>
      <c r="BM60" s="197"/>
      <c r="BN60" s="197"/>
      <c r="BO60" s="197"/>
      <c r="BP60" s="197"/>
      <c r="BQ60" s="197"/>
      <c r="BR60" s="197"/>
      <c r="BS60" s="197"/>
      <c r="BT60" s="197"/>
      <c r="BU60" s="197"/>
      <c r="BV60" s="197"/>
      <c r="BW60" s="197"/>
      <c r="BX60" s="197"/>
      <c r="BY60" s="197"/>
      <c r="BZ60" s="197"/>
      <c r="CA60" s="197"/>
      <c r="CB60" s="197"/>
      <c r="CC60" s="197"/>
      <c r="CD60" s="197"/>
      <c r="CE60" s="197"/>
      <c r="CF60" s="197"/>
      <c r="CG60" s="197"/>
      <c r="CH60" s="197"/>
      <c r="CI60" s="197"/>
      <c r="CJ60" s="197"/>
      <c r="CK60" s="197"/>
      <c r="CL60" s="197"/>
      <c r="CM60" s="197"/>
      <c r="CN60" s="197"/>
      <c r="CO60" s="197"/>
      <c r="CP60" s="197"/>
      <c r="CQ60" s="197"/>
      <c r="CR60" s="197"/>
      <c r="CS60" s="197"/>
      <c r="CT60" s="197"/>
      <c r="CU60" s="197"/>
      <c r="CV60" s="197"/>
      <c r="CW60" s="197"/>
      <c r="CX60" s="197"/>
      <c r="CY60" s="2"/>
    </row>
    <row r="61" spans="1:103" s="163" customFormat="1" ht="11.25" x14ac:dyDescent="0.2">
      <c r="A61" s="131" t="s">
        <v>117</v>
      </c>
      <c r="B61" s="13" t="s">
        <v>158</v>
      </c>
      <c r="C61" s="143" t="s">
        <v>178</v>
      </c>
      <c r="D61" s="143">
        <v>0</v>
      </c>
      <c r="E61" s="164"/>
      <c r="F61" s="164"/>
      <c r="G61" s="133"/>
      <c r="H61" s="133"/>
      <c r="I61" s="134"/>
      <c r="J61" s="134"/>
      <c r="K61" s="134"/>
      <c r="L61" s="134">
        <v>1</v>
      </c>
      <c r="M61" s="134"/>
      <c r="N61" s="134"/>
      <c r="O61" s="134"/>
      <c r="P61" s="168"/>
      <c r="Q61" s="134"/>
      <c r="R61" s="134"/>
      <c r="S61" s="134"/>
      <c r="T61" s="134"/>
      <c r="U61" s="134"/>
      <c r="V61" s="134"/>
      <c r="W61" s="134"/>
      <c r="X61" s="212">
        <v>1</v>
      </c>
      <c r="Y61" s="202"/>
      <c r="Z61" s="202"/>
      <c r="AA61" s="197"/>
      <c r="AB61" s="197"/>
      <c r="AC61" s="197"/>
      <c r="AD61" s="197"/>
      <c r="AE61" s="197"/>
      <c r="AF61" s="197"/>
      <c r="AG61" s="197"/>
      <c r="AH61" s="197"/>
      <c r="AI61" s="197"/>
      <c r="AJ61" s="197"/>
      <c r="AK61" s="197"/>
      <c r="AL61" s="197"/>
      <c r="AM61" s="197"/>
      <c r="AN61" s="197"/>
      <c r="AO61" s="197"/>
      <c r="AP61" s="197"/>
      <c r="AQ61" s="197"/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7"/>
      <c r="BF61" s="197"/>
      <c r="BG61" s="197"/>
      <c r="BH61" s="197"/>
      <c r="BI61" s="197"/>
      <c r="BJ61" s="197"/>
      <c r="BK61" s="197"/>
      <c r="BL61" s="197"/>
      <c r="BM61" s="197"/>
      <c r="BN61" s="197"/>
      <c r="BO61" s="197"/>
      <c r="BP61" s="197"/>
      <c r="BQ61" s="197"/>
      <c r="BR61" s="197"/>
      <c r="BS61" s="197"/>
      <c r="BT61" s="197"/>
      <c r="BU61" s="197"/>
      <c r="BV61" s="197"/>
      <c r="BW61" s="197"/>
      <c r="BX61" s="197"/>
      <c r="BY61" s="197"/>
      <c r="BZ61" s="197"/>
      <c r="CA61" s="197"/>
      <c r="CB61" s="197"/>
      <c r="CC61" s="197"/>
      <c r="CD61" s="197"/>
      <c r="CE61" s="197"/>
      <c r="CF61" s="197"/>
      <c r="CG61" s="197"/>
      <c r="CH61" s="197"/>
      <c r="CI61" s="197"/>
      <c r="CJ61" s="197"/>
      <c r="CK61" s="197"/>
      <c r="CL61" s="197"/>
      <c r="CM61" s="197"/>
      <c r="CN61" s="197"/>
      <c r="CO61" s="197"/>
      <c r="CP61" s="197"/>
      <c r="CQ61" s="197"/>
      <c r="CR61" s="197"/>
      <c r="CS61" s="197"/>
      <c r="CT61" s="197"/>
      <c r="CU61" s="197"/>
      <c r="CV61" s="197"/>
      <c r="CW61" s="197"/>
      <c r="CX61" s="197"/>
      <c r="CY61" s="162"/>
    </row>
    <row r="62" spans="1:103" s="163" customFormat="1" ht="22.5" x14ac:dyDescent="0.2">
      <c r="A62" s="131" t="s">
        <v>118</v>
      </c>
      <c r="B62" s="13" t="s">
        <v>160</v>
      </c>
      <c r="C62" s="143" t="s">
        <v>178</v>
      </c>
      <c r="D62" s="143">
        <v>0</v>
      </c>
      <c r="E62" s="164"/>
      <c r="F62" s="164"/>
      <c r="G62" s="133"/>
      <c r="H62" s="133"/>
      <c r="I62" s="134"/>
      <c r="J62" s="134"/>
      <c r="K62" s="134"/>
      <c r="L62" s="134">
        <v>1</v>
      </c>
      <c r="M62" s="134"/>
      <c r="N62" s="134"/>
      <c r="O62" s="134"/>
      <c r="P62" s="134"/>
      <c r="Q62" s="134"/>
      <c r="R62" s="134"/>
      <c r="S62" s="134"/>
      <c r="T62" s="168"/>
      <c r="U62" s="134"/>
      <c r="V62" s="134"/>
      <c r="W62" s="134"/>
      <c r="X62" s="212">
        <v>1</v>
      </c>
      <c r="Y62" s="202"/>
      <c r="Z62" s="202"/>
      <c r="AA62" s="197"/>
      <c r="AB62" s="197"/>
      <c r="AC62" s="197"/>
      <c r="AD62" s="197"/>
      <c r="AE62" s="197"/>
      <c r="AF62" s="197"/>
      <c r="AG62" s="197"/>
      <c r="AH62" s="197"/>
      <c r="AI62" s="197"/>
      <c r="AJ62" s="197"/>
      <c r="AK62" s="197"/>
      <c r="AL62" s="197"/>
      <c r="AM62" s="197"/>
      <c r="AN62" s="197"/>
      <c r="AO62" s="197"/>
      <c r="AP62" s="197"/>
      <c r="AQ62" s="197"/>
      <c r="AR62" s="197"/>
      <c r="AS62" s="197"/>
      <c r="AT62" s="197"/>
      <c r="AU62" s="197"/>
      <c r="AV62" s="197"/>
      <c r="AW62" s="197"/>
      <c r="AX62" s="197"/>
      <c r="AY62" s="197"/>
      <c r="AZ62" s="197"/>
      <c r="BA62" s="197"/>
      <c r="BB62" s="197"/>
      <c r="BC62" s="197"/>
      <c r="BD62" s="197"/>
      <c r="BE62" s="197"/>
      <c r="BF62" s="197"/>
      <c r="BG62" s="197"/>
      <c r="BH62" s="197"/>
      <c r="BI62" s="197"/>
      <c r="BJ62" s="197"/>
      <c r="BK62" s="197"/>
      <c r="BL62" s="197"/>
      <c r="BM62" s="197"/>
      <c r="BN62" s="197"/>
      <c r="BO62" s="197"/>
      <c r="BP62" s="197"/>
      <c r="BQ62" s="197"/>
      <c r="BR62" s="197"/>
      <c r="BS62" s="197"/>
      <c r="BT62" s="197"/>
      <c r="BU62" s="197"/>
      <c r="BV62" s="197"/>
      <c r="BW62" s="197"/>
      <c r="BX62" s="197"/>
      <c r="BY62" s="197"/>
      <c r="BZ62" s="197"/>
      <c r="CA62" s="197"/>
      <c r="CB62" s="197"/>
      <c r="CC62" s="197"/>
      <c r="CD62" s="197"/>
      <c r="CE62" s="197"/>
      <c r="CF62" s="197"/>
      <c r="CG62" s="197"/>
      <c r="CH62" s="197"/>
      <c r="CI62" s="197"/>
      <c r="CJ62" s="197"/>
      <c r="CK62" s="197"/>
      <c r="CL62" s="197"/>
      <c r="CM62" s="197"/>
      <c r="CN62" s="197"/>
      <c r="CO62" s="197"/>
      <c r="CP62" s="197"/>
      <c r="CQ62" s="197"/>
      <c r="CR62" s="197"/>
      <c r="CS62" s="197"/>
      <c r="CT62" s="197"/>
      <c r="CU62" s="197"/>
      <c r="CV62" s="197"/>
      <c r="CW62" s="197"/>
      <c r="CX62" s="197"/>
      <c r="CY62" s="162"/>
    </row>
    <row r="63" spans="1:103" s="163" customFormat="1" ht="22.5" x14ac:dyDescent="0.2">
      <c r="A63" s="131" t="s">
        <v>82</v>
      </c>
      <c r="B63" s="13" t="s">
        <v>161</v>
      </c>
      <c r="C63" s="143" t="s">
        <v>179</v>
      </c>
      <c r="D63" s="143">
        <v>0</v>
      </c>
      <c r="E63" s="164"/>
      <c r="F63" s="164"/>
      <c r="G63" s="133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4"/>
      <c r="U63" s="134"/>
      <c r="V63" s="134"/>
      <c r="W63" s="134"/>
      <c r="X63" s="212">
        <v>1</v>
      </c>
      <c r="Y63" s="202"/>
      <c r="Z63" s="202"/>
      <c r="AA63" s="197"/>
      <c r="AB63" s="197"/>
      <c r="AC63" s="197"/>
      <c r="AD63" s="197"/>
      <c r="AE63" s="197"/>
      <c r="AF63" s="197"/>
      <c r="AG63" s="197"/>
      <c r="AH63" s="197"/>
      <c r="AI63" s="197"/>
      <c r="AJ63" s="197"/>
      <c r="AK63" s="197"/>
      <c r="AL63" s="197"/>
      <c r="AM63" s="197"/>
      <c r="AN63" s="197"/>
      <c r="AO63" s="197"/>
      <c r="AP63" s="197"/>
      <c r="AQ63" s="197"/>
      <c r="AR63" s="197"/>
      <c r="AS63" s="197"/>
      <c r="AT63" s="197"/>
      <c r="AU63" s="197"/>
      <c r="AV63" s="197"/>
      <c r="AW63" s="197"/>
      <c r="AX63" s="197"/>
      <c r="AY63" s="197"/>
      <c r="AZ63" s="197"/>
      <c r="BA63" s="197"/>
      <c r="BB63" s="197"/>
      <c r="BC63" s="197"/>
      <c r="BD63" s="197"/>
      <c r="BE63" s="197"/>
      <c r="BF63" s="197"/>
      <c r="BG63" s="197"/>
      <c r="BH63" s="197"/>
      <c r="BI63" s="197"/>
      <c r="BJ63" s="197"/>
      <c r="BK63" s="197"/>
      <c r="BL63" s="197"/>
      <c r="BM63" s="197"/>
      <c r="BN63" s="197"/>
      <c r="BO63" s="197"/>
      <c r="BP63" s="197"/>
      <c r="BQ63" s="197"/>
      <c r="BR63" s="197"/>
      <c r="BS63" s="197"/>
      <c r="BT63" s="197"/>
      <c r="BU63" s="197"/>
      <c r="BV63" s="197"/>
      <c r="BW63" s="197"/>
      <c r="BX63" s="197"/>
      <c r="BY63" s="197"/>
      <c r="BZ63" s="197"/>
      <c r="CA63" s="197"/>
      <c r="CB63" s="197"/>
      <c r="CC63" s="197"/>
      <c r="CD63" s="197"/>
      <c r="CE63" s="197"/>
      <c r="CF63" s="197"/>
      <c r="CG63" s="197"/>
      <c r="CH63" s="197"/>
      <c r="CI63" s="197"/>
      <c r="CJ63" s="197"/>
      <c r="CK63" s="197"/>
      <c r="CL63" s="197"/>
      <c r="CM63" s="197"/>
      <c r="CN63" s="197"/>
      <c r="CO63" s="197"/>
      <c r="CP63" s="197"/>
      <c r="CQ63" s="197"/>
      <c r="CR63" s="197"/>
      <c r="CS63" s="197"/>
      <c r="CT63" s="197"/>
      <c r="CU63" s="197"/>
      <c r="CV63" s="197"/>
      <c r="CW63" s="197"/>
      <c r="CX63" s="197"/>
      <c r="CY63" s="162"/>
    </row>
    <row r="64" spans="1:103" s="163" customFormat="1" ht="11.25" x14ac:dyDescent="0.2">
      <c r="A64" s="131">
        <v>4.4000000000000004</v>
      </c>
      <c r="B64" s="13" t="s">
        <v>162</v>
      </c>
      <c r="C64" s="143" t="s">
        <v>179</v>
      </c>
      <c r="D64" s="143">
        <v>0</v>
      </c>
      <c r="E64" s="164"/>
      <c r="F64" s="164"/>
      <c r="G64" s="133"/>
      <c r="H64" s="134"/>
      <c r="I64" s="134"/>
      <c r="J64" s="134"/>
      <c r="K64" s="134"/>
      <c r="L64" s="134"/>
      <c r="M64" s="134"/>
      <c r="N64" s="134"/>
      <c r="O64" s="134"/>
      <c r="P64" s="134">
        <v>1</v>
      </c>
      <c r="Q64" s="134"/>
      <c r="R64" s="134"/>
      <c r="S64" s="134"/>
      <c r="T64" s="134"/>
      <c r="U64" s="134"/>
      <c r="V64" s="134"/>
      <c r="W64" s="134"/>
      <c r="X64" s="212"/>
      <c r="Y64" s="202"/>
      <c r="Z64" s="202"/>
      <c r="AA64" s="197"/>
      <c r="AB64" s="197"/>
      <c r="AC64" s="197"/>
      <c r="AD64" s="197"/>
      <c r="AE64" s="197"/>
      <c r="AF64" s="197"/>
      <c r="AG64" s="197"/>
      <c r="AH64" s="197"/>
      <c r="AI64" s="197"/>
      <c r="AJ64" s="197"/>
      <c r="AK64" s="197"/>
      <c r="AL64" s="197"/>
      <c r="AM64" s="197"/>
      <c r="AN64" s="197"/>
      <c r="AO64" s="197"/>
      <c r="AP64" s="197"/>
      <c r="AQ64" s="197"/>
      <c r="AR64" s="197"/>
      <c r="AS64" s="197"/>
      <c r="AT64" s="197"/>
      <c r="AU64" s="197"/>
      <c r="AV64" s="197"/>
      <c r="AW64" s="197"/>
      <c r="AX64" s="197"/>
      <c r="AY64" s="197"/>
      <c r="AZ64" s="197"/>
      <c r="BA64" s="197"/>
      <c r="BB64" s="197"/>
      <c r="BC64" s="197"/>
      <c r="BD64" s="197"/>
      <c r="BE64" s="197"/>
      <c r="BF64" s="197"/>
      <c r="BG64" s="197"/>
      <c r="BH64" s="197"/>
      <c r="BI64" s="197"/>
      <c r="BJ64" s="197"/>
      <c r="BK64" s="197"/>
      <c r="BL64" s="197"/>
      <c r="BM64" s="197"/>
      <c r="BN64" s="197"/>
      <c r="BO64" s="197"/>
      <c r="BP64" s="197"/>
      <c r="BQ64" s="197"/>
      <c r="BR64" s="197"/>
      <c r="BS64" s="197"/>
      <c r="BT64" s="197"/>
      <c r="BU64" s="197"/>
      <c r="BV64" s="197"/>
      <c r="BW64" s="197"/>
      <c r="BX64" s="197"/>
      <c r="BY64" s="197"/>
      <c r="BZ64" s="197"/>
      <c r="CA64" s="197"/>
      <c r="CB64" s="197"/>
      <c r="CC64" s="197"/>
      <c r="CD64" s="197"/>
      <c r="CE64" s="197"/>
      <c r="CF64" s="197"/>
      <c r="CG64" s="197"/>
      <c r="CH64" s="197"/>
      <c r="CI64" s="197"/>
      <c r="CJ64" s="197"/>
      <c r="CK64" s="197"/>
      <c r="CL64" s="197"/>
      <c r="CM64" s="197"/>
      <c r="CN64" s="197"/>
      <c r="CO64" s="197"/>
      <c r="CP64" s="197"/>
      <c r="CQ64" s="197"/>
      <c r="CR64" s="197"/>
      <c r="CS64" s="197"/>
      <c r="CT64" s="197"/>
      <c r="CU64" s="197"/>
      <c r="CV64" s="197"/>
      <c r="CW64" s="197"/>
      <c r="CX64" s="197"/>
      <c r="CY64" s="162"/>
    </row>
    <row r="65" spans="1:103" s="163" customFormat="1" ht="11.25" x14ac:dyDescent="0.2">
      <c r="A65" s="131" t="s">
        <v>83</v>
      </c>
      <c r="B65" s="13" t="s">
        <v>163</v>
      </c>
      <c r="C65" s="143" t="s">
        <v>179</v>
      </c>
      <c r="D65" s="143">
        <v>0</v>
      </c>
      <c r="E65" s="164"/>
      <c r="F65" s="164"/>
      <c r="G65" s="133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4"/>
      <c r="X65" s="212">
        <v>1</v>
      </c>
      <c r="Y65" s="202"/>
      <c r="Z65" s="202"/>
      <c r="AA65" s="197"/>
      <c r="AB65" s="197"/>
      <c r="AC65" s="197"/>
      <c r="AD65" s="197"/>
      <c r="AE65" s="197"/>
      <c r="AF65" s="197"/>
      <c r="AG65" s="197"/>
      <c r="AH65" s="197"/>
      <c r="AI65" s="197"/>
      <c r="AJ65" s="197"/>
      <c r="AK65" s="197"/>
      <c r="AL65" s="197"/>
      <c r="AM65" s="197"/>
      <c r="AN65" s="197"/>
      <c r="AO65" s="197"/>
      <c r="AP65" s="197"/>
      <c r="AQ65" s="197"/>
      <c r="AR65" s="197"/>
      <c r="AS65" s="197"/>
      <c r="AT65" s="197"/>
      <c r="AU65" s="197"/>
      <c r="AV65" s="197"/>
      <c r="AW65" s="197"/>
      <c r="AX65" s="197"/>
      <c r="AY65" s="197"/>
      <c r="AZ65" s="197"/>
      <c r="BA65" s="197"/>
      <c r="BB65" s="197"/>
      <c r="BC65" s="197"/>
      <c r="BD65" s="197"/>
      <c r="BE65" s="197"/>
      <c r="BF65" s="197"/>
      <c r="BG65" s="197"/>
      <c r="BH65" s="197"/>
      <c r="BI65" s="197"/>
      <c r="BJ65" s="197"/>
      <c r="BK65" s="197"/>
      <c r="BL65" s="197"/>
      <c r="BM65" s="197"/>
      <c r="BN65" s="197"/>
      <c r="BO65" s="197"/>
      <c r="BP65" s="197"/>
      <c r="BQ65" s="197"/>
      <c r="BR65" s="197"/>
      <c r="BS65" s="197"/>
      <c r="BT65" s="197"/>
      <c r="BU65" s="197"/>
      <c r="BV65" s="197"/>
      <c r="BW65" s="197"/>
      <c r="BX65" s="197"/>
      <c r="BY65" s="197"/>
      <c r="BZ65" s="197"/>
      <c r="CA65" s="197"/>
      <c r="CB65" s="197"/>
      <c r="CC65" s="197"/>
      <c r="CD65" s="197"/>
      <c r="CE65" s="197"/>
      <c r="CF65" s="197"/>
      <c r="CG65" s="197"/>
      <c r="CH65" s="197"/>
      <c r="CI65" s="197"/>
      <c r="CJ65" s="197"/>
      <c r="CK65" s="197"/>
      <c r="CL65" s="197"/>
      <c r="CM65" s="197"/>
      <c r="CN65" s="197"/>
      <c r="CO65" s="197"/>
      <c r="CP65" s="197"/>
      <c r="CQ65" s="197"/>
      <c r="CR65" s="197"/>
      <c r="CS65" s="197"/>
      <c r="CT65" s="197"/>
      <c r="CU65" s="197"/>
      <c r="CV65" s="197"/>
      <c r="CW65" s="197"/>
      <c r="CX65" s="197"/>
      <c r="CY65" s="162"/>
    </row>
    <row r="66" spans="1:103" s="163" customFormat="1" ht="22.5" x14ac:dyDescent="0.2">
      <c r="A66" s="131" t="s">
        <v>105</v>
      </c>
      <c r="B66" s="13" t="s">
        <v>164</v>
      </c>
      <c r="C66" s="143" t="s">
        <v>180</v>
      </c>
      <c r="D66" s="143">
        <v>0</v>
      </c>
      <c r="E66" s="164"/>
      <c r="F66" s="164"/>
      <c r="G66" s="134">
        <v>1</v>
      </c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212"/>
      <c r="Y66" s="202"/>
      <c r="Z66" s="202"/>
      <c r="AA66" s="197"/>
      <c r="AB66" s="197"/>
      <c r="AC66" s="197"/>
      <c r="AD66" s="197"/>
      <c r="AE66" s="197"/>
      <c r="AF66" s="197"/>
      <c r="AG66" s="197"/>
      <c r="AH66" s="197"/>
      <c r="AI66" s="197"/>
      <c r="AJ66" s="197"/>
      <c r="AK66" s="197"/>
      <c r="AL66" s="197"/>
      <c r="AM66" s="197"/>
      <c r="AN66" s="197"/>
      <c r="AO66" s="197"/>
      <c r="AP66" s="197"/>
      <c r="AQ66" s="197"/>
      <c r="AR66" s="197"/>
      <c r="AS66" s="197"/>
      <c r="AT66" s="197"/>
      <c r="AU66" s="197"/>
      <c r="AV66" s="197"/>
      <c r="AW66" s="197"/>
      <c r="AX66" s="197"/>
      <c r="AY66" s="197"/>
      <c r="AZ66" s="197"/>
      <c r="BA66" s="197"/>
      <c r="BB66" s="197"/>
      <c r="BC66" s="197"/>
      <c r="BD66" s="197"/>
      <c r="BE66" s="197"/>
      <c r="BF66" s="197"/>
      <c r="BG66" s="197"/>
      <c r="BH66" s="197"/>
      <c r="BI66" s="197"/>
      <c r="BJ66" s="197"/>
      <c r="BK66" s="197"/>
      <c r="BL66" s="197"/>
      <c r="BM66" s="197"/>
      <c r="BN66" s="197"/>
      <c r="BO66" s="197"/>
      <c r="BP66" s="197"/>
      <c r="BQ66" s="197"/>
      <c r="BR66" s="197"/>
      <c r="BS66" s="197"/>
      <c r="BT66" s="197"/>
      <c r="BU66" s="197"/>
      <c r="BV66" s="197"/>
      <c r="BW66" s="197"/>
      <c r="BX66" s="197"/>
      <c r="BY66" s="197"/>
      <c r="BZ66" s="197"/>
      <c r="CA66" s="197"/>
      <c r="CB66" s="197"/>
      <c r="CC66" s="197"/>
      <c r="CD66" s="197"/>
      <c r="CE66" s="197"/>
      <c r="CF66" s="197"/>
      <c r="CG66" s="197"/>
      <c r="CH66" s="197"/>
      <c r="CI66" s="197"/>
      <c r="CJ66" s="197"/>
      <c r="CK66" s="197"/>
      <c r="CL66" s="197"/>
      <c r="CM66" s="197"/>
      <c r="CN66" s="197"/>
      <c r="CO66" s="197"/>
      <c r="CP66" s="197"/>
      <c r="CQ66" s="197"/>
      <c r="CR66" s="197"/>
      <c r="CS66" s="197"/>
      <c r="CT66" s="197"/>
      <c r="CU66" s="197"/>
      <c r="CV66" s="197"/>
      <c r="CW66" s="197"/>
      <c r="CX66" s="197"/>
      <c r="CY66" s="162"/>
    </row>
    <row r="67" spans="1:103" s="163" customFormat="1" ht="33.75" x14ac:dyDescent="0.2">
      <c r="A67" s="131" t="s">
        <v>106</v>
      </c>
      <c r="B67" s="13" t="s">
        <v>165</v>
      </c>
      <c r="C67" s="143" t="s">
        <v>181</v>
      </c>
      <c r="D67" s="143">
        <v>0</v>
      </c>
      <c r="E67" s="164"/>
      <c r="F67" s="164"/>
      <c r="G67" s="134">
        <v>2</v>
      </c>
      <c r="H67" s="134">
        <v>2</v>
      </c>
      <c r="I67" s="134">
        <v>1</v>
      </c>
      <c r="J67" s="134">
        <v>1</v>
      </c>
      <c r="K67" s="134">
        <v>1</v>
      </c>
      <c r="L67" s="134">
        <v>1</v>
      </c>
      <c r="M67" s="134">
        <v>1</v>
      </c>
      <c r="N67" s="134">
        <v>1</v>
      </c>
      <c r="O67" s="134">
        <v>1</v>
      </c>
      <c r="P67" s="134">
        <v>1</v>
      </c>
      <c r="Q67" s="134">
        <v>1</v>
      </c>
      <c r="R67" s="134">
        <v>1</v>
      </c>
      <c r="S67" s="134">
        <v>1</v>
      </c>
      <c r="T67" s="134">
        <v>1</v>
      </c>
      <c r="U67" s="134">
        <v>1</v>
      </c>
      <c r="V67" s="134">
        <v>1</v>
      </c>
      <c r="W67" s="134">
        <v>1</v>
      </c>
      <c r="X67" s="212">
        <v>1</v>
      </c>
      <c r="Y67" s="202"/>
      <c r="Z67" s="202"/>
      <c r="AA67" s="197"/>
      <c r="AB67" s="197"/>
      <c r="AC67" s="197"/>
      <c r="AD67" s="197"/>
      <c r="AE67" s="197"/>
      <c r="AF67" s="197"/>
      <c r="AG67" s="197"/>
      <c r="AH67" s="197"/>
      <c r="AI67" s="197"/>
      <c r="AJ67" s="197"/>
      <c r="AK67" s="197"/>
      <c r="AL67" s="197"/>
      <c r="AM67" s="197"/>
      <c r="AN67" s="197"/>
      <c r="AO67" s="197"/>
      <c r="AP67" s="197"/>
      <c r="AQ67" s="197"/>
      <c r="AR67" s="197"/>
      <c r="AS67" s="197"/>
      <c r="AT67" s="197"/>
      <c r="AU67" s="197"/>
      <c r="AV67" s="197"/>
      <c r="AW67" s="197"/>
      <c r="AX67" s="197"/>
      <c r="AY67" s="197"/>
      <c r="AZ67" s="197"/>
      <c r="BA67" s="197"/>
      <c r="BB67" s="197"/>
      <c r="BC67" s="197"/>
      <c r="BD67" s="197"/>
      <c r="BE67" s="197"/>
      <c r="BF67" s="197"/>
      <c r="BG67" s="197"/>
      <c r="BH67" s="197"/>
      <c r="BI67" s="197"/>
      <c r="BJ67" s="197"/>
      <c r="BK67" s="197"/>
      <c r="BL67" s="197"/>
      <c r="BM67" s="197"/>
      <c r="BN67" s="197"/>
      <c r="BO67" s="197"/>
      <c r="BP67" s="197"/>
      <c r="BQ67" s="197"/>
      <c r="BR67" s="197"/>
      <c r="BS67" s="197"/>
      <c r="BT67" s="197"/>
      <c r="BU67" s="197"/>
      <c r="BV67" s="197"/>
      <c r="BW67" s="197"/>
      <c r="BX67" s="197"/>
      <c r="BY67" s="197"/>
      <c r="BZ67" s="197"/>
      <c r="CA67" s="197"/>
      <c r="CB67" s="197"/>
      <c r="CC67" s="197"/>
      <c r="CD67" s="197"/>
      <c r="CE67" s="197"/>
      <c r="CF67" s="197"/>
      <c r="CG67" s="197"/>
      <c r="CH67" s="197"/>
      <c r="CI67" s="197"/>
      <c r="CJ67" s="197"/>
      <c r="CK67" s="197"/>
      <c r="CL67" s="197"/>
      <c r="CM67" s="197"/>
      <c r="CN67" s="197"/>
      <c r="CO67" s="197"/>
      <c r="CP67" s="197"/>
      <c r="CQ67" s="197"/>
      <c r="CR67" s="197"/>
      <c r="CS67" s="197"/>
      <c r="CT67" s="197"/>
      <c r="CU67" s="197"/>
      <c r="CV67" s="197"/>
      <c r="CW67" s="197"/>
      <c r="CX67" s="197"/>
      <c r="CY67" s="162"/>
    </row>
    <row r="68" spans="1:103" s="163" customFormat="1" ht="12" thickBot="1" x14ac:dyDescent="0.25">
      <c r="A68" s="215" t="s">
        <v>107</v>
      </c>
      <c r="B68" s="223" t="s">
        <v>159</v>
      </c>
      <c r="C68" s="192" t="s">
        <v>166</v>
      </c>
      <c r="D68" s="192">
        <v>0</v>
      </c>
      <c r="E68" s="193"/>
      <c r="F68" s="193"/>
      <c r="G68" s="224"/>
      <c r="H68" s="225"/>
      <c r="I68" s="225"/>
      <c r="J68" s="225"/>
      <c r="K68" s="225"/>
      <c r="L68" s="225">
        <v>1</v>
      </c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6"/>
      <c r="Y68" s="202"/>
      <c r="Z68" s="202"/>
      <c r="AA68" s="197"/>
      <c r="AB68" s="197"/>
      <c r="AC68" s="197"/>
      <c r="AD68" s="197"/>
      <c r="AE68" s="197"/>
      <c r="AF68" s="197"/>
      <c r="AG68" s="197"/>
      <c r="AH68" s="197"/>
      <c r="AI68" s="197"/>
      <c r="AJ68" s="197"/>
      <c r="AK68" s="197"/>
      <c r="AL68" s="197"/>
      <c r="AM68" s="197"/>
      <c r="AN68" s="197"/>
      <c r="AO68" s="197"/>
      <c r="AP68" s="197"/>
      <c r="AQ68" s="197"/>
      <c r="AR68" s="197"/>
      <c r="AS68" s="197"/>
      <c r="AT68" s="197"/>
      <c r="AU68" s="197"/>
      <c r="AV68" s="197"/>
      <c r="AW68" s="197"/>
      <c r="AX68" s="197"/>
      <c r="AY68" s="197"/>
      <c r="AZ68" s="197"/>
      <c r="BA68" s="197"/>
      <c r="BB68" s="197"/>
      <c r="BC68" s="197"/>
      <c r="BD68" s="197"/>
      <c r="BE68" s="197"/>
      <c r="BF68" s="197"/>
      <c r="BG68" s="197"/>
      <c r="BH68" s="197"/>
      <c r="BI68" s="197"/>
      <c r="BJ68" s="197"/>
      <c r="BK68" s="197"/>
      <c r="BL68" s="197"/>
      <c r="BM68" s="197"/>
      <c r="BN68" s="197"/>
      <c r="BO68" s="197"/>
      <c r="BP68" s="197"/>
      <c r="BQ68" s="197"/>
      <c r="BR68" s="197"/>
      <c r="BS68" s="197"/>
      <c r="BT68" s="197"/>
      <c r="BU68" s="197"/>
      <c r="BV68" s="197"/>
      <c r="BW68" s="197"/>
      <c r="BX68" s="197"/>
      <c r="BY68" s="197"/>
      <c r="BZ68" s="197"/>
      <c r="CA68" s="197"/>
      <c r="CB68" s="197"/>
      <c r="CC68" s="197"/>
      <c r="CD68" s="197"/>
      <c r="CE68" s="197"/>
      <c r="CF68" s="197"/>
      <c r="CG68" s="197"/>
      <c r="CH68" s="197"/>
      <c r="CI68" s="197"/>
      <c r="CJ68" s="197"/>
      <c r="CK68" s="197"/>
      <c r="CL68" s="197"/>
      <c r="CM68" s="197"/>
      <c r="CN68" s="197"/>
      <c r="CO68" s="197"/>
      <c r="CP68" s="197"/>
      <c r="CQ68" s="197"/>
      <c r="CR68" s="197"/>
      <c r="CS68" s="197"/>
      <c r="CT68" s="197"/>
      <c r="CU68" s="197"/>
      <c r="CV68" s="197"/>
      <c r="CW68" s="197"/>
      <c r="CX68" s="197"/>
      <c r="CY68" s="162"/>
    </row>
    <row r="69" spans="1:103" x14ac:dyDescent="0.2"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9"/>
      <c r="Q69" s="169"/>
      <c r="R69" s="169"/>
      <c r="S69" s="169"/>
      <c r="T69" s="169"/>
      <c r="U69" s="169"/>
      <c r="V69" s="169"/>
      <c r="W69" s="169"/>
      <c r="X69" s="169"/>
      <c r="Y69" s="204"/>
      <c r="Z69" s="204"/>
      <c r="AA69" s="205"/>
      <c r="AB69" s="205"/>
      <c r="AC69" s="205"/>
      <c r="AD69" s="205"/>
      <c r="AE69" s="205"/>
      <c r="AF69" s="205"/>
      <c r="AG69" s="205"/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  <c r="BI69" s="205"/>
      <c r="BJ69" s="205"/>
      <c r="BK69" s="205"/>
      <c r="BL69" s="205"/>
      <c r="BM69" s="205"/>
      <c r="BN69" s="205"/>
      <c r="BO69" s="205"/>
      <c r="BP69" s="205"/>
      <c r="BQ69" s="205"/>
      <c r="BR69" s="205"/>
      <c r="BS69" s="205"/>
      <c r="BT69" s="205"/>
      <c r="BU69" s="205"/>
      <c r="BV69" s="205"/>
      <c r="BW69" s="205"/>
      <c r="BX69" s="205"/>
      <c r="BY69" s="205"/>
      <c r="BZ69" s="205"/>
      <c r="CA69" s="205"/>
      <c r="CB69" s="205"/>
      <c r="CC69" s="205"/>
      <c r="CD69" s="205"/>
      <c r="CE69" s="205"/>
      <c r="CF69" s="205"/>
      <c r="CG69" s="205"/>
      <c r="CH69" s="205"/>
      <c r="CI69" s="205"/>
      <c r="CJ69" s="205"/>
      <c r="CK69" s="205"/>
      <c r="CL69" s="205"/>
      <c r="CM69" s="205"/>
      <c r="CN69" s="205"/>
      <c r="CO69" s="205"/>
      <c r="CP69" s="205"/>
      <c r="CQ69" s="205"/>
      <c r="CR69" s="205"/>
      <c r="CS69" s="205"/>
      <c r="CT69" s="205"/>
      <c r="CU69" s="205"/>
      <c r="CV69" s="205"/>
      <c r="CW69" s="205"/>
      <c r="CX69" s="205"/>
    </row>
    <row r="70" spans="1:103" x14ac:dyDescent="0.2">
      <c r="Y70" s="205"/>
      <c r="Z70" s="205"/>
      <c r="AA70" s="205"/>
      <c r="AB70" s="205"/>
      <c r="AC70" s="205"/>
      <c r="AD70" s="205"/>
      <c r="AE70" s="205"/>
      <c r="AF70" s="205"/>
      <c r="AG70" s="205"/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  <c r="BI70" s="205"/>
      <c r="BJ70" s="205"/>
      <c r="BK70" s="205"/>
      <c r="BL70" s="205"/>
      <c r="BM70" s="205"/>
      <c r="BN70" s="205"/>
      <c r="BO70" s="205"/>
      <c r="BP70" s="205"/>
      <c r="BQ70" s="205"/>
      <c r="BR70" s="205"/>
      <c r="BS70" s="205"/>
      <c r="BT70" s="205"/>
      <c r="BU70" s="205"/>
      <c r="BV70" s="205"/>
      <c r="BW70" s="205"/>
      <c r="BX70" s="205"/>
      <c r="BY70" s="205"/>
      <c r="BZ70" s="205"/>
      <c r="CA70" s="205"/>
      <c r="CB70" s="205"/>
      <c r="CC70" s="205"/>
      <c r="CD70" s="205"/>
      <c r="CE70" s="205"/>
      <c r="CF70" s="205"/>
      <c r="CG70" s="205"/>
      <c r="CH70" s="205"/>
      <c r="CI70" s="205"/>
      <c r="CJ70" s="205"/>
      <c r="CK70" s="205"/>
      <c r="CL70" s="205"/>
      <c r="CM70" s="205"/>
      <c r="CN70" s="205"/>
      <c r="CO70" s="205"/>
      <c r="CP70" s="205"/>
      <c r="CQ70" s="205"/>
      <c r="CR70" s="205"/>
      <c r="CS70" s="205"/>
      <c r="CT70" s="205"/>
      <c r="CU70" s="205"/>
      <c r="CV70" s="205"/>
      <c r="CW70" s="205"/>
      <c r="CX70" s="205"/>
    </row>
    <row r="71" spans="1:103" x14ac:dyDescent="0.2">
      <c r="Y71" s="205"/>
      <c r="Z71" s="205"/>
      <c r="AA71" s="205"/>
      <c r="AB71" s="205"/>
      <c r="AC71" s="205"/>
      <c r="AD71" s="205"/>
      <c r="AE71" s="205"/>
      <c r="AF71" s="205"/>
      <c r="AG71" s="205"/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  <c r="BI71" s="205"/>
      <c r="BJ71" s="205"/>
      <c r="BK71" s="205"/>
      <c r="BL71" s="205"/>
      <c r="BM71" s="205"/>
      <c r="BN71" s="205"/>
      <c r="BO71" s="205"/>
      <c r="BP71" s="205"/>
      <c r="BQ71" s="205"/>
      <c r="BR71" s="205"/>
      <c r="BS71" s="205"/>
      <c r="BT71" s="205"/>
      <c r="BU71" s="205"/>
      <c r="BV71" s="205"/>
      <c r="BW71" s="205"/>
      <c r="BX71" s="205"/>
      <c r="BY71" s="205"/>
      <c r="BZ71" s="205"/>
      <c r="CA71" s="205"/>
      <c r="CB71" s="205"/>
      <c r="CC71" s="205"/>
      <c r="CD71" s="205"/>
      <c r="CE71" s="205"/>
      <c r="CF71" s="205"/>
      <c r="CG71" s="205"/>
      <c r="CH71" s="205"/>
      <c r="CI71" s="205"/>
      <c r="CJ71" s="205"/>
      <c r="CK71" s="205"/>
      <c r="CL71" s="205"/>
      <c r="CM71" s="205"/>
      <c r="CN71" s="205"/>
      <c r="CO71" s="205"/>
      <c r="CP71" s="205"/>
      <c r="CQ71" s="205"/>
      <c r="CR71" s="205"/>
      <c r="CS71" s="205"/>
      <c r="CT71" s="205"/>
      <c r="CU71" s="205"/>
      <c r="CV71" s="205"/>
      <c r="CW71" s="205"/>
      <c r="CX71" s="205"/>
    </row>
  </sheetData>
  <mergeCells count="109">
    <mergeCell ref="A8:A9"/>
    <mergeCell ref="B8:B9"/>
    <mergeCell ref="C8:C9"/>
    <mergeCell ref="D8:D9"/>
    <mergeCell ref="E8:H8"/>
    <mergeCell ref="A1:X3"/>
    <mergeCell ref="A4:X4"/>
    <mergeCell ref="A5:X5"/>
    <mergeCell ref="A6:X6"/>
    <mergeCell ref="E7:H7"/>
    <mergeCell ref="I7:L7"/>
    <mergeCell ref="M7:P7"/>
    <mergeCell ref="Q7:T7"/>
    <mergeCell ref="U7:X7"/>
    <mergeCell ref="AC8:AD8"/>
    <mergeCell ref="AE8:AF8"/>
    <mergeCell ref="AG8:AH8"/>
    <mergeCell ref="AI8:AJ8"/>
    <mergeCell ref="AK8:AL8"/>
    <mergeCell ref="AM8:AN8"/>
    <mergeCell ref="I8:L8"/>
    <mergeCell ref="M8:P8"/>
    <mergeCell ref="Q8:T8"/>
    <mergeCell ref="U8:X8"/>
    <mergeCell ref="Y8:Z8"/>
    <mergeCell ref="AA8:AB8"/>
    <mergeCell ref="BA8:BB8"/>
    <mergeCell ref="BC8:BD8"/>
    <mergeCell ref="BE8:BF8"/>
    <mergeCell ref="BG8:BH8"/>
    <mergeCell ref="BI8:BJ8"/>
    <mergeCell ref="BK8:BL8"/>
    <mergeCell ref="AO8:AP8"/>
    <mergeCell ref="AQ8:AR8"/>
    <mergeCell ref="AS8:AT8"/>
    <mergeCell ref="AU8:AV8"/>
    <mergeCell ref="AW8:AX8"/>
    <mergeCell ref="AY8:AZ8"/>
    <mergeCell ref="BY8:BZ8"/>
    <mergeCell ref="CA8:CB8"/>
    <mergeCell ref="CC8:CD8"/>
    <mergeCell ref="CE8:CF8"/>
    <mergeCell ref="CG8:CH8"/>
    <mergeCell ref="CI8:CJ8"/>
    <mergeCell ref="BM8:BN8"/>
    <mergeCell ref="BO8:BP8"/>
    <mergeCell ref="BQ8:BR8"/>
    <mergeCell ref="BS8:BT8"/>
    <mergeCell ref="BU8:BV8"/>
    <mergeCell ref="BW8:BX8"/>
    <mergeCell ref="CW8:CX8"/>
    <mergeCell ref="CY8:CZ8"/>
    <mergeCell ref="DA8:DB8"/>
    <mergeCell ref="DC8:DD8"/>
    <mergeCell ref="DE8:DF8"/>
    <mergeCell ref="DG8:DH8"/>
    <mergeCell ref="CK8:CL8"/>
    <mergeCell ref="CM8:CN8"/>
    <mergeCell ref="CO8:CP8"/>
    <mergeCell ref="CQ8:CR8"/>
    <mergeCell ref="CS8:CT8"/>
    <mergeCell ref="CU8:CV8"/>
    <mergeCell ref="EO8:EP8"/>
    <mergeCell ref="EQ8:ER8"/>
    <mergeCell ref="DU8:DV8"/>
    <mergeCell ref="DW8:DX8"/>
    <mergeCell ref="DY8:DZ8"/>
    <mergeCell ref="EA8:EB8"/>
    <mergeCell ref="EC8:ED8"/>
    <mergeCell ref="EE8:EF8"/>
    <mergeCell ref="DI8:DJ8"/>
    <mergeCell ref="DK8:DL8"/>
    <mergeCell ref="DM8:DN8"/>
    <mergeCell ref="DO8:DP8"/>
    <mergeCell ref="DQ8:DR8"/>
    <mergeCell ref="DS8:DT8"/>
    <mergeCell ref="A18:X18"/>
    <mergeCell ref="A24:X24"/>
    <mergeCell ref="A28:X28"/>
    <mergeCell ref="FQ8:FR8"/>
    <mergeCell ref="FS8:FT8"/>
    <mergeCell ref="FU8:FV8"/>
    <mergeCell ref="A10:X10"/>
    <mergeCell ref="A11:X11"/>
    <mergeCell ref="FE8:FF8"/>
    <mergeCell ref="FG8:FH8"/>
    <mergeCell ref="FI8:FJ8"/>
    <mergeCell ref="FK8:FL8"/>
    <mergeCell ref="FM8:FN8"/>
    <mergeCell ref="FO8:FP8"/>
    <mergeCell ref="ES8:ET8"/>
    <mergeCell ref="EU8:EV8"/>
    <mergeCell ref="EW8:EX8"/>
    <mergeCell ref="EY8:EZ8"/>
    <mergeCell ref="FA8:FB8"/>
    <mergeCell ref="FC8:FD8"/>
    <mergeCell ref="EG8:EH8"/>
    <mergeCell ref="EI8:EJ8"/>
    <mergeCell ref="EK8:EL8"/>
    <mergeCell ref="EM8:EN8"/>
    <mergeCell ref="A43:X43"/>
    <mergeCell ref="A46:X46"/>
    <mergeCell ref="A47:X47"/>
    <mergeCell ref="A30:X30"/>
    <mergeCell ref="A31:X31"/>
    <mergeCell ref="A36:X36"/>
    <mergeCell ref="A51:X51"/>
    <mergeCell ref="A58:X58"/>
    <mergeCell ref="A60:X60"/>
  </mergeCells>
  <phoneticPr fontId="16" type="noConversion"/>
  <pageMargins left="0.7" right="0.7" top="0.75" bottom="0.75" header="0.3" footer="0.3"/>
  <pageSetup paperSize="8" scale="13" fitToHeight="0" orientation="portrait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>
    <pageSetUpPr fitToPage="1"/>
  </sheetPr>
  <dimension ref="A1:FX115"/>
  <sheetViews>
    <sheetView view="pageBreakPreview" zoomScaleSheetLayoutView="100" workbookViewId="0">
      <selection activeCell="B12" sqref="B12"/>
    </sheetView>
  </sheetViews>
  <sheetFormatPr defaultColWidth="8.85546875" defaultRowHeight="11.25" x14ac:dyDescent="0.2"/>
  <cols>
    <col min="1" max="1" width="4.85546875" style="8" bestFit="1" customWidth="1"/>
    <col min="2" max="2" width="46.42578125" style="1" bestFit="1" customWidth="1"/>
    <col min="3" max="3" width="18.7109375" style="97" customWidth="1"/>
    <col min="4" max="4" width="15.42578125" style="86" bestFit="1" customWidth="1"/>
    <col min="5" max="5" width="5.28515625" style="1" bestFit="1" customWidth="1"/>
    <col min="6" max="6" width="5.140625" style="1" bestFit="1" customWidth="1"/>
    <col min="7" max="8" width="7.85546875" style="1" bestFit="1" customWidth="1"/>
    <col min="9" max="14" width="17.42578125" style="1" bestFit="1" customWidth="1"/>
    <col min="15" max="22" width="16.28515625" style="1" bestFit="1" customWidth="1"/>
    <col min="23" max="23" width="15" style="1" bestFit="1" customWidth="1"/>
    <col min="24" max="26" width="14.85546875" style="1" bestFit="1" customWidth="1"/>
    <col min="27" max="104" width="8.85546875" style="1"/>
    <col min="105" max="180" width="1.85546875" style="1" bestFit="1" customWidth="1"/>
    <col min="181" max="16384" width="8.85546875" style="1"/>
  </cols>
  <sheetData>
    <row r="1" spans="1:180" x14ac:dyDescent="0.2">
      <c r="A1" s="301" t="s">
        <v>100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</row>
    <row r="2" spans="1:180" x14ac:dyDescent="0.2">
      <c r="A2" s="301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</row>
    <row r="3" spans="1:180" x14ac:dyDescent="0.2">
      <c r="A3" s="301"/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</row>
    <row r="4" spans="1:180" ht="18.75" x14ac:dyDescent="0.2">
      <c r="A4" s="304" t="s">
        <v>101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</row>
    <row r="5" spans="1:180" ht="18.75" x14ac:dyDescent="0.2">
      <c r="A5" s="303" t="s">
        <v>120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</row>
    <row r="6" spans="1:180" ht="15" x14ac:dyDescent="0.2">
      <c r="A6" s="302" t="s">
        <v>130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</row>
    <row r="7" spans="1:180" ht="15.75" thickBot="1" x14ac:dyDescent="0.25">
      <c r="A7" s="10"/>
      <c r="B7" s="11"/>
      <c r="C7" s="87"/>
      <c r="D7" s="78"/>
      <c r="E7" s="11"/>
      <c r="F7" s="11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9"/>
      <c r="X7" s="289"/>
      <c r="Y7" s="289"/>
      <c r="Z7" s="289"/>
      <c r="AA7" s="2"/>
    </row>
    <row r="8" spans="1:180" ht="24.75" customHeight="1" thickBot="1" x14ac:dyDescent="0.25">
      <c r="A8" s="265" t="s">
        <v>94</v>
      </c>
      <c r="B8" s="267" t="s">
        <v>121</v>
      </c>
      <c r="C8" s="269" t="s">
        <v>131</v>
      </c>
      <c r="D8" s="271" t="s">
        <v>132</v>
      </c>
      <c r="E8" s="307" t="s">
        <v>133</v>
      </c>
      <c r="F8" s="308"/>
      <c r="G8" s="259" t="s">
        <v>123</v>
      </c>
      <c r="H8" s="260"/>
      <c r="I8" s="260"/>
      <c r="J8" s="261"/>
      <c r="K8" s="259" t="s">
        <v>124</v>
      </c>
      <c r="L8" s="260"/>
      <c r="M8" s="260"/>
      <c r="N8" s="261"/>
      <c r="O8" s="259" t="s">
        <v>125</v>
      </c>
      <c r="P8" s="260"/>
      <c r="Q8" s="260"/>
      <c r="R8" s="261"/>
      <c r="S8" s="262" t="s">
        <v>126</v>
      </c>
      <c r="T8" s="263"/>
      <c r="U8" s="263"/>
      <c r="V8" s="264"/>
      <c r="W8" s="262" t="s">
        <v>127</v>
      </c>
      <c r="X8" s="263"/>
      <c r="Y8" s="263"/>
      <c r="Z8" s="264"/>
      <c r="AA8" s="252"/>
      <c r="AB8" s="253"/>
      <c r="AC8" s="252"/>
      <c r="AD8" s="253"/>
      <c r="AE8" s="252"/>
      <c r="AF8" s="253"/>
      <c r="AG8" s="252"/>
      <c r="AH8" s="253"/>
      <c r="AI8" s="252"/>
      <c r="AJ8" s="253"/>
      <c r="AK8" s="252"/>
      <c r="AL8" s="253"/>
      <c r="AM8" s="252"/>
      <c r="AN8" s="253"/>
      <c r="AO8" s="252"/>
      <c r="AP8" s="253"/>
      <c r="AQ8" s="252"/>
      <c r="AR8" s="253"/>
      <c r="AS8" s="252"/>
      <c r="AT8" s="253"/>
      <c r="AU8" s="252"/>
      <c r="AV8" s="253"/>
      <c r="AW8" s="252"/>
      <c r="AX8" s="253"/>
      <c r="AY8" s="252"/>
      <c r="AZ8" s="253"/>
      <c r="BA8" s="252"/>
      <c r="BB8" s="253"/>
      <c r="BC8" s="252"/>
      <c r="BD8" s="253"/>
      <c r="BE8" s="252"/>
      <c r="BF8" s="253"/>
      <c r="BG8" s="252"/>
      <c r="BH8" s="253"/>
      <c r="BI8" s="252"/>
      <c r="BJ8" s="253"/>
      <c r="BK8" s="252"/>
      <c r="BL8" s="253"/>
      <c r="BM8" s="252"/>
      <c r="BN8" s="253"/>
      <c r="BO8" s="252"/>
      <c r="BP8" s="253"/>
      <c r="BQ8" s="252"/>
      <c r="BR8" s="253"/>
      <c r="BS8" s="252"/>
      <c r="BT8" s="253"/>
      <c r="BU8" s="252"/>
      <c r="BV8" s="253"/>
      <c r="BW8" s="252"/>
      <c r="BX8" s="253"/>
      <c r="BY8" s="252"/>
      <c r="BZ8" s="253"/>
      <c r="CA8" s="252"/>
      <c r="CB8" s="253"/>
      <c r="CC8" s="252"/>
      <c r="CD8" s="253"/>
      <c r="CE8" s="252"/>
      <c r="CF8" s="253"/>
      <c r="CG8" s="252"/>
      <c r="CH8" s="253"/>
      <c r="CI8" s="252"/>
      <c r="CJ8" s="253"/>
      <c r="CK8" s="252"/>
      <c r="CL8" s="253"/>
      <c r="CM8" s="252"/>
      <c r="CN8" s="253"/>
      <c r="CO8" s="252"/>
      <c r="CP8" s="253"/>
      <c r="CQ8" s="252"/>
      <c r="CR8" s="253"/>
      <c r="CS8" s="252"/>
      <c r="CT8" s="253"/>
      <c r="CU8" s="252"/>
      <c r="CV8" s="253"/>
      <c r="CW8" s="252"/>
      <c r="CX8" s="253"/>
      <c r="CY8" s="252"/>
      <c r="CZ8" s="253"/>
      <c r="DA8" s="252"/>
      <c r="DB8" s="253"/>
      <c r="DC8" s="252"/>
      <c r="DD8" s="253"/>
      <c r="DE8" s="252"/>
      <c r="DF8" s="253"/>
      <c r="DG8" s="252"/>
      <c r="DH8" s="253"/>
      <c r="DI8" s="252"/>
      <c r="DJ8" s="253"/>
      <c r="DK8" s="252"/>
      <c r="DL8" s="253"/>
      <c r="DM8" s="252"/>
      <c r="DN8" s="253"/>
      <c r="DO8" s="252"/>
      <c r="DP8" s="253"/>
      <c r="DQ8" s="252"/>
      <c r="DR8" s="253"/>
      <c r="DS8" s="252"/>
      <c r="DT8" s="253"/>
      <c r="DU8" s="252"/>
      <c r="DV8" s="253"/>
      <c r="DW8" s="252"/>
      <c r="DX8" s="253"/>
      <c r="DY8" s="252"/>
      <c r="DZ8" s="253"/>
      <c r="EA8" s="252"/>
      <c r="EB8" s="253"/>
      <c r="EC8" s="252"/>
      <c r="ED8" s="253"/>
      <c r="EE8" s="252"/>
      <c r="EF8" s="253"/>
      <c r="EG8" s="252"/>
      <c r="EH8" s="253"/>
      <c r="EI8" s="252"/>
      <c r="EJ8" s="253"/>
      <c r="EK8" s="252"/>
      <c r="EL8" s="253"/>
      <c r="EM8" s="252"/>
      <c r="EN8" s="253"/>
      <c r="EO8" s="252"/>
      <c r="EP8" s="253"/>
      <c r="EQ8" s="252"/>
      <c r="ER8" s="253"/>
      <c r="ES8" s="252"/>
      <c r="ET8" s="253"/>
      <c r="EU8" s="252"/>
      <c r="EV8" s="253"/>
      <c r="EW8" s="252"/>
      <c r="EX8" s="253"/>
      <c r="EY8" s="252"/>
      <c r="EZ8" s="253"/>
      <c r="FA8" s="252"/>
      <c r="FB8" s="253"/>
      <c r="FC8" s="252"/>
      <c r="FD8" s="253"/>
      <c r="FE8" s="252"/>
      <c r="FF8" s="253"/>
      <c r="FG8" s="252"/>
      <c r="FH8" s="253"/>
      <c r="FI8" s="252"/>
      <c r="FJ8" s="253"/>
      <c r="FK8" s="252"/>
      <c r="FL8" s="253"/>
      <c r="FM8" s="252"/>
      <c r="FN8" s="253"/>
      <c r="FO8" s="252"/>
      <c r="FP8" s="253"/>
      <c r="FQ8" s="252"/>
      <c r="FR8" s="253"/>
      <c r="FS8" s="252"/>
      <c r="FT8" s="253"/>
      <c r="FU8" s="252"/>
      <c r="FV8" s="253"/>
      <c r="FW8" s="252"/>
      <c r="FX8" s="253"/>
    </row>
    <row r="9" spans="1:180" s="3" customFormat="1" ht="12" thickBot="1" x14ac:dyDescent="0.25">
      <c r="A9" s="266"/>
      <c r="B9" s="268"/>
      <c r="C9" s="270"/>
      <c r="D9" s="272"/>
      <c r="E9" s="16" t="s">
        <v>95</v>
      </c>
      <c r="F9" s="17" t="s">
        <v>96</v>
      </c>
      <c r="G9" s="18">
        <v>1</v>
      </c>
      <c r="H9" s="19">
        <v>2</v>
      </c>
      <c r="I9" s="19">
        <v>3</v>
      </c>
      <c r="J9" s="20">
        <v>4</v>
      </c>
      <c r="K9" s="21">
        <v>1</v>
      </c>
      <c r="L9" s="19">
        <v>2</v>
      </c>
      <c r="M9" s="19">
        <v>3</v>
      </c>
      <c r="N9" s="22">
        <v>4</v>
      </c>
      <c r="O9" s="18">
        <v>1</v>
      </c>
      <c r="P9" s="19">
        <v>2</v>
      </c>
      <c r="Q9" s="19">
        <v>3</v>
      </c>
      <c r="R9" s="22">
        <v>4</v>
      </c>
      <c r="S9" s="18">
        <v>1</v>
      </c>
      <c r="T9" s="19">
        <v>2</v>
      </c>
      <c r="U9" s="19">
        <v>3</v>
      </c>
      <c r="V9" s="22">
        <v>4</v>
      </c>
      <c r="W9" s="18">
        <v>1</v>
      </c>
      <c r="X9" s="19">
        <v>2</v>
      </c>
      <c r="Y9" s="19">
        <v>3</v>
      </c>
      <c r="Z9" s="20">
        <v>4</v>
      </c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>
        <v>1</v>
      </c>
      <c r="DB9" s="9">
        <v>2</v>
      </c>
      <c r="DC9" s="9">
        <v>1</v>
      </c>
      <c r="DD9" s="9">
        <v>2</v>
      </c>
      <c r="DE9" s="9">
        <v>1</v>
      </c>
      <c r="DF9" s="9">
        <v>2</v>
      </c>
      <c r="DG9" s="9">
        <v>1</v>
      </c>
      <c r="DH9" s="9">
        <v>2</v>
      </c>
      <c r="DI9" s="9">
        <v>1</v>
      </c>
      <c r="DJ9" s="9">
        <v>2</v>
      </c>
      <c r="DK9" s="9">
        <v>1</v>
      </c>
      <c r="DL9" s="9">
        <v>2</v>
      </c>
      <c r="DM9" s="9">
        <v>1</v>
      </c>
      <c r="DN9" s="9">
        <v>2</v>
      </c>
      <c r="DO9" s="9">
        <v>1</v>
      </c>
      <c r="DP9" s="9">
        <v>2</v>
      </c>
      <c r="DQ9" s="9">
        <v>1</v>
      </c>
      <c r="DR9" s="9">
        <v>2</v>
      </c>
      <c r="DS9" s="9">
        <v>1</v>
      </c>
      <c r="DT9" s="9">
        <v>2</v>
      </c>
      <c r="DU9" s="9">
        <v>1</v>
      </c>
      <c r="DV9" s="9">
        <v>2</v>
      </c>
      <c r="DW9" s="9">
        <v>1</v>
      </c>
      <c r="DX9" s="9">
        <v>2</v>
      </c>
      <c r="DY9" s="9">
        <v>1</v>
      </c>
      <c r="DZ9" s="9">
        <v>2</v>
      </c>
      <c r="EA9" s="9">
        <v>1</v>
      </c>
      <c r="EB9" s="9">
        <v>2</v>
      </c>
      <c r="EC9" s="9">
        <v>1</v>
      </c>
      <c r="ED9" s="9">
        <v>2</v>
      </c>
      <c r="EE9" s="9">
        <v>1</v>
      </c>
      <c r="EF9" s="9">
        <v>2</v>
      </c>
      <c r="EG9" s="9">
        <v>1</v>
      </c>
      <c r="EH9" s="9">
        <v>2</v>
      </c>
      <c r="EI9" s="9">
        <v>1</v>
      </c>
      <c r="EJ9" s="9">
        <v>2</v>
      </c>
      <c r="EK9" s="9">
        <v>1</v>
      </c>
      <c r="EL9" s="9">
        <v>2</v>
      </c>
      <c r="EM9" s="9">
        <v>1</v>
      </c>
      <c r="EN9" s="9">
        <v>2</v>
      </c>
      <c r="EO9" s="9">
        <v>1</v>
      </c>
      <c r="EP9" s="9">
        <v>2</v>
      </c>
      <c r="EQ9" s="9">
        <v>1</v>
      </c>
      <c r="ER9" s="9">
        <v>2</v>
      </c>
      <c r="ES9" s="9">
        <v>1</v>
      </c>
      <c r="ET9" s="9">
        <v>2</v>
      </c>
      <c r="EU9" s="9">
        <v>1</v>
      </c>
      <c r="EV9" s="9">
        <v>2</v>
      </c>
      <c r="EW9" s="9">
        <v>1</v>
      </c>
      <c r="EX9" s="9">
        <v>2</v>
      </c>
      <c r="EY9" s="9">
        <v>1</v>
      </c>
      <c r="EZ9" s="9">
        <v>2</v>
      </c>
      <c r="FA9" s="9">
        <v>1</v>
      </c>
      <c r="FB9" s="9">
        <v>2</v>
      </c>
      <c r="FC9" s="9">
        <v>1</v>
      </c>
      <c r="FD9" s="9">
        <v>2</v>
      </c>
      <c r="FE9" s="9">
        <v>1</v>
      </c>
      <c r="FF9" s="9">
        <v>2</v>
      </c>
      <c r="FG9" s="9">
        <v>1</v>
      </c>
      <c r="FH9" s="9">
        <v>2</v>
      </c>
      <c r="FI9" s="9">
        <v>1</v>
      </c>
      <c r="FJ9" s="9">
        <v>2</v>
      </c>
      <c r="FK9" s="9">
        <v>1</v>
      </c>
      <c r="FL9" s="9">
        <v>2</v>
      </c>
      <c r="FM9" s="9">
        <v>1</v>
      </c>
      <c r="FN9" s="9">
        <v>2</v>
      </c>
      <c r="FO9" s="9">
        <v>1</v>
      </c>
      <c r="FP9" s="9">
        <v>2</v>
      </c>
      <c r="FQ9" s="9">
        <v>1</v>
      </c>
      <c r="FR9" s="9">
        <v>2</v>
      </c>
      <c r="FS9" s="9">
        <v>1</v>
      </c>
      <c r="FT9" s="9">
        <v>2</v>
      </c>
      <c r="FU9" s="9">
        <v>1</v>
      </c>
      <c r="FV9" s="9">
        <v>2</v>
      </c>
      <c r="FW9" s="9">
        <v>1</v>
      </c>
      <c r="FX9" s="9">
        <v>2</v>
      </c>
    </row>
    <row r="10" spans="1:180" s="3" customFormat="1" ht="13.5" thickBot="1" x14ac:dyDescent="0.25">
      <c r="A10" s="254" t="s">
        <v>128</v>
      </c>
      <c r="B10" s="255"/>
      <c r="C10" s="255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  <c r="Z10" s="255"/>
      <c r="AA10" s="4"/>
    </row>
    <row r="11" spans="1:180" s="3" customFormat="1" ht="13.5" thickBot="1" x14ac:dyDescent="0.25">
      <c r="A11" s="234" t="s">
        <v>129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6"/>
      <c r="AA11" s="4"/>
    </row>
    <row r="12" spans="1:180" s="3" customFormat="1" ht="33.75" x14ac:dyDescent="0.2">
      <c r="A12" s="32" t="s">
        <v>84</v>
      </c>
      <c r="B12" s="54" t="s">
        <v>77</v>
      </c>
      <c r="C12" s="88">
        <v>4000000</v>
      </c>
      <c r="D12" s="79">
        <f>C12/2.274</f>
        <v>1759014.9516270887</v>
      </c>
      <c r="E12" s="36">
        <v>1</v>
      </c>
      <c r="F12" s="36">
        <v>0</v>
      </c>
      <c r="G12" s="37"/>
      <c r="H12" s="37"/>
      <c r="I12" s="47">
        <v>1600000</v>
      </c>
      <c r="J12" s="47"/>
      <c r="K12" s="59">
        <v>800000</v>
      </c>
      <c r="L12" s="59"/>
      <c r="M12" s="59"/>
      <c r="N12" s="59"/>
      <c r="O12" s="59">
        <v>800000</v>
      </c>
      <c r="P12" s="59"/>
      <c r="Q12" s="59"/>
      <c r="R12" s="59"/>
      <c r="S12" s="59">
        <v>800000</v>
      </c>
      <c r="T12" s="59"/>
      <c r="U12" s="59"/>
      <c r="V12" s="59"/>
      <c r="W12" s="47"/>
      <c r="X12" s="60"/>
      <c r="Y12" s="61"/>
      <c r="Z12" s="61"/>
      <c r="AA12" s="4"/>
    </row>
    <row r="13" spans="1:180" s="3" customFormat="1" x14ac:dyDescent="0.2">
      <c r="A13" s="32" t="s">
        <v>55</v>
      </c>
      <c r="B13" s="54" t="s">
        <v>32</v>
      </c>
      <c r="C13" s="88">
        <v>858929</v>
      </c>
      <c r="D13" s="79">
        <f>C13/2.274</f>
        <v>377717.23834652593</v>
      </c>
      <c r="E13" s="36">
        <v>1</v>
      </c>
      <c r="F13" s="36">
        <v>0</v>
      </c>
      <c r="G13" s="37"/>
      <c r="H13" s="37"/>
      <c r="I13" s="88">
        <v>858929</v>
      </c>
      <c r="J13" s="47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47"/>
      <c r="X13" s="60"/>
      <c r="Y13" s="61"/>
      <c r="Z13" s="61"/>
      <c r="AA13" s="4"/>
    </row>
    <row r="14" spans="1:180" s="110" customFormat="1" ht="33.75" x14ac:dyDescent="0.2">
      <c r="A14" s="98" t="s">
        <v>114</v>
      </c>
      <c r="B14" s="176" t="s">
        <v>78</v>
      </c>
      <c r="C14" s="177">
        <f>SUM(C15:C17)</f>
        <v>24000000</v>
      </c>
      <c r="D14" s="178">
        <f>C14/2.274</f>
        <v>10554089.709762532</v>
      </c>
      <c r="E14" s="107">
        <v>1</v>
      </c>
      <c r="F14" s="107">
        <v>0</v>
      </c>
      <c r="G14" s="107"/>
      <c r="H14" s="107"/>
      <c r="I14" s="108">
        <f>+I15+I16</f>
        <v>20500000</v>
      </c>
      <c r="J14" s="108">
        <f>+J16+J17</f>
        <v>2500000</v>
      </c>
      <c r="K14" s="108">
        <f t="shared" ref="K14:L14" si="0">+K16+K17</f>
        <v>500000</v>
      </c>
      <c r="L14" s="108">
        <f t="shared" si="0"/>
        <v>500000</v>
      </c>
      <c r="M14" s="108">
        <v>78</v>
      </c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9"/>
    </row>
    <row r="15" spans="1:180" s="3" customFormat="1" x14ac:dyDescent="0.2">
      <c r="A15" s="32" t="s">
        <v>86</v>
      </c>
      <c r="B15" s="40" t="s">
        <v>182</v>
      </c>
      <c r="C15" s="89">
        <v>20000000</v>
      </c>
      <c r="D15" s="79">
        <f t="shared" ref="D15:D17" si="1">C15/2.274</f>
        <v>8795074.7581354436</v>
      </c>
      <c r="E15" s="36">
        <v>1</v>
      </c>
      <c r="F15" s="36">
        <v>0</v>
      </c>
      <c r="G15" s="14"/>
      <c r="H15" s="14"/>
      <c r="I15" s="46">
        <v>20000000</v>
      </c>
      <c r="J15" s="46"/>
      <c r="K15" s="46"/>
      <c r="L15" s="46"/>
      <c r="M15" s="46"/>
      <c r="N15" s="46"/>
      <c r="O15" s="48"/>
      <c r="P15" s="46"/>
      <c r="Q15" s="46"/>
      <c r="R15" s="46"/>
      <c r="S15" s="46"/>
      <c r="T15" s="48"/>
      <c r="U15" s="62"/>
      <c r="V15" s="62"/>
      <c r="W15" s="46"/>
      <c r="X15" s="48"/>
      <c r="Y15" s="62"/>
      <c r="Z15" s="62"/>
      <c r="AA15" s="4"/>
    </row>
    <row r="16" spans="1:180" s="3" customFormat="1" x14ac:dyDescent="0.2">
      <c r="A16" s="32" t="s">
        <v>87</v>
      </c>
      <c r="B16" s="40" t="s">
        <v>183</v>
      </c>
      <c r="C16" s="89">
        <v>2000000</v>
      </c>
      <c r="D16" s="79">
        <f t="shared" si="1"/>
        <v>879507.47581354436</v>
      </c>
      <c r="E16" s="36">
        <v>1</v>
      </c>
      <c r="F16" s="36">
        <v>0</v>
      </c>
      <c r="G16" s="14"/>
      <c r="H16" s="14"/>
      <c r="I16" s="46">
        <v>500000</v>
      </c>
      <c r="J16" s="46">
        <v>500000</v>
      </c>
      <c r="K16" s="46">
        <v>500000</v>
      </c>
      <c r="L16" s="46">
        <v>500000</v>
      </c>
      <c r="M16" s="46"/>
      <c r="N16" s="46"/>
      <c r="O16" s="48"/>
      <c r="P16" s="46"/>
      <c r="Q16" s="46"/>
      <c r="R16" s="46"/>
      <c r="S16" s="46"/>
      <c r="T16" s="48"/>
      <c r="U16" s="62"/>
      <c r="V16" s="62"/>
      <c r="W16" s="46"/>
      <c r="X16" s="48"/>
      <c r="Y16" s="62"/>
      <c r="Z16" s="62"/>
      <c r="AA16" s="4"/>
    </row>
    <row r="17" spans="1:27" s="3" customFormat="1" x14ac:dyDescent="0.2">
      <c r="A17" s="32" t="s">
        <v>88</v>
      </c>
      <c r="B17" s="40" t="s">
        <v>184</v>
      </c>
      <c r="C17" s="89">
        <v>2000000</v>
      </c>
      <c r="D17" s="79">
        <f t="shared" si="1"/>
        <v>879507.47581354436</v>
      </c>
      <c r="E17" s="36">
        <v>1</v>
      </c>
      <c r="F17" s="36">
        <v>0</v>
      </c>
      <c r="G17" s="14"/>
      <c r="H17" s="14"/>
      <c r="I17" s="46"/>
      <c r="J17" s="46">
        <v>2000000</v>
      </c>
      <c r="K17" s="46"/>
      <c r="L17" s="46"/>
      <c r="M17" s="46"/>
      <c r="N17" s="46"/>
      <c r="O17" s="48"/>
      <c r="P17" s="46"/>
      <c r="Q17" s="46"/>
      <c r="R17" s="46"/>
      <c r="S17" s="46"/>
      <c r="T17" s="48"/>
      <c r="U17" s="62"/>
      <c r="V17" s="62"/>
      <c r="W17" s="46"/>
      <c r="X17" s="48"/>
      <c r="Y17" s="62"/>
      <c r="Z17" s="62"/>
      <c r="AA17" s="4"/>
    </row>
    <row r="18" spans="1:27" s="110" customFormat="1" ht="33.75" x14ac:dyDescent="0.2">
      <c r="A18" s="98" t="s">
        <v>85</v>
      </c>
      <c r="B18" s="176" t="s">
        <v>79</v>
      </c>
      <c r="C18" s="177">
        <f>SUM(C19:C20)</f>
        <v>100000</v>
      </c>
      <c r="D18" s="104">
        <f>SUM(D19:D20)</f>
        <v>43975.373790677222</v>
      </c>
      <c r="E18" s="107">
        <v>1</v>
      </c>
      <c r="F18" s="107">
        <v>0</v>
      </c>
      <c r="G18" s="99"/>
      <c r="H18" s="99"/>
      <c r="I18" s="111"/>
      <c r="J18" s="111"/>
      <c r="K18" s="111"/>
      <c r="L18" s="111"/>
      <c r="M18" s="111"/>
      <c r="N18" s="111"/>
      <c r="O18" s="106"/>
      <c r="P18" s="111"/>
      <c r="Q18" s="111"/>
      <c r="R18" s="111"/>
      <c r="S18" s="111"/>
      <c r="T18" s="106"/>
      <c r="U18" s="112"/>
      <c r="V18" s="112"/>
      <c r="W18" s="111"/>
      <c r="X18" s="106"/>
      <c r="Y18" s="112"/>
      <c r="Z18" s="112"/>
      <c r="AA18" s="109"/>
    </row>
    <row r="19" spans="1:27" s="3" customFormat="1" ht="22.5" x14ac:dyDescent="0.2">
      <c r="A19" s="32" t="s">
        <v>86</v>
      </c>
      <c r="B19" s="40" t="s">
        <v>185</v>
      </c>
      <c r="C19" s="89">
        <v>30000</v>
      </c>
      <c r="D19" s="82">
        <f t="shared" ref="D19:D21" si="2">C19/2.274</f>
        <v>13192.612137203167</v>
      </c>
      <c r="E19" s="36">
        <v>1</v>
      </c>
      <c r="F19" s="36">
        <v>0</v>
      </c>
      <c r="G19" s="14"/>
      <c r="H19" s="14"/>
      <c r="I19" s="46"/>
      <c r="J19" s="46">
        <v>30000</v>
      </c>
      <c r="K19" s="46"/>
      <c r="L19" s="46"/>
      <c r="M19" s="46"/>
      <c r="N19" s="46"/>
      <c r="O19" s="48"/>
      <c r="P19" s="46"/>
      <c r="Q19" s="46"/>
      <c r="R19" s="46"/>
      <c r="S19" s="46"/>
      <c r="T19" s="48"/>
      <c r="U19" s="62"/>
      <c r="V19" s="62"/>
      <c r="W19" s="46"/>
      <c r="X19" s="48"/>
      <c r="Y19" s="62"/>
      <c r="Z19" s="62"/>
      <c r="AA19" s="4"/>
    </row>
    <row r="20" spans="1:27" s="3" customFormat="1" x14ac:dyDescent="0.2">
      <c r="A20" s="32" t="s">
        <v>87</v>
      </c>
      <c r="B20" s="40" t="s">
        <v>186</v>
      </c>
      <c r="C20" s="89">
        <v>70000</v>
      </c>
      <c r="D20" s="82">
        <f t="shared" si="2"/>
        <v>30782.761653474055</v>
      </c>
      <c r="E20" s="36">
        <v>1</v>
      </c>
      <c r="F20" s="36">
        <v>0</v>
      </c>
      <c r="G20" s="14"/>
      <c r="H20" s="14"/>
      <c r="I20" s="46"/>
      <c r="J20" s="46">
        <v>70000</v>
      </c>
      <c r="K20" s="46"/>
      <c r="L20" s="46"/>
      <c r="M20" s="46"/>
      <c r="N20" s="46"/>
      <c r="O20" s="48"/>
      <c r="P20" s="46"/>
      <c r="Q20" s="46"/>
      <c r="R20" s="46"/>
      <c r="S20" s="46"/>
      <c r="T20" s="48"/>
      <c r="U20" s="62"/>
      <c r="V20" s="62"/>
      <c r="W20" s="46"/>
      <c r="X20" s="48"/>
      <c r="Y20" s="62"/>
      <c r="Z20" s="62"/>
      <c r="AA20" s="4"/>
    </row>
    <row r="21" spans="1:27" s="3" customFormat="1" ht="33.75" x14ac:dyDescent="0.2">
      <c r="A21" s="32" t="s">
        <v>115</v>
      </c>
      <c r="B21" s="123" t="s">
        <v>135</v>
      </c>
      <c r="C21" s="89">
        <v>1746000</v>
      </c>
      <c r="D21" s="82">
        <f t="shared" si="2"/>
        <v>767810.02638522431</v>
      </c>
      <c r="E21" s="36">
        <v>1</v>
      </c>
      <c r="F21" s="36">
        <v>0</v>
      </c>
      <c r="G21" s="14"/>
      <c r="H21" s="14"/>
      <c r="I21" s="63">
        <f>(2*30000)+(2*10000)+25000+42000</f>
        <v>147000</v>
      </c>
      <c r="J21" s="63">
        <f>(2*30000)+(3*10000)+45500</f>
        <v>135500</v>
      </c>
      <c r="K21" s="63">
        <v>28000</v>
      </c>
      <c r="L21" s="63">
        <f>(1*30000)+(2*10000)+35000</f>
        <v>85000</v>
      </c>
      <c r="M21" s="63">
        <f>(1*30000)+(2*10000)+(1*25000)+35000</f>
        <v>110000</v>
      </c>
      <c r="N21" s="63">
        <f>(2*30000)+(4*10000)+73500</f>
        <v>173500</v>
      </c>
      <c r="O21" s="63">
        <f>8*3500</f>
        <v>28000</v>
      </c>
      <c r="P21" s="63">
        <f>(1*30000)+(2*10000)+35000</f>
        <v>85000</v>
      </c>
      <c r="Q21" s="63">
        <f>(1*30000)+(2*10000)+(1*25000)+35000</f>
        <v>110000</v>
      </c>
      <c r="R21" s="63">
        <f>(2*30000)+(4*10000)+73500</f>
        <v>173500</v>
      </c>
      <c r="S21" s="63">
        <f>8*3500</f>
        <v>28000</v>
      </c>
      <c r="T21" s="63">
        <f>(1*30000)+(2*10000)+35000</f>
        <v>85000</v>
      </c>
      <c r="U21" s="63">
        <f>(1*30000)+(2*10000)+(1*25000)+35000</f>
        <v>110000</v>
      </c>
      <c r="V21" s="63">
        <f>(2*30000)+(4*10000)+73500</f>
        <v>173500</v>
      </c>
      <c r="W21" s="63"/>
      <c r="X21" s="64">
        <f>(1*30000)+(1*10000)+14000</f>
        <v>54000</v>
      </c>
      <c r="Y21" s="64">
        <f>(1*30000)+(2*10000)+28000</f>
        <v>78000</v>
      </c>
      <c r="Z21" s="64">
        <f>(2*30000)+(4*10000)+42000</f>
        <v>142000</v>
      </c>
      <c r="AA21" s="4"/>
    </row>
    <row r="22" spans="1:27" s="3" customFormat="1" ht="33.75" x14ac:dyDescent="0.2">
      <c r="A22" s="32" t="s">
        <v>116</v>
      </c>
      <c r="B22" s="13" t="s">
        <v>80</v>
      </c>
      <c r="C22" s="89">
        <f>D22*2.274</f>
        <v>568500</v>
      </c>
      <c r="D22" s="83">
        <v>250000</v>
      </c>
      <c r="E22" s="36">
        <v>1</v>
      </c>
      <c r="F22" s="36">
        <v>0</v>
      </c>
      <c r="G22" s="14"/>
      <c r="H22" s="14"/>
      <c r="I22" s="63"/>
      <c r="J22" s="63">
        <f>C22/5</f>
        <v>113700</v>
      </c>
      <c r="K22" s="63"/>
      <c r="L22" s="63"/>
      <c r="M22" s="63"/>
      <c r="N22" s="63">
        <v>113700</v>
      </c>
      <c r="O22" s="63"/>
      <c r="P22" s="63"/>
      <c r="Q22" s="63"/>
      <c r="R22" s="63">
        <v>113700</v>
      </c>
      <c r="S22" s="63"/>
      <c r="T22" s="63"/>
      <c r="U22" s="63"/>
      <c r="V22" s="63">
        <v>113700</v>
      </c>
      <c r="W22" s="63"/>
      <c r="X22" s="64"/>
      <c r="Y22" s="64"/>
      <c r="Z22" s="64">
        <v>113700</v>
      </c>
      <c r="AA22" s="4"/>
    </row>
    <row r="23" spans="1:27" s="7" customFormat="1" ht="13.5" thickBot="1" x14ac:dyDescent="0.25">
      <c r="A23" s="312" t="s">
        <v>102</v>
      </c>
      <c r="B23" s="312"/>
      <c r="C23" s="115">
        <f>C12+C13+C14+C18+C21+C22</f>
        <v>31273429</v>
      </c>
      <c r="D23" s="116">
        <f>C23/2.274</f>
        <v>13752607.299912049</v>
      </c>
      <c r="E23" s="34"/>
      <c r="F23" s="34"/>
      <c r="G23" s="33"/>
      <c r="H23" s="33"/>
      <c r="I23" s="65">
        <f>SUM(I12:I22)</f>
        <v>43605929</v>
      </c>
      <c r="J23" s="65">
        <f t="shared" ref="J23:Z23" si="3">SUM(J12:J22)</f>
        <v>5349200</v>
      </c>
      <c r="K23" s="65">
        <f t="shared" si="3"/>
        <v>1828000</v>
      </c>
      <c r="L23" s="65">
        <f t="shared" si="3"/>
        <v>1085000</v>
      </c>
      <c r="M23" s="65">
        <f t="shared" si="3"/>
        <v>110078</v>
      </c>
      <c r="N23" s="65">
        <f t="shared" si="3"/>
        <v>287200</v>
      </c>
      <c r="O23" s="65">
        <f t="shared" si="3"/>
        <v>828000</v>
      </c>
      <c r="P23" s="65">
        <f t="shared" si="3"/>
        <v>85000</v>
      </c>
      <c r="Q23" s="65">
        <f t="shared" si="3"/>
        <v>110000</v>
      </c>
      <c r="R23" s="65">
        <f t="shared" si="3"/>
        <v>287200</v>
      </c>
      <c r="S23" s="65">
        <f t="shared" si="3"/>
        <v>828000</v>
      </c>
      <c r="T23" s="65">
        <f t="shared" si="3"/>
        <v>85000</v>
      </c>
      <c r="U23" s="65">
        <f t="shared" si="3"/>
        <v>110000</v>
      </c>
      <c r="V23" s="65">
        <f t="shared" si="3"/>
        <v>287200</v>
      </c>
      <c r="W23" s="65">
        <f t="shared" si="3"/>
        <v>0</v>
      </c>
      <c r="X23" s="65">
        <f t="shared" si="3"/>
        <v>54000</v>
      </c>
      <c r="Y23" s="65">
        <f t="shared" si="3"/>
        <v>78000</v>
      </c>
      <c r="Z23" s="65">
        <f t="shared" si="3"/>
        <v>255700</v>
      </c>
      <c r="AA23" s="6"/>
    </row>
    <row r="24" spans="1:27" s="7" customFormat="1" ht="12.75" x14ac:dyDescent="0.2">
      <c r="A24" s="240" t="s">
        <v>136</v>
      </c>
      <c r="B24" s="241"/>
      <c r="C24" s="241"/>
      <c r="D24" s="241"/>
      <c r="E24" s="241"/>
      <c r="F24" s="241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41"/>
      <c r="T24" s="241"/>
      <c r="U24" s="241"/>
      <c r="V24" s="241"/>
      <c r="W24" s="241"/>
      <c r="X24" s="241"/>
      <c r="Y24" s="241"/>
      <c r="Z24" s="242"/>
      <c r="AA24" s="6"/>
    </row>
    <row r="25" spans="1:27" s="114" customFormat="1" ht="45" x14ac:dyDescent="0.2">
      <c r="A25" s="179" t="s">
        <v>56</v>
      </c>
      <c r="B25" s="176" t="s">
        <v>137</v>
      </c>
      <c r="C25" s="177">
        <f>C26+C27</f>
        <v>28370000</v>
      </c>
      <c r="D25" s="104">
        <f>C25/2.274</f>
        <v>12475813.544415127</v>
      </c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13"/>
    </row>
    <row r="26" spans="1:27" s="7" customFormat="1" x14ac:dyDescent="0.2">
      <c r="A26" s="31" t="s">
        <v>86</v>
      </c>
      <c r="B26" s="40" t="s">
        <v>187</v>
      </c>
      <c r="C26" s="88">
        <v>16000000</v>
      </c>
      <c r="D26" s="79">
        <f>C26/2.274</f>
        <v>7036059.8065083548</v>
      </c>
      <c r="E26" s="36">
        <v>1</v>
      </c>
      <c r="F26" s="36">
        <v>0</v>
      </c>
      <c r="G26" s="37"/>
      <c r="H26" s="37"/>
      <c r="I26" s="47">
        <v>2000000</v>
      </c>
      <c r="J26" s="47">
        <v>2000000</v>
      </c>
      <c r="K26" s="47">
        <v>2000000</v>
      </c>
      <c r="L26" s="47">
        <v>2000000</v>
      </c>
      <c r="M26" s="47">
        <v>2000000</v>
      </c>
      <c r="N26" s="47">
        <v>2000000</v>
      </c>
      <c r="O26" s="47">
        <v>2000000</v>
      </c>
      <c r="P26" s="47">
        <v>2000000</v>
      </c>
      <c r="Q26" s="47"/>
      <c r="R26" s="47"/>
      <c r="S26" s="47"/>
      <c r="T26" s="47"/>
      <c r="U26" s="47"/>
      <c r="V26" s="47"/>
      <c r="W26" s="60"/>
      <c r="X26" s="60"/>
      <c r="Y26" s="60"/>
      <c r="Z26" s="60"/>
      <c r="AA26" s="6"/>
    </row>
    <row r="27" spans="1:27" s="7" customFormat="1" x14ac:dyDescent="0.2">
      <c r="A27" s="31" t="s">
        <v>87</v>
      </c>
      <c r="B27" s="40" t="s">
        <v>188</v>
      </c>
      <c r="C27" s="88">
        <v>12370000</v>
      </c>
      <c r="D27" s="79">
        <f t="shared" ref="D27:D35" si="4">C27/2.274</f>
        <v>5439753.7379067717</v>
      </c>
      <c r="E27" s="36">
        <v>1</v>
      </c>
      <c r="F27" s="36">
        <v>0</v>
      </c>
      <c r="G27" s="37"/>
      <c r="H27" s="37"/>
      <c r="I27" s="47">
        <f>C27/4</f>
        <v>3092500</v>
      </c>
      <c r="J27" s="47">
        <v>3092500</v>
      </c>
      <c r="K27" s="47">
        <v>3092500</v>
      </c>
      <c r="L27" s="47">
        <v>3092500</v>
      </c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60"/>
      <c r="X27" s="60"/>
      <c r="Y27" s="60"/>
      <c r="Z27" s="60"/>
      <c r="AA27" s="6"/>
    </row>
    <row r="28" spans="1:27" s="7" customFormat="1" ht="33.75" x14ac:dyDescent="0.2">
      <c r="A28" s="35" t="s">
        <v>111</v>
      </c>
      <c r="B28" s="40" t="s">
        <v>138</v>
      </c>
      <c r="C28" s="90">
        <v>4000000</v>
      </c>
      <c r="D28" s="79">
        <f t="shared" si="4"/>
        <v>1759014.9516270887</v>
      </c>
      <c r="E28" s="5">
        <v>1</v>
      </c>
      <c r="F28" s="5">
        <v>0</v>
      </c>
      <c r="G28" s="14"/>
      <c r="H28" s="14"/>
      <c r="I28" s="46"/>
      <c r="J28" s="46">
        <v>1000000</v>
      </c>
      <c r="K28" s="46">
        <v>250000</v>
      </c>
      <c r="L28" s="46">
        <v>250000</v>
      </c>
      <c r="M28" s="46">
        <v>250000</v>
      </c>
      <c r="N28" s="46">
        <v>250000</v>
      </c>
      <c r="O28" s="46">
        <v>250000</v>
      </c>
      <c r="P28" s="46">
        <v>250000</v>
      </c>
      <c r="Q28" s="46">
        <v>250000</v>
      </c>
      <c r="R28" s="46">
        <v>250000</v>
      </c>
      <c r="S28" s="46">
        <v>250000</v>
      </c>
      <c r="T28" s="46">
        <v>250000</v>
      </c>
      <c r="U28" s="46">
        <v>250000</v>
      </c>
      <c r="V28" s="46">
        <v>250000</v>
      </c>
      <c r="W28" s="48"/>
      <c r="X28" s="48"/>
      <c r="Y28" s="48"/>
      <c r="Z28" s="48"/>
      <c r="AA28" s="6"/>
    </row>
    <row r="29" spans="1:27" s="7" customFormat="1" ht="22.5" x14ac:dyDescent="0.2">
      <c r="A29" s="35" t="s">
        <v>57</v>
      </c>
      <c r="B29" s="40" t="s">
        <v>139</v>
      </c>
      <c r="C29" s="91">
        <v>4000000</v>
      </c>
      <c r="D29" s="79">
        <f t="shared" si="4"/>
        <v>1759014.9516270887</v>
      </c>
      <c r="E29" s="5">
        <v>1</v>
      </c>
      <c r="F29" s="5">
        <v>0</v>
      </c>
      <c r="G29" s="14"/>
      <c r="H29" s="14"/>
      <c r="I29" s="46"/>
      <c r="J29" s="46">
        <v>500000</v>
      </c>
      <c r="K29" s="46"/>
      <c r="L29" s="46">
        <v>1500000</v>
      </c>
      <c r="M29" s="48"/>
      <c r="N29" s="48"/>
      <c r="O29" s="48"/>
      <c r="P29" s="48"/>
      <c r="Q29" s="48">
        <v>2000000</v>
      </c>
      <c r="R29" s="48"/>
      <c r="S29" s="48"/>
      <c r="T29" s="48"/>
      <c r="U29" s="48"/>
      <c r="V29" s="48"/>
      <c r="W29" s="48"/>
      <c r="X29" s="48"/>
      <c r="Y29" s="48"/>
      <c r="Z29" s="48"/>
      <c r="AA29" s="6"/>
    </row>
    <row r="30" spans="1:27" s="7" customFormat="1" ht="33.75" x14ac:dyDescent="0.2">
      <c r="A30" s="35" t="s">
        <v>58</v>
      </c>
      <c r="B30" s="40" t="s">
        <v>140</v>
      </c>
      <c r="C30" s="92">
        <v>2000000</v>
      </c>
      <c r="D30" s="79">
        <f t="shared" si="4"/>
        <v>879507.47581354436</v>
      </c>
      <c r="E30" s="5">
        <v>0</v>
      </c>
      <c r="F30" s="5">
        <v>1</v>
      </c>
      <c r="G30" s="14"/>
      <c r="H30" s="14"/>
      <c r="I30" s="46">
        <v>134894.5</v>
      </c>
      <c r="J30" s="46">
        <v>495084.5</v>
      </c>
      <c r="K30" s="46">
        <v>1035157.5</v>
      </c>
      <c r="L30" s="46">
        <v>334863.5</v>
      </c>
      <c r="M30" s="46"/>
      <c r="N30" s="46"/>
      <c r="O30" s="46"/>
      <c r="P30" s="46"/>
      <c r="Q30" s="46"/>
      <c r="R30" s="46"/>
      <c r="S30" s="46"/>
      <c r="T30" s="46"/>
      <c r="U30" s="48"/>
      <c r="V30" s="48"/>
      <c r="W30" s="48"/>
      <c r="X30" s="48"/>
      <c r="Y30" s="48"/>
      <c r="Z30" s="48"/>
      <c r="AA30" s="6"/>
    </row>
    <row r="31" spans="1:27" s="114" customFormat="1" ht="22.5" x14ac:dyDescent="0.2">
      <c r="A31" s="179" t="s">
        <v>59</v>
      </c>
      <c r="B31" s="180" t="s">
        <v>33</v>
      </c>
      <c r="C31" s="181">
        <f>SUM(C32:C34)</f>
        <v>2500000</v>
      </c>
      <c r="D31" s="182">
        <f t="shared" si="4"/>
        <v>1099384.3447669304</v>
      </c>
      <c r="E31" s="99"/>
      <c r="F31" s="99"/>
      <c r="G31" s="99"/>
      <c r="H31" s="99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06"/>
      <c r="V31" s="106"/>
      <c r="W31" s="106"/>
      <c r="X31" s="106"/>
      <c r="Y31" s="106"/>
      <c r="Z31" s="106"/>
      <c r="AA31" s="113"/>
    </row>
    <row r="32" spans="1:27" s="7" customFormat="1" ht="22.5" x14ac:dyDescent="0.2">
      <c r="A32" s="31" t="s">
        <v>86</v>
      </c>
      <c r="B32" s="40" t="s">
        <v>189</v>
      </c>
      <c r="C32" s="92">
        <v>1193961.1200000001</v>
      </c>
      <c r="D32" s="79">
        <f t="shared" si="4"/>
        <v>525048.86543535627</v>
      </c>
      <c r="E32" s="5">
        <v>1</v>
      </c>
      <c r="F32" s="5">
        <v>0</v>
      </c>
      <c r="G32" s="14"/>
      <c r="H32" s="14"/>
      <c r="I32" s="66">
        <f>C32/2</f>
        <v>596980.56000000006</v>
      </c>
      <c r="J32" s="66">
        <f>I32</f>
        <v>596980.56000000006</v>
      </c>
      <c r="K32" s="66"/>
      <c r="L32" s="66"/>
      <c r="M32" s="66"/>
      <c r="N32" s="66"/>
      <c r="O32" s="46"/>
      <c r="P32" s="46"/>
      <c r="Q32" s="46"/>
      <c r="R32" s="46"/>
      <c r="S32" s="46"/>
      <c r="T32" s="48"/>
      <c r="U32" s="48"/>
      <c r="V32" s="48"/>
      <c r="W32" s="48"/>
      <c r="X32" s="48"/>
      <c r="Y32" s="48"/>
      <c r="Z32" s="48"/>
      <c r="AA32" s="6"/>
    </row>
    <row r="33" spans="1:27" s="7" customFormat="1" x14ac:dyDescent="0.2">
      <c r="A33" s="31" t="s">
        <v>87</v>
      </c>
      <c r="B33" s="40" t="s">
        <v>190</v>
      </c>
      <c r="C33" s="92">
        <v>1000000</v>
      </c>
      <c r="D33" s="79">
        <f t="shared" si="4"/>
        <v>439753.73790677218</v>
      </c>
      <c r="E33" s="5">
        <v>0</v>
      </c>
      <c r="F33" s="5">
        <v>1</v>
      </c>
      <c r="G33" s="14"/>
      <c r="H33" s="14"/>
      <c r="I33" s="46"/>
      <c r="J33" s="46"/>
      <c r="K33" s="46"/>
      <c r="L33" s="46">
        <v>300000</v>
      </c>
      <c r="M33" s="46">
        <v>300000</v>
      </c>
      <c r="N33" s="46">
        <v>400000</v>
      </c>
      <c r="O33" s="46"/>
      <c r="P33" s="46"/>
      <c r="Q33" s="46"/>
      <c r="R33" s="46"/>
      <c r="S33" s="46"/>
      <c r="T33" s="48"/>
      <c r="U33" s="48"/>
      <c r="V33" s="48"/>
      <c r="W33" s="48"/>
      <c r="X33" s="48"/>
      <c r="Y33" s="48"/>
      <c r="Z33" s="48"/>
      <c r="AA33" s="6"/>
    </row>
    <row r="34" spans="1:27" s="7" customFormat="1" ht="22.5" x14ac:dyDescent="0.2">
      <c r="A34" s="31" t="s">
        <v>88</v>
      </c>
      <c r="B34" s="40" t="s">
        <v>191</v>
      </c>
      <c r="C34" s="92">
        <v>306038.88</v>
      </c>
      <c r="D34" s="79">
        <f t="shared" si="4"/>
        <v>134581.74142480211</v>
      </c>
      <c r="E34" s="5">
        <v>1</v>
      </c>
      <c r="F34" s="5">
        <v>0</v>
      </c>
      <c r="G34" s="14"/>
      <c r="H34" s="14"/>
      <c r="I34" s="46"/>
      <c r="J34" s="46"/>
      <c r="K34" s="46"/>
      <c r="L34" s="46"/>
      <c r="M34" s="46"/>
      <c r="N34" s="46"/>
      <c r="O34" s="46"/>
      <c r="P34" s="46">
        <v>306038.88</v>
      </c>
      <c r="Q34" s="46"/>
      <c r="R34" s="46"/>
      <c r="S34" s="46"/>
      <c r="T34" s="46"/>
      <c r="U34" s="48"/>
      <c r="V34" s="48"/>
      <c r="W34" s="48"/>
      <c r="X34" s="48"/>
      <c r="Y34" s="48"/>
      <c r="Z34" s="48"/>
      <c r="AA34" s="6"/>
    </row>
    <row r="35" spans="1:27" s="7" customFormat="1" ht="13.5" thickBot="1" x14ac:dyDescent="0.25">
      <c r="A35" s="291" t="s">
        <v>54</v>
      </c>
      <c r="B35" s="291"/>
      <c r="C35" s="117">
        <f>C31+C30+C29+C28+C25</f>
        <v>40870000</v>
      </c>
      <c r="D35" s="118">
        <f t="shared" si="4"/>
        <v>17972735.26824978</v>
      </c>
      <c r="E35" s="24"/>
      <c r="F35" s="24"/>
      <c r="G35" s="23"/>
      <c r="H35" s="23"/>
      <c r="I35" s="67">
        <f>SUM(I25:I34)</f>
        <v>5824375.0600000005</v>
      </c>
      <c r="J35" s="67">
        <f t="shared" ref="J35:Z35" si="5">SUM(J25:J34)</f>
        <v>7684565.0600000005</v>
      </c>
      <c r="K35" s="67">
        <f t="shared" si="5"/>
        <v>6377657.5</v>
      </c>
      <c r="L35" s="67">
        <f t="shared" si="5"/>
        <v>7477363.5</v>
      </c>
      <c r="M35" s="67">
        <f t="shared" si="5"/>
        <v>2550000</v>
      </c>
      <c r="N35" s="67">
        <f t="shared" si="5"/>
        <v>2650000</v>
      </c>
      <c r="O35" s="67">
        <f t="shared" si="5"/>
        <v>2250000</v>
      </c>
      <c r="P35" s="67">
        <f t="shared" si="5"/>
        <v>2556038.88</v>
      </c>
      <c r="Q35" s="67">
        <f t="shared" si="5"/>
        <v>2250000</v>
      </c>
      <c r="R35" s="67">
        <f t="shared" si="5"/>
        <v>250000</v>
      </c>
      <c r="S35" s="67">
        <f t="shared" si="5"/>
        <v>250000</v>
      </c>
      <c r="T35" s="67">
        <f t="shared" si="5"/>
        <v>250000</v>
      </c>
      <c r="U35" s="67">
        <f t="shared" si="5"/>
        <v>250000</v>
      </c>
      <c r="V35" s="67">
        <f t="shared" si="5"/>
        <v>250000</v>
      </c>
      <c r="W35" s="67">
        <f t="shared" si="5"/>
        <v>0</v>
      </c>
      <c r="X35" s="67">
        <f t="shared" si="5"/>
        <v>0</v>
      </c>
      <c r="Y35" s="67">
        <f t="shared" si="5"/>
        <v>0</v>
      </c>
      <c r="Z35" s="67">
        <f t="shared" si="5"/>
        <v>0</v>
      </c>
      <c r="AA35" s="6"/>
    </row>
    <row r="36" spans="1:27" s="7" customFormat="1" ht="13.5" thickBot="1" x14ac:dyDescent="0.25">
      <c r="A36" s="234" t="s">
        <v>35</v>
      </c>
      <c r="B36" s="235"/>
      <c r="C36" s="235"/>
      <c r="D36" s="235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35"/>
      <c r="Z36" s="236"/>
      <c r="AA36" s="6"/>
    </row>
    <row r="37" spans="1:27" s="7" customFormat="1" ht="22.5" x14ac:dyDescent="0.2">
      <c r="A37" s="35" t="s">
        <v>60</v>
      </c>
      <c r="B37" s="54" t="s">
        <v>81</v>
      </c>
      <c r="C37" s="88">
        <v>3500000</v>
      </c>
      <c r="D37" s="79">
        <f>C37/2.274</f>
        <v>1539138.0826737026</v>
      </c>
      <c r="E37" s="36">
        <v>1</v>
      </c>
      <c r="F37" s="36">
        <v>0</v>
      </c>
      <c r="G37" s="37"/>
      <c r="H37" s="37"/>
      <c r="I37" s="47"/>
      <c r="J37" s="68"/>
      <c r="K37" s="47">
        <v>525000</v>
      </c>
      <c r="L37" s="47">
        <v>875000</v>
      </c>
      <c r="M37" s="47">
        <v>1050000</v>
      </c>
      <c r="N37" s="47">
        <v>1050000</v>
      </c>
      <c r="O37" s="47"/>
      <c r="P37" s="47"/>
      <c r="Q37" s="47"/>
      <c r="R37" s="47"/>
      <c r="S37" s="47"/>
      <c r="T37" s="47"/>
      <c r="U37" s="47"/>
      <c r="V37" s="47"/>
      <c r="W37" s="60"/>
      <c r="X37" s="60"/>
      <c r="Y37" s="60"/>
      <c r="Z37" s="60"/>
      <c r="AA37" s="6"/>
    </row>
    <row r="38" spans="1:27" s="114" customFormat="1" x14ac:dyDescent="0.2">
      <c r="A38" s="183" t="s">
        <v>61</v>
      </c>
      <c r="B38" s="176" t="s">
        <v>141</v>
      </c>
      <c r="C38" s="177">
        <f>SUM(C39+C40)</f>
        <v>1215000</v>
      </c>
      <c r="D38" s="178">
        <f t="shared" ref="D38:D41" si="6">C38/2.274</f>
        <v>534300.79155672819</v>
      </c>
      <c r="E38" s="99">
        <v>1</v>
      </c>
      <c r="F38" s="99">
        <v>0</v>
      </c>
      <c r="G38" s="99"/>
      <c r="H38" s="99"/>
      <c r="I38" s="111"/>
      <c r="J38" s="184">
        <v>815000</v>
      </c>
      <c r="K38" s="111"/>
      <c r="L38" s="111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13"/>
    </row>
    <row r="39" spans="1:27" s="7" customFormat="1" ht="33.75" x14ac:dyDescent="0.2">
      <c r="A39" s="35" t="s">
        <v>112</v>
      </c>
      <c r="B39" s="54" t="s">
        <v>192</v>
      </c>
      <c r="C39" s="89">
        <v>815000</v>
      </c>
      <c r="D39" s="79"/>
      <c r="E39" s="5"/>
      <c r="F39" s="5"/>
      <c r="G39" s="14"/>
      <c r="H39" s="14"/>
      <c r="I39" s="46"/>
      <c r="J39" s="69"/>
      <c r="K39" s="46"/>
      <c r="L39" s="46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6"/>
    </row>
    <row r="40" spans="1:27" s="7" customFormat="1" ht="33.75" x14ac:dyDescent="0.2">
      <c r="A40" s="35" t="s">
        <v>113</v>
      </c>
      <c r="B40" s="54" t="s">
        <v>193</v>
      </c>
      <c r="C40" s="92">
        <v>400000</v>
      </c>
      <c r="D40" s="79">
        <f t="shared" si="6"/>
        <v>175901.49516270889</v>
      </c>
      <c r="E40" s="5">
        <v>1</v>
      </c>
      <c r="F40" s="5">
        <v>0</v>
      </c>
      <c r="G40" s="14"/>
      <c r="H40" s="14"/>
      <c r="I40" s="46"/>
      <c r="J40" s="70">
        <v>400000</v>
      </c>
      <c r="K40" s="46"/>
      <c r="L40" s="46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6"/>
    </row>
    <row r="41" spans="1:27" s="7" customFormat="1" ht="33.75" x14ac:dyDescent="0.2">
      <c r="A41" s="35" t="s">
        <v>62</v>
      </c>
      <c r="B41" s="54" t="s">
        <v>41</v>
      </c>
      <c r="C41" s="92">
        <v>2285000</v>
      </c>
      <c r="D41" s="79">
        <f t="shared" si="6"/>
        <v>1004837.2911169744</v>
      </c>
      <c r="E41" s="5">
        <v>1</v>
      </c>
      <c r="F41" s="5">
        <v>0</v>
      </c>
      <c r="G41" s="14"/>
      <c r="H41" s="14"/>
      <c r="I41" s="46"/>
      <c r="J41" s="70">
        <v>2285000</v>
      </c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8"/>
      <c r="V41" s="48"/>
      <c r="W41" s="48"/>
      <c r="X41" s="48"/>
      <c r="Y41" s="48"/>
      <c r="Z41" s="48"/>
      <c r="AA41" s="6"/>
    </row>
    <row r="42" spans="1:27" s="7" customFormat="1" ht="13.5" thickBot="1" x14ac:dyDescent="0.25">
      <c r="A42" s="291" t="s">
        <v>63</v>
      </c>
      <c r="B42" s="291"/>
      <c r="C42" s="93">
        <f>SUM(C37+C38+C41)</f>
        <v>7000000</v>
      </c>
      <c r="D42" s="80">
        <f>SUM(D37:D41)</f>
        <v>3254177.6605101139</v>
      </c>
      <c r="E42" s="24"/>
      <c r="F42" s="24"/>
      <c r="G42" s="23"/>
      <c r="H42" s="23"/>
      <c r="I42" s="67">
        <f>SUM(I37:I41)</f>
        <v>0</v>
      </c>
      <c r="J42" s="67">
        <f t="shared" ref="J42:Z42" si="7">SUM(J37:J41)</f>
        <v>3500000</v>
      </c>
      <c r="K42" s="67">
        <f t="shared" si="7"/>
        <v>525000</v>
      </c>
      <c r="L42" s="67">
        <f t="shared" si="7"/>
        <v>875000</v>
      </c>
      <c r="M42" s="67">
        <f t="shared" si="7"/>
        <v>1050000</v>
      </c>
      <c r="N42" s="67">
        <f t="shared" si="7"/>
        <v>1050000</v>
      </c>
      <c r="O42" s="67">
        <f t="shared" si="7"/>
        <v>0</v>
      </c>
      <c r="P42" s="67">
        <f t="shared" si="7"/>
        <v>0</v>
      </c>
      <c r="Q42" s="67">
        <f t="shared" si="7"/>
        <v>0</v>
      </c>
      <c r="R42" s="67">
        <f t="shared" si="7"/>
        <v>0</v>
      </c>
      <c r="S42" s="67">
        <f t="shared" si="7"/>
        <v>0</v>
      </c>
      <c r="T42" s="67">
        <f t="shared" si="7"/>
        <v>0</v>
      </c>
      <c r="U42" s="67">
        <f t="shared" si="7"/>
        <v>0</v>
      </c>
      <c r="V42" s="67">
        <f t="shared" si="7"/>
        <v>0</v>
      </c>
      <c r="W42" s="67">
        <f t="shared" si="7"/>
        <v>0</v>
      </c>
      <c r="X42" s="67">
        <f t="shared" si="7"/>
        <v>0</v>
      </c>
      <c r="Y42" s="67">
        <f t="shared" si="7"/>
        <v>0</v>
      </c>
      <c r="Z42" s="67">
        <f t="shared" si="7"/>
        <v>0</v>
      </c>
      <c r="AA42" s="6"/>
    </row>
    <row r="43" spans="1:27" s="7" customFormat="1" ht="13.5" thickBot="1" x14ac:dyDescent="0.25">
      <c r="A43" s="234" t="s">
        <v>142</v>
      </c>
      <c r="B43" s="235"/>
      <c r="C43" s="235"/>
      <c r="D43" s="235"/>
      <c r="E43" s="235"/>
      <c r="F43" s="235"/>
      <c r="G43" s="235"/>
      <c r="H43" s="235"/>
      <c r="I43" s="235"/>
      <c r="J43" s="235"/>
      <c r="K43" s="235"/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35"/>
      <c r="Z43" s="236"/>
      <c r="AA43" s="6"/>
    </row>
    <row r="44" spans="1:27" s="114" customFormat="1" ht="33.75" x14ac:dyDescent="0.2">
      <c r="A44" s="187">
        <v>1.4</v>
      </c>
      <c r="B44" s="185" t="s">
        <v>42</v>
      </c>
      <c r="C44" s="186">
        <f>SUM(C45:C49)</f>
        <v>2645054.79</v>
      </c>
      <c r="D44" s="186">
        <f>C44/2.274</f>
        <v>1163172.7308707123</v>
      </c>
      <c r="AA44" s="113"/>
    </row>
    <row r="45" spans="1:27" s="7" customFormat="1" x14ac:dyDescent="0.2">
      <c r="A45" s="35" t="s">
        <v>86</v>
      </c>
      <c r="B45" s="13" t="s">
        <v>194</v>
      </c>
      <c r="C45" s="88">
        <f>936000-116000</f>
        <v>820000</v>
      </c>
      <c r="D45" s="79">
        <f>C45/2.274</f>
        <v>360598.0650835532</v>
      </c>
      <c r="E45" s="36">
        <v>1</v>
      </c>
      <c r="F45" s="36">
        <v>0</v>
      </c>
      <c r="G45" s="37"/>
      <c r="H45" s="37"/>
      <c r="I45" s="44"/>
      <c r="J45" s="55"/>
      <c r="K45" s="44">
        <v>285215</v>
      </c>
      <c r="L45" s="55"/>
      <c r="M45" s="55"/>
      <c r="N45" s="55"/>
      <c r="O45" s="44">
        <v>285215</v>
      </c>
      <c r="P45" s="55"/>
      <c r="Q45" s="55"/>
      <c r="R45" s="55"/>
      <c r="S45" s="53">
        <v>249570</v>
      </c>
      <c r="T45" s="55"/>
      <c r="U45" s="55"/>
      <c r="V45" s="55"/>
      <c r="W45" s="55"/>
      <c r="X45" s="55"/>
      <c r="Y45" s="56"/>
      <c r="Z45" s="57"/>
      <c r="AA45" s="6"/>
    </row>
    <row r="46" spans="1:27" s="7" customFormat="1" x14ac:dyDescent="0.2">
      <c r="A46" s="35" t="s">
        <v>87</v>
      </c>
      <c r="B46" s="13" t="s">
        <v>195</v>
      </c>
      <c r="C46" s="89">
        <f>170000+13050+39150</f>
        <v>222200</v>
      </c>
      <c r="D46" s="79">
        <f t="shared" ref="D46:D49" si="8">C46/2.274</f>
        <v>97713.280562884785</v>
      </c>
      <c r="E46" s="5">
        <v>1</v>
      </c>
      <c r="F46" s="5">
        <v>0</v>
      </c>
      <c r="G46" s="14"/>
      <c r="H46" s="14"/>
      <c r="I46" s="44">
        <f>C46</f>
        <v>222200</v>
      </c>
      <c r="J46" s="44"/>
      <c r="K46" s="44"/>
      <c r="L46" s="44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6"/>
    </row>
    <row r="47" spans="1:27" s="7" customFormat="1" ht="22.5" x14ac:dyDescent="0.2">
      <c r="A47" s="35" t="s">
        <v>88</v>
      </c>
      <c r="B47" s="15" t="s">
        <v>196</v>
      </c>
      <c r="C47" s="92">
        <f>247950-39150</f>
        <v>208800</v>
      </c>
      <c r="D47" s="79">
        <f t="shared" si="8"/>
        <v>91820.580474934031</v>
      </c>
      <c r="E47" s="5">
        <v>0</v>
      </c>
      <c r="F47" s="5">
        <v>1</v>
      </c>
      <c r="G47" s="14"/>
      <c r="H47" s="52"/>
      <c r="I47" s="44"/>
      <c r="J47" s="44"/>
      <c r="K47" s="44">
        <v>13050</v>
      </c>
      <c r="L47" s="53">
        <v>13050</v>
      </c>
      <c r="M47" s="53">
        <v>13050</v>
      </c>
      <c r="N47" s="53">
        <v>13050</v>
      </c>
      <c r="O47" s="53">
        <v>13050</v>
      </c>
      <c r="P47" s="53">
        <v>13050</v>
      </c>
      <c r="Q47" s="53">
        <v>13050</v>
      </c>
      <c r="R47" s="53">
        <v>13050</v>
      </c>
      <c r="S47" s="53">
        <v>13050</v>
      </c>
      <c r="T47" s="53">
        <v>13050</v>
      </c>
      <c r="U47" s="53">
        <v>13050</v>
      </c>
      <c r="V47" s="53">
        <v>13050</v>
      </c>
      <c r="W47" s="53">
        <v>13050</v>
      </c>
      <c r="X47" s="53">
        <v>13050</v>
      </c>
      <c r="Y47" s="53">
        <v>13050</v>
      </c>
      <c r="Z47" s="53">
        <v>13050</v>
      </c>
      <c r="AA47" s="6"/>
    </row>
    <row r="48" spans="1:27" s="7" customFormat="1" ht="22.5" x14ac:dyDescent="0.2">
      <c r="A48" s="35" t="s">
        <v>89</v>
      </c>
      <c r="B48" s="15" t="s">
        <v>197</v>
      </c>
      <c r="C48" s="92">
        <v>394054.79</v>
      </c>
      <c r="D48" s="79">
        <f t="shared" si="8"/>
        <v>173287.06684256817</v>
      </c>
      <c r="E48" s="5">
        <v>0.08</v>
      </c>
      <c r="F48" s="5">
        <v>0.92</v>
      </c>
      <c r="G48" s="14"/>
      <c r="H48" s="14"/>
      <c r="I48" s="44">
        <v>324889.99</v>
      </c>
      <c r="J48" s="44"/>
      <c r="K48" s="44">
        <f>C48-I48</f>
        <v>69164.799999999988</v>
      </c>
      <c r="L48" s="44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6"/>
    </row>
    <row r="49" spans="1:27" s="7" customFormat="1" ht="22.5" x14ac:dyDescent="0.2">
      <c r="A49" s="35" t="s">
        <v>90</v>
      </c>
      <c r="B49" s="42" t="s">
        <v>198</v>
      </c>
      <c r="C49" s="92">
        <v>1000000</v>
      </c>
      <c r="D49" s="79">
        <f t="shared" si="8"/>
        <v>439753.73790677218</v>
      </c>
      <c r="E49" s="5">
        <v>1</v>
      </c>
      <c r="F49" s="5">
        <v>0</v>
      </c>
      <c r="G49" s="14"/>
      <c r="H49" s="14"/>
      <c r="I49" s="43">
        <v>100000</v>
      </c>
      <c r="J49" s="43">
        <v>100000</v>
      </c>
      <c r="K49" s="43">
        <v>50000</v>
      </c>
      <c r="L49" s="43">
        <v>50000</v>
      </c>
      <c r="M49" s="43">
        <v>50000</v>
      </c>
      <c r="N49" s="43">
        <v>50000</v>
      </c>
      <c r="O49" s="43">
        <v>50000</v>
      </c>
      <c r="P49" s="43">
        <v>50000</v>
      </c>
      <c r="Q49" s="43">
        <v>50000</v>
      </c>
      <c r="R49" s="43">
        <v>50000</v>
      </c>
      <c r="S49" s="43">
        <v>50000</v>
      </c>
      <c r="T49" s="43">
        <v>50000</v>
      </c>
      <c r="U49" s="43">
        <v>50000</v>
      </c>
      <c r="V49" s="43">
        <v>50000</v>
      </c>
      <c r="W49" s="43">
        <v>50000</v>
      </c>
      <c r="X49" s="43">
        <v>50000</v>
      </c>
      <c r="Y49" s="43">
        <v>50000</v>
      </c>
      <c r="Z49" s="43">
        <v>50000</v>
      </c>
      <c r="AA49" s="6"/>
    </row>
    <row r="50" spans="1:27" ht="12.75" x14ac:dyDescent="0.2">
      <c r="A50" s="291" t="s">
        <v>64</v>
      </c>
      <c r="B50" s="291"/>
      <c r="C50" s="117">
        <f>SUM(C45:C49)</f>
        <v>2645054.79</v>
      </c>
      <c r="D50" s="118">
        <f>SUM(D45:D49)</f>
        <v>1163172.7308707123</v>
      </c>
      <c r="E50" s="24"/>
      <c r="F50" s="24"/>
      <c r="G50" s="23"/>
      <c r="H50" s="23">
        <f t="shared" ref="H50:Z50" si="9">SUM(H45:H49)</f>
        <v>0</v>
      </c>
      <c r="I50" s="93">
        <f t="shared" si="9"/>
        <v>647089.99</v>
      </c>
      <c r="J50" s="93">
        <f t="shared" si="9"/>
        <v>100000</v>
      </c>
      <c r="K50" s="93">
        <f t="shared" si="9"/>
        <v>417429.8</v>
      </c>
      <c r="L50" s="93">
        <f t="shared" si="9"/>
        <v>63050</v>
      </c>
      <c r="M50" s="93">
        <f t="shared" si="9"/>
        <v>63050</v>
      </c>
      <c r="N50" s="93">
        <f t="shared" si="9"/>
        <v>63050</v>
      </c>
      <c r="O50" s="93">
        <f t="shared" si="9"/>
        <v>348265</v>
      </c>
      <c r="P50" s="93">
        <f t="shared" si="9"/>
        <v>63050</v>
      </c>
      <c r="Q50" s="93">
        <f t="shared" si="9"/>
        <v>63050</v>
      </c>
      <c r="R50" s="93">
        <f t="shared" si="9"/>
        <v>63050</v>
      </c>
      <c r="S50" s="93">
        <f t="shared" si="9"/>
        <v>312620</v>
      </c>
      <c r="T50" s="93">
        <f t="shared" si="9"/>
        <v>63050</v>
      </c>
      <c r="U50" s="93">
        <f t="shared" si="9"/>
        <v>63050</v>
      </c>
      <c r="V50" s="93">
        <f t="shared" si="9"/>
        <v>63050</v>
      </c>
      <c r="W50" s="93">
        <f t="shared" si="9"/>
        <v>63050</v>
      </c>
      <c r="X50" s="93">
        <f t="shared" si="9"/>
        <v>63050</v>
      </c>
      <c r="Y50" s="93">
        <f t="shared" si="9"/>
        <v>63050</v>
      </c>
      <c r="Z50" s="93">
        <f t="shared" si="9"/>
        <v>63050</v>
      </c>
      <c r="AA50" s="2"/>
    </row>
    <row r="51" spans="1:27" ht="12.75" x14ac:dyDescent="0.2">
      <c r="A51" s="292" t="s">
        <v>108</v>
      </c>
      <c r="B51" s="292"/>
      <c r="C51" s="94">
        <f>C50+C42+C35+C23</f>
        <v>81788483.789999992</v>
      </c>
      <c r="D51" s="81">
        <f>C51/2.274</f>
        <v>35966791.464379944</v>
      </c>
      <c r="E51" s="39"/>
      <c r="F51" s="39"/>
      <c r="G51" s="38"/>
      <c r="H51" s="38">
        <f t="shared" ref="H51:Z51" si="10">H50+H42+H35+H23</f>
        <v>0</v>
      </c>
      <c r="I51" s="94">
        <f t="shared" si="10"/>
        <v>50077394.049999997</v>
      </c>
      <c r="J51" s="94">
        <f t="shared" si="10"/>
        <v>16633765.060000001</v>
      </c>
      <c r="K51" s="94">
        <f t="shared" si="10"/>
        <v>9148087.3000000007</v>
      </c>
      <c r="L51" s="94">
        <f t="shared" si="10"/>
        <v>9500413.5</v>
      </c>
      <c r="M51" s="94">
        <f t="shared" si="10"/>
        <v>3773128</v>
      </c>
      <c r="N51" s="94">
        <f t="shared" si="10"/>
        <v>4050250</v>
      </c>
      <c r="O51" s="94">
        <f t="shared" si="10"/>
        <v>3426265</v>
      </c>
      <c r="P51" s="94">
        <f t="shared" si="10"/>
        <v>2704088.88</v>
      </c>
      <c r="Q51" s="94">
        <f t="shared" si="10"/>
        <v>2423050</v>
      </c>
      <c r="R51" s="94">
        <f t="shared" si="10"/>
        <v>600250</v>
      </c>
      <c r="S51" s="94">
        <f t="shared" si="10"/>
        <v>1390620</v>
      </c>
      <c r="T51" s="94">
        <f t="shared" si="10"/>
        <v>398050</v>
      </c>
      <c r="U51" s="94">
        <f t="shared" si="10"/>
        <v>423050</v>
      </c>
      <c r="V51" s="94">
        <f t="shared" si="10"/>
        <v>600250</v>
      </c>
      <c r="W51" s="94">
        <f t="shared" si="10"/>
        <v>63050</v>
      </c>
      <c r="X51" s="94">
        <f t="shared" si="10"/>
        <v>117050</v>
      </c>
      <c r="Y51" s="94">
        <f t="shared" si="10"/>
        <v>141050</v>
      </c>
      <c r="Z51" s="94">
        <f t="shared" si="10"/>
        <v>318750</v>
      </c>
      <c r="AA51" s="2"/>
    </row>
    <row r="52" spans="1:27" ht="13.5" thickBot="1" x14ac:dyDescent="0.25">
      <c r="A52" s="243" t="s">
        <v>143</v>
      </c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"/>
    </row>
    <row r="53" spans="1:27" ht="13.5" thickBot="1" x14ac:dyDescent="0.25">
      <c r="A53" s="234" t="s">
        <v>144</v>
      </c>
      <c r="B53" s="235"/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  <c r="O53" s="235"/>
      <c r="P53" s="235"/>
      <c r="Q53" s="235"/>
      <c r="R53" s="235"/>
      <c r="S53" s="235"/>
      <c r="T53" s="235"/>
      <c r="U53" s="235"/>
      <c r="V53" s="235"/>
      <c r="W53" s="235"/>
      <c r="X53" s="235"/>
      <c r="Y53" s="235"/>
      <c r="Z53" s="236"/>
      <c r="AA53" s="2"/>
    </row>
    <row r="54" spans="1:27" ht="12.75" x14ac:dyDescent="0.2">
      <c r="A54" s="32">
        <v>2.1</v>
      </c>
      <c r="B54" s="120" t="s">
        <v>175</v>
      </c>
      <c r="C54" s="89">
        <v>15182552.67</v>
      </c>
      <c r="D54" s="82">
        <f>C54/2.274</f>
        <v>6676584.2875989443</v>
      </c>
      <c r="E54" s="5">
        <v>0.66</v>
      </c>
      <c r="F54" s="5">
        <v>0.34</v>
      </c>
      <c r="G54" s="14"/>
      <c r="H54" s="14"/>
      <c r="I54" s="71"/>
      <c r="J54" s="63"/>
      <c r="K54" s="63"/>
      <c r="L54" s="63">
        <v>754379.91234064801</v>
      </c>
      <c r="M54" s="63">
        <v>609844.2800109426</v>
      </c>
      <c r="N54" s="63">
        <v>609844.2800109426</v>
      </c>
      <c r="O54" s="63">
        <v>609844.2800109426</v>
      </c>
      <c r="P54" s="63">
        <v>1456963.2248792707</v>
      </c>
      <c r="Q54" s="63">
        <v>1219688.5600218854</v>
      </c>
      <c r="R54" s="63">
        <v>1219688.5600218854</v>
      </c>
      <c r="S54" s="63">
        <v>1219688.5600218854</v>
      </c>
      <c r="T54" s="63">
        <v>2159546.5374178933</v>
      </c>
      <c r="U54" s="63">
        <v>1829532.8400328283</v>
      </c>
      <c r="V54" s="63">
        <v>1829532.8400328283</v>
      </c>
      <c r="W54" s="64">
        <v>1422969.9866921997</v>
      </c>
      <c r="X54" s="64">
        <v>241028.80667031411</v>
      </c>
      <c r="Y54" s="64"/>
      <c r="Z54" s="64"/>
      <c r="AA54" s="2"/>
    </row>
    <row r="55" spans="1:27" ht="13.5" thickBot="1" x14ac:dyDescent="0.25">
      <c r="A55" s="291" t="s">
        <v>109</v>
      </c>
      <c r="B55" s="291"/>
      <c r="C55" s="117">
        <f>SUM(C54:C54)</f>
        <v>15182552.67</v>
      </c>
      <c r="D55" s="118">
        <f>C55/2.274</f>
        <v>6676584.2875989443</v>
      </c>
      <c r="E55" s="24"/>
      <c r="F55" s="24"/>
      <c r="G55" s="23"/>
      <c r="H55" s="23"/>
      <c r="I55" s="67">
        <f t="shared" ref="I55:Z55" si="11">SUM(I54:I54)</f>
        <v>0</v>
      </c>
      <c r="J55" s="67">
        <f t="shared" si="11"/>
        <v>0</v>
      </c>
      <c r="K55" s="67">
        <f t="shared" si="11"/>
        <v>0</v>
      </c>
      <c r="L55" s="67">
        <f t="shared" si="11"/>
        <v>754379.91234064801</v>
      </c>
      <c r="M55" s="67">
        <f t="shared" si="11"/>
        <v>609844.2800109426</v>
      </c>
      <c r="N55" s="67">
        <f t="shared" si="11"/>
        <v>609844.2800109426</v>
      </c>
      <c r="O55" s="67">
        <f t="shared" si="11"/>
        <v>609844.2800109426</v>
      </c>
      <c r="P55" s="67">
        <f t="shared" si="11"/>
        <v>1456963.2248792707</v>
      </c>
      <c r="Q55" s="67">
        <f t="shared" si="11"/>
        <v>1219688.5600218854</v>
      </c>
      <c r="R55" s="67">
        <f t="shared" si="11"/>
        <v>1219688.5600218854</v>
      </c>
      <c r="S55" s="67">
        <f t="shared" si="11"/>
        <v>1219688.5600218854</v>
      </c>
      <c r="T55" s="67">
        <f t="shared" si="11"/>
        <v>2159546.5374178933</v>
      </c>
      <c r="U55" s="67">
        <f t="shared" si="11"/>
        <v>1829532.8400328283</v>
      </c>
      <c r="V55" s="67">
        <f t="shared" si="11"/>
        <v>1829532.8400328283</v>
      </c>
      <c r="W55" s="67">
        <f t="shared" si="11"/>
        <v>1422969.9866921997</v>
      </c>
      <c r="X55" s="67">
        <f t="shared" si="11"/>
        <v>241028.80667031411</v>
      </c>
      <c r="Y55" s="67">
        <f t="shared" si="11"/>
        <v>0</v>
      </c>
      <c r="Z55" s="67">
        <f t="shared" si="11"/>
        <v>0</v>
      </c>
      <c r="AA55" s="2"/>
    </row>
    <row r="56" spans="1:27" ht="13.5" thickBot="1" x14ac:dyDescent="0.25">
      <c r="A56" s="234" t="s">
        <v>145</v>
      </c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36"/>
      <c r="AA56" s="2"/>
    </row>
    <row r="57" spans="1:27" ht="12.75" x14ac:dyDescent="0.2">
      <c r="A57" s="32" t="s">
        <v>103</v>
      </c>
      <c r="B57" s="40" t="s">
        <v>44</v>
      </c>
      <c r="C57" s="92">
        <v>2000000</v>
      </c>
      <c r="D57" s="82">
        <f>C57/2.274</f>
        <v>879507.47581354436</v>
      </c>
      <c r="E57" s="5">
        <v>1</v>
      </c>
      <c r="F57" s="5">
        <v>0</v>
      </c>
      <c r="G57" s="14"/>
      <c r="H57" s="14"/>
      <c r="I57" s="71">
        <v>600000</v>
      </c>
      <c r="J57" s="63">
        <v>400000</v>
      </c>
      <c r="K57" s="63"/>
      <c r="L57" s="63"/>
      <c r="M57" s="71">
        <v>600000</v>
      </c>
      <c r="N57" s="63">
        <v>400000</v>
      </c>
      <c r="O57" s="64"/>
      <c r="P57" s="64"/>
      <c r="Q57" s="71">
        <v>600000</v>
      </c>
      <c r="R57" s="63">
        <v>400000</v>
      </c>
      <c r="S57" s="64"/>
      <c r="T57" s="64"/>
      <c r="U57" s="63">
        <v>0</v>
      </c>
      <c r="V57" s="63">
        <v>0</v>
      </c>
      <c r="W57" s="64"/>
      <c r="X57" s="64"/>
      <c r="Y57" s="71"/>
      <c r="Z57" s="63"/>
      <c r="AA57" s="2"/>
    </row>
    <row r="58" spans="1:27" ht="22.5" x14ac:dyDescent="0.2">
      <c r="A58" s="32" t="s">
        <v>104</v>
      </c>
      <c r="B58" s="40" t="s">
        <v>45</v>
      </c>
      <c r="C58" s="92">
        <v>750000</v>
      </c>
      <c r="D58" s="82">
        <f>C58/2.274</f>
        <v>329815.30343007913</v>
      </c>
      <c r="E58" s="5">
        <v>1</v>
      </c>
      <c r="F58" s="5">
        <v>0</v>
      </c>
      <c r="G58" s="14"/>
      <c r="H58" s="14"/>
      <c r="I58" s="63">
        <f>750000/4/4</f>
        <v>46875</v>
      </c>
      <c r="J58" s="63">
        <f t="shared" ref="J58:X59" si="12">750000/4/4</f>
        <v>46875</v>
      </c>
      <c r="K58" s="63">
        <f t="shared" si="12"/>
        <v>46875</v>
      </c>
      <c r="L58" s="63">
        <f t="shared" si="12"/>
        <v>46875</v>
      </c>
      <c r="M58" s="63">
        <f t="shared" si="12"/>
        <v>46875</v>
      </c>
      <c r="N58" s="63">
        <f t="shared" si="12"/>
        <v>46875</v>
      </c>
      <c r="O58" s="63">
        <f t="shared" si="12"/>
        <v>46875</v>
      </c>
      <c r="P58" s="63">
        <f t="shared" si="12"/>
        <v>46875</v>
      </c>
      <c r="Q58" s="63">
        <f t="shared" si="12"/>
        <v>46875</v>
      </c>
      <c r="R58" s="63">
        <f t="shared" si="12"/>
        <v>46875</v>
      </c>
      <c r="S58" s="63">
        <f t="shared" si="12"/>
        <v>46875</v>
      </c>
      <c r="T58" s="63">
        <f t="shared" si="12"/>
        <v>46875</v>
      </c>
      <c r="U58" s="63">
        <f t="shared" si="12"/>
        <v>46875</v>
      </c>
      <c r="V58" s="63">
        <f t="shared" si="12"/>
        <v>46875</v>
      </c>
      <c r="W58" s="63">
        <f t="shared" si="12"/>
        <v>46875</v>
      </c>
      <c r="X58" s="63">
        <f t="shared" si="12"/>
        <v>46875</v>
      </c>
      <c r="Y58" s="48"/>
      <c r="Z58" s="48"/>
      <c r="AA58" s="2"/>
    </row>
    <row r="59" spans="1:27" ht="12.75" x14ac:dyDescent="0.2">
      <c r="A59" s="32" t="s">
        <v>43</v>
      </c>
      <c r="B59" s="40" t="s">
        <v>46</v>
      </c>
      <c r="C59" s="92">
        <v>750000</v>
      </c>
      <c r="D59" s="82">
        <f>C59/2.274</f>
        <v>329815.30343007913</v>
      </c>
      <c r="E59" s="5">
        <v>1</v>
      </c>
      <c r="F59" s="5">
        <v>0</v>
      </c>
      <c r="G59" s="14"/>
      <c r="H59" s="14"/>
      <c r="I59" s="63">
        <f>750000/4/4</f>
        <v>46875</v>
      </c>
      <c r="J59" s="63">
        <f t="shared" si="12"/>
        <v>46875</v>
      </c>
      <c r="K59" s="63">
        <f t="shared" si="12"/>
        <v>46875</v>
      </c>
      <c r="L59" s="63">
        <f t="shared" si="12"/>
        <v>46875</v>
      </c>
      <c r="M59" s="63">
        <f t="shared" si="12"/>
        <v>46875</v>
      </c>
      <c r="N59" s="63">
        <f t="shared" si="12"/>
        <v>46875</v>
      </c>
      <c r="O59" s="63">
        <f t="shared" si="12"/>
        <v>46875</v>
      </c>
      <c r="P59" s="63">
        <f t="shared" si="12"/>
        <v>46875</v>
      </c>
      <c r="Q59" s="63">
        <f t="shared" si="12"/>
        <v>46875</v>
      </c>
      <c r="R59" s="63">
        <f t="shared" si="12"/>
        <v>46875</v>
      </c>
      <c r="S59" s="63">
        <f t="shared" si="12"/>
        <v>46875</v>
      </c>
      <c r="T59" s="63">
        <f t="shared" si="12"/>
        <v>46875</v>
      </c>
      <c r="U59" s="63">
        <f t="shared" si="12"/>
        <v>46875</v>
      </c>
      <c r="V59" s="63">
        <f t="shared" si="12"/>
        <v>46875</v>
      </c>
      <c r="W59" s="63">
        <f t="shared" si="12"/>
        <v>46875</v>
      </c>
      <c r="X59" s="63">
        <f t="shared" si="12"/>
        <v>46875</v>
      </c>
      <c r="Y59" s="48"/>
      <c r="Z59" s="48"/>
      <c r="AA59" s="2"/>
    </row>
    <row r="60" spans="1:27" ht="22.5" x14ac:dyDescent="0.2">
      <c r="A60" s="32" t="s">
        <v>48</v>
      </c>
      <c r="B60" s="12" t="s">
        <v>47</v>
      </c>
      <c r="C60" s="89">
        <v>800000</v>
      </c>
      <c r="D60" s="82">
        <f>C60/2.274</f>
        <v>351802.99032541778</v>
      </c>
      <c r="E60" s="5">
        <v>1</v>
      </c>
      <c r="F60" s="5">
        <v>0</v>
      </c>
      <c r="G60" s="14"/>
      <c r="H60" s="14"/>
      <c r="I60" s="71"/>
      <c r="J60" s="63"/>
      <c r="K60" s="63"/>
      <c r="L60" s="63">
        <v>400000</v>
      </c>
      <c r="M60" s="63">
        <v>400000</v>
      </c>
      <c r="N60" s="63"/>
      <c r="O60" s="63"/>
      <c r="P60" s="46"/>
      <c r="Q60" s="46"/>
      <c r="R60" s="48"/>
      <c r="S60" s="48"/>
      <c r="T60" s="48"/>
      <c r="U60" s="48"/>
      <c r="V60" s="48"/>
      <c r="W60" s="48"/>
      <c r="X60" s="48"/>
      <c r="Y60" s="48"/>
      <c r="Z60" s="48"/>
      <c r="AA60" s="2"/>
    </row>
    <row r="61" spans="1:27" ht="33.75" x14ac:dyDescent="0.2">
      <c r="A61" s="32" t="s">
        <v>49</v>
      </c>
      <c r="B61" s="12" t="s">
        <v>146</v>
      </c>
      <c r="C61" s="90">
        <v>800000</v>
      </c>
      <c r="D61" s="82">
        <f t="shared" ref="D61" si="13">C61/2.274</f>
        <v>351802.99032541778</v>
      </c>
      <c r="E61" s="5">
        <v>1</v>
      </c>
      <c r="F61" s="5">
        <v>0</v>
      </c>
      <c r="G61" s="14"/>
      <c r="H61" s="14"/>
      <c r="I61" s="71">
        <v>101500</v>
      </c>
      <c r="J61" s="63">
        <v>208000</v>
      </c>
      <c r="K61" s="63"/>
      <c r="L61" s="63">
        <v>21500</v>
      </c>
      <c r="M61" s="63"/>
      <c r="N61" s="63">
        <v>208000</v>
      </c>
      <c r="O61" s="63"/>
      <c r="P61" s="64">
        <v>21500</v>
      </c>
      <c r="Q61" s="64"/>
      <c r="R61" s="64">
        <v>208000</v>
      </c>
      <c r="S61" s="64"/>
      <c r="T61" s="64">
        <v>21500</v>
      </c>
      <c r="U61" s="64"/>
      <c r="V61" s="64">
        <v>10000</v>
      </c>
      <c r="W61" s="64"/>
      <c r="X61" s="64"/>
      <c r="Y61" s="64"/>
      <c r="Z61" s="64"/>
      <c r="AA61" s="2"/>
    </row>
    <row r="62" spans="1:27" ht="12.75" x14ac:dyDescent="0.2">
      <c r="A62" s="32" t="s">
        <v>50</v>
      </c>
      <c r="B62" s="41" t="s">
        <v>147</v>
      </c>
      <c r="C62" s="92">
        <v>900000</v>
      </c>
      <c r="D62" s="82">
        <f>C62/2.274</f>
        <v>395778.36411609501</v>
      </c>
      <c r="E62" s="5">
        <v>1</v>
      </c>
      <c r="F62" s="5">
        <v>0</v>
      </c>
      <c r="G62" s="14"/>
      <c r="H62" s="14"/>
      <c r="I62" s="63">
        <v>0</v>
      </c>
      <c r="J62" s="63">
        <v>180000</v>
      </c>
      <c r="K62" s="63">
        <v>0</v>
      </c>
      <c r="L62" s="63">
        <v>0</v>
      </c>
      <c r="M62" s="63">
        <v>0</v>
      </c>
      <c r="N62" s="63">
        <v>180000</v>
      </c>
      <c r="O62" s="63">
        <v>0</v>
      </c>
      <c r="P62" s="63">
        <v>0</v>
      </c>
      <c r="Q62" s="63">
        <v>0</v>
      </c>
      <c r="R62" s="63">
        <v>180000</v>
      </c>
      <c r="S62" s="63">
        <v>0</v>
      </c>
      <c r="T62" s="63">
        <v>0</v>
      </c>
      <c r="U62" s="63">
        <v>0</v>
      </c>
      <c r="V62" s="63">
        <v>180000</v>
      </c>
      <c r="W62" s="63"/>
      <c r="X62" s="63"/>
      <c r="Y62" s="64"/>
      <c r="Z62" s="64">
        <v>180000</v>
      </c>
      <c r="AA62" s="2"/>
    </row>
    <row r="63" spans="1:27" ht="13.5" thickBot="1" x14ac:dyDescent="0.25">
      <c r="A63" s="291" t="s">
        <v>110</v>
      </c>
      <c r="B63" s="291"/>
      <c r="C63" s="117">
        <f>SUM(C57:C62)</f>
        <v>6000000</v>
      </c>
      <c r="D63" s="118">
        <f>C63/2.274</f>
        <v>2638522.4274406331</v>
      </c>
      <c r="E63" s="24"/>
      <c r="F63" s="24"/>
      <c r="G63" s="23"/>
      <c r="H63" s="23"/>
      <c r="I63" s="67">
        <f>SUM(I57:I62)</f>
        <v>795250</v>
      </c>
      <c r="J63" s="67">
        <f t="shared" ref="J63:Z63" si="14">SUM(J57:J62)</f>
        <v>881750</v>
      </c>
      <c r="K63" s="67">
        <f t="shared" si="14"/>
        <v>93750</v>
      </c>
      <c r="L63" s="67">
        <f t="shared" si="14"/>
        <v>515250</v>
      </c>
      <c r="M63" s="67">
        <f t="shared" si="14"/>
        <v>1093750</v>
      </c>
      <c r="N63" s="67">
        <f t="shared" si="14"/>
        <v>881750</v>
      </c>
      <c r="O63" s="67">
        <f t="shared" si="14"/>
        <v>93750</v>
      </c>
      <c r="P63" s="67">
        <f t="shared" si="14"/>
        <v>115250</v>
      </c>
      <c r="Q63" s="67">
        <f t="shared" si="14"/>
        <v>693750</v>
      </c>
      <c r="R63" s="67">
        <f t="shared" si="14"/>
        <v>881750</v>
      </c>
      <c r="S63" s="67">
        <f t="shared" si="14"/>
        <v>93750</v>
      </c>
      <c r="T63" s="67">
        <f t="shared" si="14"/>
        <v>115250</v>
      </c>
      <c r="U63" s="67">
        <f t="shared" si="14"/>
        <v>93750</v>
      </c>
      <c r="V63" s="67">
        <f t="shared" si="14"/>
        <v>283750</v>
      </c>
      <c r="W63" s="67">
        <f t="shared" si="14"/>
        <v>93750</v>
      </c>
      <c r="X63" s="67">
        <f t="shared" si="14"/>
        <v>93750</v>
      </c>
      <c r="Y63" s="67">
        <f t="shared" si="14"/>
        <v>0</v>
      </c>
      <c r="Z63" s="67">
        <f t="shared" si="14"/>
        <v>180000</v>
      </c>
      <c r="AA63" s="2"/>
    </row>
    <row r="64" spans="1:27" ht="13.5" thickBot="1" x14ac:dyDescent="0.25">
      <c r="A64" s="234" t="s">
        <v>34</v>
      </c>
      <c r="B64" s="235"/>
      <c r="C64" s="235"/>
      <c r="D64" s="235"/>
      <c r="E64" s="235"/>
      <c r="F64" s="235"/>
      <c r="G64" s="235"/>
      <c r="H64" s="235"/>
      <c r="I64" s="235"/>
      <c r="J64" s="235"/>
      <c r="K64" s="235"/>
      <c r="L64" s="235"/>
      <c r="M64" s="235"/>
      <c r="N64" s="235"/>
      <c r="O64" s="235"/>
      <c r="P64" s="235"/>
      <c r="Q64" s="235"/>
      <c r="R64" s="235"/>
      <c r="S64" s="235"/>
      <c r="T64" s="235"/>
      <c r="U64" s="235"/>
      <c r="V64" s="235"/>
      <c r="W64" s="235"/>
      <c r="X64" s="235"/>
      <c r="Y64" s="235"/>
      <c r="Z64" s="236"/>
      <c r="AA64" s="2"/>
    </row>
    <row r="65" spans="1:27" ht="33.75" x14ac:dyDescent="0.2">
      <c r="A65" s="31" t="s">
        <v>51</v>
      </c>
      <c r="B65" s="41" t="s">
        <v>148</v>
      </c>
      <c r="C65" s="91">
        <f>870900-285190-38000</f>
        <v>547710</v>
      </c>
      <c r="D65" s="82">
        <f>C65/2.274</f>
        <v>240857.5197889182</v>
      </c>
      <c r="E65" s="5">
        <v>1</v>
      </c>
      <c r="F65" s="5">
        <v>0</v>
      </c>
      <c r="G65" s="14"/>
      <c r="H65" s="14"/>
      <c r="I65" s="121">
        <f>C65/4</f>
        <v>136927.5</v>
      </c>
      <c r="J65" s="121">
        <v>136927.5</v>
      </c>
      <c r="K65" s="121">
        <v>136927.5</v>
      </c>
      <c r="L65" s="121">
        <v>136927.5</v>
      </c>
      <c r="M65" s="46"/>
      <c r="N65" s="46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2"/>
    </row>
    <row r="66" spans="1:27" ht="22.5" x14ac:dyDescent="0.2">
      <c r="A66" s="31" t="s">
        <v>52</v>
      </c>
      <c r="B66" s="41" t="s">
        <v>149</v>
      </c>
      <c r="C66" s="91">
        <v>1290000</v>
      </c>
      <c r="D66" s="82">
        <f t="shared" ref="D66:D68" si="15">C66/2.274</f>
        <v>567282.32189973618</v>
      </c>
      <c r="E66" s="5">
        <v>1</v>
      </c>
      <c r="F66" s="5">
        <v>0</v>
      </c>
      <c r="G66" s="14"/>
      <c r="H66" s="14"/>
      <c r="I66" s="46"/>
      <c r="J66" s="46"/>
      <c r="K66" s="72">
        <v>60000</v>
      </c>
      <c r="L66" s="72">
        <v>60000</v>
      </c>
      <c r="M66" s="72">
        <v>60000</v>
      </c>
      <c r="N66" s="72">
        <v>60000</v>
      </c>
      <c r="O66" s="72">
        <v>82500</v>
      </c>
      <c r="P66" s="72">
        <v>82500</v>
      </c>
      <c r="Q66" s="72">
        <v>82500</v>
      </c>
      <c r="R66" s="72">
        <v>82500</v>
      </c>
      <c r="S66" s="72">
        <v>82500</v>
      </c>
      <c r="T66" s="72">
        <v>82500</v>
      </c>
      <c r="U66" s="72">
        <v>82500</v>
      </c>
      <c r="V66" s="72">
        <v>82500</v>
      </c>
      <c r="W66" s="72">
        <v>97500</v>
      </c>
      <c r="X66" s="72">
        <v>97500</v>
      </c>
      <c r="Y66" s="72">
        <v>97500</v>
      </c>
      <c r="Z66" s="72">
        <v>97500</v>
      </c>
      <c r="AA66" s="2"/>
    </row>
    <row r="67" spans="1:27" ht="12.75" x14ac:dyDescent="0.2">
      <c r="A67" s="291" t="s">
        <v>53</v>
      </c>
      <c r="B67" s="291"/>
      <c r="C67" s="117">
        <f>SUM(C65:C66)</f>
        <v>1837710</v>
      </c>
      <c r="D67" s="118">
        <f t="shared" si="15"/>
        <v>808139.84168865439</v>
      </c>
      <c r="E67" s="24">
        <v>1</v>
      </c>
      <c r="F67" s="24">
        <v>0</v>
      </c>
      <c r="G67" s="23">
        <f>SUM(G63:G66)</f>
        <v>0</v>
      </c>
      <c r="H67" s="23">
        <f>SUM(H63:H66)</f>
        <v>0</v>
      </c>
      <c r="I67" s="67">
        <f>SUM(I65:I66)</f>
        <v>136927.5</v>
      </c>
      <c r="J67" s="67">
        <f t="shared" ref="J67:O67" si="16">SUM(J65:J66)</f>
        <v>136927.5</v>
      </c>
      <c r="K67" s="67">
        <f t="shared" si="16"/>
        <v>196927.5</v>
      </c>
      <c r="L67" s="67">
        <f t="shared" si="16"/>
        <v>196927.5</v>
      </c>
      <c r="M67" s="67">
        <f t="shared" si="16"/>
        <v>60000</v>
      </c>
      <c r="N67" s="67">
        <f t="shared" si="16"/>
        <v>60000</v>
      </c>
      <c r="O67" s="67">
        <f t="shared" si="16"/>
        <v>82500</v>
      </c>
      <c r="P67" s="67">
        <f t="shared" ref="P67:Z67" si="17">SUM(P65:P66)</f>
        <v>82500</v>
      </c>
      <c r="Q67" s="67">
        <f t="shared" si="17"/>
        <v>82500</v>
      </c>
      <c r="R67" s="67">
        <f t="shared" si="17"/>
        <v>82500</v>
      </c>
      <c r="S67" s="67">
        <f t="shared" si="17"/>
        <v>82500</v>
      </c>
      <c r="T67" s="67">
        <f t="shared" si="17"/>
        <v>82500</v>
      </c>
      <c r="U67" s="67">
        <f t="shared" si="17"/>
        <v>82500</v>
      </c>
      <c r="V67" s="67">
        <f t="shared" si="17"/>
        <v>82500</v>
      </c>
      <c r="W67" s="67">
        <f t="shared" si="17"/>
        <v>97500</v>
      </c>
      <c r="X67" s="67">
        <f t="shared" si="17"/>
        <v>97500</v>
      </c>
      <c r="Y67" s="67">
        <f t="shared" si="17"/>
        <v>97500</v>
      </c>
      <c r="Z67" s="67">
        <f t="shared" si="17"/>
        <v>97500</v>
      </c>
      <c r="AA67" s="2"/>
    </row>
    <row r="68" spans="1:27" ht="12.75" x14ac:dyDescent="0.2">
      <c r="A68" s="292" t="s">
        <v>97</v>
      </c>
      <c r="B68" s="292"/>
      <c r="C68" s="94">
        <f>C55+C67+C63</f>
        <v>23020262.670000002</v>
      </c>
      <c r="D68" s="81">
        <f t="shared" si="15"/>
        <v>10123246.556728233</v>
      </c>
      <c r="E68" s="39"/>
      <c r="F68" s="39"/>
      <c r="G68" s="38">
        <f>SUM(G63:G67)</f>
        <v>0</v>
      </c>
      <c r="H68" s="38">
        <f>SUM(H63:H67)</f>
        <v>0</v>
      </c>
      <c r="I68" s="94">
        <f t="shared" ref="I68:Z68" si="18">I67+I63</f>
        <v>932177.5</v>
      </c>
      <c r="J68" s="94">
        <f t="shared" si="18"/>
        <v>1018677.5</v>
      </c>
      <c r="K68" s="94">
        <f t="shared" si="18"/>
        <v>290677.5</v>
      </c>
      <c r="L68" s="94">
        <f t="shared" si="18"/>
        <v>712177.5</v>
      </c>
      <c r="M68" s="94">
        <f t="shared" si="18"/>
        <v>1153750</v>
      </c>
      <c r="N68" s="94">
        <f t="shared" si="18"/>
        <v>941750</v>
      </c>
      <c r="O68" s="94">
        <f t="shared" si="18"/>
        <v>176250</v>
      </c>
      <c r="P68" s="94">
        <f t="shared" si="18"/>
        <v>197750</v>
      </c>
      <c r="Q68" s="94">
        <f t="shared" si="18"/>
        <v>776250</v>
      </c>
      <c r="R68" s="94">
        <f t="shared" si="18"/>
        <v>964250</v>
      </c>
      <c r="S68" s="94">
        <f t="shared" si="18"/>
        <v>176250</v>
      </c>
      <c r="T68" s="94">
        <f t="shared" si="18"/>
        <v>197750</v>
      </c>
      <c r="U68" s="94">
        <f t="shared" si="18"/>
        <v>176250</v>
      </c>
      <c r="V68" s="94">
        <f t="shared" si="18"/>
        <v>366250</v>
      </c>
      <c r="W68" s="94">
        <f t="shared" si="18"/>
        <v>191250</v>
      </c>
      <c r="X68" s="94">
        <f t="shared" si="18"/>
        <v>191250</v>
      </c>
      <c r="Y68" s="94">
        <f t="shared" si="18"/>
        <v>97500</v>
      </c>
      <c r="Z68" s="94">
        <f t="shared" si="18"/>
        <v>277500</v>
      </c>
      <c r="AA68" s="2"/>
    </row>
    <row r="69" spans="1:27" ht="13.5" thickBot="1" x14ac:dyDescent="0.25">
      <c r="A69" s="237" t="s">
        <v>150</v>
      </c>
      <c r="B69" s="238"/>
      <c r="C69" s="238"/>
      <c r="D69" s="238"/>
      <c r="E69" s="238"/>
      <c r="F69" s="238"/>
      <c r="G69" s="238"/>
      <c r="H69" s="238"/>
      <c r="I69" s="238"/>
      <c r="J69" s="238"/>
      <c r="K69" s="238"/>
      <c r="L69" s="238"/>
      <c r="M69" s="238"/>
      <c r="N69" s="238"/>
      <c r="O69" s="238"/>
      <c r="P69" s="238"/>
      <c r="Q69" s="238"/>
      <c r="R69" s="238"/>
      <c r="S69" s="238"/>
      <c r="T69" s="238"/>
      <c r="U69" s="238"/>
      <c r="V69" s="238"/>
      <c r="W69" s="238"/>
      <c r="X69" s="238"/>
      <c r="Y69" s="238"/>
      <c r="Z69" s="238"/>
      <c r="AA69" s="2"/>
    </row>
    <row r="70" spans="1:27" ht="12.75" x14ac:dyDescent="0.2">
      <c r="A70" s="240" t="s">
        <v>151</v>
      </c>
      <c r="B70" s="241"/>
      <c r="C70" s="241"/>
      <c r="D70" s="241"/>
      <c r="E70" s="241"/>
      <c r="F70" s="241"/>
      <c r="G70" s="241"/>
      <c r="H70" s="241"/>
      <c r="I70" s="241"/>
      <c r="J70" s="241"/>
      <c r="K70" s="241"/>
      <c r="L70" s="241"/>
      <c r="M70" s="241"/>
      <c r="N70" s="241"/>
      <c r="O70" s="241"/>
      <c r="P70" s="241"/>
      <c r="Q70" s="241"/>
      <c r="R70" s="241"/>
      <c r="S70" s="241"/>
      <c r="T70" s="241"/>
      <c r="U70" s="241"/>
      <c r="V70" s="241"/>
      <c r="W70" s="241"/>
      <c r="X70" s="241"/>
      <c r="Y70" s="241"/>
      <c r="Z70" s="242"/>
      <c r="AA70" s="2"/>
    </row>
    <row r="71" spans="1:27" s="101" customFormat="1" ht="22.5" x14ac:dyDescent="0.2">
      <c r="A71" s="179" t="s">
        <v>65</v>
      </c>
      <c r="B71" s="176" t="s">
        <v>26</v>
      </c>
      <c r="C71" s="181">
        <f>SUM(C72:C78)</f>
        <v>27500000</v>
      </c>
      <c r="D71" s="104">
        <f>C71/2.274</f>
        <v>12093227.792436237</v>
      </c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0"/>
    </row>
    <row r="72" spans="1:27" x14ac:dyDescent="0.2">
      <c r="A72" s="31" t="s">
        <v>86</v>
      </c>
      <c r="B72" s="233" t="s">
        <v>199</v>
      </c>
      <c r="C72" s="92">
        <v>14000000</v>
      </c>
      <c r="D72" s="82">
        <f>C72/2.274</f>
        <v>6156552.3306948105</v>
      </c>
      <c r="E72" s="5">
        <v>1</v>
      </c>
      <c r="F72" s="5">
        <v>0</v>
      </c>
      <c r="G72" s="14"/>
      <c r="H72" s="50"/>
      <c r="I72" s="73">
        <v>500000</v>
      </c>
      <c r="J72" s="73">
        <v>700000</v>
      </c>
      <c r="K72" s="73">
        <v>1300000</v>
      </c>
      <c r="L72" s="73">
        <v>1700000</v>
      </c>
      <c r="M72" s="73">
        <v>2300000</v>
      </c>
      <c r="N72" s="73">
        <v>2300000</v>
      </c>
      <c r="O72" s="58">
        <v>1700000</v>
      </c>
      <c r="P72" s="58">
        <v>2000000</v>
      </c>
      <c r="Q72" s="58">
        <v>1500000</v>
      </c>
      <c r="R72" s="58"/>
      <c r="S72" s="58"/>
      <c r="T72" s="58"/>
      <c r="U72" s="58"/>
      <c r="V72" s="58"/>
      <c r="W72" s="58"/>
      <c r="X72" s="48"/>
      <c r="Y72" s="48"/>
      <c r="Z72" s="48"/>
      <c r="AA72" s="2"/>
    </row>
    <row r="73" spans="1:27" ht="22.5" x14ac:dyDescent="0.2">
      <c r="A73" s="31" t="s">
        <v>87</v>
      </c>
      <c r="B73" s="40" t="s">
        <v>200</v>
      </c>
      <c r="C73" s="92">
        <f>9500000</f>
        <v>9500000</v>
      </c>
      <c r="D73" s="82">
        <f t="shared" ref="D73:D78" si="19">C73/2.274</f>
        <v>4177660.5101143359</v>
      </c>
      <c r="E73" s="5">
        <v>0.25</v>
      </c>
      <c r="F73" s="5">
        <v>0.75</v>
      </c>
      <c r="G73" s="14"/>
      <c r="H73" s="50"/>
      <c r="I73" s="73">
        <v>2000000</v>
      </c>
      <c r="J73" s="73">
        <v>2175000</v>
      </c>
      <c r="K73" s="73">
        <v>1900000</v>
      </c>
      <c r="L73" s="73">
        <v>1500000</v>
      </c>
      <c r="M73" s="73">
        <f>1575000+175000-500000</f>
        <v>1250000</v>
      </c>
      <c r="N73" s="73">
        <f>1175000-500000</f>
        <v>675000</v>
      </c>
      <c r="O73" s="66">
        <v>0</v>
      </c>
      <c r="P73" s="58"/>
      <c r="Q73" s="58"/>
      <c r="R73" s="58"/>
      <c r="S73" s="58"/>
      <c r="T73" s="58"/>
      <c r="U73" s="58"/>
      <c r="V73" s="58"/>
      <c r="W73" s="58"/>
      <c r="X73" s="48"/>
      <c r="Y73" s="48"/>
      <c r="Z73" s="48"/>
      <c r="AA73" s="2"/>
    </row>
    <row r="74" spans="1:27" x14ac:dyDescent="0.2">
      <c r="A74" s="31" t="s">
        <v>88</v>
      </c>
      <c r="B74" s="40" t="s">
        <v>201</v>
      </c>
      <c r="C74" s="92">
        <v>2000000</v>
      </c>
      <c r="D74" s="82">
        <f t="shared" si="19"/>
        <v>879507.47581354436</v>
      </c>
      <c r="E74" s="5">
        <v>1</v>
      </c>
      <c r="F74" s="5">
        <v>0</v>
      </c>
      <c r="G74" s="14"/>
      <c r="H74" s="50"/>
      <c r="I74" s="73">
        <v>600000</v>
      </c>
      <c r="J74" s="73">
        <v>550000</v>
      </c>
      <c r="K74" s="73">
        <v>550000</v>
      </c>
      <c r="L74" s="73">
        <v>300000</v>
      </c>
      <c r="M74" s="46"/>
      <c r="N74" s="46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2"/>
    </row>
    <row r="75" spans="1:27" x14ac:dyDescent="0.2">
      <c r="A75" s="31" t="s">
        <v>89</v>
      </c>
      <c r="B75" s="40" t="s">
        <v>202</v>
      </c>
      <c r="C75" s="91">
        <v>150000</v>
      </c>
      <c r="D75" s="82">
        <f t="shared" si="19"/>
        <v>65963.06068601583</v>
      </c>
      <c r="E75" s="5">
        <v>1</v>
      </c>
      <c r="F75" s="5">
        <v>0</v>
      </c>
      <c r="G75" s="14"/>
      <c r="H75" s="49"/>
      <c r="I75" s="58"/>
      <c r="J75" s="58"/>
      <c r="K75" s="73">
        <v>75000</v>
      </c>
      <c r="L75" s="73">
        <v>50000</v>
      </c>
      <c r="M75" s="73"/>
      <c r="N75" s="74"/>
      <c r="O75" s="74"/>
      <c r="P75" s="73">
        <v>25000</v>
      </c>
      <c r="Q75" s="58"/>
      <c r="R75" s="58"/>
      <c r="S75" s="58"/>
      <c r="T75" s="58"/>
      <c r="U75" s="58"/>
      <c r="V75" s="58"/>
      <c r="W75" s="58"/>
      <c r="X75" s="48"/>
      <c r="Y75" s="48"/>
      <c r="Z75" s="48"/>
      <c r="AA75" s="2"/>
    </row>
    <row r="76" spans="1:27" x14ac:dyDescent="0.2">
      <c r="A76" s="31" t="s">
        <v>90</v>
      </c>
      <c r="B76" s="40" t="s">
        <v>203</v>
      </c>
      <c r="C76" s="91">
        <v>600000</v>
      </c>
      <c r="D76" s="82">
        <f t="shared" si="19"/>
        <v>263852.24274406332</v>
      </c>
      <c r="E76" s="5">
        <v>1</v>
      </c>
      <c r="F76" s="5">
        <v>0</v>
      </c>
      <c r="G76" s="14"/>
      <c r="H76" s="49"/>
      <c r="I76" s="58"/>
      <c r="J76" s="58"/>
      <c r="K76" s="73">
        <v>200000</v>
      </c>
      <c r="L76" s="73">
        <v>250000</v>
      </c>
      <c r="M76" s="73"/>
      <c r="N76" s="74"/>
      <c r="O76" s="74"/>
      <c r="P76" s="73">
        <v>150000</v>
      </c>
      <c r="Q76" s="58"/>
      <c r="R76" s="58"/>
      <c r="S76" s="58"/>
      <c r="T76" s="58"/>
      <c r="U76" s="58"/>
      <c r="V76" s="58"/>
      <c r="W76" s="58"/>
      <c r="X76" s="48"/>
      <c r="Y76" s="48"/>
      <c r="Z76" s="48"/>
      <c r="AA76" s="2"/>
    </row>
    <row r="77" spans="1:27" x14ac:dyDescent="0.2">
      <c r="A77" s="31" t="s">
        <v>91</v>
      </c>
      <c r="B77" s="40" t="s">
        <v>204</v>
      </c>
      <c r="C77" s="91">
        <v>900000</v>
      </c>
      <c r="D77" s="82">
        <f t="shared" si="19"/>
        <v>395778.36411609501</v>
      </c>
      <c r="E77" s="5">
        <v>1</v>
      </c>
      <c r="F77" s="5">
        <v>0</v>
      </c>
      <c r="G77" s="14"/>
      <c r="H77" s="49"/>
      <c r="I77" s="58"/>
      <c r="J77" s="58"/>
      <c r="K77" s="73">
        <v>500000</v>
      </c>
      <c r="L77" s="73">
        <v>200000</v>
      </c>
      <c r="M77" s="73"/>
      <c r="N77" s="74"/>
      <c r="O77" s="74"/>
      <c r="P77" s="73">
        <v>200000</v>
      </c>
      <c r="Q77" s="58"/>
      <c r="R77" s="58"/>
      <c r="S77" s="58"/>
      <c r="T77" s="58"/>
      <c r="U77" s="58"/>
      <c r="V77" s="58"/>
      <c r="W77" s="58"/>
      <c r="X77" s="48"/>
      <c r="Y77" s="48"/>
      <c r="Z77" s="48"/>
      <c r="AA77" s="2"/>
    </row>
    <row r="78" spans="1:27" ht="22.5" x14ac:dyDescent="0.2">
      <c r="A78" s="31" t="s">
        <v>92</v>
      </c>
      <c r="B78" s="40" t="s">
        <v>205</v>
      </c>
      <c r="C78" s="91">
        <v>350000</v>
      </c>
      <c r="D78" s="82">
        <f t="shared" si="19"/>
        <v>153913.80826737027</v>
      </c>
      <c r="E78" s="5">
        <v>1</v>
      </c>
      <c r="F78" s="5">
        <v>0</v>
      </c>
      <c r="G78" s="14"/>
      <c r="H78" s="49"/>
      <c r="I78" s="58"/>
      <c r="J78" s="58"/>
      <c r="K78" s="73">
        <v>150000</v>
      </c>
      <c r="L78" s="73">
        <v>125000</v>
      </c>
      <c r="M78" s="73"/>
      <c r="N78" s="74"/>
      <c r="O78" s="74"/>
      <c r="P78" s="73">
        <v>75000</v>
      </c>
      <c r="Q78" s="58"/>
      <c r="R78" s="58"/>
      <c r="S78" s="58"/>
      <c r="T78" s="58"/>
      <c r="U78" s="58"/>
      <c r="V78" s="58"/>
      <c r="W78" s="58"/>
      <c r="X78" s="48"/>
      <c r="Y78" s="48"/>
      <c r="Z78" s="48"/>
      <c r="AA78" s="2"/>
    </row>
    <row r="79" spans="1:27" ht="22.5" x14ac:dyDescent="0.2">
      <c r="A79" s="31" t="s">
        <v>66</v>
      </c>
      <c r="B79" s="40" t="s">
        <v>152</v>
      </c>
      <c r="C79" s="91">
        <v>300000</v>
      </c>
      <c r="D79" s="82">
        <f>C79/2.274</f>
        <v>131926.12137203166</v>
      </c>
      <c r="E79" s="5">
        <v>1</v>
      </c>
      <c r="F79" s="5">
        <v>0</v>
      </c>
      <c r="G79" s="14"/>
      <c r="H79" s="51"/>
      <c r="I79" s="73">
        <v>80000</v>
      </c>
      <c r="J79" s="73">
        <v>50000</v>
      </c>
      <c r="K79" s="73">
        <v>35000</v>
      </c>
      <c r="L79" s="73">
        <v>35000</v>
      </c>
      <c r="M79" s="73"/>
      <c r="N79" s="73"/>
      <c r="O79" s="73"/>
      <c r="P79" s="73">
        <v>30000</v>
      </c>
      <c r="Q79" s="73">
        <v>35000</v>
      </c>
      <c r="R79" s="73">
        <v>35000</v>
      </c>
      <c r="S79" s="48"/>
      <c r="T79" s="48"/>
      <c r="U79" s="48"/>
      <c r="V79" s="48"/>
      <c r="W79" s="48"/>
      <c r="X79" s="48"/>
      <c r="Y79" s="48"/>
      <c r="Z79" s="48"/>
      <c r="AA79" s="2"/>
    </row>
    <row r="80" spans="1:27" ht="33.75" x14ac:dyDescent="0.2">
      <c r="A80" s="31" t="s">
        <v>67</v>
      </c>
      <c r="B80" s="40" t="s">
        <v>27</v>
      </c>
      <c r="C80" s="91">
        <v>200000</v>
      </c>
      <c r="D80" s="82">
        <f>C80/2.274</f>
        <v>87950.747581354444</v>
      </c>
      <c r="E80" s="5">
        <v>1</v>
      </c>
      <c r="F80" s="5">
        <v>0</v>
      </c>
      <c r="G80" s="14"/>
      <c r="H80" s="51"/>
      <c r="I80" s="73">
        <v>200000</v>
      </c>
      <c r="J80" s="46"/>
      <c r="K80" s="46"/>
      <c r="L80" s="46"/>
      <c r="M80" s="46"/>
      <c r="N80" s="46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2"/>
    </row>
    <row r="81" spans="1:27" ht="13.5" thickBot="1" x14ac:dyDescent="0.25">
      <c r="A81" s="291" t="s">
        <v>68</v>
      </c>
      <c r="B81" s="291"/>
      <c r="C81" s="117">
        <f>C71+C79+C80</f>
        <v>28000000</v>
      </c>
      <c r="D81" s="118">
        <f>C81/2.274</f>
        <v>12313104.661389621</v>
      </c>
      <c r="E81" s="24"/>
      <c r="F81" s="24"/>
      <c r="G81" s="23">
        <f>SUM(G63:G78)</f>
        <v>0</v>
      </c>
      <c r="H81" s="23">
        <f>SUM(H63:H78)</f>
        <v>0</v>
      </c>
      <c r="I81" s="67">
        <f t="shared" ref="I81:R81" si="20">SUM(I72:I80)</f>
        <v>3380000</v>
      </c>
      <c r="J81" s="67">
        <f t="shared" si="20"/>
        <v>3475000</v>
      </c>
      <c r="K81" s="67">
        <f t="shared" si="20"/>
        <v>4710000</v>
      </c>
      <c r="L81" s="67">
        <f t="shared" si="20"/>
        <v>4160000</v>
      </c>
      <c r="M81" s="67">
        <f t="shared" si="20"/>
        <v>3550000</v>
      </c>
      <c r="N81" s="67">
        <f t="shared" si="20"/>
        <v>2975000</v>
      </c>
      <c r="O81" s="67">
        <f t="shared" si="20"/>
        <v>1700000</v>
      </c>
      <c r="P81" s="67">
        <f t="shared" si="20"/>
        <v>2480000</v>
      </c>
      <c r="Q81" s="67">
        <f t="shared" si="20"/>
        <v>1535000</v>
      </c>
      <c r="R81" s="67">
        <f t="shared" si="20"/>
        <v>35000</v>
      </c>
      <c r="S81" s="67">
        <f t="shared" ref="S81:Z81" si="21">SUM(S72:S80)</f>
        <v>0</v>
      </c>
      <c r="T81" s="67">
        <f t="shared" si="21"/>
        <v>0</v>
      </c>
      <c r="U81" s="67">
        <f t="shared" si="21"/>
        <v>0</v>
      </c>
      <c r="V81" s="67">
        <f t="shared" si="21"/>
        <v>0</v>
      </c>
      <c r="W81" s="67">
        <f t="shared" si="21"/>
        <v>0</v>
      </c>
      <c r="X81" s="67">
        <f t="shared" si="21"/>
        <v>0</v>
      </c>
      <c r="Y81" s="67">
        <f t="shared" si="21"/>
        <v>0</v>
      </c>
      <c r="Z81" s="67">
        <f t="shared" si="21"/>
        <v>0</v>
      </c>
      <c r="AA81" s="2"/>
    </row>
    <row r="82" spans="1:27" ht="13.5" thickBot="1" x14ac:dyDescent="0.25">
      <c r="A82" s="234" t="s">
        <v>153</v>
      </c>
      <c r="B82" s="235"/>
      <c r="C82" s="235"/>
      <c r="D82" s="235"/>
      <c r="E82" s="235"/>
      <c r="F82" s="235"/>
      <c r="G82" s="235"/>
      <c r="H82" s="235"/>
      <c r="I82" s="235"/>
      <c r="J82" s="235"/>
      <c r="K82" s="235"/>
      <c r="L82" s="235"/>
      <c r="M82" s="235"/>
      <c r="N82" s="235"/>
      <c r="O82" s="235"/>
      <c r="P82" s="235"/>
      <c r="Q82" s="235"/>
      <c r="R82" s="235"/>
      <c r="S82" s="235"/>
      <c r="T82" s="235"/>
      <c r="U82" s="235"/>
      <c r="V82" s="235"/>
      <c r="W82" s="235"/>
      <c r="X82" s="235"/>
      <c r="Y82" s="235"/>
      <c r="Z82" s="236"/>
      <c r="AA82" s="2"/>
    </row>
    <row r="83" spans="1:27" x14ac:dyDescent="0.2">
      <c r="A83" s="31" t="s">
        <v>69</v>
      </c>
      <c r="B83" s="102" t="s">
        <v>28</v>
      </c>
      <c r="C83" s="92">
        <v>10000000</v>
      </c>
      <c r="D83" s="82">
        <f>C83/2.274</f>
        <v>4397537.3790677218</v>
      </c>
      <c r="E83" s="5">
        <v>1</v>
      </c>
      <c r="F83" s="5">
        <v>0</v>
      </c>
      <c r="G83" s="14"/>
      <c r="H83" s="14"/>
      <c r="I83" s="46"/>
      <c r="J83" s="66">
        <v>2000000</v>
      </c>
      <c r="K83" s="66">
        <f>8000000/4</f>
        <v>2000000</v>
      </c>
      <c r="L83" s="66">
        <f t="shared" ref="L83:N83" si="22">8000000/4</f>
        <v>2000000</v>
      </c>
      <c r="M83" s="66">
        <f t="shared" si="22"/>
        <v>2000000</v>
      </c>
      <c r="N83" s="66">
        <f t="shared" si="22"/>
        <v>2000000</v>
      </c>
      <c r="O83" s="66">
        <v>0</v>
      </c>
      <c r="P83" s="66">
        <v>0</v>
      </c>
      <c r="Q83" s="66">
        <v>0</v>
      </c>
      <c r="R83" s="66">
        <v>0</v>
      </c>
      <c r="S83" s="48"/>
      <c r="T83" s="48"/>
      <c r="U83" s="48"/>
      <c r="V83" s="48"/>
      <c r="W83" s="48"/>
      <c r="X83" s="48"/>
      <c r="Y83" s="48"/>
      <c r="Z83" s="48"/>
      <c r="AA83" s="2"/>
    </row>
    <row r="84" spans="1:27" x14ac:dyDescent="0.2">
      <c r="A84" s="31" t="s">
        <v>93</v>
      </c>
      <c r="B84" s="54" t="s">
        <v>154</v>
      </c>
      <c r="C84" s="92">
        <v>600000</v>
      </c>
      <c r="D84" s="83">
        <f>C84/2.274</f>
        <v>263852.24274406332</v>
      </c>
      <c r="E84" s="5">
        <v>1</v>
      </c>
      <c r="F84" s="5">
        <v>0</v>
      </c>
      <c r="G84" s="14"/>
      <c r="H84" s="14"/>
      <c r="I84" s="46"/>
      <c r="J84" s="46">
        <v>600000</v>
      </c>
      <c r="K84" s="46"/>
      <c r="L84" s="46"/>
      <c r="M84" s="46"/>
      <c r="N84" s="66"/>
      <c r="O84" s="66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2"/>
    </row>
    <row r="85" spans="1:27" ht="22.5" x14ac:dyDescent="0.2">
      <c r="A85" s="31" t="s">
        <v>70</v>
      </c>
      <c r="B85" s="54" t="s">
        <v>29</v>
      </c>
      <c r="C85" s="92">
        <v>13987500</v>
      </c>
      <c r="D85" s="82">
        <f t="shared" ref="D85:D93" si="23">C85/2.274</f>
        <v>6151055.4089709762</v>
      </c>
      <c r="E85" s="5">
        <v>1</v>
      </c>
      <c r="F85" s="5">
        <v>0</v>
      </c>
      <c r="G85" s="14"/>
      <c r="H85" s="14"/>
      <c r="I85" s="66">
        <v>218750</v>
      </c>
      <c r="J85" s="66">
        <v>818750</v>
      </c>
      <c r="K85" s="66">
        <v>1175000</v>
      </c>
      <c r="L85" s="66">
        <v>1275000</v>
      </c>
      <c r="M85" s="66">
        <v>1312500</v>
      </c>
      <c r="N85" s="66">
        <v>1312500</v>
      </c>
      <c r="O85" s="66">
        <v>1312500</v>
      </c>
      <c r="P85" s="66">
        <v>1312500</v>
      </c>
      <c r="Q85" s="66">
        <v>1312500</v>
      </c>
      <c r="R85" s="66">
        <v>1312500</v>
      </c>
      <c r="S85" s="66">
        <v>1312500</v>
      </c>
      <c r="T85" s="66">
        <v>1312500</v>
      </c>
      <c r="U85" s="48"/>
      <c r="V85" s="48"/>
      <c r="W85" s="48"/>
      <c r="X85" s="48"/>
      <c r="Y85" s="48"/>
      <c r="Z85" s="48"/>
      <c r="AA85" s="2"/>
    </row>
    <row r="86" spans="1:27" s="101" customFormat="1" ht="33.75" x14ac:dyDescent="0.2">
      <c r="A86" s="179" t="s">
        <v>71</v>
      </c>
      <c r="B86" s="176" t="s">
        <v>155</v>
      </c>
      <c r="C86" s="181">
        <f>SUM(C87:C90)</f>
        <v>5997320</v>
      </c>
      <c r="D86" s="104">
        <f t="shared" si="23"/>
        <v>2637343.8874230431</v>
      </c>
      <c r="E86" s="99"/>
      <c r="F86" s="99"/>
      <c r="G86" s="99"/>
      <c r="H86" s="99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6"/>
      <c r="V86" s="106"/>
      <c r="W86" s="106"/>
      <c r="X86" s="106"/>
      <c r="Y86" s="106"/>
      <c r="Z86" s="106"/>
      <c r="AA86" s="100"/>
    </row>
    <row r="87" spans="1:27" ht="33.75" x14ac:dyDescent="0.2">
      <c r="A87" s="31" t="s">
        <v>86</v>
      </c>
      <c r="B87" s="40" t="s">
        <v>206</v>
      </c>
      <c r="C87" s="92">
        <v>4910000</v>
      </c>
      <c r="D87" s="82">
        <f t="shared" si="23"/>
        <v>2159190.8531222516</v>
      </c>
      <c r="E87" s="5">
        <v>1</v>
      </c>
      <c r="F87" s="5">
        <v>0</v>
      </c>
      <c r="G87" s="14"/>
      <c r="H87" s="14"/>
      <c r="I87" s="75"/>
      <c r="J87" s="66">
        <f>4910000/5</f>
        <v>982000</v>
      </c>
      <c r="K87" s="66">
        <v>982000</v>
      </c>
      <c r="L87" s="66">
        <v>982000</v>
      </c>
      <c r="M87" s="66">
        <v>982000</v>
      </c>
      <c r="N87" s="66">
        <v>982000</v>
      </c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2"/>
    </row>
    <row r="88" spans="1:27" ht="22.5" x14ac:dyDescent="0.2">
      <c r="A88" s="31" t="s">
        <v>87</v>
      </c>
      <c r="B88" s="40" t="s">
        <v>207</v>
      </c>
      <c r="C88" s="91">
        <v>612000</v>
      </c>
      <c r="D88" s="82">
        <f t="shared" si="23"/>
        <v>269129.28759894456</v>
      </c>
      <c r="E88" s="5">
        <v>1</v>
      </c>
      <c r="F88" s="5">
        <v>0</v>
      </c>
      <c r="G88" s="14"/>
      <c r="H88" s="14"/>
      <c r="I88" s="46"/>
      <c r="J88" s="46"/>
      <c r="K88" s="46"/>
      <c r="L88" s="46"/>
      <c r="M88" s="75"/>
      <c r="N88" s="66">
        <v>612000</v>
      </c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2"/>
    </row>
    <row r="89" spans="1:27" ht="22.5" x14ac:dyDescent="0.2">
      <c r="A89" s="31" t="s">
        <v>88</v>
      </c>
      <c r="B89" s="40" t="s">
        <v>208</v>
      </c>
      <c r="C89" s="91">
        <v>230520</v>
      </c>
      <c r="D89" s="82">
        <f t="shared" si="23"/>
        <v>101372.03166226913</v>
      </c>
      <c r="E89" s="5">
        <v>1</v>
      </c>
      <c r="F89" s="5">
        <v>0</v>
      </c>
      <c r="G89" s="14"/>
      <c r="H89" s="14"/>
      <c r="I89" s="46"/>
      <c r="J89" s="46"/>
      <c r="K89" s="46"/>
      <c r="L89" s="46"/>
      <c r="M89" s="75"/>
      <c r="N89" s="66">
        <v>230520</v>
      </c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2"/>
    </row>
    <row r="90" spans="1:27" ht="33.75" x14ac:dyDescent="0.2">
      <c r="A90" s="31" t="s">
        <v>89</v>
      </c>
      <c r="B90" s="40" t="s">
        <v>209</v>
      </c>
      <c r="C90" s="91">
        <v>244800</v>
      </c>
      <c r="D90" s="82">
        <f t="shared" si="23"/>
        <v>107651.71503957783</v>
      </c>
      <c r="E90" s="5">
        <v>1</v>
      </c>
      <c r="F90" s="5">
        <v>0</v>
      </c>
      <c r="G90" s="14"/>
      <c r="H90" s="14"/>
      <c r="I90" s="46"/>
      <c r="J90" s="46"/>
      <c r="K90" s="46"/>
      <c r="L90" s="46"/>
      <c r="M90" s="46"/>
      <c r="N90" s="66">
        <f>C90/2</f>
        <v>122400</v>
      </c>
      <c r="O90" s="66">
        <v>122400</v>
      </c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2"/>
    </row>
    <row r="91" spans="1:27" ht="22.5" x14ac:dyDescent="0.2">
      <c r="A91" s="31" t="s">
        <v>72</v>
      </c>
      <c r="B91" s="40" t="s">
        <v>31</v>
      </c>
      <c r="C91" s="97">
        <v>6304472.3700000001</v>
      </c>
      <c r="D91" s="82">
        <f t="shared" si="23"/>
        <v>2772415.2902374673</v>
      </c>
      <c r="E91" s="5">
        <v>1</v>
      </c>
      <c r="F91" s="5">
        <v>0</v>
      </c>
      <c r="G91" s="14"/>
      <c r="H91" s="14"/>
      <c r="I91" s="63">
        <f>6304472.37/4/12*3</f>
        <v>394029.52312500001</v>
      </c>
      <c r="J91" s="63">
        <f t="shared" ref="J91:X91" si="24">6304472.37/4/12*3</f>
        <v>394029.52312500001</v>
      </c>
      <c r="K91" s="63">
        <f t="shared" si="24"/>
        <v>394029.52312500001</v>
      </c>
      <c r="L91" s="63">
        <f t="shared" si="24"/>
        <v>394029.52312500001</v>
      </c>
      <c r="M91" s="63">
        <f t="shared" si="24"/>
        <v>394029.52312500001</v>
      </c>
      <c r="N91" s="63">
        <f t="shared" si="24"/>
        <v>394029.52312500001</v>
      </c>
      <c r="O91" s="63">
        <f t="shared" si="24"/>
        <v>394029.52312500001</v>
      </c>
      <c r="P91" s="63">
        <f t="shared" si="24"/>
        <v>394029.52312500001</v>
      </c>
      <c r="Q91" s="63">
        <f t="shared" si="24"/>
        <v>394029.52312500001</v>
      </c>
      <c r="R91" s="63">
        <f t="shared" si="24"/>
        <v>394029.52312500001</v>
      </c>
      <c r="S91" s="63">
        <f t="shared" si="24"/>
        <v>394029.52312500001</v>
      </c>
      <c r="T91" s="63">
        <f t="shared" si="24"/>
        <v>394029.52312500001</v>
      </c>
      <c r="U91" s="63">
        <f t="shared" si="24"/>
        <v>394029.52312500001</v>
      </c>
      <c r="V91" s="63">
        <f t="shared" si="24"/>
        <v>394029.52312500001</v>
      </c>
      <c r="W91" s="63">
        <f t="shared" si="24"/>
        <v>394029.52312500001</v>
      </c>
      <c r="X91" s="63">
        <f t="shared" si="24"/>
        <v>394029.52312500001</v>
      </c>
      <c r="Y91" s="64"/>
      <c r="Z91" s="64"/>
      <c r="AA91" s="2"/>
    </row>
    <row r="92" spans="1:27" ht="22.5" x14ac:dyDescent="0.2">
      <c r="A92" s="31" t="s">
        <v>73</v>
      </c>
      <c r="B92" s="12" t="s">
        <v>30</v>
      </c>
      <c r="C92" s="97">
        <v>2849261.17</v>
      </c>
      <c r="D92" s="82">
        <f t="shared" si="23"/>
        <v>1252973.2497801231</v>
      </c>
      <c r="E92" s="5">
        <v>1</v>
      </c>
      <c r="F92" s="5">
        <v>0</v>
      </c>
      <c r="G92" s="14"/>
      <c r="H92" s="14"/>
      <c r="I92" s="63">
        <f>2849261.17/4/12*3</f>
        <v>178078.823125</v>
      </c>
      <c r="J92" s="63">
        <f t="shared" ref="J92:X92" si="25">2849261.17/4/12*3</f>
        <v>178078.823125</v>
      </c>
      <c r="K92" s="63">
        <f t="shared" si="25"/>
        <v>178078.823125</v>
      </c>
      <c r="L92" s="63">
        <f t="shared" si="25"/>
        <v>178078.823125</v>
      </c>
      <c r="M92" s="63">
        <f t="shared" si="25"/>
        <v>178078.823125</v>
      </c>
      <c r="N92" s="63">
        <f t="shared" si="25"/>
        <v>178078.823125</v>
      </c>
      <c r="O92" s="63">
        <f t="shared" si="25"/>
        <v>178078.823125</v>
      </c>
      <c r="P92" s="63">
        <f t="shared" si="25"/>
        <v>178078.823125</v>
      </c>
      <c r="Q92" s="63">
        <f t="shared" si="25"/>
        <v>178078.823125</v>
      </c>
      <c r="R92" s="63">
        <f t="shared" si="25"/>
        <v>178078.823125</v>
      </c>
      <c r="S92" s="63">
        <f t="shared" si="25"/>
        <v>178078.823125</v>
      </c>
      <c r="T92" s="63">
        <f t="shared" si="25"/>
        <v>178078.823125</v>
      </c>
      <c r="U92" s="63">
        <f t="shared" si="25"/>
        <v>178078.823125</v>
      </c>
      <c r="V92" s="63">
        <f t="shared" si="25"/>
        <v>178078.823125</v>
      </c>
      <c r="W92" s="63">
        <f t="shared" si="25"/>
        <v>178078.823125</v>
      </c>
      <c r="X92" s="63">
        <f t="shared" si="25"/>
        <v>178078.823125</v>
      </c>
      <c r="Y92" s="64"/>
      <c r="Z92" s="64"/>
      <c r="AA92" s="2"/>
    </row>
    <row r="93" spans="1:27" ht="13.5" thickBot="1" x14ac:dyDescent="0.25">
      <c r="A93" s="291" t="s">
        <v>74</v>
      </c>
      <c r="B93" s="291"/>
      <c r="C93" s="117">
        <f>SUM(C83+C85+C86+C84+C91+C92)</f>
        <v>39738553.539999999</v>
      </c>
      <c r="D93" s="118">
        <f t="shared" si="23"/>
        <v>17475177.458223395</v>
      </c>
      <c r="E93" s="24"/>
      <c r="F93" s="24"/>
      <c r="G93" s="23">
        <f>SUM(G63:G92)</f>
        <v>0</v>
      </c>
      <c r="H93" s="23">
        <f>SUM(H63:H92)</f>
        <v>0</v>
      </c>
      <c r="I93" s="67">
        <f t="shared" ref="I93:Z93" si="26">SUM(I83:I92)</f>
        <v>790858.34625000006</v>
      </c>
      <c r="J93" s="67">
        <f t="shared" si="26"/>
        <v>4972858.3462500004</v>
      </c>
      <c r="K93" s="67">
        <f t="shared" si="26"/>
        <v>4729108.3462500004</v>
      </c>
      <c r="L93" s="67">
        <f t="shared" si="26"/>
        <v>4829108.3462500004</v>
      </c>
      <c r="M93" s="67">
        <f t="shared" si="26"/>
        <v>4866608.3462500004</v>
      </c>
      <c r="N93" s="67">
        <f t="shared" si="26"/>
        <v>5831528.3462500004</v>
      </c>
      <c r="O93" s="67">
        <f t="shared" si="26"/>
        <v>2007008.3462499999</v>
      </c>
      <c r="P93" s="67">
        <f t="shared" si="26"/>
        <v>1884608.3462499999</v>
      </c>
      <c r="Q93" s="67">
        <f t="shared" si="26"/>
        <v>1884608.3462499999</v>
      </c>
      <c r="R93" s="67">
        <f t="shared" si="26"/>
        <v>1884608.3462499999</v>
      </c>
      <c r="S93" s="67">
        <f t="shared" si="26"/>
        <v>1884608.3462499999</v>
      </c>
      <c r="T93" s="67">
        <f t="shared" si="26"/>
        <v>1884608.3462499999</v>
      </c>
      <c r="U93" s="67">
        <f t="shared" si="26"/>
        <v>572108.34624999994</v>
      </c>
      <c r="V93" s="67">
        <f t="shared" si="26"/>
        <v>572108.34624999994</v>
      </c>
      <c r="W93" s="67">
        <f t="shared" si="26"/>
        <v>572108.34624999994</v>
      </c>
      <c r="X93" s="67">
        <f t="shared" si="26"/>
        <v>572108.34624999994</v>
      </c>
      <c r="Y93" s="67">
        <f t="shared" si="26"/>
        <v>0</v>
      </c>
      <c r="Z93" s="67">
        <f t="shared" si="26"/>
        <v>0</v>
      </c>
      <c r="AA93" s="2"/>
    </row>
    <row r="94" spans="1:27" ht="12.75" x14ac:dyDescent="0.2">
      <c r="A94" s="240" t="s">
        <v>156</v>
      </c>
      <c r="B94" s="241"/>
      <c r="C94" s="241"/>
      <c r="D94" s="241"/>
      <c r="E94" s="241"/>
      <c r="F94" s="241"/>
      <c r="G94" s="241"/>
      <c r="H94" s="241"/>
      <c r="I94" s="241"/>
      <c r="J94" s="241"/>
      <c r="K94" s="241"/>
      <c r="L94" s="241"/>
      <c r="M94" s="241"/>
      <c r="N94" s="241"/>
      <c r="O94" s="241"/>
      <c r="P94" s="241"/>
      <c r="Q94" s="241"/>
      <c r="R94" s="241"/>
      <c r="S94" s="241"/>
      <c r="T94" s="241"/>
      <c r="U94" s="241"/>
      <c r="V94" s="241"/>
      <c r="W94" s="241"/>
      <c r="X94" s="241"/>
      <c r="Y94" s="241"/>
      <c r="Z94" s="242"/>
      <c r="AA94" s="2"/>
    </row>
    <row r="95" spans="1:27" ht="22.5" x14ac:dyDescent="0.2">
      <c r="A95" s="188">
        <v>3.3</v>
      </c>
      <c r="B95" s="40" t="s">
        <v>157</v>
      </c>
      <c r="C95" s="91">
        <f>C96+C97</f>
        <v>1100000</v>
      </c>
      <c r="D95" s="189">
        <f>C95/2.274</f>
        <v>483729.11169744941</v>
      </c>
      <c r="E95" s="122"/>
      <c r="F95" s="122"/>
      <c r="G95" s="24"/>
      <c r="H95" s="24"/>
      <c r="I95" s="122"/>
      <c r="J95" s="122"/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2"/>
    </row>
    <row r="96" spans="1:27" ht="22.5" x14ac:dyDescent="0.2">
      <c r="A96" s="31" t="s">
        <v>112</v>
      </c>
      <c r="B96" s="40" t="s">
        <v>210</v>
      </c>
      <c r="C96" s="91">
        <v>500000</v>
      </c>
      <c r="D96" s="82">
        <f>C96/2.274</f>
        <v>219876.86895338609</v>
      </c>
      <c r="E96" s="5">
        <v>1</v>
      </c>
      <c r="F96" s="5">
        <v>0</v>
      </c>
      <c r="G96" s="14"/>
      <c r="H96" s="14"/>
      <c r="I96" s="66">
        <v>250000</v>
      </c>
      <c r="J96" s="66">
        <v>250000</v>
      </c>
      <c r="K96" s="46"/>
      <c r="L96" s="46"/>
      <c r="M96" s="46"/>
      <c r="N96" s="46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2"/>
    </row>
    <row r="97" spans="1:27" ht="22.5" x14ac:dyDescent="0.2">
      <c r="A97" s="31" t="s">
        <v>113</v>
      </c>
      <c r="B97" s="40" t="s">
        <v>211</v>
      </c>
      <c r="C97" s="91">
        <v>600000</v>
      </c>
      <c r="D97" s="82">
        <f t="shared" ref="D97:D99" si="27">C97/2.274</f>
        <v>263852.24274406332</v>
      </c>
      <c r="E97" s="5">
        <v>1</v>
      </c>
      <c r="F97" s="5">
        <v>0</v>
      </c>
      <c r="G97" s="14"/>
      <c r="H97" s="14"/>
      <c r="I97" s="66">
        <v>200000</v>
      </c>
      <c r="J97" s="66">
        <v>200000</v>
      </c>
      <c r="K97" s="66">
        <v>200000</v>
      </c>
      <c r="L97" s="46"/>
      <c r="M97" s="46"/>
      <c r="N97" s="46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2"/>
    </row>
    <row r="98" spans="1:27" ht="12.75" x14ac:dyDescent="0.2">
      <c r="A98" s="291" t="s">
        <v>75</v>
      </c>
      <c r="B98" s="291"/>
      <c r="C98" s="93">
        <f>SUM(C96:C97)</f>
        <v>1100000</v>
      </c>
      <c r="D98" s="80">
        <f>SUM(D96:D97)</f>
        <v>483729.11169744941</v>
      </c>
      <c r="E98" s="24">
        <v>1</v>
      </c>
      <c r="F98" s="24">
        <v>0</v>
      </c>
      <c r="G98" s="23">
        <f>SUM(G63:G97)</f>
        <v>0</v>
      </c>
      <c r="H98" s="23">
        <f>SUM(H63:H97)</f>
        <v>0</v>
      </c>
      <c r="I98" s="67">
        <f>SUM(I96:I97)</f>
        <v>450000</v>
      </c>
      <c r="J98" s="67">
        <f t="shared" ref="J98:O98" si="28">SUM(J96:J97)</f>
        <v>450000</v>
      </c>
      <c r="K98" s="67">
        <f t="shared" si="28"/>
        <v>200000</v>
      </c>
      <c r="L98" s="67">
        <f t="shared" si="28"/>
        <v>0</v>
      </c>
      <c r="M98" s="67">
        <f t="shared" si="28"/>
        <v>0</v>
      </c>
      <c r="N98" s="67">
        <f t="shared" si="28"/>
        <v>0</v>
      </c>
      <c r="O98" s="67">
        <f t="shared" si="28"/>
        <v>0</v>
      </c>
      <c r="P98" s="67">
        <f t="shared" ref="P98:Z98" si="29">SUM(P96:P97)</f>
        <v>0</v>
      </c>
      <c r="Q98" s="67">
        <f t="shared" si="29"/>
        <v>0</v>
      </c>
      <c r="R98" s="67">
        <f t="shared" si="29"/>
        <v>0</v>
      </c>
      <c r="S98" s="67">
        <f t="shared" si="29"/>
        <v>0</v>
      </c>
      <c r="T98" s="67">
        <f t="shared" si="29"/>
        <v>0</v>
      </c>
      <c r="U98" s="67">
        <f t="shared" si="29"/>
        <v>0</v>
      </c>
      <c r="V98" s="67">
        <f t="shared" si="29"/>
        <v>0</v>
      </c>
      <c r="W98" s="67">
        <f t="shared" si="29"/>
        <v>0</v>
      </c>
      <c r="X98" s="67">
        <f t="shared" si="29"/>
        <v>0</v>
      </c>
      <c r="Y98" s="67">
        <f t="shared" si="29"/>
        <v>0</v>
      </c>
      <c r="Z98" s="67">
        <f t="shared" si="29"/>
        <v>0</v>
      </c>
    </row>
    <row r="99" spans="1:27" ht="12.75" x14ac:dyDescent="0.2">
      <c r="A99" s="292" t="s">
        <v>98</v>
      </c>
      <c r="B99" s="292"/>
      <c r="C99" s="94">
        <f>C98+C93+C81</f>
        <v>68838553.539999992</v>
      </c>
      <c r="D99" s="81">
        <f t="shared" si="27"/>
        <v>30272011.231310461</v>
      </c>
      <c r="E99" s="39"/>
      <c r="F99" s="39"/>
      <c r="G99" s="38">
        <f>SUM(G67:G98)</f>
        <v>0</v>
      </c>
      <c r="H99" s="38">
        <f>SUM(H67:H98)</f>
        <v>0</v>
      </c>
      <c r="I99" s="119">
        <f t="shared" ref="I99:Z99" si="30">I98+I93+I81</f>
        <v>4620858.3462499995</v>
      </c>
      <c r="J99" s="119">
        <f t="shared" si="30"/>
        <v>8897858.3462500013</v>
      </c>
      <c r="K99" s="119">
        <f t="shared" si="30"/>
        <v>9639108.3462500013</v>
      </c>
      <c r="L99" s="119">
        <f t="shared" si="30"/>
        <v>8989108.3462500013</v>
      </c>
      <c r="M99" s="119">
        <f t="shared" si="30"/>
        <v>8416608.3462500013</v>
      </c>
      <c r="N99" s="119">
        <f t="shared" si="30"/>
        <v>8806528.3462500013</v>
      </c>
      <c r="O99" s="119">
        <f t="shared" si="30"/>
        <v>3707008.3462499999</v>
      </c>
      <c r="P99" s="119">
        <f t="shared" si="30"/>
        <v>4364608.3462499995</v>
      </c>
      <c r="Q99" s="119">
        <f t="shared" si="30"/>
        <v>3419608.3462499999</v>
      </c>
      <c r="R99" s="119">
        <f t="shared" si="30"/>
        <v>1919608.3462499999</v>
      </c>
      <c r="S99" s="119">
        <f t="shared" si="30"/>
        <v>1884608.3462499999</v>
      </c>
      <c r="T99" s="119">
        <f t="shared" si="30"/>
        <v>1884608.3462499999</v>
      </c>
      <c r="U99" s="119">
        <f t="shared" si="30"/>
        <v>572108.34624999994</v>
      </c>
      <c r="V99" s="119">
        <f t="shared" si="30"/>
        <v>572108.34624999994</v>
      </c>
      <c r="W99" s="119">
        <f t="shared" si="30"/>
        <v>572108.34624999994</v>
      </c>
      <c r="X99" s="119">
        <f t="shared" si="30"/>
        <v>572108.34624999994</v>
      </c>
      <c r="Y99" s="119">
        <f t="shared" si="30"/>
        <v>0</v>
      </c>
      <c r="Z99" s="119">
        <f t="shared" si="30"/>
        <v>0</v>
      </c>
    </row>
    <row r="100" spans="1:27" ht="12.75" x14ac:dyDescent="0.2">
      <c r="A100" s="249" t="s">
        <v>176</v>
      </c>
      <c r="B100" s="250"/>
      <c r="C100" s="250"/>
      <c r="D100" s="250"/>
      <c r="E100" s="250"/>
      <c r="F100" s="250"/>
      <c r="G100" s="250"/>
      <c r="H100" s="250"/>
      <c r="I100" s="250"/>
      <c r="J100" s="250"/>
      <c r="K100" s="250"/>
      <c r="L100" s="250"/>
      <c r="M100" s="250"/>
      <c r="N100" s="250"/>
      <c r="O100" s="250"/>
      <c r="P100" s="250"/>
      <c r="Q100" s="250"/>
      <c r="R100" s="250"/>
      <c r="S100" s="250"/>
      <c r="T100" s="250"/>
      <c r="U100" s="250"/>
      <c r="V100" s="250"/>
      <c r="W100" s="250"/>
      <c r="X100" s="250"/>
      <c r="Y100" s="250"/>
      <c r="Z100" s="309"/>
    </row>
    <row r="101" spans="1:27" x14ac:dyDescent="0.2">
      <c r="A101" s="32" t="s">
        <v>117</v>
      </c>
      <c r="B101" s="13" t="s">
        <v>158</v>
      </c>
      <c r="C101" s="89">
        <f t="shared" ref="C101:C106" si="31">D101*2.274</f>
        <v>409320</v>
      </c>
      <c r="D101" s="83">
        <v>180000</v>
      </c>
      <c r="E101" s="5">
        <v>1</v>
      </c>
      <c r="F101" s="5">
        <v>0</v>
      </c>
      <c r="G101" s="14"/>
      <c r="H101" s="14"/>
      <c r="I101" s="46"/>
      <c r="J101" s="46"/>
      <c r="K101" s="48"/>
      <c r="L101" s="48"/>
      <c r="M101" s="48"/>
      <c r="N101" s="48">
        <f>C101/2</f>
        <v>204660</v>
      </c>
      <c r="O101" s="48"/>
      <c r="P101" s="48"/>
      <c r="Q101" s="48"/>
      <c r="S101" s="48"/>
      <c r="T101" s="48"/>
      <c r="U101" s="48"/>
      <c r="V101" s="48"/>
      <c r="W101" s="48"/>
      <c r="X101" s="48"/>
      <c r="Y101" s="48">
        <v>227400</v>
      </c>
      <c r="Z101" s="48"/>
    </row>
    <row r="102" spans="1:27" ht="22.5" x14ac:dyDescent="0.2">
      <c r="A102" s="32" t="s">
        <v>118</v>
      </c>
      <c r="B102" s="13" t="s">
        <v>160</v>
      </c>
      <c r="C102" s="89">
        <f t="shared" si="31"/>
        <v>227400</v>
      </c>
      <c r="D102" s="83">
        <v>100000</v>
      </c>
      <c r="E102" s="5">
        <v>1</v>
      </c>
      <c r="F102" s="5">
        <v>0</v>
      </c>
      <c r="G102" s="14"/>
      <c r="H102" s="14"/>
      <c r="I102" s="46"/>
      <c r="J102" s="46"/>
      <c r="K102" s="48"/>
      <c r="L102" s="48"/>
      <c r="M102" s="48"/>
      <c r="N102" s="48">
        <f>C102/2</f>
        <v>113700</v>
      </c>
      <c r="O102" s="48"/>
      <c r="P102" s="48"/>
      <c r="Q102" s="48"/>
      <c r="R102" s="48"/>
      <c r="S102" s="48"/>
      <c r="T102" s="48"/>
      <c r="U102" s="48"/>
      <c r="W102" s="48"/>
      <c r="X102" s="48"/>
      <c r="Y102" s="48">
        <v>136440</v>
      </c>
      <c r="Z102" s="48"/>
    </row>
    <row r="103" spans="1:27" ht="22.5" x14ac:dyDescent="0.2">
      <c r="A103" s="32" t="s">
        <v>82</v>
      </c>
      <c r="B103" s="13" t="s">
        <v>161</v>
      </c>
      <c r="C103" s="89">
        <f t="shared" si="31"/>
        <v>213756</v>
      </c>
      <c r="D103" s="83">
        <v>94000</v>
      </c>
      <c r="E103" s="5">
        <v>1</v>
      </c>
      <c r="F103" s="5">
        <v>0</v>
      </c>
      <c r="G103" s="14"/>
      <c r="H103" s="14"/>
      <c r="I103" s="46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>
        <f>C103</f>
        <v>213756</v>
      </c>
      <c r="Z103" s="48"/>
    </row>
    <row r="104" spans="1:27" x14ac:dyDescent="0.2">
      <c r="A104" s="32">
        <v>4.4000000000000004</v>
      </c>
      <c r="B104" s="13" t="s">
        <v>162</v>
      </c>
      <c r="C104" s="89">
        <f t="shared" si="31"/>
        <v>11370</v>
      </c>
      <c r="D104" s="83">
        <v>5000</v>
      </c>
      <c r="E104" s="5">
        <v>1</v>
      </c>
      <c r="F104" s="5">
        <v>0</v>
      </c>
      <c r="G104" s="14"/>
      <c r="H104" s="14"/>
      <c r="I104" s="46"/>
      <c r="J104" s="48"/>
      <c r="K104" s="48"/>
      <c r="L104" s="48"/>
      <c r="M104" s="48"/>
      <c r="N104" s="48"/>
      <c r="O104" s="48"/>
      <c r="P104" s="48"/>
      <c r="Q104" s="48"/>
      <c r="R104" s="48">
        <f>C104</f>
        <v>11370</v>
      </c>
      <c r="S104" s="48"/>
      <c r="T104" s="48"/>
      <c r="U104" s="48"/>
      <c r="V104" s="48"/>
      <c r="W104" s="48"/>
      <c r="X104" s="48"/>
      <c r="Y104" s="48"/>
      <c r="Z104" s="48"/>
    </row>
    <row r="105" spans="1:27" x14ac:dyDescent="0.2">
      <c r="A105" s="32" t="s">
        <v>83</v>
      </c>
      <c r="B105" s="13" t="s">
        <v>163</v>
      </c>
      <c r="C105" s="89">
        <f t="shared" si="31"/>
        <v>47754</v>
      </c>
      <c r="D105" s="83">
        <v>21000</v>
      </c>
      <c r="E105" s="5">
        <v>1</v>
      </c>
      <c r="F105" s="5">
        <v>0</v>
      </c>
      <c r="G105" s="14"/>
      <c r="H105" s="14"/>
      <c r="I105" s="46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>
        <f>C105</f>
        <v>47754</v>
      </c>
    </row>
    <row r="106" spans="1:27" ht="22.5" x14ac:dyDescent="0.2">
      <c r="A106" s="32" t="s">
        <v>105</v>
      </c>
      <c r="B106" s="13" t="s">
        <v>164</v>
      </c>
      <c r="C106" s="89">
        <f t="shared" si="31"/>
        <v>341100</v>
      </c>
      <c r="D106" s="83">
        <v>150000</v>
      </c>
      <c r="E106" s="5">
        <v>1</v>
      </c>
      <c r="F106" s="5">
        <v>0</v>
      </c>
      <c r="G106" s="14"/>
      <c r="H106" s="14"/>
      <c r="I106" s="48">
        <f>C106/18</f>
        <v>18950</v>
      </c>
      <c r="J106" s="48">
        <v>18950</v>
      </c>
      <c r="K106" s="48">
        <v>18950</v>
      </c>
      <c r="L106" s="48">
        <v>18950</v>
      </c>
      <c r="M106" s="48">
        <v>18950</v>
      </c>
      <c r="N106" s="48">
        <v>18950</v>
      </c>
      <c r="O106" s="48">
        <v>18950</v>
      </c>
      <c r="P106" s="48">
        <v>18950</v>
      </c>
      <c r="Q106" s="48">
        <v>18950</v>
      </c>
      <c r="R106" s="48">
        <v>18950</v>
      </c>
      <c r="S106" s="48">
        <v>18950</v>
      </c>
      <c r="T106" s="48">
        <v>18950</v>
      </c>
      <c r="U106" s="48">
        <v>18950</v>
      </c>
      <c r="V106" s="48">
        <v>18950</v>
      </c>
      <c r="W106" s="48">
        <v>18950</v>
      </c>
      <c r="X106" s="48">
        <v>18950</v>
      </c>
      <c r="Y106" s="48">
        <v>18950</v>
      </c>
      <c r="Z106" s="48">
        <v>18950.21</v>
      </c>
    </row>
    <row r="107" spans="1:27" ht="33.75" x14ac:dyDescent="0.2">
      <c r="A107" s="32" t="s">
        <v>106</v>
      </c>
      <c r="B107" s="13" t="s">
        <v>165</v>
      </c>
      <c r="C107" s="89">
        <v>100000</v>
      </c>
      <c r="D107" s="83">
        <f t="shared" ref="D107:D108" si="32">C107/2.274</f>
        <v>43975.373790677222</v>
      </c>
      <c r="E107" s="5">
        <v>1</v>
      </c>
      <c r="F107" s="5">
        <v>0</v>
      </c>
      <c r="G107" s="14"/>
      <c r="H107" s="14"/>
      <c r="I107" s="48">
        <v>14333.44</v>
      </c>
      <c r="J107" s="48">
        <v>14333.44</v>
      </c>
      <c r="K107" s="48">
        <f>(C107-I107-J107)/8</f>
        <v>8916.64</v>
      </c>
      <c r="L107" s="48">
        <v>8916.64</v>
      </c>
      <c r="M107" s="48">
        <v>8916.64</v>
      </c>
      <c r="N107" s="48">
        <v>8916.64</v>
      </c>
      <c r="O107" s="48">
        <v>8916.64</v>
      </c>
      <c r="P107" s="48">
        <v>8916.64</v>
      </c>
      <c r="Q107" s="48">
        <v>8916.64</v>
      </c>
      <c r="R107" s="48">
        <v>8916.64</v>
      </c>
      <c r="S107" s="48"/>
      <c r="T107" s="48"/>
      <c r="U107" s="48"/>
      <c r="V107" s="48"/>
      <c r="W107" s="48"/>
      <c r="X107" s="48"/>
      <c r="Y107" s="48"/>
      <c r="Z107" s="48"/>
    </row>
    <row r="108" spans="1:27" ht="12" thickBot="1" x14ac:dyDescent="0.25">
      <c r="A108" s="32" t="s">
        <v>107</v>
      </c>
      <c r="B108" s="13" t="s">
        <v>159</v>
      </c>
      <c r="C108" s="89">
        <v>100000</v>
      </c>
      <c r="D108" s="83">
        <f t="shared" si="32"/>
        <v>43975.373790677222</v>
      </c>
      <c r="E108" s="5">
        <v>1</v>
      </c>
      <c r="F108" s="5">
        <v>0</v>
      </c>
      <c r="G108" s="14"/>
      <c r="H108" s="14"/>
      <c r="I108" s="46"/>
      <c r="J108" s="48"/>
      <c r="K108" s="48"/>
      <c r="L108" s="48"/>
      <c r="M108" s="48"/>
      <c r="N108" s="48">
        <f>C108</f>
        <v>100000</v>
      </c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</row>
    <row r="109" spans="1:27" ht="13.5" thickBot="1" x14ac:dyDescent="0.25">
      <c r="A109" s="310" t="s">
        <v>76</v>
      </c>
      <c r="B109" s="311"/>
      <c r="C109" s="117">
        <f>SUM(C101:C108)</f>
        <v>1450700</v>
      </c>
      <c r="D109" s="118">
        <f>SUM(D101:D108)</f>
        <v>637950.74758135434</v>
      </c>
      <c r="E109" s="24">
        <v>1</v>
      </c>
      <c r="F109" s="30">
        <v>0</v>
      </c>
      <c r="G109" s="28"/>
      <c r="H109" s="29"/>
      <c r="I109" s="76">
        <f t="shared" ref="I109:Z109" si="33">SUM(I101:I108)</f>
        <v>33283.440000000002</v>
      </c>
      <c r="J109" s="76">
        <f t="shared" si="33"/>
        <v>33283.440000000002</v>
      </c>
      <c r="K109" s="76">
        <f t="shared" si="33"/>
        <v>27866.639999999999</v>
      </c>
      <c r="L109" s="76">
        <f t="shared" si="33"/>
        <v>27866.639999999999</v>
      </c>
      <c r="M109" s="76">
        <f t="shared" si="33"/>
        <v>27866.639999999999</v>
      </c>
      <c r="N109" s="76">
        <f t="shared" si="33"/>
        <v>446226.64</v>
      </c>
      <c r="O109" s="76">
        <f t="shared" si="33"/>
        <v>27866.639999999999</v>
      </c>
      <c r="P109" s="76">
        <f t="shared" si="33"/>
        <v>27866.639999999999</v>
      </c>
      <c r="Q109" s="76">
        <f t="shared" si="33"/>
        <v>27866.639999999999</v>
      </c>
      <c r="R109" s="76">
        <f t="shared" si="33"/>
        <v>39236.639999999999</v>
      </c>
      <c r="S109" s="76">
        <f t="shared" si="33"/>
        <v>18950</v>
      </c>
      <c r="T109" s="76">
        <f t="shared" si="33"/>
        <v>18950</v>
      </c>
      <c r="U109" s="76">
        <f t="shared" si="33"/>
        <v>18950</v>
      </c>
      <c r="V109" s="76">
        <f t="shared" si="33"/>
        <v>18950</v>
      </c>
      <c r="W109" s="76">
        <f t="shared" si="33"/>
        <v>18950</v>
      </c>
      <c r="X109" s="76">
        <f t="shared" si="33"/>
        <v>18950</v>
      </c>
      <c r="Y109" s="76">
        <f t="shared" si="33"/>
        <v>596546</v>
      </c>
      <c r="Z109" s="76">
        <f t="shared" si="33"/>
        <v>66704.209999999992</v>
      </c>
    </row>
    <row r="110" spans="1:27" ht="13.5" thickBot="1" x14ac:dyDescent="0.25">
      <c r="A110" s="305" t="s">
        <v>134</v>
      </c>
      <c r="B110" s="306"/>
      <c r="C110" s="95">
        <f>C109+C99+C68+C51</f>
        <v>175098000</v>
      </c>
      <c r="D110" s="84">
        <f>C110/2.274</f>
        <v>77000000</v>
      </c>
      <c r="E110" s="25"/>
      <c r="F110" s="25"/>
      <c r="G110" s="77">
        <f t="shared" ref="G110:Z110" si="34">G99+G68+G51+G109</f>
        <v>0</v>
      </c>
      <c r="H110" s="77">
        <f t="shared" si="34"/>
        <v>0</v>
      </c>
      <c r="I110" s="77">
        <f t="shared" si="34"/>
        <v>55663713.336249992</v>
      </c>
      <c r="J110" s="77">
        <f t="shared" si="34"/>
        <v>26583584.346250001</v>
      </c>
      <c r="K110" s="77">
        <f t="shared" si="34"/>
        <v>19105739.786250003</v>
      </c>
      <c r="L110" s="77">
        <f t="shared" si="34"/>
        <v>19229565.986250002</v>
      </c>
      <c r="M110" s="77">
        <f t="shared" si="34"/>
        <v>13371352.986250002</v>
      </c>
      <c r="N110" s="77">
        <f t="shared" si="34"/>
        <v>14244754.986250002</v>
      </c>
      <c r="O110" s="77">
        <f t="shared" si="34"/>
        <v>7337389.9862499991</v>
      </c>
      <c r="P110" s="77">
        <f t="shared" si="34"/>
        <v>7294313.866249999</v>
      </c>
      <c r="Q110" s="77">
        <f t="shared" si="34"/>
        <v>6646774.9862499991</v>
      </c>
      <c r="R110" s="77">
        <f t="shared" si="34"/>
        <v>3523344.9862500001</v>
      </c>
      <c r="S110" s="77">
        <f t="shared" si="34"/>
        <v>3470428.3462499999</v>
      </c>
      <c r="T110" s="77">
        <f t="shared" si="34"/>
        <v>2499358.3462499999</v>
      </c>
      <c r="U110" s="77">
        <f t="shared" si="34"/>
        <v>1190358.3462499999</v>
      </c>
      <c r="V110" s="77">
        <f t="shared" si="34"/>
        <v>1557558.3462499999</v>
      </c>
      <c r="W110" s="77">
        <f t="shared" si="34"/>
        <v>845358.34624999994</v>
      </c>
      <c r="X110" s="77">
        <f t="shared" si="34"/>
        <v>899358.34624999994</v>
      </c>
      <c r="Y110" s="77">
        <f t="shared" si="34"/>
        <v>835096</v>
      </c>
      <c r="Z110" s="77">
        <f t="shared" si="34"/>
        <v>662954.21</v>
      </c>
    </row>
    <row r="111" spans="1:27" ht="13.5" thickBot="1" x14ac:dyDescent="0.25">
      <c r="A111" s="293" t="s">
        <v>99</v>
      </c>
      <c r="B111" s="294"/>
      <c r="C111" s="96"/>
      <c r="D111" s="85"/>
      <c r="E111" s="26"/>
      <c r="F111" s="26"/>
      <c r="G111" s="298">
        <f>G110+H110+I110+J110</f>
        <v>82247297.68249999</v>
      </c>
      <c r="H111" s="299"/>
      <c r="I111" s="299"/>
      <c r="J111" s="300"/>
      <c r="K111" s="295">
        <f>K110+L110+M110+N110</f>
        <v>65951413.745000005</v>
      </c>
      <c r="L111" s="296"/>
      <c r="M111" s="296"/>
      <c r="N111" s="297"/>
      <c r="O111" s="295">
        <f>O110+P110+Q110+R110</f>
        <v>24801823.824999996</v>
      </c>
      <c r="P111" s="296"/>
      <c r="Q111" s="296"/>
      <c r="R111" s="297"/>
      <c r="S111" s="295">
        <f>S110+T110+U110+V110</f>
        <v>8717703.3849999998</v>
      </c>
      <c r="T111" s="296"/>
      <c r="U111" s="296"/>
      <c r="V111" s="297"/>
      <c r="W111" s="295">
        <f>W110+X110+Y110+Z110</f>
        <v>3242766.9024999999</v>
      </c>
      <c r="X111" s="296"/>
      <c r="Y111" s="296"/>
      <c r="Z111" s="297"/>
    </row>
    <row r="112" spans="1:27" x14ac:dyDescent="0.2">
      <c r="S112" s="27"/>
      <c r="W112" s="27"/>
    </row>
    <row r="113" spans="11:26" x14ac:dyDescent="0.2">
      <c r="K113" s="27"/>
      <c r="O113" s="27"/>
      <c r="S113" s="27"/>
      <c r="W113" s="27"/>
    </row>
    <row r="114" spans="11:26" x14ac:dyDescent="0.2">
      <c r="K114" s="27"/>
      <c r="L114" s="27"/>
      <c r="O114" s="27"/>
      <c r="V114" s="27"/>
      <c r="W114" s="27"/>
    </row>
    <row r="115" spans="11:26" x14ac:dyDescent="0.2">
      <c r="N115" s="27"/>
      <c r="Z115" s="27"/>
    </row>
  </sheetData>
  <mergeCells count="131">
    <mergeCell ref="A6:Z6"/>
    <mergeCell ref="A5:Z5"/>
    <mergeCell ref="A4:Z4"/>
    <mergeCell ref="A110:B110"/>
    <mergeCell ref="E8:F8"/>
    <mergeCell ref="D8:D9"/>
    <mergeCell ref="C8:C9"/>
    <mergeCell ref="B8:B9"/>
    <mergeCell ref="A8:A9"/>
    <mergeCell ref="A100:Z100"/>
    <mergeCell ref="A109:B109"/>
    <mergeCell ref="A10:Z10"/>
    <mergeCell ref="G7:J7"/>
    <mergeCell ref="K7:N7"/>
    <mergeCell ref="O7:R7"/>
    <mergeCell ref="S7:V7"/>
    <mergeCell ref="W7:Z7"/>
    <mergeCell ref="A52:Z52"/>
    <mergeCell ref="A11:Z11"/>
    <mergeCell ref="A36:Z36"/>
    <mergeCell ref="A94:Z94"/>
    <mergeCell ref="A93:B93"/>
    <mergeCell ref="A23:B23"/>
    <mergeCell ref="A24:Z24"/>
    <mergeCell ref="BG8:BH8"/>
    <mergeCell ref="A1:Z3"/>
    <mergeCell ref="FO8:FP8"/>
    <mergeCell ref="CU8:CV8"/>
    <mergeCell ref="CW8:CX8"/>
    <mergeCell ref="CY8:CZ8"/>
    <mergeCell ref="DA8:DB8"/>
    <mergeCell ref="DC8:DD8"/>
    <mergeCell ref="G8:J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EE8:EF8"/>
    <mergeCell ref="EG8:EH8"/>
    <mergeCell ref="EI8:EJ8"/>
    <mergeCell ref="EK8:EL8"/>
    <mergeCell ref="EM8:EN8"/>
    <mergeCell ref="CA8:CB8"/>
    <mergeCell ref="CC8:CD8"/>
    <mergeCell ref="CE8:CF8"/>
    <mergeCell ref="CG8:CH8"/>
    <mergeCell ref="BK8:BL8"/>
    <mergeCell ref="BM8:BN8"/>
    <mergeCell ref="BO8:BP8"/>
    <mergeCell ref="BQ8:BR8"/>
    <mergeCell ref="BS8:BT8"/>
    <mergeCell ref="BU8:BV8"/>
    <mergeCell ref="DU8:DV8"/>
    <mergeCell ref="DW8:DX8"/>
    <mergeCell ref="DY8:DZ8"/>
    <mergeCell ref="EA8:EB8"/>
    <mergeCell ref="EC8:ED8"/>
    <mergeCell ref="DG8:DH8"/>
    <mergeCell ref="DI8:DJ8"/>
    <mergeCell ref="DK8:DL8"/>
    <mergeCell ref="DM8:DN8"/>
    <mergeCell ref="DO8:DP8"/>
    <mergeCell ref="DQ8:DR8"/>
    <mergeCell ref="BI8:BJ8"/>
    <mergeCell ref="AO8:AP8"/>
    <mergeCell ref="AQ8:AR8"/>
    <mergeCell ref="AS8:AT8"/>
    <mergeCell ref="AU8:AV8"/>
    <mergeCell ref="AW8:AX8"/>
    <mergeCell ref="FU8:FV8"/>
    <mergeCell ref="FW8:FX8"/>
    <mergeCell ref="FC8:FD8"/>
    <mergeCell ref="FE8:FF8"/>
    <mergeCell ref="FG8:FH8"/>
    <mergeCell ref="FI8:FJ8"/>
    <mergeCell ref="FK8:FL8"/>
    <mergeCell ref="FM8:FN8"/>
    <mergeCell ref="EQ8:ER8"/>
    <mergeCell ref="ES8:ET8"/>
    <mergeCell ref="EU8:EV8"/>
    <mergeCell ref="EW8:EX8"/>
    <mergeCell ref="EY8:EZ8"/>
    <mergeCell ref="FA8:FB8"/>
    <mergeCell ref="FQ8:FR8"/>
    <mergeCell ref="FS8:FT8"/>
    <mergeCell ref="EO8:EP8"/>
    <mergeCell ref="DS8:DT8"/>
    <mergeCell ref="AY8:AZ8"/>
    <mergeCell ref="BA8:BB8"/>
    <mergeCell ref="BC8:BD8"/>
    <mergeCell ref="BE8:BF8"/>
    <mergeCell ref="AM8:AN8"/>
    <mergeCell ref="K8:N8"/>
    <mergeCell ref="O8:R8"/>
    <mergeCell ref="S8:V8"/>
    <mergeCell ref="W8:Z8"/>
    <mergeCell ref="AI8:AJ8"/>
    <mergeCell ref="AK8:AL8"/>
    <mergeCell ref="AA8:AB8"/>
    <mergeCell ref="AC8:AD8"/>
    <mergeCell ref="AE8:AF8"/>
    <mergeCell ref="AG8:AH8"/>
    <mergeCell ref="A35:B35"/>
    <mergeCell ref="A42:B42"/>
    <mergeCell ref="A43:Z43"/>
    <mergeCell ref="A50:B50"/>
    <mergeCell ref="A51:B51"/>
    <mergeCell ref="A111:B111"/>
    <mergeCell ref="K111:N111"/>
    <mergeCell ref="O111:R111"/>
    <mergeCell ref="S111:V111"/>
    <mergeCell ref="W111:Z111"/>
    <mergeCell ref="A53:Z53"/>
    <mergeCell ref="G111:J111"/>
    <mergeCell ref="A64:Z64"/>
    <mergeCell ref="A63:B63"/>
    <mergeCell ref="A99:B99"/>
    <mergeCell ref="A67:B67"/>
    <mergeCell ref="A68:B68"/>
    <mergeCell ref="A98:B98"/>
    <mergeCell ref="A81:B81"/>
    <mergeCell ref="A69:Z69"/>
    <mergeCell ref="A70:Z70"/>
    <mergeCell ref="A82:Z82"/>
    <mergeCell ref="A56:Z56"/>
    <mergeCell ref="A55:B55"/>
  </mergeCells>
  <phoneticPr fontId="16" type="noConversion"/>
  <pageMargins left="0.7" right="0.7" top="0.75" bottom="0.75" header="0.3" footer="0.3"/>
  <pageSetup paperSize="8" scale="48" fitToHeight="0" orientation="landscape" r:id="rId1"/>
  <rowBreaks count="1" manualBreakCount="1">
    <brk id="51" max="191" man="1"/>
  </rowBreaks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3A7C77F4D7096B4FA3F543C3ED0D3AED" ma:contentTypeVersion="0" ma:contentTypeDescription="A content type to manage public (operations) IDB documents" ma:contentTypeScope="" ma:versionID="1989fb695322d688900583e4bfe430e5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39166366</IDBDocs_x0020_Number>
    <Document_x0020_Author xmlns="9c571b2f-e523-4ab2-ba2e-09e151a03ef4">Caprirolo, Dino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11</Value>
      <Value>10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BR-L1417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Proposal&lt;/USER_STAGE&gt;&lt;PD_OBJ_TYPE&gt;0&lt;/PD_OBJ_TYPE&gt;&lt;MAKERECORD&gt;N&lt;/MAKERECORD&gt;&lt;PD_FILEPT_NO&gt;PO-BR-L1417-Anl&lt;/PD_FILEPT_NO&gt;&lt;/Data&gt;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DS-SEC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55EE6519-40BA-4484-ACCE-F60D1BDF1D84}"/>
</file>

<file path=customXml/itemProps2.xml><?xml version="1.0" encoding="utf-8"?>
<ds:datastoreItem xmlns:ds="http://schemas.openxmlformats.org/officeDocument/2006/customXml" ds:itemID="{99997480-4B63-45C2-BD51-A4D9F1DA789F}"/>
</file>

<file path=customXml/itemProps3.xml><?xml version="1.0" encoding="utf-8"?>
<ds:datastoreItem xmlns:ds="http://schemas.openxmlformats.org/officeDocument/2006/customXml" ds:itemID="{77E9BBC9-3F56-497A-9614-FB8CAD4EB179}"/>
</file>

<file path=customXml/itemProps4.xml><?xml version="1.0" encoding="utf-8"?>
<ds:datastoreItem xmlns:ds="http://schemas.openxmlformats.org/officeDocument/2006/customXml" ds:itemID="{712E3D98-A377-4BF5-8D09-DE983342E57F}"/>
</file>

<file path=customXml/itemProps5.xml><?xml version="1.0" encoding="utf-8"?>
<ds:datastoreItem xmlns:ds="http://schemas.openxmlformats.org/officeDocument/2006/customXml" ds:itemID="{83258B1E-6613-4744-B9AB-0608923227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PEP Y POA FISICO BR-L1417</vt:lpstr>
      <vt:lpstr>PEP y POA FINANCIERO BR-L1417</vt:lpstr>
      <vt:lpstr>'PEP y POA FINANCIERO BR-L1417'!Print_Area</vt:lpstr>
      <vt:lpstr>'PEP y POA FINANCIERO BR-L1417'!Print_Titles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Ejecución del Programa</dc:title>
  <dc:creator>Zaida de Barros Melo N santos</dc:creator>
  <cp:lastModifiedBy>Melissa</cp:lastModifiedBy>
  <cp:lastPrinted>2014-10-30T13:23:54Z</cp:lastPrinted>
  <dcterms:created xsi:type="dcterms:W3CDTF">2013-11-12T14:45:40Z</dcterms:created>
  <dcterms:modified xsi:type="dcterms:W3CDTF">2014-10-30T20:15:01Z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0x01010046CF21643EE8D14686A648AA6DAD0892003A7C77F4D7096B4FA3F543C3ED0D3AED</vt:lpwstr>
  </property>
  <property fmtid="{D5CDD505-2E9C-101B-9397-08002B2CF9AE}" pid="5" name="TaxKeywordTaxHTField">
    <vt:lpwstr/>
  </property>
  <property fmtid="{D5CDD505-2E9C-101B-9397-08002B2CF9AE}" pid="6" name="Series Operations IDB">
    <vt:lpwstr>10;#Loan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10;#Loan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11;#Project Preparation, Planning and Design|29ca0c72-1fc4-435f-a09c-28585cb5eac9</vt:lpwstr>
  </property>
</Properties>
</file>