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attos\OneDrive - Inter-American Development Bank Group\Peru\FIP\Contrato de prestamo y convenio de donacion\"/>
    </mc:Choice>
  </mc:AlternateContent>
  <xr:revisionPtr revIDLastSave="192" documentId="8_{30027F13-FE4C-41A1-BC63-FD10F4323147}" xr6:coauthVersionLast="34" xr6:coauthVersionMax="34" xr10:uidLastSave="{4ABBD81E-D337-4F6F-B093-E163E0CE30B8}"/>
  <bookViews>
    <workbookView xWindow="0" yWindow="0" windowWidth="19200" windowHeight="8145" tabRatio="417" xr2:uid="{00000000-000D-0000-FFFF-FFFF00000000}"/>
  </bookViews>
  <sheets>
    <sheet name="Resumido" sheetId="3" r:id="rId1"/>
    <sheet name="PEP" sheetId="1" r:id="rId2"/>
    <sheet name="POA" sheetId="2" r:id="rId3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0" i="1"/>
  <c r="I19" i="1"/>
  <c r="H19" i="1"/>
  <c r="F24" i="1"/>
  <c r="F23" i="1"/>
  <c r="F22" i="1"/>
  <c r="F21" i="1"/>
  <c r="F20" i="1"/>
  <c r="F19" i="1"/>
  <c r="E24" i="1"/>
  <c r="E23" i="1"/>
  <c r="E22" i="1"/>
  <c r="E21" i="1"/>
  <c r="E20" i="1"/>
  <c r="E19" i="1"/>
  <c r="O13" i="1"/>
  <c r="N13" i="1"/>
  <c r="L13" i="1"/>
  <c r="N11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F8" i="1"/>
  <c r="E8" i="1"/>
  <c r="S17" i="1"/>
  <c r="S16" i="1"/>
  <c r="S15" i="1"/>
  <c r="S14" i="1"/>
  <c r="S13" i="1"/>
  <c r="S12" i="1"/>
  <c r="S11" i="1"/>
  <c r="S10" i="1"/>
  <c r="S9" i="1"/>
  <c r="S8" i="1"/>
  <c r="P17" i="1"/>
  <c r="P16" i="1"/>
  <c r="P15" i="1"/>
  <c r="P14" i="1"/>
  <c r="P13" i="1"/>
  <c r="P12" i="1"/>
  <c r="P11" i="1"/>
  <c r="P10" i="1"/>
  <c r="P9" i="1"/>
  <c r="P8" i="1"/>
  <c r="M17" i="1"/>
  <c r="M16" i="1"/>
  <c r="M15" i="1"/>
  <c r="M14" i="1"/>
  <c r="M13" i="1"/>
  <c r="M12" i="1"/>
  <c r="M11" i="1"/>
  <c r="M10" i="1"/>
  <c r="M9" i="1"/>
  <c r="M8" i="1"/>
  <c r="J17" i="1"/>
  <c r="J16" i="1"/>
  <c r="J15" i="1"/>
  <c r="J14" i="1"/>
  <c r="J13" i="1"/>
  <c r="J12" i="1"/>
  <c r="J11" i="1"/>
  <c r="J10" i="1"/>
  <c r="J9" i="1"/>
  <c r="J8" i="1"/>
  <c r="G9" i="1"/>
  <c r="G10" i="1"/>
  <c r="G11" i="1"/>
  <c r="G12" i="1"/>
  <c r="G13" i="1"/>
  <c r="G14" i="1"/>
  <c r="G15" i="1"/>
  <c r="G16" i="1"/>
  <c r="G17" i="1"/>
  <c r="G8" i="1"/>
  <c r="F7" i="1"/>
  <c r="C4" i="3"/>
  <c r="E7" i="1"/>
  <c r="B4" i="3"/>
  <c r="E63" i="1"/>
  <c r="E65" i="1"/>
  <c r="B10" i="3"/>
  <c r="B11" i="3"/>
  <c r="F18" i="1"/>
  <c r="E18" i="1"/>
  <c r="F27" i="1"/>
  <c r="F25" i="1"/>
  <c r="E25" i="1"/>
  <c r="F38" i="1"/>
  <c r="F49" i="1"/>
  <c r="F37" i="1"/>
  <c r="F60" i="1"/>
  <c r="F36" i="1"/>
  <c r="E38" i="1"/>
  <c r="E49" i="1"/>
  <c r="E37" i="1"/>
  <c r="E60" i="1"/>
  <c r="E36" i="1"/>
  <c r="D10" i="3"/>
  <c r="D9" i="3"/>
  <c r="C8" i="3"/>
  <c r="D8" i="3"/>
  <c r="C7" i="3"/>
  <c r="D7" i="3"/>
  <c r="D6" i="3"/>
  <c r="D5" i="3"/>
  <c r="D4" i="3"/>
  <c r="D11" i="3"/>
  <c r="C11" i="3"/>
</calcChain>
</file>

<file path=xl/sharedStrings.xml><?xml version="1.0" encoding="utf-8"?>
<sst xmlns="http://schemas.openxmlformats.org/spreadsheetml/2006/main" count="252" uniqueCount="212">
  <si>
    <t>Plan de Ejecución Plurianual (PEP)</t>
  </si>
  <si>
    <t xml:space="preserve">Tipo cambio compra </t>
  </si>
  <si>
    <t>PE-L1232 - PE-G1003</t>
  </si>
  <si>
    <t>Total</t>
  </si>
  <si>
    <t>Año 1</t>
  </si>
  <si>
    <t>Año 2</t>
  </si>
  <si>
    <t>Año 3</t>
  </si>
  <si>
    <t>Año 4 BID</t>
  </si>
  <si>
    <t>Año 5</t>
  </si>
  <si>
    <t>Actividades  Por Componente y PIPs</t>
  </si>
  <si>
    <t>Costos (S/.)</t>
  </si>
  <si>
    <t>Costos ($)</t>
  </si>
  <si>
    <t>Donación</t>
  </si>
  <si>
    <t>Préstamo</t>
  </si>
  <si>
    <t>Total Año 1</t>
  </si>
  <si>
    <t>Total Año 2</t>
  </si>
  <si>
    <t>Total Año 3</t>
  </si>
  <si>
    <t>Total Año 4</t>
  </si>
  <si>
    <t>Total Año 5</t>
  </si>
  <si>
    <t>Componente I: Mejoramiento de los servicios de apoyo al aprovechamiento sostenible de la biodiversidad de los ecosistemas</t>
  </si>
  <si>
    <t xml:space="preserve">Comunidades nativas en la zona del Corredor Tarapoto – Yurimaguas y el Corredor Puerto Maldonado-Iñapari titulados con demarcación </t>
  </si>
  <si>
    <t>Espacios locales de participación en la zona del Corredor Tarapoto – Yurimaguas y el Corredor Puerto Maldonado-Iñapari</t>
  </si>
  <si>
    <t>Planes de vida aprobados en comunidades</t>
  </si>
  <si>
    <t>Proyectos de incentivos de conservación aprobados para comunidades nativas</t>
  </si>
  <si>
    <t>Proyectos de incentivos de consersación aprobados para pequeños usuarios del bosque</t>
  </si>
  <si>
    <t>Beneficiarios de comunidades nativas que reciben asistencia técnica y asesoramiento</t>
  </si>
  <si>
    <t>Beneficiarios de pequeños usuarios del bosque beneficiarios que reciben asistencia y asesoramiento</t>
  </si>
  <si>
    <t>Beneficiarias mujeres de pequeños usuarios del bosque beneficiarios que reciben asistencia y asesoramiento</t>
  </si>
  <si>
    <t>Funcionarios públicos capacitados</t>
  </si>
  <si>
    <t>Comunidades con monitoreo y vigilancia de bosques implementado en el terreno</t>
  </si>
  <si>
    <t>Componente II PIP 04: Fortalecimiento de la gobernanza nacional de bosques</t>
  </si>
  <si>
    <t>Plataforma SIG de monitoreo de bosques interconectada con SERFOR y DIGESPARC</t>
  </si>
  <si>
    <t>Reportes de mapas y análisis de cobertura forestal mensual elaborados</t>
  </si>
  <si>
    <t>GORES equipados para el monitoreo de la cobertura de bosques</t>
  </si>
  <si>
    <t>Funcionarios públicos capacitados en generación de información</t>
  </si>
  <si>
    <t>Capacitaciones realizadas en el uso de información del MMCB</t>
  </si>
  <si>
    <t>Comunidades equipadas para realizar el monitoreo y vigilancia</t>
  </si>
  <si>
    <t>C</t>
  </si>
  <si>
    <t>GESTIÓN, SUPERVISIÓN y MONITOREO SALVAGUARDIAS AMBIENTALES Y SOCIALES</t>
  </si>
  <si>
    <t>7.1.Linea de Base</t>
  </si>
  <si>
    <t>7.2. Estudio definitivo</t>
  </si>
  <si>
    <t>7.3. Evaluaciónes medio termino y final</t>
  </si>
  <si>
    <t xml:space="preserve">7.4. Sistema de monitoreo </t>
  </si>
  <si>
    <t>7.5. Gestión Ambiental y Social (PGAS)</t>
  </si>
  <si>
    <t>7.6. Auditorias / Fiscalización Técnica</t>
  </si>
  <si>
    <t>D</t>
  </si>
  <si>
    <t xml:space="preserve">AUDITORIAS </t>
  </si>
  <si>
    <t>8.1. Auditorías Financieras</t>
  </si>
  <si>
    <t xml:space="preserve"> </t>
  </si>
  <si>
    <t>E</t>
  </si>
  <si>
    <t>GESTTIÓN DEL PROGRAMA FIP</t>
  </si>
  <si>
    <t>E.1</t>
  </si>
  <si>
    <t>Personal</t>
  </si>
  <si>
    <t>Sede central</t>
  </si>
  <si>
    <t>9.1. Coordinador del Programa FIP</t>
  </si>
  <si>
    <t>9.2. Especialista proyecto PIP 04</t>
  </si>
  <si>
    <t>9.3. Especialista en Presupuesto Monitoreo y Evaluación</t>
  </si>
  <si>
    <t>9.4. Especialista en adquisiciones</t>
  </si>
  <si>
    <t>9.5. Analista en adquisiciones</t>
  </si>
  <si>
    <t>9.6. Especialista Financiero Contable</t>
  </si>
  <si>
    <t>9.7. Especialista en tesorería</t>
  </si>
  <si>
    <t xml:space="preserve">9.8. Especialista en administración </t>
  </si>
  <si>
    <t>9.9. Especialista legal</t>
  </si>
  <si>
    <t>9.10. Especialista social - ambiental</t>
  </si>
  <si>
    <t>En Zona</t>
  </si>
  <si>
    <t>9.11. Coordinador Zonal PIP 01</t>
  </si>
  <si>
    <t>9.12. Coordinador Zonal PIP 03</t>
  </si>
  <si>
    <t>9.13. Especialista técnico PIP 01 y PIP 03</t>
  </si>
  <si>
    <t>9.14. Especialista en negocios PIP 01 y PIP 03</t>
  </si>
  <si>
    <t>9.15. Especialista social PIP 01</t>
  </si>
  <si>
    <t>9.16. Especialista social PIP 03</t>
  </si>
  <si>
    <t>9.17. Especialista ambiental PIP 01</t>
  </si>
  <si>
    <t>9.18. Especialista ambiental PIP 03</t>
  </si>
  <si>
    <t>9.19. Especialista Financiero Contable PIP 01</t>
  </si>
  <si>
    <t>9.20. Especialista Financiero Contable PIP 03</t>
  </si>
  <si>
    <t>E2.</t>
  </si>
  <si>
    <t>Equipamiento y Servicios</t>
  </si>
  <si>
    <t>10.1.Equipamiento</t>
  </si>
  <si>
    <t>10.2.Mobiliario</t>
  </si>
  <si>
    <t>10.3.Materiales de escritorio</t>
  </si>
  <si>
    <t>10.4.Servicios Públicos</t>
  </si>
  <si>
    <t>10.5.Movilidad y Viáticos</t>
  </si>
  <si>
    <t>TOTAL A+B+C+D+E</t>
  </si>
  <si>
    <t>Gestiones previas</t>
  </si>
  <si>
    <t>Firma del contrato</t>
  </si>
  <si>
    <t>Desarrollo de la actividad</t>
  </si>
  <si>
    <t>Ref</t>
  </si>
  <si>
    <t>Actividades</t>
  </si>
  <si>
    <t>IV TRIM</t>
  </si>
  <si>
    <t>I TRIM</t>
  </si>
  <si>
    <t>II TRIM</t>
  </si>
  <si>
    <t>III TRIM</t>
  </si>
  <si>
    <t xml:space="preserve">IMPLEMENTACIÓN DE CONDICIONES PREVIAS </t>
  </si>
  <si>
    <t>Aprobación del MOF del PNCBMCC</t>
  </si>
  <si>
    <t>Aprobación del ROP del FIP</t>
  </si>
  <si>
    <t>Conformación del Grupo de Trabajo -Comité Directivo</t>
  </si>
  <si>
    <t>Conformación del Comité Consultivo Nacional</t>
  </si>
  <si>
    <t>Suscripción de Convenios  de colaboración interinstitucional</t>
  </si>
  <si>
    <t>CONFORMACIÓN DEL EGP-FIP</t>
  </si>
  <si>
    <t>Contratación del Coordinador del Programa FIP</t>
  </si>
  <si>
    <t>Contratación de especialista del componente 2 (PIP 04)</t>
  </si>
  <si>
    <t>Contratación del especialista en Presupuesto Monitoreo y Evaluación</t>
  </si>
  <si>
    <t>Contratación del especialista en adquisiciones</t>
  </si>
  <si>
    <t>Contratación del analista en adquisiciones</t>
  </si>
  <si>
    <t>Contratación del especialista financiero contable</t>
  </si>
  <si>
    <t>Contratación del especialista en tesorería</t>
  </si>
  <si>
    <t xml:space="preserve">Contratación del especialista en administración </t>
  </si>
  <si>
    <t>Contratación del especialista legal</t>
  </si>
  <si>
    <t>Contratación del especialista social - ambiental</t>
  </si>
  <si>
    <t>Contratación del coordinador Zonal PIP 01</t>
  </si>
  <si>
    <t>Contratación del coordinador Zonal PIP 03</t>
  </si>
  <si>
    <t>Contratación del especialista técnico PIP 01 y PIP 03</t>
  </si>
  <si>
    <t>Contratación del especialista en negocios PIP 01 y PIP 03</t>
  </si>
  <si>
    <t>Contratación del especialista social PIP 01</t>
  </si>
  <si>
    <t>Contratación del especialista social PIP 03</t>
  </si>
  <si>
    <t>Contratación del especialista ambiental PIP 01</t>
  </si>
  <si>
    <t>Contratación del especialista ambiental PIP 03</t>
  </si>
  <si>
    <t>Contratación del especialista financiero contable PIP 01</t>
  </si>
  <si>
    <t>Contratación del especialista financiero contable PIP 03</t>
  </si>
  <si>
    <t xml:space="preserve">EQUIPAMIENO Y GASTOS RECURRENTES </t>
  </si>
  <si>
    <t xml:space="preserve">Equipamiento </t>
  </si>
  <si>
    <t>Mobiliario</t>
  </si>
  <si>
    <t>Materiales de escritorio</t>
  </si>
  <si>
    <t>Servicios públicos</t>
  </si>
  <si>
    <t>Movilidad y viaticos</t>
  </si>
  <si>
    <t>Corredor Tarapoto – Yurimaguas, en las regiones San Martín y Loreto</t>
  </si>
  <si>
    <t>Sub componente 1. Adecuada capacidad institucional para la conservacion de bosques</t>
  </si>
  <si>
    <t>1.1.1. Reconocimiento, titulación y asignación de derechos de uso de la tierra para comunidades nativas</t>
  </si>
  <si>
    <t>1.2. Eficientes instrumentos de gestión para la conservación del paisaje forestal</t>
  </si>
  <si>
    <t>1.2.1. Fortalecimiento de espacios de participación ciudadana en el marco de las CAR y CAM para gestión de los bosques y el ordenamiento del territorio</t>
  </si>
  <si>
    <t>1.2.2. Planes de vida (Fortalecimiento de capacidades para implementacion de  instrumentos de gestión del territorio y los bosques comunales)</t>
  </si>
  <si>
    <t>1.2.3.Entrenamiento y capacitación de funcionarios del Estado</t>
  </si>
  <si>
    <t>1.2.4. Fortalecimiento de sistemas de monitoreo y vigilancia de bosques</t>
  </si>
  <si>
    <t>Sub componente 2. Aprovechamiento sostenible de los bosques y sus servicios ecosistémicos</t>
  </si>
  <si>
    <t>2.1. Fortalecimiento de capacidades técnicas, organizativas, empresariales y comerciales de comunidades nativas y pequeños usuarios del bosque, para los negocios sostenibles</t>
  </si>
  <si>
    <t>2.1.1. Convocatoria, selección de ideas de proyectos de incentivos y formulación de planes</t>
  </si>
  <si>
    <t>2.1.2. Evaluación de planes de incentivos presentados y de su implementación</t>
  </si>
  <si>
    <t>2.1.3. Preparación para la implementación del proyecto de incentivos</t>
  </si>
  <si>
    <t>2.1.4. Mejora de competencias para el aprovechamiento sostenible de productos maderables</t>
  </si>
  <si>
    <t>2.1.5. Mejora de competencias para el aprovechamiento sostenible de productos no maderables</t>
  </si>
  <si>
    <t>2.1.6. Mejora de competencias para el aprovechamiento sostenible de sistemas agroforestales</t>
  </si>
  <si>
    <t>2.1.7. Mejora de competencias para el aprovechamiento sostenible de servicios de ecoturismo</t>
  </si>
  <si>
    <t>2.1.8. Desarrollo empresarial y asociativo en las comunidades nativas y PUB para su integración a los mercados</t>
  </si>
  <si>
    <t>2.1.9. Ferias de promoción y ruedas de negocios para negocios sostenibles</t>
  </si>
  <si>
    <t>2.2.10. Establecimiento de alianzas comerciales y acuerdos público-privados</t>
  </si>
  <si>
    <t>2.2. Promoción de negocios sostenibles para la conservación de bosques</t>
  </si>
  <si>
    <t>2.2.1. Implementación de Fondo de Incentivos para la Conservacion de Bosques</t>
  </si>
  <si>
    <t>Proyecto PIP 03:Corredor Puerto Maldonado-Iñapari y Reserva Comunal Amarakaeri, en la regiòn Madre de Dios</t>
  </si>
  <si>
    <t>Sub componente 3. Adecuada capacidad institucional para la conservacion de bosques</t>
  </si>
  <si>
    <t>3.1. Adecuada asignacion de derechos de uso de la tierra</t>
  </si>
  <si>
    <t>3.1.1. Reconocimiento, titulación y asignación de derechos de uso de la tierra para comunidades nativas</t>
  </si>
  <si>
    <t>3.2. Eficientes instrumentos de gestión para la conservación de bosques</t>
  </si>
  <si>
    <t>3.2.1. Fortalecimiento de espacios de participación ciudadana en el marco de las CAR y CAM para gestión de los bosques y el ordenamiento del territorio</t>
  </si>
  <si>
    <t>3.2.2. Planes de vida (Fortalecimiento de capacidades para implementacion de  instrumentos de gestión del territorio y los bosques comunales)</t>
  </si>
  <si>
    <t>3.2.3. Fortalecimiento de sistemas de monitoreo y vigilancia de bosques</t>
  </si>
  <si>
    <t>Sub componente 4: Aprovechamiento sostenible de los bosques y sus servicios ecosistémicos</t>
  </si>
  <si>
    <t>4.1. Fortalecimiento de capacidades técnicas, organizativas, empresariales y comerciales de comunidades nativas y pequeños usuarios del bosque, para los negocios sostenibles</t>
  </si>
  <si>
    <t>4.1.1.Convocatoria, selección de ideas de negocio y formulación de planes</t>
  </si>
  <si>
    <t>4.1.2.Evaluación de planes de negocio presentados y de su implementación</t>
  </si>
  <si>
    <t>4.1.3. Preparación para la implementación del plan de negocio</t>
  </si>
  <si>
    <t>4.1.4. Mejora de competencias para el aprovechamiento sostenible de productos maderables</t>
  </si>
  <si>
    <t>4.1.5. Mejora de competencias para el aprovechamiento sostenible de productos no maderables</t>
  </si>
  <si>
    <t>4.1.6. Mejora de competencias para el aprovechamiento sostenible de sistemas agroforestales</t>
  </si>
  <si>
    <t>4.1.7. Mejora de competencias para el aprovechamiento sostenible de servicios de ecoturismo</t>
  </si>
  <si>
    <t>4.1.8. Desarrollo empresarial y asociativo en las comunidades nativas y PUB para su integración a los mercados</t>
  </si>
  <si>
    <t>4.1.9. Ferias de promoción y ruedas de negocios para negocios sostenibles</t>
  </si>
  <si>
    <t>4.1.10. Establecimiento de alianzas comerciales y acuerdos público-privados</t>
  </si>
  <si>
    <t>4.2. Promoción de negocios sostenibles para la conservación de bosques</t>
  </si>
  <si>
    <t>4.2.1.Implementación de Fondo de Incentivos para la Conservacion de Bosques</t>
  </si>
  <si>
    <t>Proyecto PIP 04:</t>
  </si>
  <si>
    <t>Sub componente 5. Gestión y manejo de la información georreferenciada, mejoradas, entre instancias nacionales y regionales.</t>
  </si>
  <si>
    <t>5.1. Articulación de Sistemas de Información Georreferenciada (SIG) entre los diferentes niveles de gobierno</t>
  </si>
  <si>
    <t>5.1.1. Articular el módulo de monitoreo de la cobertura de bosque al SINIA y SNIFFS.</t>
  </si>
  <si>
    <t>5.1.2. Elaboración e implementación del Plan de Interoperatibilidad del MMCB a Nivel Nacional y Regional.</t>
  </si>
  <si>
    <t>5.1.3. Desarrollar un procedimiento de retroalimentación y socialización preliminar de la generación de información del monitoreo de la cobertura de bosques con los GORE</t>
  </si>
  <si>
    <t>5.2. Generación y distribución de información de monitoreo de cambios en la cpbertura de bosques para el MMCB</t>
  </si>
  <si>
    <t>5.2.1.Generación de Información para el Modulo de Monitoreo de la Cobertura de Bosques</t>
  </si>
  <si>
    <t xml:space="preserve">5.2.2.Manejo de Información de Monitoreo de la Cobertura de Bosques por parte de lso GORE  </t>
  </si>
  <si>
    <t>5.3. Desarrollo de capacidades técnicas para la generación de información de Monitoreo de cambios en la cobertura de bosques</t>
  </si>
  <si>
    <t xml:space="preserve">5.3.1. Desarrollo de Capacidades de capacidades para la generación de Información del MMCB </t>
  </si>
  <si>
    <t>5.3.2. Desarrollo de capacidades en el uso de la información del módulo de monitoreo de bosques dirigido a entidades públicas y sociedad civil</t>
  </si>
  <si>
    <t xml:space="preserve">Sub componente 6. Sistema de monitoreo comunal con capacidades mejoradas </t>
  </si>
  <si>
    <t xml:space="preserve">6.1. Desarrollo de capacidades técnicas y equipámiento para el monitoreo comunal </t>
  </si>
  <si>
    <t xml:space="preserve">6.1.1. Diseño  del Monitoreo Comunal y su interoperatibidad con el MMCB </t>
  </si>
  <si>
    <t>6.1.2. Equipamiento tecnológico para el Monitoreo Comunal</t>
  </si>
  <si>
    <t>6.1.3.. Fortalecimiento de capacidades para el Monitoreo Comunal a nivel de Nacional, Regional y Local.</t>
  </si>
  <si>
    <t>GESTIÓN, SUPERVISIÓN Y MONITOREO Y SALVAGUARDAS AMBIENTALES Y SOCIALES</t>
  </si>
  <si>
    <t>Elaboración del plan de metas en función del marco de resultados del Proyecto</t>
  </si>
  <si>
    <t>Inclusión de acciones en el POA (actualizar según avance)</t>
  </si>
  <si>
    <t>Inclusión de recursos en el presupuesto anual</t>
  </si>
  <si>
    <t>Inclusión de procesos en el PAC</t>
  </si>
  <si>
    <t>Seguimiento de los compromisos de conservción a través de la plataforma Geobosques (18 y36 meses)</t>
  </si>
  <si>
    <t>Plan Operativo Anual</t>
  </si>
  <si>
    <t>Categoría de inversión</t>
  </si>
  <si>
    <t>CIF donación</t>
  </si>
  <si>
    <t>CIF préstamo</t>
  </si>
  <si>
    <t>%</t>
  </si>
  <si>
    <t>Componente I. Mejoramiento de los servicios de apoyo al aprovechamiento sostenible de la biodiversidad de los ecosistemas</t>
  </si>
  <si>
    <t>56,51</t>
  </si>
  <si>
    <r>
      <t>1.1. Mejoramiento de los servicios de apoyo para la conservación de la biodiversidad del paisaje forestal</t>
    </r>
    <r>
      <rPr>
        <sz val="9"/>
        <color rgb="FF000000"/>
        <rFont val="Arial"/>
        <family val="2"/>
      </rPr>
      <t xml:space="preserve"> del corredor Tarapoto – Yurimaguas, en los departamentos de San Martín y Loreto</t>
    </r>
  </si>
  <si>
    <t>28,25</t>
  </si>
  <si>
    <r>
      <t xml:space="preserve">1.2. </t>
    </r>
    <r>
      <rPr>
        <sz val="9"/>
        <color theme="1"/>
        <rFont val="Arial"/>
        <family val="2"/>
      </rPr>
      <t xml:space="preserve">Mejoramiento de los servicios de apoyo para la conservación de la biodiversidad del </t>
    </r>
    <r>
      <rPr>
        <sz val="9"/>
        <color rgb="FF000000"/>
        <rFont val="Arial"/>
        <family val="2"/>
      </rPr>
      <t>paisaje forestal del corredor Puerto Maldonado – Iñapari y del ámbito de la Reserva Comunal Amarakaeri, en el departamento de Madre de Dios</t>
    </r>
  </si>
  <si>
    <t>28,26</t>
  </si>
  <si>
    <t>Componente II. Mejoramiento del servicio de información ambiental para el mapeo de la deforestación en los bosques amazónicos del Perú</t>
  </si>
  <si>
    <t>28,99</t>
  </si>
  <si>
    <t>Seguimiento, evaluación y gestión socioambiental</t>
  </si>
  <si>
    <t>3,9</t>
  </si>
  <si>
    <t>Auditoría</t>
  </si>
  <si>
    <t>1,0</t>
  </si>
  <si>
    <t>Administración</t>
  </si>
  <si>
    <t>9,6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</si>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</sst>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\ _€_-;\-* #,##0\ _€_-;_-* &quot;-&quot;\ _€_-;_-@_-"/>
    <numFmt numFmtId="166" formatCode="_-* #,##0_-;\-* #,##0_-;_-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AC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rgb="FFC00000"/>
        <bgColor theme="5" tint="0.5999938962981048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3743705557422"/>
      </left>
      <right style="thick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ck">
        <color theme="0" tint="-0.149906918546098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0" tint="-0.14987640003662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0" tint="-0.249977111117893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0691854609822"/>
      </left>
      <right style="thick">
        <color theme="0" tint="-0.249977111117893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0" tint="-0.249977111117893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03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vertical="center" wrapText="1"/>
    </xf>
    <xf numFmtId="164" fontId="6" fillId="4" borderId="15" xfId="2" applyNumberFormat="1" applyFont="1" applyFill="1" applyBorder="1" applyAlignment="1">
      <alignment horizontal="right" vertical="center"/>
    </xf>
    <xf numFmtId="164" fontId="6" fillId="4" borderId="16" xfId="2" applyNumberFormat="1" applyFont="1" applyFill="1" applyBorder="1" applyAlignment="1">
      <alignment horizontal="right" vertical="center"/>
    </xf>
    <xf numFmtId="164" fontId="6" fillId="4" borderId="8" xfId="2" applyNumberFormat="1" applyFont="1" applyFill="1" applyBorder="1" applyAlignment="1">
      <alignment horizontal="right" vertical="center"/>
    </xf>
    <xf numFmtId="164" fontId="6" fillId="4" borderId="14" xfId="2" applyNumberFormat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 vertical="center"/>
    </xf>
    <xf numFmtId="165" fontId="3" fillId="0" borderId="8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wrapText="1"/>
    </xf>
    <xf numFmtId="164" fontId="5" fillId="5" borderId="15" xfId="2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wrapText="1"/>
    </xf>
    <xf numFmtId="0" fontId="5" fillId="5" borderId="15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left"/>
    </xf>
    <xf numFmtId="3" fontId="5" fillId="5" borderId="16" xfId="0" applyNumberFormat="1" applyFont="1" applyFill="1" applyBorder="1" applyAlignment="1">
      <alignment horizontal="right" vertical="center"/>
    </xf>
    <xf numFmtId="3" fontId="5" fillId="5" borderId="8" xfId="0" applyNumberFormat="1" applyFont="1" applyFill="1" applyBorder="1" applyAlignment="1">
      <alignment horizontal="right" vertical="center"/>
    </xf>
    <xf numFmtId="2" fontId="5" fillId="0" borderId="15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 wrapText="1"/>
    </xf>
    <xf numFmtId="164" fontId="4" fillId="4" borderId="15" xfId="2" applyNumberFormat="1" applyFont="1" applyFill="1" applyBorder="1" applyAlignment="1">
      <alignment horizontal="right" vertical="center"/>
    </xf>
    <xf numFmtId="164" fontId="4" fillId="4" borderId="16" xfId="2" applyNumberFormat="1" applyFont="1" applyFill="1" applyBorder="1" applyAlignment="1">
      <alignment horizontal="right" vertical="center"/>
    </xf>
    <xf numFmtId="164" fontId="4" fillId="4" borderId="14" xfId="2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/>
    </xf>
    <xf numFmtId="0" fontId="5" fillId="0" borderId="15" xfId="0" applyFont="1" applyFill="1" applyBorder="1"/>
    <xf numFmtId="3" fontId="5" fillId="0" borderId="15" xfId="3" applyNumberFormat="1" applyFont="1" applyFill="1" applyBorder="1" applyAlignment="1">
      <alignment horizontal="right" vertical="center" wrapText="1"/>
    </xf>
    <xf numFmtId="3" fontId="5" fillId="0" borderId="16" xfId="3" applyNumberFormat="1" applyFont="1" applyFill="1" applyBorder="1" applyAlignment="1">
      <alignment horizontal="right" vertical="center" wrapText="1"/>
    </xf>
    <xf numFmtId="3" fontId="5" fillId="5" borderId="16" xfId="3" applyNumberFormat="1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center"/>
    </xf>
    <xf numFmtId="0" fontId="5" fillId="5" borderId="15" xfId="0" applyFont="1" applyFill="1" applyBorder="1" applyAlignment="1">
      <alignment wrapText="1"/>
    </xf>
    <xf numFmtId="3" fontId="5" fillId="5" borderId="15" xfId="3" applyNumberFormat="1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left" vertical="center"/>
    </xf>
    <xf numFmtId="164" fontId="4" fillId="4" borderId="14" xfId="2" applyNumberFormat="1" applyFont="1" applyFill="1" applyBorder="1" applyAlignment="1">
      <alignment horizontal="right"/>
    </xf>
    <xf numFmtId="3" fontId="4" fillId="4" borderId="14" xfId="0" applyNumberFormat="1" applyFont="1" applyFill="1" applyBorder="1" applyAlignment="1">
      <alignment horizontal="right" vertical="center"/>
    </xf>
    <xf numFmtId="3" fontId="4" fillId="0" borderId="12" xfId="0" applyNumberFormat="1" applyFont="1" applyFill="1" applyBorder="1" applyAlignment="1">
      <alignment horizontal="center"/>
    </xf>
    <xf numFmtId="0" fontId="5" fillId="0" borderId="12" xfId="0" applyFont="1" applyFill="1" applyBorder="1"/>
    <xf numFmtId="3" fontId="5" fillId="5" borderId="12" xfId="3" applyNumberFormat="1" applyFont="1" applyFill="1" applyBorder="1" applyAlignment="1">
      <alignment horizontal="right" vertical="center" wrapText="1"/>
    </xf>
    <xf numFmtId="3" fontId="5" fillId="5" borderId="13" xfId="3" applyNumberFormat="1" applyFont="1" applyFill="1" applyBorder="1" applyAlignment="1">
      <alignment horizontal="right" vertical="center" wrapText="1"/>
    </xf>
    <xf numFmtId="165" fontId="5" fillId="5" borderId="17" xfId="3" applyNumberFormat="1" applyFont="1" applyFill="1" applyBorder="1" applyAlignment="1">
      <alignment horizontal="right" vertical="center" wrapText="1"/>
    </xf>
    <xf numFmtId="3" fontId="5" fillId="0" borderId="14" xfId="0" applyNumberFormat="1" applyFont="1" applyFill="1" applyBorder="1" applyAlignment="1">
      <alignment horizontal="right" vertical="center"/>
    </xf>
    <xf numFmtId="2" fontId="5" fillId="0" borderId="15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65" fontId="5" fillId="5" borderId="8" xfId="3" applyNumberFormat="1" applyFont="1" applyFill="1" applyBorder="1" applyAlignment="1">
      <alignment horizontal="right" vertical="center" wrapText="1"/>
    </xf>
    <xf numFmtId="165" fontId="5" fillId="5" borderId="8" xfId="1" applyNumberFormat="1" applyFont="1" applyFill="1" applyBorder="1" applyAlignment="1">
      <alignment horizontal="right" vertical="center"/>
    </xf>
    <xf numFmtId="0" fontId="5" fillId="5" borderId="16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3" fontId="5" fillId="5" borderId="8" xfId="3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/>
    </xf>
    <xf numFmtId="0" fontId="4" fillId="4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right"/>
    </xf>
    <xf numFmtId="3" fontId="4" fillId="4" borderId="16" xfId="0" applyNumberFormat="1" applyFont="1" applyFill="1" applyBorder="1" applyAlignment="1">
      <alignment horizontal="right" vertical="center"/>
    </xf>
    <xf numFmtId="3" fontId="4" fillId="4" borderId="8" xfId="0" applyNumberFormat="1" applyFont="1" applyFill="1" applyBorder="1" applyAlignment="1">
      <alignment horizontal="right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5" xfId="0" applyFont="1" applyFill="1" applyBorder="1"/>
    <xf numFmtId="3" fontId="4" fillId="6" borderId="15" xfId="0" applyNumberFormat="1" applyFont="1" applyFill="1" applyBorder="1" applyAlignment="1">
      <alignment horizontal="right" vertical="center"/>
    </xf>
    <xf numFmtId="3" fontId="4" fillId="6" borderId="16" xfId="0" applyNumberFormat="1" applyFont="1" applyFill="1" applyBorder="1" applyAlignment="1">
      <alignment horizontal="right" vertical="center"/>
    </xf>
    <xf numFmtId="3" fontId="4" fillId="6" borderId="8" xfId="0" applyNumberFormat="1" applyFont="1" applyFill="1" applyBorder="1" applyAlignment="1">
      <alignment horizontal="right" vertical="center"/>
    </xf>
    <xf numFmtId="3" fontId="4" fillId="6" borderId="14" xfId="0" applyNumberFormat="1" applyFont="1" applyFill="1" applyBorder="1" applyAlignment="1">
      <alignment horizontal="right" vertical="center"/>
    </xf>
    <xf numFmtId="0" fontId="4" fillId="7" borderId="15" xfId="0" applyFont="1" applyFill="1" applyBorder="1" applyAlignment="1">
      <alignment horizontal="right" vertical="center"/>
    </xf>
    <xf numFmtId="0" fontId="7" fillId="7" borderId="15" xfId="4" applyFont="1" applyFill="1" applyBorder="1" applyAlignment="1">
      <alignment vertical="center"/>
    </xf>
    <xf numFmtId="3" fontId="5" fillId="7" borderId="15" xfId="0" applyNumberFormat="1" applyFont="1" applyFill="1" applyBorder="1" applyAlignment="1">
      <alignment horizontal="right" vertical="center" wrapText="1"/>
    </xf>
    <xf numFmtId="3" fontId="5" fillId="7" borderId="16" xfId="0" applyNumberFormat="1" applyFont="1" applyFill="1" applyBorder="1" applyAlignment="1">
      <alignment horizontal="right" vertical="center" wrapText="1"/>
    </xf>
    <xf numFmtId="3" fontId="5" fillId="7" borderId="8" xfId="0" applyNumberFormat="1" applyFont="1" applyFill="1" applyBorder="1" applyAlignment="1">
      <alignment horizontal="right" vertical="center" wrapText="1"/>
    </xf>
    <xf numFmtId="3" fontId="5" fillId="7" borderId="14" xfId="0" applyNumberFormat="1" applyFont="1" applyFill="1" applyBorder="1" applyAlignment="1">
      <alignment horizontal="right" vertical="center" wrapText="1"/>
    </xf>
    <xf numFmtId="0" fontId="5" fillId="0" borderId="15" xfId="0" applyFont="1" applyBorder="1"/>
    <xf numFmtId="3" fontId="5" fillId="0" borderId="8" xfId="0" applyNumberFormat="1" applyFont="1" applyFill="1" applyBorder="1" applyAlignment="1">
      <alignment horizontal="right"/>
    </xf>
    <xf numFmtId="0" fontId="5" fillId="0" borderId="15" xfId="0" applyFont="1" applyBorder="1" applyAlignment="1">
      <alignment horizontal="right"/>
    </xf>
    <xf numFmtId="2" fontId="5" fillId="0" borderId="15" xfId="0" applyNumberFormat="1" applyFont="1" applyBorder="1"/>
    <xf numFmtId="3" fontId="5" fillId="0" borderId="14" xfId="0" applyNumberFormat="1" applyFont="1" applyFill="1" applyBorder="1" applyAlignment="1">
      <alignment horizontal="center" vertical="center"/>
    </xf>
    <xf numFmtId="3" fontId="4" fillId="6" borderId="15" xfId="0" applyNumberFormat="1" applyFont="1" applyFill="1" applyBorder="1"/>
    <xf numFmtId="3" fontId="4" fillId="6" borderId="16" xfId="0" applyNumberFormat="1" applyFont="1" applyFill="1" applyBorder="1" applyAlignment="1">
      <alignment horizontal="right"/>
    </xf>
    <xf numFmtId="3" fontId="4" fillId="6" borderId="8" xfId="0" applyNumberFormat="1" applyFont="1" applyFill="1" applyBorder="1" applyAlignment="1">
      <alignment horizontal="right"/>
    </xf>
    <xf numFmtId="10" fontId="5" fillId="0" borderId="15" xfId="0" applyNumberFormat="1" applyFont="1" applyFill="1" applyBorder="1"/>
    <xf numFmtId="3" fontId="5" fillId="0" borderId="8" xfId="3" applyNumberFormat="1" applyFont="1" applyFill="1" applyBorder="1" applyAlignment="1">
      <alignment horizontal="right" vertical="center" wrapText="1"/>
    </xf>
    <xf numFmtId="9" fontId="5" fillId="0" borderId="8" xfId="1" applyFont="1" applyFill="1" applyBorder="1" applyAlignment="1">
      <alignment horizontal="right"/>
    </xf>
    <xf numFmtId="3" fontId="4" fillId="3" borderId="16" xfId="0" applyNumberFormat="1" applyFont="1" applyFill="1" applyBorder="1" applyAlignment="1">
      <alignment horizontal="right" vertical="center"/>
    </xf>
    <xf numFmtId="3" fontId="4" fillId="3" borderId="8" xfId="0" applyNumberFormat="1" applyFont="1" applyFill="1" applyBorder="1" applyAlignment="1">
      <alignment horizontal="right" vertical="center"/>
    </xf>
    <xf numFmtId="3" fontId="4" fillId="3" borderId="14" xfId="0" applyNumberFormat="1" applyFont="1" applyFill="1" applyBorder="1" applyAlignment="1">
      <alignment horizontal="right" vertical="center"/>
    </xf>
    <xf numFmtId="3" fontId="4" fillId="3" borderId="18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0" xfId="0" applyFont="1" applyBorder="1" applyAlignment="1"/>
    <xf numFmtId="0" fontId="9" fillId="8" borderId="0" xfId="0" applyFont="1" applyFill="1" applyBorder="1"/>
    <xf numFmtId="0" fontId="9" fillId="9" borderId="0" xfId="0" applyFont="1" applyFill="1" applyBorder="1"/>
    <xf numFmtId="1" fontId="9" fillId="3" borderId="8" xfId="0" applyNumberFormat="1" applyFont="1" applyFill="1" applyBorder="1" applyAlignment="1">
      <alignment horizontal="center" vertical="center"/>
    </xf>
    <xf numFmtId="1" fontId="9" fillId="3" borderId="21" xfId="0" applyNumberFormat="1" applyFont="1" applyFill="1" applyBorder="1" applyAlignment="1">
      <alignment horizontal="center" vertical="center"/>
    </xf>
    <xf numFmtId="1" fontId="9" fillId="3" borderId="7" xfId="0" applyNumberFormat="1" applyFont="1" applyFill="1" applyBorder="1" applyAlignment="1">
      <alignment horizontal="center" vertical="center"/>
    </xf>
    <xf numFmtId="1" fontId="9" fillId="3" borderId="22" xfId="0" applyNumberFormat="1" applyFont="1" applyFill="1" applyBorder="1" applyAlignment="1">
      <alignment horizontal="center" vertical="center"/>
    </xf>
    <xf numFmtId="1" fontId="9" fillId="3" borderId="23" xfId="0" applyNumberFormat="1" applyFont="1" applyFill="1" applyBorder="1" applyAlignment="1">
      <alignment horizontal="center" vertical="center"/>
    </xf>
    <xf numFmtId="0" fontId="10" fillId="4" borderId="15" xfId="0" applyFont="1" applyFill="1" applyBorder="1"/>
    <xf numFmtId="0" fontId="8" fillId="0" borderId="8" xfId="0" applyFont="1" applyBorder="1"/>
    <xf numFmtId="0" fontId="8" fillId="0" borderId="24" xfId="0" applyFont="1" applyBorder="1"/>
    <xf numFmtId="0" fontId="8" fillId="0" borderId="7" xfId="0" applyFont="1" applyBorder="1"/>
    <xf numFmtId="0" fontId="8" fillId="0" borderId="25" xfId="0" applyFont="1" applyBorder="1"/>
    <xf numFmtId="0" fontId="8" fillId="0" borderId="26" xfId="0" applyFont="1" applyBorder="1"/>
    <xf numFmtId="0" fontId="8" fillId="0" borderId="15" xfId="0" applyFont="1" applyBorder="1"/>
    <xf numFmtId="0" fontId="9" fillId="3" borderId="8" xfId="0" applyFont="1" applyFill="1" applyBorder="1"/>
    <xf numFmtId="0" fontId="9" fillId="9" borderId="8" xfId="0" applyFont="1" applyFill="1" applyBorder="1"/>
    <xf numFmtId="0" fontId="8" fillId="0" borderId="15" xfId="0" applyFont="1" applyBorder="1" applyAlignment="1">
      <alignment horizontal="left"/>
    </xf>
    <xf numFmtId="0" fontId="9" fillId="3" borderId="24" xfId="0" applyFont="1" applyFill="1" applyBorder="1"/>
    <xf numFmtId="0" fontId="9" fillId="8" borderId="7" xfId="0" applyFont="1" applyFill="1" applyBorder="1"/>
    <xf numFmtId="0" fontId="9" fillId="9" borderId="25" xfId="0" applyFont="1" applyFill="1" applyBorder="1"/>
    <xf numFmtId="0" fontId="9" fillId="9" borderId="26" xfId="0" applyFont="1" applyFill="1" applyBorder="1"/>
    <xf numFmtId="0" fontId="9" fillId="9" borderId="7" xfId="0" applyFont="1" applyFill="1" applyBorder="1"/>
    <xf numFmtId="0" fontId="9" fillId="9" borderId="24" xfId="0" applyFont="1" applyFill="1" applyBorder="1"/>
    <xf numFmtId="0" fontId="9" fillId="3" borderId="25" xfId="0" applyFont="1" applyFill="1" applyBorder="1"/>
    <xf numFmtId="0" fontId="9" fillId="8" borderId="26" xfId="0" applyFont="1" applyFill="1" applyBorder="1"/>
    <xf numFmtId="0" fontId="6" fillId="7" borderId="15" xfId="0" applyFont="1" applyFill="1" applyBorder="1" applyAlignment="1">
      <alignment horizontal="left" vertical="center"/>
    </xf>
    <xf numFmtId="0" fontId="6" fillId="11" borderId="15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indent="1"/>
    </xf>
    <xf numFmtId="0" fontId="9" fillId="3" borderId="27" xfId="0" applyFont="1" applyFill="1" applyBorder="1"/>
    <xf numFmtId="0" fontId="9" fillId="8" borderId="22" xfId="0" applyFont="1" applyFill="1" applyBorder="1"/>
    <xf numFmtId="0" fontId="4" fillId="0" borderId="15" xfId="0" applyFont="1" applyFill="1" applyBorder="1" applyAlignment="1">
      <alignment wrapText="1"/>
    </xf>
    <xf numFmtId="0" fontId="5" fillId="0" borderId="15" xfId="0" applyFont="1" applyFill="1" applyBorder="1" applyAlignment="1">
      <alignment horizontal="left" wrapText="1" indent="1"/>
    </xf>
    <xf numFmtId="0" fontId="9" fillId="3" borderId="21" xfId="0" applyFont="1" applyFill="1" applyBorder="1"/>
    <xf numFmtId="0" fontId="5" fillId="5" borderId="15" xfId="0" applyFont="1" applyFill="1" applyBorder="1" applyAlignment="1">
      <alignment horizontal="left" indent="1"/>
    </xf>
    <xf numFmtId="0" fontId="9" fillId="5" borderId="7" xfId="0" applyFont="1" applyFill="1" applyBorder="1"/>
    <xf numFmtId="0" fontId="9" fillId="5" borderId="8" xfId="0" applyFont="1" applyFill="1" applyBorder="1"/>
    <xf numFmtId="0" fontId="9" fillId="5" borderId="24" xfId="0" applyFont="1" applyFill="1" applyBorder="1"/>
    <xf numFmtId="0" fontId="6" fillId="0" borderId="15" xfId="0" applyFont="1" applyFill="1" applyBorder="1" applyAlignment="1">
      <alignment horizontal="left" wrapText="1"/>
    </xf>
    <xf numFmtId="0" fontId="8" fillId="0" borderId="0" xfId="0" applyFont="1" applyBorder="1"/>
    <xf numFmtId="0" fontId="8" fillId="0" borderId="28" xfId="0" applyFont="1" applyBorder="1"/>
    <xf numFmtId="0" fontId="6" fillId="0" borderId="15" xfId="0" applyFont="1" applyFill="1" applyBorder="1"/>
    <xf numFmtId="0" fontId="4" fillId="7" borderId="15" xfId="0" applyFont="1" applyFill="1" applyBorder="1" applyAlignment="1">
      <alignment horizontal="left" vertical="center" wrapText="1"/>
    </xf>
    <xf numFmtId="0" fontId="4" fillId="11" borderId="15" xfId="0" applyFont="1" applyFill="1" applyBorder="1" applyAlignment="1">
      <alignment horizontal="left" vertical="center"/>
    </xf>
    <xf numFmtId="0" fontId="4" fillId="0" borderId="15" xfId="0" applyFont="1" applyFill="1" applyBorder="1"/>
    <xf numFmtId="0" fontId="5" fillId="5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left" indent="2"/>
    </xf>
    <xf numFmtId="0" fontId="5" fillId="0" borderId="15" xfId="0" applyFont="1" applyFill="1" applyBorder="1" applyAlignment="1">
      <alignment horizontal="left" wrapText="1" indent="2"/>
    </xf>
    <xf numFmtId="0" fontId="5" fillId="5" borderId="15" xfId="0" applyFont="1" applyFill="1" applyBorder="1" applyAlignment="1">
      <alignment horizontal="left" indent="2"/>
    </xf>
    <xf numFmtId="0" fontId="4" fillId="11" borderId="15" xfId="0" applyFont="1" applyFill="1" applyBorder="1" applyAlignment="1">
      <alignment wrapText="1"/>
    </xf>
    <xf numFmtId="0" fontId="4" fillId="5" borderId="15" xfId="0" applyFont="1" applyFill="1" applyBorder="1" applyAlignment="1">
      <alignment wrapText="1"/>
    </xf>
    <xf numFmtId="0" fontId="5" fillId="5" borderId="15" xfId="0" applyFont="1" applyFill="1" applyBorder="1" applyAlignment="1">
      <alignment horizontal="left" wrapText="1" indent="1"/>
    </xf>
    <xf numFmtId="0" fontId="4" fillId="11" borderId="15" xfId="0" applyFont="1" applyFill="1" applyBorder="1" applyAlignment="1">
      <alignment vertical="center" wrapText="1"/>
    </xf>
    <xf numFmtId="0" fontId="5" fillId="5" borderId="29" xfId="0" applyFont="1" applyFill="1" applyBorder="1" applyAlignment="1">
      <alignment horizontal="left" wrapText="1" indent="1"/>
    </xf>
    <xf numFmtId="0" fontId="1" fillId="0" borderId="30" xfId="0" applyFont="1" applyBorder="1"/>
    <xf numFmtId="0" fontId="1" fillId="0" borderId="8" xfId="0" applyFont="1" applyBorder="1"/>
    <xf numFmtId="0" fontId="1" fillId="0" borderId="24" xfId="0" applyFont="1" applyBorder="1"/>
    <xf numFmtId="0" fontId="1" fillId="0" borderId="26" xfId="0" applyFont="1" applyBorder="1"/>
    <xf numFmtId="0" fontId="1" fillId="0" borderId="7" xfId="0" applyFont="1" applyBorder="1"/>
    <xf numFmtId="0" fontId="1" fillId="0" borderId="25" xfId="0" applyFont="1" applyBorder="1"/>
    <xf numFmtId="0" fontId="8" fillId="5" borderId="8" xfId="0" applyFont="1" applyFill="1" applyBorder="1"/>
    <xf numFmtId="0" fontId="8" fillId="5" borderId="25" xfId="0" applyFont="1" applyFill="1" applyBorder="1"/>
    <xf numFmtId="0" fontId="8" fillId="5" borderId="26" xfId="0" applyFont="1" applyFill="1" applyBorder="1"/>
    <xf numFmtId="0" fontId="8" fillId="5" borderId="7" xfId="0" applyFont="1" applyFill="1" applyBorder="1"/>
    <xf numFmtId="0" fontId="8" fillId="5" borderId="24" xfId="0" applyFont="1" applyFill="1" applyBorder="1"/>
    <xf numFmtId="0" fontId="9" fillId="3" borderId="7" xfId="0" applyFont="1" applyFill="1" applyBorder="1"/>
    <xf numFmtId="0" fontId="9" fillId="8" borderId="25" xfId="0" applyFont="1" applyFill="1" applyBorder="1"/>
    <xf numFmtId="0" fontId="9" fillId="8" borderId="8" xfId="0" applyFont="1" applyFill="1" applyBorder="1"/>
    <xf numFmtId="0" fontId="9" fillId="8" borderId="24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4" fontId="12" fillId="0" borderId="0" xfId="6" applyNumberFormat="1" applyFont="1" applyBorder="1" applyAlignment="1">
      <alignment horizontal="right" vertical="center"/>
    </xf>
    <xf numFmtId="164" fontId="13" fillId="0" borderId="0" xfId="6" applyNumberFormat="1" applyFont="1" applyBorder="1" applyAlignment="1">
      <alignment horizontal="right" vertical="center"/>
    </xf>
    <xf numFmtId="164" fontId="14" fillId="0" borderId="0" xfId="6" applyNumberFormat="1" applyFont="1" applyBorder="1" applyAlignment="1">
      <alignment horizontal="right" vertical="center"/>
    </xf>
    <xf numFmtId="164" fontId="11" fillId="0" borderId="0" xfId="6" applyNumberFormat="1" applyFont="1" applyBorder="1" applyAlignment="1">
      <alignment horizontal="right" vertical="center"/>
    </xf>
    <xf numFmtId="0" fontId="15" fillId="0" borderId="0" xfId="0" applyFont="1"/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3" borderId="8" xfId="5" applyFont="1" applyFill="1" applyBorder="1" applyAlignment="1">
      <alignment horizontal="center" vertical="center" wrapText="1"/>
    </xf>
    <xf numFmtId="0" fontId="9" fillId="10" borderId="19" xfId="5" applyFont="1" applyFill="1" applyBorder="1" applyAlignment="1">
      <alignment horizontal="center" vertical="center" wrapText="1"/>
    </xf>
    <xf numFmtId="0" fontId="9" fillId="3" borderId="20" xfId="5" applyFont="1" applyFill="1" applyBorder="1" applyAlignment="1">
      <alignment horizontal="center" vertical="center" wrapText="1"/>
    </xf>
  </cellXfs>
  <cellStyles count="7">
    <cellStyle name="Comma" xfId="6" builtinId="3"/>
    <cellStyle name="Millares [0] 3" xfId="3" xr:uid="{00000000-0005-0000-0000-000000000000}"/>
    <cellStyle name="Millares 10" xfId="2" xr:uid="{00000000-0005-0000-0000-000001000000}"/>
    <cellStyle name="Normal" xfId="0" builtinId="0"/>
    <cellStyle name="Normal 12" xfId="5" xr:uid="{00000000-0005-0000-0000-000003000000}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9D26C-7303-4133-B532-A1203DE837D5}">
  <dimension ref="A1:E11"/>
  <sheetViews>
    <sheetView tabSelected="1" workbookViewId="0"/>
  </sheetViews>
  <sheetFormatPr defaultRowHeight="15" x14ac:dyDescent="0.25"/>
  <cols>
    <col min="1" max="1" width="55" customWidth="1"/>
    <col min="2" max="2" width="12.140625" customWidth="1"/>
    <col min="3" max="3" width="11.5703125" customWidth="1"/>
    <col min="4" max="4" width="9.5703125" bestFit="1" customWidth="1"/>
    <col min="5" max="5" width="8.85546875" bestFit="1" customWidth="1"/>
  </cols>
  <sheetData>
    <row r="1" spans="1:5" x14ac:dyDescent="0.25">
      <c r="A1" s="192" t="s">
        <v>211</v>
      </c>
    </row>
    <row r="3" spans="1:5" x14ac:dyDescent="0.25">
      <c r="A3" s="180" t="s">
        <v>193</v>
      </c>
      <c r="B3" s="181" t="s">
        <v>194</v>
      </c>
      <c r="C3" s="181" t="s">
        <v>195</v>
      </c>
      <c r="D3" s="181" t="s">
        <v>3</v>
      </c>
      <c r="E3" s="181" t="s">
        <v>196</v>
      </c>
    </row>
    <row r="4" spans="1:5" ht="36" x14ac:dyDescent="0.25">
      <c r="A4" s="184" t="s">
        <v>197</v>
      </c>
      <c r="B4" s="188">
        <f>PEP!E7/1000</f>
        <v>11014.144597478786</v>
      </c>
      <c r="C4" s="188">
        <f>PEP!F7/1000</f>
        <v>9498.2372934303039</v>
      </c>
      <c r="D4" s="188">
        <f>SUM(B4:C4)</f>
        <v>20512.381890909091</v>
      </c>
      <c r="E4" s="188" t="s">
        <v>198</v>
      </c>
    </row>
    <row r="5" spans="1:5" ht="42.95" customHeight="1" x14ac:dyDescent="0.25">
      <c r="A5" s="185" t="s">
        <v>199</v>
      </c>
      <c r="B5" s="189">
        <v>6014</v>
      </c>
      <c r="C5" s="189">
        <v>4238</v>
      </c>
      <c r="D5" s="188">
        <f t="shared" ref="D5:D10" si="0">SUM(B5:C5)</f>
        <v>10252</v>
      </c>
      <c r="E5" s="189" t="s">
        <v>200</v>
      </c>
    </row>
    <row r="6" spans="1:5" ht="51.95" customHeight="1" x14ac:dyDescent="0.25">
      <c r="A6" s="186" t="s">
        <v>201</v>
      </c>
      <c r="B6" s="189">
        <v>5000</v>
      </c>
      <c r="C6" s="189">
        <v>5260</v>
      </c>
      <c r="D6" s="188">
        <f t="shared" si="0"/>
        <v>10260</v>
      </c>
      <c r="E6" s="189" t="s">
        <v>202</v>
      </c>
    </row>
    <row r="7" spans="1:5" ht="33.6" customHeight="1" x14ac:dyDescent="0.25">
      <c r="A7" s="187" t="s">
        <v>203</v>
      </c>
      <c r="B7" s="189">
        <v>5000</v>
      </c>
      <c r="C7" s="189">
        <f>4752+770</f>
        <v>5522</v>
      </c>
      <c r="D7" s="188">
        <f t="shared" si="0"/>
        <v>10522</v>
      </c>
      <c r="E7" s="189" t="s">
        <v>204</v>
      </c>
    </row>
    <row r="8" spans="1:5" x14ac:dyDescent="0.25">
      <c r="A8" s="183" t="s">
        <v>205</v>
      </c>
      <c r="B8" s="189"/>
      <c r="C8" s="189">
        <f>886+531</f>
        <v>1417</v>
      </c>
      <c r="D8" s="188">
        <f t="shared" si="0"/>
        <v>1417</v>
      </c>
      <c r="E8" s="189" t="s">
        <v>206</v>
      </c>
    </row>
    <row r="9" spans="1:5" x14ac:dyDescent="0.25">
      <c r="A9" s="183" t="s">
        <v>207</v>
      </c>
      <c r="B9" s="188"/>
      <c r="C9" s="189">
        <v>363</v>
      </c>
      <c r="D9" s="188">
        <f t="shared" si="0"/>
        <v>363</v>
      </c>
      <c r="E9" s="189" t="s">
        <v>208</v>
      </c>
    </row>
    <row r="10" spans="1:5" x14ac:dyDescent="0.25">
      <c r="A10" s="183" t="s">
        <v>209</v>
      </c>
      <c r="B10" s="189">
        <f>2700+786</f>
        <v>3486</v>
      </c>
      <c r="C10" s="189"/>
      <c r="D10" s="188">
        <f t="shared" si="0"/>
        <v>3486</v>
      </c>
      <c r="E10" s="189" t="s">
        <v>210</v>
      </c>
    </row>
    <row r="11" spans="1:5" x14ac:dyDescent="0.25">
      <c r="A11" s="182" t="s">
        <v>3</v>
      </c>
      <c r="B11" s="190">
        <f>SUM(B5:B10)</f>
        <v>19500</v>
      </c>
      <c r="C11" s="190">
        <f t="shared" ref="C11" si="1">SUM(C5:C10)</f>
        <v>16800</v>
      </c>
      <c r="D11" s="190">
        <f>SUM(D5:D10)</f>
        <v>36300</v>
      </c>
      <c r="E11" s="191">
        <v>100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7"/>
  <sheetViews>
    <sheetView topLeftCell="E5" zoomScale="160" zoomScaleNormal="160" workbookViewId="0">
      <pane xSplit="2" ySplit="2" topLeftCell="G49" activePane="bottomRight" state="frozen"/>
      <selection activeCell="E5" sqref="E5"/>
      <selection pane="topRight" activeCell="G5" sqref="G5"/>
      <selection pane="bottomLeft" activeCell="E7" sqref="E7"/>
      <selection pane="bottomRight" activeCell="L23" sqref="L23"/>
    </sheetView>
  </sheetViews>
  <sheetFormatPr defaultRowHeight="15" x14ac:dyDescent="0.25"/>
  <cols>
    <col min="2" max="2" width="52" customWidth="1"/>
    <col min="3" max="3" width="11.85546875" customWidth="1"/>
    <col min="4" max="4" width="13.140625" customWidth="1"/>
    <col min="5" max="5" width="13" customWidth="1"/>
    <col min="6" max="6" width="10.5703125" customWidth="1"/>
  </cols>
  <sheetData>
    <row r="1" spans="1:21" ht="18.75" x14ac:dyDescent="0.3">
      <c r="A1" s="1" t="s">
        <v>0</v>
      </c>
      <c r="B1" s="2"/>
      <c r="C1" s="2"/>
      <c r="D1" s="3"/>
      <c r="E1" s="4" t="s">
        <v>1</v>
      </c>
      <c r="F1" s="5">
        <v>3.3</v>
      </c>
      <c r="G1" s="6"/>
      <c r="H1" s="6"/>
      <c r="I1" s="6"/>
      <c r="J1" s="6"/>
      <c r="K1" s="6"/>
      <c r="L1" s="6"/>
      <c r="M1" s="6"/>
      <c r="N1" s="6"/>
      <c r="O1" s="6"/>
      <c r="P1" s="7"/>
      <c r="Q1" s="7"/>
      <c r="R1" s="7"/>
      <c r="S1" s="6"/>
      <c r="T1" s="6"/>
      <c r="U1" s="6"/>
    </row>
    <row r="2" spans="1:21" ht="18.75" x14ac:dyDescent="0.3">
      <c r="A2" s="1" t="s">
        <v>2</v>
      </c>
      <c r="B2" s="2"/>
      <c r="C2" s="2"/>
      <c r="D2" s="3"/>
      <c r="E2" s="3"/>
      <c r="F2" s="3"/>
      <c r="G2" s="6"/>
      <c r="H2" s="6"/>
      <c r="I2" s="6"/>
      <c r="J2" s="6"/>
      <c r="K2" s="6"/>
      <c r="L2" s="6"/>
      <c r="M2" s="6"/>
      <c r="N2" s="6"/>
      <c r="O2" s="6"/>
      <c r="P2" s="7"/>
      <c r="Q2" s="7"/>
      <c r="R2" s="7"/>
      <c r="S2" s="6"/>
      <c r="T2" s="6"/>
      <c r="U2" s="6"/>
    </row>
    <row r="3" spans="1:21" x14ac:dyDescent="0.25">
      <c r="A3" s="2"/>
      <c r="B3" s="2"/>
      <c r="C3" s="2"/>
      <c r="D3" s="2"/>
      <c r="E3" s="8"/>
      <c r="F3" s="8"/>
      <c r="G3" s="9"/>
      <c r="H3" s="9"/>
      <c r="I3" s="10"/>
      <c r="J3" s="11"/>
      <c r="K3" s="9"/>
      <c r="L3" s="9"/>
      <c r="M3" s="9"/>
      <c r="N3" s="9"/>
      <c r="O3" s="6"/>
      <c r="P3" s="12"/>
      <c r="Q3" s="12"/>
      <c r="R3" s="12"/>
      <c r="S3" s="6"/>
      <c r="T3" s="6"/>
      <c r="U3" s="6"/>
    </row>
    <row r="4" spans="1:21" x14ac:dyDescent="0.25">
      <c r="A4" s="2"/>
      <c r="B4" s="13"/>
      <c r="C4" s="2"/>
      <c r="D4" s="3"/>
      <c r="E4" s="14"/>
      <c r="F4" s="15"/>
      <c r="G4" s="16"/>
      <c r="H4" s="16"/>
      <c r="I4" s="17"/>
      <c r="J4" s="18"/>
      <c r="K4" s="16"/>
      <c r="L4" s="16"/>
      <c r="M4" s="16"/>
      <c r="N4" s="16"/>
      <c r="O4" s="16"/>
      <c r="P4" s="19"/>
      <c r="Q4" s="19"/>
      <c r="R4" s="19"/>
      <c r="S4" s="16"/>
      <c r="T4" s="16"/>
      <c r="U4" s="16"/>
    </row>
    <row r="5" spans="1:21" x14ac:dyDescent="0.25">
      <c r="A5" s="2"/>
      <c r="B5" s="2"/>
      <c r="C5" s="2"/>
      <c r="D5" s="3"/>
      <c r="E5" s="198" t="s">
        <v>3</v>
      </c>
      <c r="F5" s="199"/>
      <c r="G5" s="193" t="s">
        <v>4</v>
      </c>
      <c r="H5" s="194"/>
      <c r="I5" s="195"/>
      <c r="J5" s="193" t="s">
        <v>5</v>
      </c>
      <c r="K5" s="194"/>
      <c r="L5" s="195"/>
      <c r="M5" s="193" t="s">
        <v>6</v>
      </c>
      <c r="N5" s="194"/>
      <c r="O5" s="195"/>
      <c r="P5" s="193" t="s">
        <v>7</v>
      </c>
      <c r="Q5" s="194"/>
      <c r="R5" s="195"/>
      <c r="S5" s="193" t="s">
        <v>8</v>
      </c>
      <c r="T5" s="194"/>
      <c r="U5" s="195"/>
    </row>
    <row r="6" spans="1:21" x14ac:dyDescent="0.25">
      <c r="A6" s="196" t="s">
        <v>9</v>
      </c>
      <c r="B6" s="196"/>
      <c r="C6" s="20" t="s">
        <v>10</v>
      </c>
      <c r="D6" s="21" t="s">
        <v>11</v>
      </c>
      <c r="E6" s="22" t="s">
        <v>12</v>
      </c>
      <c r="F6" s="22" t="s">
        <v>13</v>
      </c>
      <c r="G6" s="23" t="s">
        <v>14</v>
      </c>
      <c r="H6" s="23" t="s">
        <v>12</v>
      </c>
      <c r="I6" s="23" t="s">
        <v>13</v>
      </c>
      <c r="J6" s="23" t="s">
        <v>15</v>
      </c>
      <c r="K6" s="23" t="s">
        <v>12</v>
      </c>
      <c r="L6" s="23" t="s">
        <v>13</v>
      </c>
      <c r="M6" s="23" t="s">
        <v>16</v>
      </c>
      <c r="N6" s="23" t="s">
        <v>12</v>
      </c>
      <c r="O6" s="23" t="s">
        <v>13</v>
      </c>
      <c r="P6" s="23" t="s">
        <v>17</v>
      </c>
      <c r="Q6" s="23" t="s">
        <v>12</v>
      </c>
      <c r="R6" s="23" t="s">
        <v>13</v>
      </c>
      <c r="S6" s="23" t="s">
        <v>18</v>
      </c>
      <c r="T6" s="23" t="s">
        <v>12</v>
      </c>
      <c r="U6" s="23" t="s">
        <v>13</v>
      </c>
    </row>
    <row r="7" spans="1:21" ht="24" x14ac:dyDescent="0.25">
      <c r="A7" s="24"/>
      <c r="B7" s="25" t="s">
        <v>19</v>
      </c>
      <c r="C7" s="26">
        <v>67686398.049999997</v>
      </c>
      <c r="D7" s="27">
        <v>20511029.712121211</v>
      </c>
      <c r="E7" s="28">
        <f>SUM(E8:E17)</f>
        <v>11014144.597478786</v>
      </c>
      <c r="F7" s="28">
        <f>SUM(F8:F17)</f>
        <v>9498237.2934303042</v>
      </c>
      <c r="G7" s="29">
        <v>2247126.1515151514</v>
      </c>
      <c r="H7" s="26">
        <v>1637258.0306363637</v>
      </c>
      <c r="I7" s="26">
        <v>609868.12087878771</v>
      </c>
      <c r="J7" s="29">
        <v>4991688.4280303027</v>
      </c>
      <c r="K7" s="26">
        <v>2324714.0309696971</v>
      </c>
      <c r="L7" s="26">
        <v>2666974.3970606057</v>
      </c>
      <c r="M7" s="29">
        <v>6466412.6765151545</v>
      </c>
      <c r="N7" s="26">
        <v>3551520.9527212144</v>
      </c>
      <c r="O7" s="26">
        <v>2914891.7237939397</v>
      </c>
      <c r="P7" s="29">
        <v>4792376.2431818154</v>
      </c>
      <c r="Q7" s="26">
        <v>3687994.3464545421</v>
      </c>
      <c r="R7" s="26">
        <v>1104381.8967272728</v>
      </c>
      <c r="S7" s="29">
        <v>2013426.7916666667</v>
      </c>
      <c r="T7" s="26">
        <v>1204638.3033636364</v>
      </c>
      <c r="U7" s="26">
        <v>808788.48830303038</v>
      </c>
    </row>
    <row r="8" spans="1:21" ht="27.75" customHeight="1" x14ac:dyDescent="0.25">
      <c r="A8" s="30">
        <v>1.1000000000000001</v>
      </c>
      <c r="B8" s="31" t="s">
        <v>20</v>
      </c>
      <c r="C8" s="32">
        <v>6440492.5</v>
      </c>
      <c r="D8" s="32">
        <v>1951664.393939394</v>
      </c>
      <c r="E8" s="33">
        <f>SUM(H8,K8,N8,Q8,T8)</f>
        <v>0</v>
      </c>
      <c r="F8" s="34">
        <f>SUM(I8,L8,O8,R8,U8)</f>
        <v>1951664.8181818179</v>
      </c>
      <c r="G8" s="34">
        <f>SUM(H8:I8)</f>
        <v>454999.818181818</v>
      </c>
      <c r="H8" s="32">
        <v>0</v>
      </c>
      <c r="I8" s="32">
        <v>454999.818181818</v>
      </c>
      <c r="J8" s="34">
        <f>SUM(K8:L8)</f>
        <v>1432749</v>
      </c>
      <c r="K8" s="32">
        <v>0</v>
      </c>
      <c r="L8" s="32">
        <v>1432749</v>
      </c>
      <c r="M8" s="34">
        <f>SUM(N8:O8)</f>
        <v>63916</v>
      </c>
      <c r="N8" s="32">
        <v>0</v>
      </c>
      <c r="O8" s="32">
        <v>63916</v>
      </c>
      <c r="P8" s="34">
        <f>SUM(Q8:R8)</f>
        <v>0</v>
      </c>
      <c r="Q8" s="32">
        <v>0</v>
      </c>
      <c r="R8" s="32">
        <v>0</v>
      </c>
      <c r="S8" s="34">
        <f>SUM(T8:U8)</f>
        <v>0</v>
      </c>
      <c r="T8" s="32">
        <v>0</v>
      </c>
      <c r="U8" s="32">
        <v>0</v>
      </c>
    </row>
    <row r="9" spans="1:21" ht="24.75" x14ac:dyDescent="0.25">
      <c r="A9" s="35">
        <v>1.2</v>
      </c>
      <c r="B9" s="36" t="s">
        <v>21</v>
      </c>
      <c r="C9" s="37">
        <v>1968335.35</v>
      </c>
      <c r="D9" s="38">
        <v>596465.25757575769</v>
      </c>
      <c r="E9" s="33">
        <f t="shared" ref="E9:E17" si="0">SUM(H9,K9,N9,Q9,T9)</f>
        <v>0</v>
      </c>
      <c r="F9" s="34">
        <f t="shared" ref="F9:F17" si="1">SUM(I9,L9,O9,R9,U9)</f>
        <v>596464.77272727271</v>
      </c>
      <c r="G9" s="34">
        <f t="shared" ref="G9:G17" si="2">SUM(H9:I9)</f>
        <v>46182.090909090912</v>
      </c>
      <c r="H9" s="37">
        <v>0</v>
      </c>
      <c r="I9" s="37">
        <v>46182.090909090912</v>
      </c>
      <c r="J9" s="34">
        <f t="shared" ref="J9:J17" si="3">SUM(K9:L9)</f>
        <v>158993.94318181818</v>
      </c>
      <c r="K9" s="37">
        <v>0</v>
      </c>
      <c r="L9" s="37">
        <v>158993.94318181818</v>
      </c>
      <c r="M9" s="34">
        <f t="shared" ref="M9:M17" si="4">SUM(N9:O9)</f>
        <v>187375.06439393939</v>
      </c>
      <c r="N9" s="37">
        <v>0</v>
      </c>
      <c r="O9" s="37">
        <v>187375.06439393939</v>
      </c>
      <c r="P9" s="34">
        <f t="shared" ref="P9:P17" si="5">SUM(Q9:R9)</f>
        <v>132245.3371212121</v>
      </c>
      <c r="Q9" s="37">
        <v>0</v>
      </c>
      <c r="R9" s="37">
        <v>132245.3371212121</v>
      </c>
      <c r="S9" s="34">
        <f t="shared" ref="S9:S17" si="6">SUM(T9:U9)</f>
        <v>71668.337121212127</v>
      </c>
      <c r="T9" s="37">
        <v>0</v>
      </c>
      <c r="U9" s="37">
        <v>71668.337121212127</v>
      </c>
    </row>
    <row r="10" spans="1:21" x14ac:dyDescent="0.25">
      <c r="A10" s="35">
        <v>1.3</v>
      </c>
      <c r="B10" s="39" t="s">
        <v>22</v>
      </c>
      <c r="C10" s="37">
        <v>3393685</v>
      </c>
      <c r="D10" s="38">
        <v>1028389.393939394</v>
      </c>
      <c r="E10" s="33">
        <f t="shared" si="0"/>
        <v>0</v>
      </c>
      <c r="F10" s="34">
        <f t="shared" si="1"/>
        <v>1028389</v>
      </c>
      <c r="G10" s="34">
        <f t="shared" si="2"/>
        <v>0</v>
      </c>
      <c r="H10" s="37">
        <v>0</v>
      </c>
      <c r="I10" s="37">
        <v>0</v>
      </c>
      <c r="J10" s="34">
        <f t="shared" si="3"/>
        <v>183440</v>
      </c>
      <c r="K10" s="37">
        <v>0</v>
      </c>
      <c r="L10" s="37">
        <v>183440</v>
      </c>
      <c r="M10" s="34">
        <f t="shared" si="4"/>
        <v>716142</v>
      </c>
      <c r="N10" s="37">
        <v>0</v>
      </c>
      <c r="O10" s="37">
        <v>716142</v>
      </c>
      <c r="P10" s="34">
        <f t="shared" si="5"/>
        <v>128807</v>
      </c>
      <c r="Q10" s="37">
        <v>0</v>
      </c>
      <c r="R10" s="37">
        <v>128807</v>
      </c>
      <c r="S10" s="34">
        <f t="shared" si="6"/>
        <v>0</v>
      </c>
      <c r="T10" s="37">
        <v>0</v>
      </c>
      <c r="U10" s="37">
        <v>0</v>
      </c>
    </row>
    <row r="11" spans="1:21" x14ac:dyDescent="0.25">
      <c r="A11" s="40">
        <v>1.4</v>
      </c>
      <c r="B11" s="41" t="s">
        <v>23</v>
      </c>
      <c r="C11" s="37">
        <v>16650000</v>
      </c>
      <c r="D11" s="42">
        <v>5045454.5454545459</v>
      </c>
      <c r="E11" s="33">
        <f t="shared" si="0"/>
        <v>4000000.1818181803</v>
      </c>
      <c r="F11" s="34">
        <f t="shared" si="1"/>
        <v>1045454</v>
      </c>
      <c r="G11" s="34">
        <f t="shared" si="2"/>
        <v>629104</v>
      </c>
      <c r="H11" s="37">
        <v>629104</v>
      </c>
      <c r="I11" s="37">
        <v>0</v>
      </c>
      <c r="J11" s="34">
        <f t="shared" si="3"/>
        <v>1013637</v>
      </c>
      <c r="K11" s="37"/>
      <c r="L11" s="37">
        <v>1013637</v>
      </c>
      <c r="M11" s="34">
        <f t="shared" si="4"/>
        <v>1747094.81818182</v>
      </c>
      <c r="N11" s="37">
        <f>1747094.81818182-31817</f>
        <v>1715277.81818182</v>
      </c>
      <c r="O11" s="37">
        <v>31817</v>
      </c>
      <c r="P11" s="34">
        <f t="shared" si="5"/>
        <v>1655618.36363636</v>
      </c>
      <c r="Q11" s="37">
        <v>1655618.36363636</v>
      </c>
      <c r="R11" s="37">
        <v>0</v>
      </c>
      <c r="S11" s="34">
        <f t="shared" si="6"/>
        <v>0</v>
      </c>
      <c r="T11" s="37">
        <v>0</v>
      </c>
      <c r="U11" s="37">
        <v>0</v>
      </c>
    </row>
    <row r="12" spans="1:21" ht="24.75" x14ac:dyDescent="0.25">
      <c r="A12" s="35">
        <v>1.5</v>
      </c>
      <c r="B12" s="39" t="s">
        <v>24</v>
      </c>
      <c r="C12" s="37">
        <v>18497900</v>
      </c>
      <c r="D12" s="42">
        <v>5605424.2424242431</v>
      </c>
      <c r="E12" s="33">
        <f t="shared" si="0"/>
        <v>5030810.5395999998</v>
      </c>
      <c r="F12" s="34">
        <f t="shared" si="1"/>
        <v>574613.76040000003</v>
      </c>
      <c r="G12" s="34">
        <f t="shared" si="2"/>
        <v>967336</v>
      </c>
      <c r="H12" s="37">
        <v>967336</v>
      </c>
      <c r="I12" s="37">
        <v>0</v>
      </c>
      <c r="J12" s="34">
        <f t="shared" si="3"/>
        <v>436900</v>
      </c>
      <c r="K12" s="37">
        <v>436900</v>
      </c>
      <c r="L12" s="37">
        <v>0</v>
      </c>
      <c r="M12" s="34">
        <f t="shared" si="4"/>
        <v>918428</v>
      </c>
      <c r="N12" s="37">
        <v>778405.73959999997</v>
      </c>
      <c r="O12" s="37">
        <v>140022.2604</v>
      </c>
      <c r="P12" s="34">
        <f t="shared" si="5"/>
        <v>1845465.3</v>
      </c>
      <c r="Q12" s="37">
        <v>1776122.8</v>
      </c>
      <c r="R12" s="37">
        <v>69342.5</v>
      </c>
      <c r="S12" s="34">
        <f t="shared" si="6"/>
        <v>1437295</v>
      </c>
      <c r="T12" s="37">
        <v>1072046</v>
      </c>
      <c r="U12" s="37">
        <v>365249</v>
      </c>
    </row>
    <row r="13" spans="1:21" ht="24.75" x14ac:dyDescent="0.25">
      <c r="A13" s="35">
        <v>1.6</v>
      </c>
      <c r="B13" s="39" t="s">
        <v>25</v>
      </c>
      <c r="C13" s="37">
        <v>4839938.6349999998</v>
      </c>
      <c r="D13" s="42" t="s">
        <v>48</v>
      </c>
      <c r="E13" s="33">
        <f t="shared" si="0"/>
        <v>361999.79242424248</v>
      </c>
      <c r="F13" s="34">
        <f t="shared" si="1"/>
        <v>1106000.46969697</v>
      </c>
      <c r="G13" s="34">
        <f t="shared" si="2"/>
        <v>15262.227272727265</v>
      </c>
      <c r="H13" s="37">
        <v>7625.8636363636297</v>
      </c>
      <c r="I13" s="37">
        <v>7636.363636363636</v>
      </c>
      <c r="J13" s="34">
        <f t="shared" si="3"/>
        <v>521140.454545455</v>
      </c>
      <c r="K13" s="37"/>
      <c r="L13" s="37">
        <f>268819.387878788+252321.066666667</f>
        <v>521140.454545455</v>
      </c>
      <c r="M13" s="34">
        <f t="shared" si="4"/>
        <v>703403.296969697</v>
      </c>
      <c r="N13" s="37">
        <f>339125.796969697-94206</f>
        <v>244919.796969697</v>
      </c>
      <c r="O13" s="37">
        <f>362925.5+95558</f>
        <v>458483.5</v>
      </c>
      <c r="P13" s="34">
        <f t="shared" si="5"/>
        <v>145606.89393939392</v>
      </c>
      <c r="Q13" s="37">
        <v>69707.272727272721</v>
      </c>
      <c r="R13" s="37">
        <v>75899.621212121201</v>
      </c>
      <c r="S13" s="34">
        <f t="shared" si="6"/>
        <v>82587.389393939404</v>
      </c>
      <c r="T13" s="37">
        <v>39746.8590909091</v>
      </c>
      <c r="U13" s="37">
        <v>42840.530303030304</v>
      </c>
    </row>
    <row r="14" spans="1:21" ht="24.75" x14ac:dyDescent="0.25">
      <c r="A14" s="35">
        <v>1.7</v>
      </c>
      <c r="B14" s="39" t="s">
        <v>26</v>
      </c>
      <c r="C14" s="37">
        <v>6222778.2450000001</v>
      </c>
      <c r="D14" s="42">
        <v>1885690.3772727274</v>
      </c>
      <c r="E14" s="33">
        <f t="shared" si="0"/>
        <v>910963.10454545473</v>
      </c>
      <c r="F14" s="34">
        <f t="shared" si="1"/>
        <v>974727.5181818183</v>
      </c>
      <c r="G14" s="34">
        <f t="shared" si="2"/>
        <v>19622.863636363632</v>
      </c>
      <c r="H14" s="37">
        <v>9804.6818181818107</v>
      </c>
      <c r="I14" s="37">
        <v>9818.1818181818198</v>
      </c>
      <c r="J14" s="34">
        <f t="shared" si="3"/>
        <v>670037.72727272729</v>
      </c>
      <c r="K14" s="37">
        <v>324412.80000000005</v>
      </c>
      <c r="L14" s="37">
        <v>345624.92727272725</v>
      </c>
      <c r="M14" s="34">
        <f t="shared" si="4"/>
        <v>902637.38181818184</v>
      </c>
      <c r="N14" s="37">
        <v>436018.88181818189</v>
      </c>
      <c r="O14" s="37">
        <v>466618.5</v>
      </c>
      <c r="P14" s="34">
        <f t="shared" si="5"/>
        <v>187208.86363636365</v>
      </c>
      <c r="Q14" s="37">
        <v>89623.636363636368</v>
      </c>
      <c r="R14" s="37">
        <v>97585.227272727279</v>
      </c>
      <c r="S14" s="34">
        <f t="shared" si="6"/>
        <v>106183.78636363639</v>
      </c>
      <c r="T14" s="37">
        <v>51103.104545454567</v>
      </c>
      <c r="U14" s="37">
        <v>55080.681818181823</v>
      </c>
    </row>
    <row r="15" spans="1:21" ht="24.75" x14ac:dyDescent="0.25">
      <c r="A15" s="35">
        <v>1.8</v>
      </c>
      <c r="B15" s="39" t="s">
        <v>27</v>
      </c>
      <c r="C15" s="37">
        <v>2765679.2199999997</v>
      </c>
      <c r="D15" s="42">
        <v>838084.61212121206</v>
      </c>
      <c r="E15" s="33">
        <f t="shared" si="0"/>
        <v>404872.49090909096</v>
      </c>
      <c r="F15" s="34">
        <f t="shared" si="1"/>
        <v>433212.23030303029</v>
      </c>
      <c r="G15" s="34">
        <f t="shared" si="2"/>
        <v>8721.2727272727243</v>
      </c>
      <c r="H15" s="37">
        <v>4357.6363636363603</v>
      </c>
      <c r="I15" s="37">
        <v>4363.636363636364</v>
      </c>
      <c r="J15" s="34">
        <f t="shared" si="3"/>
        <v>297794.54545454547</v>
      </c>
      <c r="K15" s="37">
        <v>144183.46666666667</v>
      </c>
      <c r="L15" s="37">
        <v>153611.0787878788</v>
      </c>
      <c r="M15" s="34">
        <f t="shared" si="4"/>
        <v>401172.16969696974</v>
      </c>
      <c r="N15" s="37">
        <v>193786.16969696974</v>
      </c>
      <c r="O15" s="37">
        <v>207386</v>
      </c>
      <c r="P15" s="34">
        <f t="shared" si="5"/>
        <v>83203.939393939392</v>
      </c>
      <c r="Q15" s="37">
        <v>39832.727272727272</v>
      </c>
      <c r="R15" s="37">
        <v>43371.212121212127</v>
      </c>
      <c r="S15" s="34">
        <f t="shared" si="6"/>
        <v>47192.79393939396</v>
      </c>
      <c r="T15" s="37">
        <v>22712.49090909092</v>
      </c>
      <c r="U15" s="37">
        <v>24480.303030303035</v>
      </c>
    </row>
    <row r="16" spans="1:21" x14ac:dyDescent="0.25">
      <c r="A16" s="35">
        <v>1.9</v>
      </c>
      <c r="B16" s="39" t="s">
        <v>28</v>
      </c>
      <c r="C16" s="37">
        <v>380160</v>
      </c>
      <c r="D16" s="42">
        <v>115200</v>
      </c>
      <c r="E16" s="33">
        <f t="shared" si="0"/>
        <v>115200</v>
      </c>
      <c r="F16" s="34">
        <f t="shared" si="1"/>
        <v>0</v>
      </c>
      <c r="G16" s="34">
        <f t="shared" si="2"/>
        <v>0</v>
      </c>
      <c r="H16" s="37">
        <v>0</v>
      </c>
      <c r="I16" s="37">
        <v>0</v>
      </c>
      <c r="J16" s="34">
        <f t="shared" si="3"/>
        <v>115200</v>
      </c>
      <c r="K16" s="37">
        <v>115200</v>
      </c>
      <c r="L16" s="37">
        <v>0</v>
      </c>
      <c r="M16" s="34">
        <f t="shared" si="4"/>
        <v>0</v>
      </c>
      <c r="N16" s="37">
        <v>0</v>
      </c>
      <c r="O16" s="37">
        <v>0</v>
      </c>
      <c r="P16" s="34">
        <f t="shared" si="5"/>
        <v>0</v>
      </c>
      <c r="Q16" s="37">
        <v>0</v>
      </c>
      <c r="R16" s="37">
        <v>0</v>
      </c>
      <c r="S16" s="34">
        <f t="shared" si="6"/>
        <v>0</v>
      </c>
      <c r="T16" s="37">
        <v>0</v>
      </c>
      <c r="U16" s="37">
        <v>0</v>
      </c>
    </row>
    <row r="17" spans="1:21" ht="24.75" x14ac:dyDescent="0.25">
      <c r="A17" s="44">
        <v>1.1000000000000001</v>
      </c>
      <c r="B17" s="39" t="s">
        <v>29</v>
      </c>
      <c r="C17" s="37">
        <v>6527429.0999999996</v>
      </c>
      <c r="D17" s="42">
        <v>1978008.8181818181</v>
      </c>
      <c r="E17" s="33">
        <f t="shared" si="0"/>
        <v>190298.48818181819</v>
      </c>
      <c r="F17" s="34">
        <f t="shared" si="1"/>
        <v>1787710.7239393943</v>
      </c>
      <c r="G17" s="34">
        <f t="shared" si="2"/>
        <v>105897.87878787881</v>
      </c>
      <c r="H17" s="37">
        <v>19029.848818181821</v>
      </c>
      <c r="I17" s="37">
        <v>86868.029969696989</v>
      </c>
      <c r="J17" s="34">
        <f t="shared" si="3"/>
        <v>161795.75757575766</v>
      </c>
      <c r="K17" s="37">
        <v>38059.697636363642</v>
      </c>
      <c r="L17" s="37">
        <v>123736.05993939401</v>
      </c>
      <c r="M17" s="34">
        <f t="shared" si="4"/>
        <v>827595.54545454553</v>
      </c>
      <c r="N17" s="37">
        <v>57089.546454545452</v>
      </c>
      <c r="O17" s="37">
        <v>770505.99900000007</v>
      </c>
      <c r="P17" s="34">
        <f t="shared" si="5"/>
        <v>614220.54545454553</v>
      </c>
      <c r="Q17" s="37">
        <v>57089.546454545452</v>
      </c>
      <c r="R17" s="37">
        <v>557130.99900000007</v>
      </c>
      <c r="S17" s="34">
        <f t="shared" si="6"/>
        <v>268499.48484848492</v>
      </c>
      <c r="T17" s="37">
        <v>19029.848818181821</v>
      </c>
      <c r="U17" s="37">
        <v>249469.63603030308</v>
      </c>
    </row>
    <row r="18" spans="1:21" ht="24" x14ac:dyDescent="0.25">
      <c r="A18" s="45"/>
      <c r="B18" s="46" t="s">
        <v>30</v>
      </c>
      <c r="C18" s="47">
        <v>34723600</v>
      </c>
      <c r="D18" s="48">
        <v>10522303.030303031</v>
      </c>
      <c r="E18" s="28">
        <f>SUM(E19:E24)</f>
        <v>5000000.1515151523</v>
      </c>
      <c r="F18" s="28">
        <f>SUM(F19:F24)</f>
        <v>5522302.8181818184</v>
      </c>
      <c r="G18" s="49">
        <v>338122.69696969667</v>
      </c>
      <c r="H18" s="49">
        <v>333269.3636363633</v>
      </c>
      <c r="I18" s="49">
        <v>4853.3333333333339</v>
      </c>
      <c r="J18" s="49">
        <v>2050560.4545454548</v>
      </c>
      <c r="K18" s="49">
        <v>2015903.8181818186</v>
      </c>
      <c r="L18" s="49">
        <v>34656.63636363636</v>
      </c>
      <c r="M18" s="49">
        <v>3476593.0606060619</v>
      </c>
      <c r="N18" s="49">
        <v>2714096.4545454551</v>
      </c>
      <c r="O18" s="49">
        <v>762496.60606060631</v>
      </c>
      <c r="P18" s="49">
        <v>4275629.6060606074</v>
      </c>
      <c r="Q18" s="49">
        <v>652624.00000000058</v>
      </c>
      <c r="R18" s="49">
        <v>3623005.6060606064</v>
      </c>
      <c r="S18" s="49">
        <v>381397.15151515149</v>
      </c>
      <c r="T18" s="49">
        <v>60979.515151515123</v>
      </c>
      <c r="U18" s="49">
        <v>320417.63636363635</v>
      </c>
    </row>
    <row r="19" spans="1:21" x14ac:dyDescent="0.25">
      <c r="A19" s="50">
        <v>2.1</v>
      </c>
      <c r="B19" s="51" t="s">
        <v>31</v>
      </c>
      <c r="C19" s="52">
        <v>1011000</v>
      </c>
      <c r="D19" s="53">
        <v>306363.63636363635</v>
      </c>
      <c r="E19" s="54">
        <f>SUM(H19,K19,N19,Q19,T19)</f>
        <v>220215.727272727</v>
      </c>
      <c r="F19" s="54">
        <f>SUM(I19,L19,O19,R19,U19)</f>
        <v>86147.878787878799</v>
      </c>
      <c r="G19" s="34">
        <v>176939.36363636365</v>
      </c>
      <c r="H19" s="52">
        <f>102086.03030303-6000</f>
        <v>96086.030303029998</v>
      </c>
      <c r="I19" s="52">
        <f>4853.33333333333+76000</f>
        <v>80853.333333333328</v>
      </c>
      <c r="J19" s="34">
        <v>74878.787878787887</v>
      </c>
      <c r="K19" s="52">
        <v>73555.15151515152</v>
      </c>
      <c r="L19" s="52">
        <v>1323.6363636363637</v>
      </c>
      <c r="M19" s="34">
        <v>18181.818181818184</v>
      </c>
      <c r="N19" s="52">
        <v>16858.18181818182</v>
      </c>
      <c r="O19" s="52">
        <v>1323.6363636363637</v>
      </c>
      <c r="P19" s="34">
        <v>18181.818181818184</v>
      </c>
      <c r="Q19" s="52">
        <v>16858.18181818182</v>
      </c>
      <c r="R19" s="52">
        <v>1323.6363636363637</v>
      </c>
      <c r="S19" s="34">
        <v>18181.818181818184</v>
      </c>
      <c r="T19" s="52">
        <v>16858.18181818182</v>
      </c>
      <c r="U19" s="52">
        <v>1323.6363636363637</v>
      </c>
    </row>
    <row r="20" spans="1:21" ht="24.75" x14ac:dyDescent="0.25">
      <c r="A20" s="55">
        <v>2.2000000000000002</v>
      </c>
      <c r="B20" s="56" t="s">
        <v>32</v>
      </c>
      <c r="C20" s="57">
        <v>12140000</v>
      </c>
      <c r="D20" s="54">
        <v>3678787.8787878789</v>
      </c>
      <c r="E20" s="54">
        <f t="shared" ref="E20:F24" si="7">SUM(H20,K20,N20,Q20,T20)</f>
        <v>2999999.8787878798</v>
      </c>
      <c r="F20" s="54">
        <f t="shared" si="7"/>
        <v>678788</v>
      </c>
      <c r="G20" s="34">
        <v>0</v>
      </c>
      <c r="H20" s="57">
        <v>0</v>
      </c>
      <c r="I20" s="57">
        <v>0</v>
      </c>
      <c r="J20" s="34">
        <v>826021</v>
      </c>
      <c r="K20" s="57">
        <f>226021-78788</f>
        <v>147233</v>
      </c>
      <c r="L20" s="57">
        <v>678788</v>
      </c>
      <c r="M20" s="34">
        <v>2665414.9393939399</v>
      </c>
      <c r="N20" s="57">
        <v>2665414.9393939399</v>
      </c>
      <c r="O20" s="57">
        <v>0</v>
      </c>
      <c r="P20" s="34">
        <v>187351.93939393992</v>
      </c>
      <c r="Q20" s="57">
        <v>187351.93939393992</v>
      </c>
      <c r="R20" s="57">
        <v>0</v>
      </c>
      <c r="S20" s="34">
        <v>0</v>
      </c>
      <c r="T20" s="57">
        <v>0</v>
      </c>
      <c r="U20" s="57">
        <v>0</v>
      </c>
    </row>
    <row r="21" spans="1:21" ht="15.75" customHeight="1" x14ac:dyDescent="0.25">
      <c r="A21" s="50">
        <v>2.2999999999999998</v>
      </c>
      <c r="B21" s="39" t="s">
        <v>33</v>
      </c>
      <c r="C21" s="57">
        <v>8298600</v>
      </c>
      <c r="D21" s="54">
        <v>2514727.2727272729</v>
      </c>
      <c r="E21" s="54">
        <f t="shared" si="7"/>
        <v>0</v>
      </c>
      <c r="F21" s="54">
        <f t="shared" si="7"/>
        <v>2514726.9393939399</v>
      </c>
      <c r="G21" s="34">
        <v>0</v>
      </c>
      <c r="H21" s="57">
        <v>0</v>
      </c>
      <c r="I21" s="57">
        <v>0</v>
      </c>
      <c r="J21" s="34">
        <v>0</v>
      </c>
      <c r="K21" s="57">
        <v>0</v>
      </c>
      <c r="L21" s="57">
        <v>0</v>
      </c>
      <c r="M21" s="34">
        <v>440617.96969696996</v>
      </c>
      <c r="N21" s="57">
        <v>0</v>
      </c>
      <c r="O21" s="57">
        <v>440617.96969696996</v>
      </c>
      <c r="P21" s="34">
        <v>1775014.96969697</v>
      </c>
      <c r="Q21" s="57">
        <v>0</v>
      </c>
      <c r="R21" s="57">
        <v>1775014.96969697</v>
      </c>
      <c r="S21" s="34">
        <v>299094</v>
      </c>
      <c r="T21" s="57">
        <v>0</v>
      </c>
      <c r="U21" s="57">
        <v>299094</v>
      </c>
    </row>
    <row r="22" spans="1:21" ht="14.25" customHeight="1" x14ac:dyDescent="0.25">
      <c r="A22" s="55">
        <v>2.4</v>
      </c>
      <c r="B22" s="58" t="s">
        <v>34</v>
      </c>
      <c r="C22" s="57">
        <v>1494000</v>
      </c>
      <c r="D22" s="54">
        <v>452727.27272727276</v>
      </c>
      <c r="E22" s="54">
        <f t="shared" si="7"/>
        <v>430642.33333333331</v>
      </c>
      <c r="F22" s="54">
        <f t="shared" si="7"/>
        <v>22085</v>
      </c>
      <c r="G22" s="34">
        <v>161183.33333333299</v>
      </c>
      <c r="H22" s="57">
        <v>161183.33333333299</v>
      </c>
      <c r="I22" s="57">
        <v>0</v>
      </c>
      <c r="J22" s="34">
        <v>179306.66666666701</v>
      </c>
      <c r="K22" s="57">
        <f>179306.666666667-22085</f>
        <v>157221.66666666701</v>
      </c>
      <c r="L22" s="57">
        <v>22085</v>
      </c>
      <c r="M22" s="34">
        <v>31823.333333333299</v>
      </c>
      <c r="N22" s="57">
        <v>31823.333333333299</v>
      </c>
      <c r="O22" s="57">
        <v>0</v>
      </c>
      <c r="P22" s="34">
        <v>36292.666666666701</v>
      </c>
      <c r="Q22" s="57">
        <v>36292.666666666701</v>
      </c>
      <c r="R22" s="57">
        <v>0</v>
      </c>
      <c r="S22" s="34">
        <v>44121.333333333299</v>
      </c>
      <c r="T22" s="57">
        <v>44121.333333333299</v>
      </c>
      <c r="U22" s="57">
        <v>0</v>
      </c>
    </row>
    <row r="23" spans="1:21" x14ac:dyDescent="0.25">
      <c r="A23" s="55">
        <v>2.5</v>
      </c>
      <c r="B23" s="58" t="s">
        <v>35</v>
      </c>
      <c r="C23" s="57">
        <v>1360000</v>
      </c>
      <c r="D23" s="54">
        <v>412121.21212121216</v>
      </c>
      <c r="E23" s="54">
        <f t="shared" si="7"/>
        <v>412121.21212121216</v>
      </c>
      <c r="F23" s="54">
        <f t="shared" si="7"/>
        <v>0</v>
      </c>
      <c r="G23" s="34">
        <v>0</v>
      </c>
      <c r="H23" s="57">
        <v>0</v>
      </c>
      <c r="I23" s="57">
        <v>0</v>
      </c>
      <c r="J23" s="34">
        <v>0</v>
      </c>
      <c r="K23" s="57">
        <v>0</v>
      </c>
      <c r="L23" s="57">
        <v>0</v>
      </c>
      <c r="M23" s="34">
        <v>0</v>
      </c>
      <c r="N23" s="57">
        <v>0</v>
      </c>
      <c r="O23" s="57">
        <v>0</v>
      </c>
      <c r="P23" s="34">
        <v>412121.21212121216</v>
      </c>
      <c r="Q23" s="57">
        <v>412121.21212121216</v>
      </c>
      <c r="R23" s="57">
        <v>0</v>
      </c>
      <c r="S23" s="34">
        <v>0</v>
      </c>
      <c r="T23" s="57">
        <v>0</v>
      </c>
      <c r="U23" s="57">
        <v>0</v>
      </c>
    </row>
    <row r="24" spans="1:21" x14ac:dyDescent="0.25">
      <c r="A24" s="50">
        <v>2.6</v>
      </c>
      <c r="B24" s="51" t="s">
        <v>36</v>
      </c>
      <c r="C24" s="52">
        <v>10420000</v>
      </c>
      <c r="D24" s="53">
        <v>3157575.7575757578</v>
      </c>
      <c r="E24" s="54">
        <f t="shared" si="7"/>
        <v>937021</v>
      </c>
      <c r="F24" s="54">
        <f t="shared" si="7"/>
        <v>2220555</v>
      </c>
      <c r="G24" s="34">
        <v>0</v>
      </c>
      <c r="H24" s="52">
        <v>0</v>
      </c>
      <c r="I24" s="52">
        <v>0</v>
      </c>
      <c r="J24" s="34">
        <v>970354</v>
      </c>
      <c r="K24" s="52">
        <v>937021</v>
      </c>
      <c r="L24" s="52">
        <v>33333</v>
      </c>
      <c r="M24" s="34">
        <v>320555</v>
      </c>
      <c r="N24" s="52">
        <v>0</v>
      </c>
      <c r="O24" s="52">
        <v>320555</v>
      </c>
      <c r="P24" s="34">
        <v>1846667</v>
      </c>
      <c r="Q24" s="52">
        <v>0</v>
      </c>
      <c r="R24" s="52">
        <v>1846667</v>
      </c>
      <c r="S24" s="34">
        <v>20000</v>
      </c>
      <c r="T24" s="52">
        <v>0</v>
      </c>
      <c r="U24" s="52">
        <v>20000</v>
      </c>
    </row>
    <row r="25" spans="1:21" x14ac:dyDescent="0.25">
      <c r="A25" s="59" t="s">
        <v>37</v>
      </c>
      <c r="B25" s="60" t="s">
        <v>38</v>
      </c>
      <c r="C25" s="61">
        <v>4676100.4499999993</v>
      </c>
      <c r="D25" s="62">
        <v>1417000.1363636362</v>
      </c>
      <c r="E25" s="62">
        <f>SUM(E26:E31)</f>
        <v>0</v>
      </c>
      <c r="F25" s="62">
        <f>SUM(F26:F31)</f>
        <v>1416999.7272727275</v>
      </c>
      <c r="G25" s="62">
        <v>730636.09090909094</v>
      </c>
      <c r="H25" s="62">
        <v>381000.18181818182</v>
      </c>
      <c r="I25" s="62">
        <v>349635.90909090912</v>
      </c>
      <c r="J25" s="62">
        <v>159090.90909090912</v>
      </c>
      <c r="K25" s="62">
        <v>0</v>
      </c>
      <c r="L25" s="62">
        <v>159090.90909090912</v>
      </c>
      <c r="M25" s="62">
        <v>234090.90909090912</v>
      </c>
      <c r="N25" s="62">
        <v>75000</v>
      </c>
      <c r="O25" s="62">
        <v>159090.90909090912</v>
      </c>
      <c r="P25" s="62">
        <v>109090.9090909091</v>
      </c>
      <c r="Q25" s="62">
        <v>0</v>
      </c>
      <c r="R25" s="62">
        <v>109090.9090909091</v>
      </c>
      <c r="S25" s="62">
        <v>184090.90909090912</v>
      </c>
      <c r="T25" s="62">
        <v>75000</v>
      </c>
      <c r="U25" s="62">
        <v>109090.9090909091</v>
      </c>
    </row>
    <row r="26" spans="1:21" x14ac:dyDescent="0.25">
      <c r="A26" s="63"/>
      <c r="B26" s="64" t="s">
        <v>39</v>
      </c>
      <c r="C26" s="65">
        <v>600000</v>
      </c>
      <c r="D26" s="66">
        <v>181818.18181818182</v>
      </c>
      <c r="F26" s="67">
        <v>181818.18181818182</v>
      </c>
      <c r="G26" s="68">
        <v>181818.18181818182</v>
      </c>
      <c r="H26" s="68">
        <v>181818.18181818182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</row>
    <row r="27" spans="1:21" x14ac:dyDescent="0.25">
      <c r="A27" s="69"/>
      <c r="B27" s="51" t="s">
        <v>40</v>
      </c>
      <c r="C27" s="57">
        <v>1286100.4499999997</v>
      </c>
      <c r="D27" s="54">
        <v>389727.409090909</v>
      </c>
      <c r="E27" s="43"/>
      <c r="F27" s="43">
        <f>190545+199182</f>
        <v>389727</v>
      </c>
      <c r="G27" s="68">
        <v>389727</v>
      </c>
      <c r="H27" s="68">
        <v>199182</v>
      </c>
      <c r="I27" s="68">
        <v>190545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</row>
    <row r="28" spans="1:21" x14ac:dyDescent="0.25">
      <c r="A28" s="70"/>
      <c r="B28" s="51" t="s">
        <v>41</v>
      </c>
      <c r="C28" s="57">
        <v>495000</v>
      </c>
      <c r="D28" s="54">
        <v>150000</v>
      </c>
      <c r="F28" s="71">
        <v>150000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75000</v>
      </c>
      <c r="N28" s="68">
        <v>75000</v>
      </c>
      <c r="O28" s="68">
        <v>0</v>
      </c>
      <c r="P28" s="68">
        <v>0</v>
      </c>
      <c r="Q28" s="68">
        <v>0</v>
      </c>
      <c r="R28" s="68">
        <v>0</v>
      </c>
      <c r="S28" s="68">
        <v>75000</v>
      </c>
      <c r="T28" s="68">
        <v>75000</v>
      </c>
      <c r="U28" s="68">
        <v>0</v>
      </c>
    </row>
    <row r="29" spans="1:21" x14ac:dyDescent="0.25">
      <c r="A29" s="70"/>
      <c r="B29" s="51" t="s">
        <v>42</v>
      </c>
      <c r="C29" s="57">
        <v>0</v>
      </c>
      <c r="D29" s="54">
        <v>0</v>
      </c>
      <c r="E29" s="71">
        <v>0</v>
      </c>
      <c r="F29" s="71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</row>
    <row r="30" spans="1:21" x14ac:dyDescent="0.25">
      <c r="A30" s="70"/>
      <c r="B30" s="51" t="s">
        <v>43</v>
      </c>
      <c r="C30" s="57">
        <v>1800000</v>
      </c>
      <c r="D30" s="54">
        <v>545454.54545454553</v>
      </c>
      <c r="E30" s="72">
        <v>0</v>
      </c>
      <c r="F30" s="71">
        <v>545454.54545454553</v>
      </c>
      <c r="G30" s="68">
        <v>109090.9090909091</v>
      </c>
      <c r="H30" s="68">
        <v>0</v>
      </c>
      <c r="I30" s="68">
        <v>109090.9090909091</v>
      </c>
      <c r="J30" s="68">
        <v>109090.9090909091</v>
      </c>
      <c r="K30" s="68">
        <v>0</v>
      </c>
      <c r="L30" s="68">
        <v>109090.9090909091</v>
      </c>
      <c r="M30" s="68">
        <v>109090.9090909091</v>
      </c>
      <c r="N30" s="68">
        <v>0</v>
      </c>
      <c r="O30" s="68">
        <v>109090.9090909091</v>
      </c>
      <c r="P30" s="68">
        <v>109090.9090909091</v>
      </c>
      <c r="Q30" s="68">
        <v>0</v>
      </c>
      <c r="R30" s="68">
        <v>109090.9090909091</v>
      </c>
      <c r="S30" s="68">
        <v>109090.9090909091</v>
      </c>
      <c r="T30" s="68">
        <v>0</v>
      </c>
      <c r="U30" s="68">
        <v>109090.9090909091</v>
      </c>
    </row>
    <row r="31" spans="1:21" x14ac:dyDescent="0.25">
      <c r="A31" s="70"/>
      <c r="B31" s="51" t="s">
        <v>44</v>
      </c>
      <c r="C31" s="57">
        <v>495000</v>
      </c>
      <c r="D31" s="54">
        <v>150000</v>
      </c>
      <c r="E31" s="72">
        <v>0</v>
      </c>
      <c r="F31" s="71">
        <v>150000</v>
      </c>
      <c r="G31" s="68">
        <v>50000</v>
      </c>
      <c r="H31" s="68">
        <v>0</v>
      </c>
      <c r="I31" s="68">
        <v>50000</v>
      </c>
      <c r="J31" s="68">
        <v>50000</v>
      </c>
      <c r="K31" s="68">
        <v>0</v>
      </c>
      <c r="L31" s="68">
        <v>50000</v>
      </c>
      <c r="M31" s="68">
        <v>50000</v>
      </c>
      <c r="N31" s="68">
        <v>0</v>
      </c>
      <c r="O31" s="68">
        <v>50000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</row>
    <row r="32" spans="1:21" x14ac:dyDescent="0.25">
      <c r="A32" s="51"/>
      <c r="B32" s="51"/>
      <c r="C32" s="57"/>
      <c r="D32" s="73"/>
      <c r="E32" s="74"/>
      <c r="F32" s="75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spans="1:21" x14ac:dyDescent="0.25">
      <c r="A33" s="45" t="s">
        <v>45</v>
      </c>
      <c r="B33" s="77" t="s">
        <v>46</v>
      </c>
      <c r="C33" s="61">
        <v>1197900</v>
      </c>
      <c r="D33" s="61">
        <v>363000</v>
      </c>
      <c r="E33" s="61">
        <v>0</v>
      </c>
      <c r="F33" s="61">
        <v>363000</v>
      </c>
      <c r="G33" s="62">
        <v>72600</v>
      </c>
      <c r="H33" s="62">
        <v>0</v>
      </c>
      <c r="I33" s="62">
        <v>72600</v>
      </c>
      <c r="J33" s="62">
        <v>72600</v>
      </c>
      <c r="K33" s="62">
        <v>0</v>
      </c>
      <c r="L33" s="62">
        <v>72600</v>
      </c>
      <c r="M33" s="62">
        <v>72600</v>
      </c>
      <c r="N33" s="62">
        <v>0</v>
      </c>
      <c r="O33" s="62">
        <v>72600</v>
      </c>
      <c r="P33" s="62">
        <v>72600</v>
      </c>
      <c r="Q33" s="62">
        <v>0</v>
      </c>
      <c r="R33" s="62">
        <v>72600</v>
      </c>
      <c r="S33" s="62">
        <v>72600</v>
      </c>
      <c r="T33" s="62">
        <v>0</v>
      </c>
      <c r="U33" s="62">
        <v>72600</v>
      </c>
    </row>
    <row r="34" spans="1:21" x14ac:dyDescent="0.25">
      <c r="A34" s="70"/>
      <c r="B34" s="51" t="s">
        <v>47</v>
      </c>
      <c r="C34" s="57">
        <v>1197900</v>
      </c>
      <c r="D34" s="54">
        <v>363000</v>
      </c>
      <c r="E34" s="72">
        <v>0</v>
      </c>
      <c r="F34" s="75">
        <v>363000</v>
      </c>
      <c r="G34" s="68">
        <v>72600</v>
      </c>
      <c r="H34" s="68">
        <v>0</v>
      </c>
      <c r="I34" s="68">
        <v>72600</v>
      </c>
      <c r="J34" s="68">
        <v>72600</v>
      </c>
      <c r="K34" s="68">
        <v>0</v>
      </c>
      <c r="L34" s="68">
        <v>72600</v>
      </c>
      <c r="M34" s="68">
        <v>72600</v>
      </c>
      <c r="N34" s="68">
        <v>0</v>
      </c>
      <c r="O34" s="68">
        <v>72600</v>
      </c>
      <c r="P34" s="68">
        <v>72600</v>
      </c>
      <c r="Q34" s="68">
        <v>0</v>
      </c>
      <c r="R34" s="68">
        <v>72600</v>
      </c>
      <c r="S34" s="68">
        <v>72600</v>
      </c>
      <c r="T34" s="68">
        <v>0</v>
      </c>
      <c r="U34" s="68">
        <v>72600</v>
      </c>
    </row>
    <row r="35" spans="1:21" x14ac:dyDescent="0.25">
      <c r="A35" s="51"/>
      <c r="B35" s="51"/>
      <c r="C35" s="51"/>
      <c r="D35" s="78"/>
      <c r="E35" s="79"/>
      <c r="F35" s="79"/>
      <c r="G35" s="76" t="s">
        <v>48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spans="1:21" x14ac:dyDescent="0.25">
      <c r="A36" s="45" t="s">
        <v>49</v>
      </c>
      <c r="B36" s="77" t="s">
        <v>50</v>
      </c>
      <c r="C36" s="80">
        <v>11506000</v>
      </c>
      <c r="D36" s="80">
        <v>3486666.666666667</v>
      </c>
      <c r="E36" s="81">
        <f>SUM(E37,E60)</f>
        <v>3486666.2424242431</v>
      </c>
      <c r="F36" s="81">
        <f>SUM(F37,F60)</f>
        <v>0</v>
      </c>
      <c r="G36" s="62">
        <v>611515.15151515161</v>
      </c>
      <c r="H36" s="62">
        <v>148472.72727272729</v>
      </c>
      <c r="I36" s="62">
        <v>463042.42424242425</v>
      </c>
      <c r="J36" s="62">
        <v>726060.12121212133</v>
      </c>
      <c r="K36" s="62">
        <v>159381.71781818182</v>
      </c>
      <c r="L36" s="62">
        <v>566678.40339393937</v>
      </c>
      <c r="M36" s="62">
        <v>750303.12121212133</v>
      </c>
      <c r="N36" s="62">
        <v>159381.81818181818</v>
      </c>
      <c r="O36" s="62">
        <v>590921.3030303031</v>
      </c>
      <c r="P36" s="62">
        <v>750303.03030303027</v>
      </c>
      <c r="Q36" s="62">
        <v>159381.81818181818</v>
      </c>
      <c r="R36" s="62">
        <v>590921.21212121216</v>
      </c>
      <c r="S36" s="62">
        <v>648485.36363636353</v>
      </c>
      <c r="T36" s="62">
        <v>159381.71781818182</v>
      </c>
      <c r="U36" s="62">
        <v>489103.64581818186</v>
      </c>
    </row>
    <row r="37" spans="1:21" x14ac:dyDescent="0.25">
      <c r="A37" s="82" t="s">
        <v>51</v>
      </c>
      <c r="B37" s="83" t="s">
        <v>52</v>
      </c>
      <c r="C37" s="84">
        <v>8226000</v>
      </c>
      <c r="D37" s="85">
        <v>2492727.2727272729</v>
      </c>
      <c r="E37" s="86">
        <f>SUM(E38,E49)</f>
        <v>2492727.2727272729</v>
      </c>
      <c r="F37" s="86">
        <f>SUM(F38,F49)</f>
        <v>0</v>
      </c>
      <c r="G37" s="87">
        <v>393333.33333333337</v>
      </c>
      <c r="H37" s="87">
        <v>130909.09090909093</v>
      </c>
      <c r="I37" s="87">
        <v>262424.24242424243</v>
      </c>
      <c r="J37" s="87">
        <v>532121.21212121216</v>
      </c>
      <c r="K37" s="87">
        <v>141818.18181818182</v>
      </c>
      <c r="L37" s="87">
        <v>390303.03030303033</v>
      </c>
      <c r="M37" s="87">
        <v>556363.72727272729</v>
      </c>
      <c r="N37" s="87">
        <v>141818.18181818182</v>
      </c>
      <c r="O37" s="87">
        <v>414545.54545454553</v>
      </c>
      <c r="P37" s="87">
        <v>556363.63636363635</v>
      </c>
      <c r="Q37" s="87">
        <v>141818.18181818182</v>
      </c>
      <c r="R37" s="87">
        <v>414545.45454545459</v>
      </c>
      <c r="S37" s="87">
        <v>454545.45454545447</v>
      </c>
      <c r="T37" s="87">
        <v>141818.18181818182</v>
      </c>
      <c r="U37" s="87">
        <v>312727.27272727276</v>
      </c>
    </row>
    <row r="38" spans="1:21" x14ac:dyDescent="0.25">
      <c r="A38" s="88"/>
      <c r="B38" s="89" t="s">
        <v>53</v>
      </c>
      <c r="C38" s="90">
        <v>5064000</v>
      </c>
      <c r="D38" s="91">
        <v>1534545.4545454546</v>
      </c>
      <c r="E38" s="92">
        <f>SUM(E39:E48)</f>
        <v>1534545.4545454546</v>
      </c>
      <c r="F38" s="92">
        <f>SUM(F39:F48)</f>
        <v>0</v>
      </c>
      <c r="G38" s="93">
        <v>300606.06060606061</v>
      </c>
      <c r="H38" s="93">
        <v>120000.00000000001</v>
      </c>
      <c r="I38" s="93">
        <v>180606.06060606064</v>
      </c>
      <c r="J38" s="93">
        <v>306666.66666666669</v>
      </c>
      <c r="K38" s="93">
        <v>120000.00000000001</v>
      </c>
      <c r="L38" s="93">
        <v>186666.66666666669</v>
      </c>
      <c r="M38" s="93">
        <v>330909.18181818182</v>
      </c>
      <c r="N38" s="93">
        <v>120000.00000000001</v>
      </c>
      <c r="O38" s="93">
        <v>210909.18181818185</v>
      </c>
      <c r="P38" s="93">
        <v>330909.09090909088</v>
      </c>
      <c r="Q38" s="93">
        <v>120000.00000000001</v>
      </c>
      <c r="R38" s="93">
        <v>210909.09090909094</v>
      </c>
      <c r="S38" s="93">
        <v>265454.54545454541</v>
      </c>
      <c r="T38" s="93">
        <v>120000.00000000001</v>
      </c>
      <c r="U38" s="93">
        <v>145454.54545454547</v>
      </c>
    </row>
    <row r="39" spans="1:21" x14ac:dyDescent="0.25">
      <c r="A39" s="94"/>
      <c r="B39" s="51" t="s">
        <v>54</v>
      </c>
      <c r="C39" s="52">
        <v>900000</v>
      </c>
      <c r="D39" s="53">
        <v>272727.27272727276</v>
      </c>
      <c r="E39" s="95">
        <v>272727.27272727276</v>
      </c>
      <c r="G39" s="68">
        <v>54545.454545454551</v>
      </c>
      <c r="H39" s="68">
        <v>0</v>
      </c>
      <c r="I39" s="68">
        <v>54545.454545454551</v>
      </c>
      <c r="J39" s="68">
        <v>54545.454545454551</v>
      </c>
      <c r="K39" s="68">
        <v>0</v>
      </c>
      <c r="L39" s="68">
        <v>54545.454545454551</v>
      </c>
      <c r="M39" s="68">
        <v>54545.454545454551</v>
      </c>
      <c r="N39" s="68">
        <v>0</v>
      </c>
      <c r="O39" s="68">
        <v>54545.454545454551</v>
      </c>
      <c r="P39" s="68">
        <v>54545.454545454551</v>
      </c>
      <c r="Q39" s="68">
        <v>0</v>
      </c>
      <c r="R39" s="68">
        <v>54545.454545454551</v>
      </c>
      <c r="S39" s="68">
        <v>54545.454545454551</v>
      </c>
      <c r="T39" s="68">
        <v>0</v>
      </c>
      <c r="U39" s="68">
        <v>54545.454545454551</v>
      </c>
    </row>
    <row r="40" spans="1:21" x14ac:dyDescent="0.25">
      <c r="A40" s="96"/>
      <c r="B40" s="51" t="s">
        <v>55</v>
      </c>
      <c r="C40" s="52">
        <v>780000</v>
      </c>
      <c r="D40" s="53">
        <v>236363.63636363638</v>
      </c>
      <c r="E40" s="95">
        <v>236363.63636363638</v>
      </c>
      <c r="F40" s="79">
        <v>0</v>
      </c>
      <c r="G40" s="68">
        <v>47272.727272727272</v>
      </c>
      <c r="H40" s="68">
        <v>47272.727272727272</v>
      </c>
      <c r="I40" s="68">
        <v>0</v>
      </c>
      <c r="J40" s="68">
        <v>47272.727272727272</v>
      </c>
      <c r="K40" s="68">
        <v>47272.727272727272</v>
      </c>
      <c r="L40" s="68">
        <v>0</v>
      </c>
      <c r="M40" s="68">
        <v>47272.727272727272</v>
      </c>
      <c r="N40" s="68">
        <v>47272.727272727272</v>
      </c>
      <c r="O40" s="68">
        <v>0</v>
      </c>
      <c r="P40" s="68">
        <v>47272.727272727272</v>
      </c>
      <c r="Q40" s="68">
        <v>47272.727272727272</v>
      </c>
      <c r="R40" s="68">
        <v>0</v>
      </c>
      <c r="S40" s="68">
        <v>47272.727272727272</v>
      </c>
      <c r="T40" s="68">
        <v>47272.727272727272</v>
      </c>
      <c r="U40" s="68">
        <v>0</v>
      </c>
    </row>
    <row r="41" spans="1:21" x14ac:dyDescent="0.25">
      <c r="A41" s="94"/>
      <c r="B41" s="51" t="s">
        <v>56</v>
      </c>
      <c r="C41" s="52">
        <v>600000</v>
      </c>
      <c r="D41" s="53">
        <v>181818.18181818182</v>
      </c>
      <c r="E41" s="95">
        <v>181818.18181818182</v>
      </c>
      <c r="F41" s="79">
        <v>0</v>
      </c>
      <c r="G41" s="68">
        <v>36363.636363636368</v>
      </c>
      <c r="H41" s="68">
        <v>36363.636363636368</v>
      </c>
      <c r="I41" s="68">
        <v>0</v>
      </c>
      <c r="J41" s="68">
        <v>36363.636363636368</v>
      </c>
      <c r="K41" s="68">
        <v>36363.636363636368</v>
      </c>
      <c r="L41" s="68">
        <v>0</v>
      </c>
      <c r="M41" s="68">
        <v>36363.636363636368</v>
      </c>
      <c r="N41" s="68">
        <v>36363.636363636368</v>
      </c>
      <c r="O41" s="68">
        <v>0</v>
      </c>
      <c r="P41" s="68">
        <v>36363.636363636368</v>
      </c>
      <c r="Q41" s="68">
        <v>36363.636363636368</v>
      </c>
      <c r="R41" s="68">
        <v>0</v>
      </c>
      <c r="S41" s="68">
        <v>36363.636363636368</v>
      </c>
      <c r="T41" s="68">
        <v>36363.636363636368</v>
      </c>
      <c r="U41" s="68">
        <v>0</v>
      </c>
    </row>
    <row r="42" spans="1:21" x14ac:dyDescent="0.25">
      <c r="A42" s="94"/>
      <c r="B42" s="51" t="s">
        <v>57</v>
      </c>
      <c r="C42" s="52">
        <v>600000</v>
      </c>
      <c r="D42" s="53">
        <v>181818.18181818182</v>
      </c>
      <c r="E42" s="95">
        <v>181818.18181818182</v>
      </c>
      <c r="F42" s="95">
        <v>0</v>
      </c>
      <c r="G42" s="68">
        <v>36363.636363636368</v>
      </c>
      <c r="H42" s="68">
        <v>36363.636363636368</v>
      </c>
      <c r="I42" s="68">
        <v>0</v>
      </c>
      <c r="J42" s="68">
        <v>36363.636363636368</v>
      </c>
      <c r="K42" s="68">
        <v>36363.636363636368</v>
      </c>
      <c r="L42" s="68">
        <v>0</v>
      </c>
      <c r="M42" s="68">
        <v>36363.636363636368</v>
      </c>
      <c r="N42" s="68">
        <v>36363.636363636368</v>
      </c>
      <c r="O42" s="68">
        <v>0</v>
      </c>
      <c r="P42" s="68">
        <v>36363.636363636368</v>
      </c>
      <c r="Q42" s="68">
        <v>36363.636363636368</v>
      </c>
      <c r="R42" s="68">
        <v>0</v>
      </c>
      <c r="S42" s="68">
        <v>36363.636363636368</v>
      </c>
      <c r="T42" s="68">
        <v>36363.636363636368</v>
      </c>
      <c r="U42" s="68">
        <v>0</v>
      </c>
    </row>
    <row r="43" spans="1:21" x14ac:dyDescent="0.25">
      <c r="A43" s="94"/>
      <c r="B43" s="51" t="s">
        <v>58</v>
      </c>
      <c r="C43" s="52">
        <v>240000</v>
      </c>
      <c r="D43" s="53">
        <v>72727.272727272735</v>
      </c>
      <c r="E43" s="95">
        <v>72727.272727272735</v>
      </c>
      <c r="G43" s="68">
        <v>24242.424242424244</v>
      </c>
      <c r="H43" s="68">
        <v>0</v>
      </c>
      <c r="I43" s="68">
        <v>24242.424242424244</v>
      </c>
      <c r="J43" s="68">
        <v>0</v>
      </c>
      <c r="K43" s="68">
        <v>0</v>
      </c>
      <c r="L43" s="68">
        <v>0</v>
      </c>
      <c r="M43" s="68">
        <v>24242.424242424244</v>
      </c>
      <c r="N43" s="68">
        <v>0</v>
      </c>
      <c r="O43" s="68">
        <v>24242.424242424244</v>
      </c>
      <c r="P43" s="68">
        <v>24242.424242424244</v>
      </c>
      <c r="Q43" s="68">
        <v>0</v>
      </c>
      <c r="R43" s="68">
        <v>24242.424242424244</v>
      </c>
      <c r="S43" s="68">
        <v>0</v>
      </c>
      <c r="T43" s="68">
        <v>0</v>
      </c>
      <c r="U43" s="68">
        <v>0</v>
      </c>
    </row>
    <row r="44" spans="1:21" x14ac:dyDescent="0.25">
      <c r="A44" s="94"/>
      <c r="B44" s="51" t="s">
        <v>59</v>
      </c>
      <c r="C44" s="52">
        <v>480000</v>
      </c>
      <c r="D44" s="53">
        <v>145454.54545454547</v>
      </c>
      <c r="E44" s="95">
        <v>145454.54545454547</v>
      </c>
      <c r="G44" s="68">
        <v>29090.909090909092</v>
      </c>
      <c r="H44" s="68">
        <v>0</v>
      </c>
      <c r="I44" s="68">
        <v>29090.909090909092</v>
      </c>
      <c r="J44" s="68">
        <v>29090.909090909092</v>
      </c>
      <c r="K44" s="68">
        <v>0</v>
      </c>
      <c r="L44" s="68">
        <v>29090.909090909092</v>
      </c>
      <c r="M44" s="68">
        <v>29091</v>
      </c>
      <c r="N44" s="68">
        <v>0</v>
      </c>
      <c r="O44" s="68">
        <v>29091</v>
      </c>
      <c r="P44" s="68">
        <v>29090.909090909092</v>
      </c>
      <c r="Q44" s="68">
        <v>0</v>
      </c>
      <c r="R44" s="68">
        <v>29090.909090909092</v>
      </c>
      <c r="S44" s="68">
        <v>29090.909090909092</v>
      </c>
      <c r="T44" s="68">
        <v>0</v>
      </c>
      <c r="U44" s="68">
        <v>29090.909090909092</v>
      </c>
    </row>
    <row r="45" spans="1:21" x14ac:dyDescent="0.25">
      <c r="A45" s="94"/>
      <c r="B45" s="51" t="s">
        <v>60</v>
      </c>
      <c r="C45" s="52">
        <v>480000</v>
      </c>
      <c r="D45" s="53">
        <v>145454.54545454547</v>
      </c>
      <c r="E45" s="95">
        <v>145454.54545454547</v>
      </c>
      <c r="G45" s="68">
        <v>29090.909090909092</v>
      </c>
      <c r="H45" s="68">
        <v>0</v>
      </c>
      <c r="I45" s="68">
        <v>29090.909090909092</v>
      </c>
      <c r="J45" s="68">
        <v>29090.909090909092</v>
      </c>
      <c r="K45" s="68">
        <v>0</v>
      </c>
      <c r="L45" s="68">
        <v>29090.909090909092</v>
      </c>
      <c r="M45" s="68">
        <v>29090.909090909092</v>
      </c>
      <c r="N45" s="68">
        <v>0</v>
      </c>
      <c r="O45" s="68">
        <v>29090.909090909092</v>
      </c>
      <c r="P45" s="68">
        <v>29090.909090909092</v>
      </c>
      <c r="Q45" s="68">
        <v>0</v>
      </c>
      <c r="R45" s="68">
        <v>29090.909090909092</v>
      </c>
      <c r="S45" s="68">
        <v>29090.909090909092</v>
      </c>
      <c r="T45" s="68">
        <v>0</v>
      </c>
      <c r="U45" s="68">
        <v>29090.909090909092</v>
      </c>
    </row>
    <row r="46" spans="1:21" x14ac:dyDescent="0.25">
      <c r="A46" s="94"/>
      <c r="B46" s="51" t="s">
        <v>61</v>
      </c>
      <c r="C46" s="52">
        <v>360000</v>
      </c>
      <c r="D46" s="53">
        <v>109090.9090909091</v>
      </c>
      <c r="E46" s="95">
        <v>109090.9090909091</v>
      </c>
      <c r="G46" s="68">
        <v>21818.18181818182</v>
      </c>
      <c r="H46" s="68">
        <v>0</v>
      </c>
      <c r="I46" s="68">
        <v>21818.18181818182</v>
      </c>
      <c r="J46" s="68">
        <v>21818.18181818182</v>
      </c>
      <c r="K46" s="68">
        <v>0</v>
      </c>
      <c r="L46" s="68">
        <v>21818.18181818182</v>
      </c>
      <c r="M46" s="68">
        <v>21818.18181818182</v>
      </c>
      <c r="N46" s="68">
        <v>0</v>
      </c>
      <c r="O46" s="68">
        <v>21818.18181818182</v>
      </c>
      <c r="P46" s="68">
        <v>21818.18181818182</v>
      </c>
      <c r="Q46" s="68">
        <v>0</v>
      </c>
      <c r="R46" s="68">
        <v>21818.18181818182</v>
      </c>
      <c r="S46" s="68">
        <v>21818.18181818182</v>
      </c>
      <c r="T46" s="68">
        <v>0</v>
      </c>
      <c r="U46" s="68">
        <v>21818.18181818182</v>
      </c>
    </row>
    <row r="47" spans="1:21" x14ac:dyDescent="0.25">
      <c r="A47" s="97"/>
      <c r="B47" s="51" t="s">
        <v>62</v>
      </c>
      <c r="C47" s="52">
        <v>300000</v>
      </c>
      <c r="D47" s="53">
        <v>90909.090909090912</v>
      </c>
      <c r="E47" s="95">
        <v>90909.090909090912</v>
      </c>
      <c r="G47" s="68">
        <v>0</v>
      </c>
      <c r="H47" s="68">
        <v>0</v>
      </c>
      <c r="I47" s="68">
        <v>0</v>
      </c>
      <c r="J47" s="68">
        <v>30303.030303030304</v>
      </c>
      <c r="K47" s="68">
        <v>0</v>
      </c>
      <c r="L47" s="68">
        <v>30303.030303030304</v>
      </c>
      <c r="M47" s="68">
        <v>30303.030303030304</v>
      </c>
      <c r="N47" s="68">
        <v>0</v>
      </c>
      <c r="O47" s="68">
        <v>30303.030303030304</v>
      </c>
      <c r="P47" s="68">
        <v>30303.030303030304</v>
      </c>
      <c r="Q47" s="68">
        <v>0</v>
      </c>
      <c r="R47" s="68">
        <v>30303.030303030304</v>
      </c>
      <c r="S47" s="68">
        <v>0</v>
      </c>
      <c r="T47" s="68">
        <v>0</v>
      </c>
      <c r="U47" s="68">
        <v>0</v>
      </c>
    </row>
    <row r="48" spans="1:21" x14ac:dyDescent="0.25">
      <c r="A48" s="97"/>
      <c r="B48" s="51" t="s">
        <v>63</v>
      </c>
      <c r="C48" s="52">
        <v>324000</v>
      </c>
      <c r="D48" s="53">
        <v>98181.818181818191</v>
      </c>
      <c r="E48" s="95">
        <v>98181.818181818191</v>
      </c>
      <c r="G48" s="68">
        <v>21818.18181818182</v>
      </c>
      <c r="H48" s="68">
        <v>0</v>
      </c>
      <c r="I48" s="68">
        <v>21818.18181818182</v>
      </c>
      <c r="J48" s="68">
        <v>21818.18181818182</v>
      </c>
      <c r="K48" s="68">
        <v>0</v>
      </c>
      <c r="L48" s="68">
        <v>21818.18181818182</v>
      </c>
      <c r="M48" s="68">
        <v>21818.18181818182</v>
      </c>
      <c r="N48" s="68">
        <v>0</v>
      </c>
      <c r="O48" s="68">
        <v>21818.18181818182</v>
      </c>
      <c r="P48" s="68">
        <v>21818.18181818182</v>
      </c>
      <c r="Q48" s="68">
        <v>0</v>
      </c>
      <c r="R48" s="68">
        <v>21818.18181818182</v>
      </c>
      <c r="S48" s="68">
        <v>10909.09090909091</v>
      </c>
      <c r="T48" s="68">
        <v>0</v>
      </c>
      <c r="U48" s="68">
        <v>10909.09090909091</v>
      </c>
    </row>
    <row r="49" spans="1:21" x14ac:dyDescent="0.25">
      <c r="A49" s="88"/>
      <c r="B49" s="89" t="s">
        <v>64</v>
      </c>
      <c r="C49" s="91">
        <v>3162000</v>
      </c>
      <c r="D49" s="91">
        <v>958181.81818181835</v>
      </c>
      <c r="E49" s="92">
        <f>SUM(E50:E59)</f>
        <v>958181.81818181835</v>
      </c>
      <c r="F49" s="92">
        <f>SUM(F50:F59)</f>
        <v>0</v>
      </c>
      <c r="G49" s="93">
        <v>92727.272727272735</v>
      </c>
      <c r="H49" s="93">
        <v>10909.09090909091</v>
      </c>
      <c r="I49" s="93">
        <v>81818.181818181823</v>
      </c>
      <c r="J49" s="93">
        <v>225454.54545454547</v>
      </c>
      <c r="K49" s="93">
        <v>21818.18181818182</v>
      </c>
      <c r="L49" s="93">
        <v>203636.36363636365</v>
      </c>
      <c r="M49" s="93">
        <v>225454.54545454547</v>
      </c>
      <c r="N49" s="93">
        <v>21818.18181818182</v>
      </c>
      <c r="O49" s="93">
        <v>203636.36363636365</v>
      </c>
      <c r="P49" s="93">
        <v>225454.54545454547</v>
      </c>
      <c r="Q49" s="93">
        <v>21818.18181818182</v>
      </c>
      <c r="R49" s="93">
        <v>203636.36363636365</v>
      </c>
      <c r="S49" s="93">
        <v>189090.90909090909</v>
      </c>
      <c r="T49" s="93">
        <v>21818.18181818182</v>
      </c>
      <c r="U49" s="93">
        <v>167272.72727272729</v>
      </c>
    </row>
    <row r="50" spans="1:21" x14ac:dyDescent="0.25">
      <c r="A50" s="96"/>
      <c r="B50" s="51" t="s">
        <v>65</v>
      </c>
      <c r="C50" s="52">
        <v>513000</v>
      </c>
      <c r="D50" s="53">
        <v>155454.54545454547</v>
      </c>
      <c r="E50" s="95">
        <v>155454.54545454547</v>
      </c>
      <c r="G50" s="68">
        <v>24545.454545454548</v>
      </c>
      <c r="H50" s="98">
        <v>0</v>
      </c>
      <c r="I50" s="98">
        <v>24545.454545454548</v>
      </c>
      <c r="J50" s="68">
        <v>32727.272727272728</v>
      </c>
      <c r="K50" s="98">
        <v>0</v>
      </c>
      <c r="L50" s="98">
        <v>32727.272727272728</v>
      </c>
      <c r="M50" s="68">
        <v>32727.272727272728</v>
      </c>
      <c r="N50" s="68">
        <v>0</v>
      </c>
      <c r="O50" s="68">
        <v>32727.272727272728</v>
      </c>
      <c r="P50" s="68">
        <v>32727.272727272728</v>
      </c>
      <c r="Q50" s="68">
        <v>0</v>
      </c>
      <c r="R50" s="68">
        <v>32727.272727272728</v>
      </c>
      <c r="S50" s="68">
        <v>32727.272727272728</v>
      </c>
      <c r="T50" s="98">
        <v>0</v>
      </c>
      <c r="U50" s="98">
        <v>32727.272727272728</v>
      </c>
    </row>
    <row r="51" spans="1:21" x14ac:dyDescent="0.25">
      <c r="A51" s="96"/>
      <c r="B51" s="51" t="s">
        <v>66</v>
      </c>
      <c r="C51" s="52">
        <v>513000</v>
      </c>
      <c r="D51" s="53">
        <v>155454.54545454547</v>
      </c>
      <c r="E51" s="95">
        <v>155454.54545454547</v>
      </c>
      <c r="G51" s="68">
        <v>24545.454545454548</v>
      </c>
      <c r="H51" s="98">
        <v>0</v>
      </c>
      <c r="I51" s="98">
        <v>24545.454545454548</v>
      </c>
      <c r="J51" s="68">
        <v>32727.272727272728</v>
      </c>
      <c r="K51" s="98">
        <v>0</v>
      </c>
      <c r="L51" s="98">
        <v>32727.272727272728</v>
      </c>
      <c r="M51" s="68">
        <v>32727.272727272728</v>
      </c>
      <c r="N51" s="68">
        <v>0</v>
      </c>
      <c r="O51" s="68">
        <v>32727.272727272728</v>
      </c>
      <c r="P51" s="68">
        <v>32727.272727272728</v>
      </c>
      <c r="Q51" s="68">
        <v>0</v>
      </c>
      <c r="R51" s="68">
        <v>32727.272727272728</v>
      </c>
      <c r="S51" s="68">
        <v>32727.272727272728</v>
      </c>
      <c r="T51" s="98">
        <v>0</v>
      </c>
      <c r="U51" s="98">
        <v>32727.272727272728</v>
      </c>
    </row>
    <row r="52" spans="1:21" x14ac:dyDescent="0.25">
      <c r="A52" s="94"/>
      <c r="B52" s="51" t="s">
        <v>67</v>
      </c>
      <c r="C52" s="52">
        <v>324000</v>
      </c>
      <c r="D52" s="53">
        <v>98181.818181818191</v>
      </c>
      <c r="E52" s="95">
        <v>98181.818181818191</v>
      </c>
      <c r="G52" s="68">
        <v>10909.09090909091</v>
      </c>
      <c r="H52" s="98">
        <v>0</v>
      </c>
      <c r="I52" s="98">
        <v>10909.09090909091</v>
      </c>
      <c r="J52" s="68">
        <v>21818.18181818182</v>
      </c>
      <c r="K52" s="98">
        <v>0</v>
      </c>
      <c r="L52" s="98">
        <v>21818.18181818182</v>
      </c>
      <c r="M52" s="68">
        <v>21818.18181818182</v>
      </c>
      <c r="N52" s="68">
        <v>0</v>
      </c>
      <c r="O52" s="68">
        <v>21818.18181818182</v>
      </c>
      <c r="P52" s="68">
        <v>21818.18181818182</v>
      </c>
      <c r="Q52" s="68">
        <v>0</v>
      </c>
      <c r="R52" s="68">
        <v>21818.18181818182</v>
      </c>
      <c r="S52" s="68">
        <v>21818.18181818182</v>
      </c>
      <c r="T52" s="98">
        <v>0</v>
      </c>
      <c r="U52" s="98">
        <v>21818.18181818182</v>
      </c>
    </row>
    <row r="53" spans="1:21" x14ac:dyDescent="0.25">
      <c r="A53" s="94"/>
      <c r="B53" s="51" t="s">
        <v>68</v>
      </c>
      <c r="C53" s="52">
        <v>324000</v>
      </c>
      <c r="D53" s="53">
        <v>98181.818181818191</v>
      </c>
      <c r="E53" s="95">
        <v>98181.818181818191</v>
      </c>
      <c r="G53" s="68">
        <v>10909.09090909091</v>
      </c>
      <c r="H53" s="98">
        <v>0</v>
      </c>
      <c r="I53" s="98">
        <v>10909.09090909091</v>
      </c>
      <c r="J53" s="68">
        <v>21818.18181818182</v>
      </c>
      <c r="K53" s="98">
        <v>0</v>
      </c>
      <c r="L53" s="98">
        <v>21818.18181818182</v>
      </c>
      <c r="M53" s="68">
        <v>21818.18181818182</v>
      </c>
      <c r="N53" s="68">
        <v>0</v>
      </c>
      <c r="O53" s="68">
        <v>21818.18181818182</v>
      </c>
      <c r="P53" s="68">
        <v>21818.18181818182</v>
      </c>
      <c r="Q53" s="68">
        <v>0</v>
      </c>
      <c r="R53" s="68">
        <v>21818.18181818182</v>
      </c>
      <c r="S53" s="68">
        <v>21818.18181818182</v>
      </c>
      <c r="T53" s="98">
        <v>0</v>
      </c>
      <c r="U53" s="98">
        <v>21818.18181818182</v>
      </c>
    </row>
    <row r="54" spans="1:21" x14ac:dyDescent="0.25">
      <c r="A54" s="94"/>
      <c r="B54" s="51" t="s">
        <v>69</v>
      </c>
      <c r="C54" s="52">
        <v>180000</v>
      </c>
      <c r="D54" s="53">
        <v>54545.454545454551</v>
      </c>
      <c r="E54" s="95">
        <v>54545.454545454551</v>
      </c>
      <c r="G54" s="68">
        <v>0</v>
      </c>
      <c r="H54" s="98">
        <v>0</v>
      </c>
      <c r="I54" s="98">
        <v>0</v>
      </c>
      <c r="J54" s="68">
        <v>18181.818181818184</v>
      </c>
      <c r="K54" s="98">
        <v>0</v>
      </c>
      <c r="L54" s="98">
        <v>18181.818181818184</v>
      </c>
      <c r="M54" s="68">
        <v>18181.818181818184</v>
      </c>
      <c r="N54" s="68">
        <v>0</v>
      </c>
      <c r="O54" s="68">
        <v>18181.818181818184</v>
      </c>
      <c r="P54" s="68">
        <v>18181.818181818184</v>
      </c>
      <c r="Q54" s="68">
        <v>0</v>
      </c>
      <c r="R54" s="68">
        <v>18181.818181818184</v>
      </c>
      <c r="S54" s="68">
        <v>0</v>
      </c>
      <c r="T54" s="98">
        <v>0</v>
      </c>
      <c r="U54" s="98">
        <v>0</v>
      </c>
    </row>
    <row r="55" spans="1:21" x14ac:dyDescent="0.25">
      <c r="A55" s="94"/>
      <c r="B55" s="51" t="s">
        <v>70</v>
      </c>
      <c r="C55" s="52">
        <v>180000</v>
      </c>
      <c r="D55" s="53">
        <v>54545.454545454551</v>
      </c>
      <c r="E55" s="95">
        <v>54545.454545454551</v>
      </c>
      <c r="G55" s="68">
        <v>0</v>
      </c>
      <c r="H55" s="98">
        <v>0</v>
      </c>
      <c r="I55" s="98">
        <v>0</v>
      </c>
      <c r="J55" s="68">
        <v>18181.818181818184</v>
      </c>
      <c r="K55" s="98">
        <v>0</v>
      </c>
      <c r="L55" s="98">
        <v>18181.818181818184</v>
      </c>
      <c r="M55" s="68">
        <v>18181.818181818184</v>
      </c>
      <c r="N55" s="68">
        <v>0</v>
      </c>
      <c r="O55" s="68">
        <v>18181.818181818184</v>
      </c>
      <c r="P55" s="68">
        <v>18181.818181818184</v>
      </c>
      <c r="Q55" s="68">
        <v>0</v>
      </c>
      <c r="R55" s="68">
        <v>18181.818181818184</v>
      </c>
      <c r="S55" s="68">
        <v>0</v>
      </c>
      <c r="T55" s="98">
        <v>0</v>
      </c>
      <c r="U55" s="98">
        <v>0</v>
      </c>
    </row>
    <row r="56" spans="1:21" x14ac:dyDescent="0.25">
      <c r="A56" s="94"/>
      <c r="B56" s="51" t="s">
        <v>71</v>
      </c>
      <c r="C56" s="52">
        <v>324000</v>
      </c>
      <c r="D56" s="53">
        <v>98181.818181818191</v>
      </c>
      <c r="E56" s="95">
        <v>98181.818181818191</v>
      </c>
      <c r="F56" s="95">
        <v>0</v>
      </c>
      <c r="G56" s="68">
        <v>10909.09090909091</v>
      </c>
      <c r="H56" s="68">
        <v>10909.09090909091</v>
      </c>
      <c r="I56" s="68">
        <v>0</v>
      </c>
      <c r="J56" s="68">
        <v>21818.18181818182</v>
      </c>
      <c r="K56" s="68">
        <v>21818.18181818182</v>
      </c>
      <c r="L56" s="68">
        <v>0</v>
      </c>
      <c r="M56" s="68">
        <v>21818.18181818182</v>
      </c>
      <c r="N56" s="68">
        <v>21818.18181818182</v>
      </c>
      <c r="O56" s="68">
        <v>0</v>
      </c>
      <c r="P56" s="68">
        <v>21818.18181818182</v>
      </c>
      <c r="Q56" s="68">
        <v>21818.18181818182</v>
      </c>
      <c r="R56" s="68">
        <v>0</v>
      </c>
      <c r="S56" s="68">
        <v>21818.18181818182</v>
      </c>
      <c r="T56" s="68">
        <v>21818.18181818182</v>
      </c>
      <c r="U56" s="68">
        <v>0</v>
      </c>
    </row>
    <row r="57" spans="1:21" x14ac:dyDescent="0.25">
      <c r="A57" s="94"/>
      <c r="B57" s="51" t="s">
        <v>72</v>
      </c>
      <c r="C57" s="52">
        <v>324000</v>
      </c>
      <c r="D57" s="53">
        <v>98181.818181818191</v>
      </c>
      <c r="E57" s="95">
        <v>98181.818181818191</v>
      </c>
      <c r="G57" s="68">
        <v>10909.09090909091</v>
      </c>
      <c r="H57" s="68">
        <v>0</v>
      </c>
      <c r="I57" s="68">
        <v>10909.09090909091</v>
      </c>
      <c r="J57" s="68">
        <v>21818.18181818182</v>
      </c>
      <c r="K57" s="68">
        <v>0</v>
      </c>
      <c r="L57" s="68">
        <v>21818.18181818182</v>
      </c>
      <c r="M57" s="68">
        <v>21818.18181818182</v>
      </c>
      <c r="N57" s="68">
        <v>0</v>
      </c>
      <c r="O57" s="68">
        <v>21818.18181818182</v>
      </c>
      <c r="P57" s="68">
        <v>21818.18181818182</v>
      </c>
      <c r="Q57" s="68">
        <v>0</v>
      </c>
      <c r="R57" s="68">
        <v>21818.18181818182</v>
      </c>
      <c r="S57" s="68">
        <v>21818.18181818182</v>
      </c>
      <c r="T57" s="68">
        <v>0</v>
      </c>
      <c r="U57" s="68">
        <v>21818.18181818182</v>
      </c>
    </row>
    <row r="58" spans="1:21" x14ac:dyDescent="0.25">
      <c r="A58" s="94"/>
      <c r="B58" s="51" t="s">
        <v>73</v>
      </c>
      <c r="C58" s="52">
        <v>240000</v>
      </c>
      <c r="D58" s="53">
        <v>72727.272727272735</v>
      </c>
      <c r="E58" s="95">
        <v>72727.272727272735</v>
      </c>
      <c r="G58" s="68">
        <v>0</v>
      </c>
      <c r="H58" s="68"/>
      <c r="I58" s="68">
        <v>0</v>
      </c>
      <c r="J58" s="68">
        <v>18181.818181818184</v>
      </c>
      <c r="K58" s="68"/>
      <c r="L58" s="68">
        <v>18181.818181818184</v>
      </c>
      <c r="M58" s="68">
        <v>18181.818181818184</v>
      </c>
      <c r="N58" s="68"/>
      <c r="O58" s="68">
        <v>18181.818181818184</v>
      </c>
      <c r="P58" s="68">
        <v>18181.818181818184</v>
      </c>
      <c r="Q58" s="68"/>
      <c r="R58" s="68">
        <v>18181.818181818184</v>
      </c>
      <c r="S58" s="68">
        <v>18181.818181818184</v>
      </c>
      <c r="T58" s="68"/>
      <c r="U58" s="68">
        <v>18181.818181818184</v>
      </c>
    </row>
    <row r="59" spans="1:21" x14ac:dyDescent="0.25">
      <c r="A59" s="94"/>
      <c r="B59" s="51" t="s">
        <v>74</v>
      </c>
      <c r="C59" s="52">
        <v>240000</v>
      </c>
      <c r="D59" s="53">
        <v>72727.272727272735</v>
      </c>
      <c r="E59" s="95">
        <v>72727.272727272735</v>
      </c>
      <c r="G59" s="68">
        <v>0</v>
      </c>
      <c r="H59" s="68"/>
      <c r="I59" s="68">
        <v>0</v>
      </c>
      <c r="J59" s="68">
        <v>18181.818181818184</v>
      </c>
      <c r="K59" s="68"/>
      <c r="L59" s="68">
        <v>18181.818181818184</v>
      </c>
      <c r="M59" s="68">
        <v>18181.818181818184</v>
      </c>
      <c r="N59" s="68"/>
      <c r="O59" s="68">
        <v>18181.818181818184</v>
      </c>
      <c r="P59" s="68">
        <v>18181.818181818184</v>
      </c>
      <c r="Q59" s="68"/>
      <c r="R59" s="68">
        <v>18181.818181818184</v>
      </c>
      <c r="S59" s="68">
        <v>18181.818181818184</v>
      </c>
      <c r="T59" s="68"/>
      <c r="U59" s="68">
        <v>18181.818181818184</v>
      </c>
    </row>
    <row r="60" spans="1:21" x14ac:dyDescent="0.25">
      <c r="A60" s="82" t="s">
        <v>75</v>
      </c>
      <c r="B60" s="83" t="s">
        <v>76</v>
      </c>
      <c r="C60" s="99">
        <v>3280000</v>
      </c>
      <c r="D60" s="100">
        <v>993939.39393939404</v>
      </c>
      <c r="E60" s="101">
        <f>SUM(E61:E65)</f>
        <v>993938.96969696996</v>
      </c>
      <c r="F60" s="101">
        <f>SUM(F61:F65)</f>
        <v>0</v>
      </c>
      <c r="G60" s="87">
        <v>218181.81818181821</v>
      </c>
      <c r="H60" s="87">
        <v>17563.636363636364</v>
      </c>
      <c r="I60" s="87">
        <v>200618.18181818182</v>
      </c>
      <c r="J60" s="87">
        <v>193938.90909090912</v>
      </c>
      <c r="K60" s="87">
        <v>17563.536</v>
      </c>
      <c r="L60" s="87">
        <v>176375.3730909091</v>
      </c>
      <c r="M60" s="87">
        <v>193939.39393939398</v>
      </c>
      <c r="N60" s="87">
        <v>17563.636363636364</v>
      </c>
      <c r="O60" s="87">
        <v>176375.7575757576</v>
      </c>
      <c r="P60" s="87">
        <v>193939.39393939398</v>
      </c>
      <c r="Q60" s="87">
        <v>17563.636363636364</v>
      </c>
      <c r="R60" s="87">
        <v>176375.7575757576</v>
      </c>
      <c r="S60" s="87">
        <v>193939.90909090912</v>
      </c>
      <c r="T60" s="87">
        <v>17563.536</v>
      </c>
      <c r="U60" s="87">
        <v>176376.3730909091</v>
      </c>
    </row>
    <row r="61" spans="1:21" x14ac:dyDescent="0.25">
      <c r="A61" s="51"/>
      <c r="B61" s="51" t="s">
        <v>77</v>
      </c>
      <c r="C61" s="52">
        <v>40000</v>
      </c>
      <c r="D61" s="53">
        <v>12121.212121212122</v>
      </c>
      <c r="E61" s="95">
        <v>12121.212121212122</v>
      </c>
      <c r="G61" s="68">
        <v>12121.212121212122</v>
      </c>
      <c r="H61" s="68">
        <v>0</v>
      </c>
      <c r="I61" s="68">
        <v>12121.212121212122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</row>
    <row r="62" spans="1:21" x14ac:dyDescent="0.25">
      <c r="A62" s="51"/>
      <c r="B62" s="51" t="s">
        <v>78</v>
      </c>
      <c r="C62" s="52">
        <v>40000</v>
      </c>
      <c r="D62" s="53">
        <v>12121.212121212122</v>
      </c>
      <c r="E62" s="95">
        <v>12121.212121212122</v>
      </c>
      <c r="G62" s="68">
        <v>12121.212121212122</v>
      </c>
      <c r="H62" s="68">
        <v>0</v>
      </c>
      <c r="I62" s="68">
        <v>12121.212121212122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</row>
    <row r="63" spans="1:21" x14ac:dyDescent="0.25">
      <c r="A63" s="51"/>
      <c r="B63" s="51" t="s">
        <v>79</v>
      </c>
      <c r="C63" s="52">
        <v>900000</v>
      </c>
      <c r="D63" s="53">
        <v>272727.27272727276</v>
      </c>
      <c r="E63" s="95">
        <f>272727.272727273</f>
        <v>272727.272727273</v>
      </c>
      <c r="G63" s="68">
        <v>54545.454545454551</v>
      </c>
      <c r="H63" s="68">
        <v>0</v>
      </c>
      <c r="I63" s="68">
        <v>54545.454545454551</v>
      </c>
      <c r="J63" s="68">
        <v>54545.454545454551</v>
      </c>
      <c r="K63" s="68">
        <v>0</v>
      </c>
      <c r="L63" s="68">
        <v>54545.454545454551</v>
      </c>
      <c r="M63" s="68">
        <v>54545.454545454551</v>
      </c>
      <c r="N63" s="68">
        <v>0</v>
      </c>
      <c r="O63" s="68">
        <v>54545.454545454551</v>
      </c>
      <c r="P63" s="68">
        <v>54545.454545454551</v>
      </c>
      <c r="Q63" s="68">
        <v>0</v>
      </c>
      <c r="R63" s="68">
        <v>54545.454545454551</v>
      </c>
      <c r="S63" s="68">
        <v>54545.454545454551</v>
      </c>
      <c r="T63" s="68">
        <v>0</v>
      </c>
      <c r="U63" s="68">
        <v>54545.454545454551</v>
      </c>
    </row>
    <row r="64" spans="1:21" x14ac:dyDescent="0.25">
      <c r="A64" s="51"/>
      <c r="B64" s="51" t="s">
        <v>80</v>
      </c>
      <c r="C64" s="52">
        <v>900000</v>
      </c>
      <c r="D64" s="53">
        <v>272727.27272727276</v>
      </c>
      <c r="E64" s="95">
        <v>272727.27272727276</v>
      </c>
      <c r="G64" s="68">
        <v>54545.454545454551</v>
      </c>
      <c r="H64" s="68">
        <v>0</v>
      </c>
      <c r="I64" s="68">
        <v>54545.454545454551</v>
      </c>
      <c r="J64" s="68">
        <v>54545.454545454551</v>
      </c>
      <c r="K64" s="68">
        <v>0</v>
      </c>
      <c r="L64" s="68">
        <v>54545.454545454551</v>
      </c>
      <c r="M64" s="68">
        <v>54545.454545454551</v>
      </c>
      <c r="N64" s="68">
        <v>0</v>
      </c>
      <c r="O64" s="68">
        <v>54545.454545454551</v>
      </c>
      <c r="P64" s="68">
        <v>54545.454545454551</v>
      </c>
      <c r="Q64" s="68">
        <v>0</v>
      </c>
      <c r="R64" s="68">
        <v>54545.454545454551</v>
      </c>
      <c r="S64" s="68">
        <v>54545.454545454551</v>
      </c>
      <c r="T64" s="68">
        <v>0</v>
      </c>
      <c r="U64" s="68">
        <v>54545.454545454551</v>
      </c>
    </row>
    <row r="65" spans="1:21" x14ac:dyDescent="0.25">
      <c r="A65" s="102"/>
      <c r="B65" s="51" t="s">
        <v>81</v>
      </c>
      <c r="C65" s="52">
        <v>1400000</v>
      </c>
      <c r="D65" s="53">
        <v>424242.42424242425</v>
      </c>
      <c r="E65" s="103">
        <f>87818+336424</f>
        <v>424242</v>
      </c>
      <c r="F65" s="95"/>
      <c r="G65" s="68">
        <v>84848.484848484863</v>
      </c>
      <c r="H65" s="68">
        <v>17563.636363636364</v>
      </c>
      <c r="I65" s="68">
        <v>67284.848484848495</v>
      </c>
      <c r="J65" s="68">
        <v>84848</v>
      </c>
      <c r="K65" s="68">
        <v>17563.536</v>
      </c>
      <c r="L65" s="68">
        <v>67284.464000000007</v>
      </c>
      <c r="M65" s="68">
        <v>84848.484848484863</v>
      </c>
      <c r="N65" s="68">
        <v>17563.636363636364</v>
      </c>
      <c r="O65" s="68">
        <v>67284.848484848495</v>
      </c>
      <c r="P65" s="68">
        <v>84848.484848484863</v>
      </c>
      <c r="Q65" s="68">
        <v>17563.636363636364</v>
      </c>
      <c r="R65" s="68">
        <v>67284.848484848495</v>
      </c>
      <c r="S65" s="68">
        <v>84849</v>
      </c>
      <c r="T65" s="68">
        <v>17563.536</v>
      </c>
      <c r="U65" s="68">
        <v>67285.464000000007</v>
      </c>
    </row>
    <row r="66" spans="1:21" x14ac:dyDescent="0.25">
      <c r="A66" s="51"/>
      <c r="B66" s="51"/>
      <c r="C66" s="52"/>
      <c r="D66" s="78"/>
      <c r="E66" s="104"/>
      <c r="F66" s="104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spans="1:21" x14ac:dyDescent="0.25">
      <c r="A67" s="197" t="s">
        <v>82</v>
      </c>
      <c r="B67" s="197"/>
      <c r="C67" s="105">
        <v>119789998.5</v>
      </c>
      <c r="D67" s="105">
        <v>36299999.545454547</v>
      </c>
      <c r="E67" s="106">
        <v>19499998.815660603</v>
      </c>
      <c r="F67" s="106">
        <v>16800000.838884849</v>
      </c>
      <c r="G67" s="107">
        <v>4000000.0909090908</v>
      </c>
      <c r="H67" s="107">
        <v>2500000.3033636361</v>
      </c>
      <c r="I67" s="107">
        <v>1499999.7875454545</v>
      </c>
      <c r="J67" s="107">
        <v>7999999.9128787881</v>
      </c>
      <c r="K67" s="107">
        <v>4499999.5669696974</v>
      </c>
      <c r="L67" s="108">
        <v>3500000.3459090907</v>
      </c>
      <c r="M67" s="107">
        <v>10999999.767424246</v>
      </c>
      <c r="N67" s="107">
        <v>6499999.2254484873</v>
      </c>
      <c r="O67" s="107">
        <v>4500000.541975758</v>
      </c>
      <c r="P67" s="107">
        <v>9999999.7886363603</v>
      </c>
      <c r="Q67" s="107">
        <v>4500000.1646363614</v>
      </c>
      <c r="R67" s="107">
        <v>5499999.6239999998</v>
      </c>
      <c r="S67" s="107">
        <v>3300000.2159090908</v>
      </c>
      <c r="T67" s="107">
        <v>1499999.5363333332</v>
      </c>
      <c r="U67" s="107">
        <v>1800000.6795757576</v>
      </c>
    </row>
  </sheetData>
  <mergeCells count="8">
    <mergeCell ref="M5:O5"/>
    <mergeCell ref="P5:R5"/>
    <mergeCell ref="S5:U5"/>
    <mergeCell ref="A6:B6"/>
    <mergeCell ref="A67:B67"/>
    <mergeCell ref="E5:F5"/>
    <mergeCell ref="G5:I5"/>
    <mergeCell ref="J5:L5"/>
  </mergeCells>
  <pageMargins left="0.7" right="0.7" top="0.75" bottom="0.75" header="0.3" footer="0.3"/>
  <ignoredErrors>
    <ignoredError sqref="G8:G1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3"/>
  <sheetViews>
    <sheetView zoomScale="130" zoomScaleNormal="130" workbookViewId="0">
      <selection activeCell="A6" sqref="A6:A8"/>
    </sheetView>
  </sheetViews>
  <sheetFormatPr defaultRowHeight="15" x14ac:dyDescent="0.25"/>
  <cols>
    <col min="2" max="2" width="61.5703125" customWidth="1"/>
  </cols>
  <sheetData>
    <row r="1" spans="1:24" ht="18.75" x14ac:dyDescent="0.3">
      <c r="A1" s="1" t="s">
        <v>192</v>
      </c>
    </row>
    <row r="2" spans="1:24" ht="18.75" x14ac:dyDescent="0.3">
      <c r="A2" s="1" t="s">
        <v>2</v>
      </c>
    </row>
    <row r="3" spans="1:24" ht="18.75" x14ac:dyDescent="0.3">
      <c r="A3" s="1"/>
    </row>
    <row r="4" spans="1:24" x14ac:dyDescent="0.25">
      <c r="A4" s="109"/>
      <c r="B4" s="109"/>
      <c r="D4" s="125"/>
      <c r="E4" s="110" t="s">
        <v>83</v>
      </c>
      <c r="F4" s="110"/>
      <c r="G4" s="110"/>
      <c r="H4" s="110"/>
      <c r="I4" s="111"/>
      <c r="J4" s="110" t="s">
        <v>84</v>
      </c>
      <c r="K4" s="110"/>
      <c r="L4" s="110"/>
      <c r="M4" s="110"/>
      <c r="N4" s="112"/>
      <c r="O4" s="110" t="s">
        <v>85</v>
      </c>
      <c r="P4" s="110"/>
      <c r="Q4" s="110"/>
      <c r="R4" s="109"/>
      <c r="S4" s="109"/>
      <c r="T4" s="109"/>
      <c r="U4" s="109"/>
      <c r="V4" s="109"/>
      <c r="W4" s="109"/>
      <c r="X4" s="109"/>
    </row>
    <row r="5" spans="1:24" x14ac:dyDescent="0.25">
      <c r="A5" s="109"/>
      <c r="B5" s="109"/>
      <c r="C5" s="109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09"/>
      <c r="S5" s="109"/>
      <c r="T5" s="109"/>
      <c r="U5" s="109"/>
      <c r="V5" s="109"/>
      <c r="W5" s="109"/>
      <c r="X5" s="109"/>
    </row>
    <row r="6" spans="1:24" ht="15" customHeight="1" x14ac:dyDescent="0.25">
      <c r="A6" s="201" t="s">
        <v>86</v>
      </c>
      <c r="B6" s="201" t="s">
        <v>87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</row>
    <row r="7" spans="1:24" x14ac:dyDescent="0.25">
      <c r="A7" s="201"/>
      <c r="B7" s="201"/>
      <c r="C7" s="200">
        <v>2018</v>
      </c>
      <c r="D7" s="200"/>
      <c r="E7" s="200"/>
      <c r="F7" s="200"/>
      <c r="G7" s="200">
        <v>2019</v>
      </c>
      <c r="H7" s="200"/>
      <c r="I7" s="200"/>
      <c r="J7" s="200"/>
      <c r="K7" s="200">
        <v>2020</v>
      </c>
      <c r="L7" s="200"/>
      <c r="M7" s="200"/>
      <c r="N7" s="200"/>
      <c r="O7" s="200">
        <v>2021</v>
      </c>
      <c r="P7" s="200"/>
      <c r="Q7" s="200"/>
      <c r="R7" s="200"/>
      <c r="S7" s="200">
        <v>2022</v>
      </c>
      <c r="T7" s="200"/>
      <c r="U7" s="200"/>
      <c r="V7" s="200"/>
      <c r="W7" s="200">
        <v>2023</v>
      </c>
      <c r="X7" s="200"/>
    </row>
    <row r="8" spans="1:24" x14ac:dyDescent="0.25">
      <c r="A8" s="201"/>
      <c r="B8" s="201"/>
      <c r="C8" s="113" t="s">
        <v>89</v>
      </c>
      <c r="D8" s="114" t="s">
        <v>90</v>
      </c>
      <c r="E8" s="115" t="s">
        <v>91</v>
      </c>
      <c r="F8" s="113" t="s">
        <v>88</v>
      </c>
      <c r="G8" s="114" t="s">
        <v>89</v>
      </c>
      <c r="H8" s="115" t="s">
        <v>90</v>
      </c>
      <c r="I8" s="113" t="s">
        <v>91</v>
      </c>
      <c r="J8" s="113" t="s">
        <v>88</v>
      </c>
      <c r="K8" s="113" t="s">
        <v>89</v>
      </c>
      <c r="L8" s="114" t="s">
        <v>90</v>
      </c>
      <c r="M8" s="116" t="s">
        <v>91</v>
      </c>
      <c r="N8" s="113" t="s">
        <v>88</v>
      </c>
      <c r="O8" s="113" t="s">
        <v>89</v>
      </c>
      <c r="P8" s="117" t="s">
        <v>90</v>
      </c>
      <c r="Q8" s="115" t="s">
        <v>91</v>
      </c>
      <c r="R8" s="113" t="s">
        <v>88</v>
      </c>
      <c r="S8" s="113" t="s">
        <v>89</v>
      </c>
      <c r="T8" s="114" t="s">
        <v>90</v>
      </c>
      <c r="U8" s="116" t="s">
        <v>91</v>
      </c>
      <c r="V8" s="113" t="s">
        <v>88</v>
      </c>
      <c r="W8" s="113" t="s">
        <v>89</v>
      </c>
      <c r="X8" s="117" t="s">
        <v>90</v>
      </c>
    </row>
    <row r="9" spans="1:24" x14ac:dyDescent="0.25">
      <c r="A9" s="118"/>
      <c r="B9" s="118" t="s">
        <v>92</v>
      </c>
      <c r="C9" s="119"/>
      <c r="D9" s="120"/>
      <c r="E9" s="121"/>
      <c r="F9" s="119"/>
      <c r="G9" s="122"/>
      <c r="H9" s="123"/>
      <c r="I9" s="121"/>
      <c r="J9" s="122"/>
      <c r="K9" s="121"/>
      <c r="L9" s="120"/>
      <c r="M9" s="121"/>
      <c r="N9" s="119"/>
      <c r="O9" s="119"/>
      <c r="P9" s="120"/>
      <c r="Q9" s="121"/>
      <c r="R9" s="119"/>
      <c r="S9" s="119"/>
      <c r="T9" s="120"/>
      <c r="U9" s="121"/>
      <c r="V9" s="119"/>
      <c r="W9" s="119"/>
      <c r="X9" s="120"/>
    </row>
    <row r="10" spans="1:24" x14ac:dyDescent="0.25">
      <c r="A10" s="124"/>
      <c r="B10" s="124" t="s">
        <v>93</v>
      </c>
      <c r="D10" s="125"/>
      <c r="E10" s="126"/>
      <c r="H10" s="123"/>
      <c r="I10" s="121"/>
      <c r="J10" s="122"/>
      <c r="K10" s="121"/>
      <c r="L10" s="120"/>
      <c r="M10" s="121"/>
      <c r="N10" s="119"/>
      <c r="O10" s="119"/>
      <c r="P10" s="120"/>
      <c r="Q10" s="121"/>
      <c r="R10" s="119"/>
      <c r="S10" s="119"/>
      <c r="T10" s="120"/>
      <c r="U10" s="121"/>
      <c r="V10" s="119"/>
      <c r="W10" s="119"/>
      <c r="X10" s="120"/>
    </row>
    <row r="11" spans="1:24" x14ac:dyDescent="0.25">
      <c r="A11" s="124"/>
      <c r="B11" s="124" t="s">
        <v>94</v>
      </c>
      <c r="D11" s="125"/>
      <c r="E11" s="126"/>
      <c r="H11" s="123"/>
      <c r="I11" s="121"/>
      <c r="J11" s="122"/>
      <c r="K11" s="121"/>
      <c r="L11" s="120"/>
      <c r="M11" s="121"/>
      <c r="N11" s="119"/>
      <c r="O11" s="119"/>
      <c r="P11" s="120"/>
      <c r="Q11" s="121"/>
      <c r="R11" s="119"/>
      <c r="S11" s="119"/>
      <c r="T11" s="120"/>
      <c r="U11" s="121"/>
      <c r="V11" s="119"/>
      <c r="W11" s="119"/>
      <c r="X11" s="120"/>
    </row>
    <row r="12" spans="1:24" x14ac:dyDescent="0.25">
      <c r="A12" s="124"/>
      <c r="B12" s="124" t="s">
        <v>95</v>
      </c>
      <c r="D12" s="119"/>
      <c r="E12" s="126"/>
      <c r="H12" s="123"/>
      <c r="I12" s="121"/>
      <c r="J12" s="122"/>
      <c r="K12" s="121"/>
      <c r="L12" s="120"/>
      <c r="M12" s="121"/>
      <c r="N12" s="119"/>
      <c r="O12" s="119"/>
      <c r="P12" s="120"/>
      <c r="Q12" s="121"/>
      <c r="R12" s="119"/>
      <c r="S12" s="119"/>
      <c r="T12" s="120"/>
      <c r="U12" s="121"/>
      <c r="V12" s="119"/>
      <c r="W12" s="119"/>
      <c r="X12" s="120"/>
    </row>
    <row r="13" spans="1:24" x14ac:dyDescent="0.25">
      <c r="A13" s="124"/>
      <c r="B13" s="124" t="s">
        <v>96</v>
      </c>
      <c r="D13" s="119"/>
      <c r="E13" s="126"/>
      <c r="H13" s="123"/>
      <c r="I13" s="121"/>
      <c r="J13" s="122"/>
      <c r="K13" s="121"/>
      <c r="L13" s="120"/>
      <c r="M13" s="121"/>
      <c r="N13" s="119"/>
      <c r="O13" s="119"/>
      <c r="P13" s="120"/>
      <c r="Q13" s="121"/>
      <c r="R13" s="119"/>
      <c r="S13" s="119"/>
      <c r="T13" s="120"/>
      <c r="U13" s="121"/>
      <c r="V13" s="119"/>
      <c r="W13" s="119"/>
      <c r="X13" s="120"/>
    </row>
    <row r="14" spans="1:24" x14ac:dyDescent="0.25">
      <c r="A14" s="124"/>
      <c r="B14" s="124" t="s">
        <v>97</v>
      </c>
      <c r="C14" s="119"/>
      <c r="D14" s="125"/>
      <c r="E14" s="122"/>
      <c r="H14" s="123"/>
      <c r="I14" s="121"/>
      <c r="J14" s="122"/>
      <c r="K14" s="121"/>
      <c r="L14" s="120"/>
      <c r="M14" s="121"/>
      <c r="N14" s="119"/>
      <c r="O14" s="119"/>
      <c r="P14" s="120"/>
      <c r="Q14" s="121"/>
      <c r="R14" s="119"/>
      <c r="S14" s="119"/>
      <c r="T14" s="120"/>
      <c r="U14" s="121"/>
      <c r="V14" s="119"/>
      <c r="W14" s="119"/>
      <c r="X14" s="120"/>
    </row>
    <row r="15" spans="1:24" x14ac:dyDescent="0.25">
      <c r="A15" s="124"/>
      <c r="B15" s="124"/>
      <c r="C15" s="119"/>
      <c r="D15" s="120"/>
      <c r="E15" s="121"/>
      <c r="F15" s="119"/>
      <c r="G15" s="122"/>
      <c r="H15" s="123"/>
      <c r="I15" s="121"/>
      <c r="J15" s="122"/>
      <c r="K15" s="121"/>
      <c r="L15" s="120"/>
      <c r="M15" s="121"/>
      <c r="N15" s="119"/>
      <c r="O15" s="119"/>
      <c r="P15" s="120"/>
      <c r="Q15" s="121"/>
      <c r="R15" s="119"/>
      <c r="S15" s="119"/>
      <c r="T15" s="120"/>
      <c r="U15" s="121"/>
      <c r="V15" s="119"/>
      <c r="W15" s="119"/>
      <c r="X15" s="120"/>
    </row>
    <row r="16" spans="1:24" x14ac:dyDescent="0.25">
      <c r="A16" s="118"/>
      <c r="B16" s="118" t="s">
        <v>98</v>
      </c>
      <c r="C16" s="119"/>
      <c r="D16" s="120"/>
      <c r="E16" s="121"/>
      <c r="F16" s="119"/>
      <c r="G16" s="122"/>
      <c r="H16" s="123"/>
      <c r="I16" s="121"/>
      <c r="J16" s="122"/>
      <c r="K16" s="121"/>
      <c r="L16" s="120"/>
      <c r="M16" s="121"/>
      <c r="N16" s="119"/>
      <c r="O16" s="119"/>
      <c r="P16" s="120"/>
      <c r="Q16" s="121"/>
      <c r="R16" s="119"/>
      <c r="S16" s="119"/>
      <c r="T16" s="120"/>
      <c r="U16" s="121"/>
      <c r="V16" s="119"/>
      <c r="W16" s="119"/>
      <c r="X16" s="120"/>
    </row>
    <row r="17" spans="1:24" x14ac:dyDescent="0.25">
      <c r="A17" s="124"/>
      <c r="B17" s="127" t="s">
        <v>99</v>
      </c>
      <c r="C17" s="119"/>
      <c r="D17" s="128"/>
      <c r="E17" s="129"/>
      <c r="F17" s="126"/>
      <c r="G17" s="130"/>
      <c r="H17" s="131"/>
      <c r="I17" s="132"/>
      <c r="J17" s="130"/>
      <c r="K17" s="132"/>
      <c r="L17" s="133"/>
      <c r="M17" s="132"/>
      <c r="N17" s="126"/>
      <c r="O17" s="126"/>
      <c r="P17" s="133"/>
      <c r="Q17" s="132"/>
      <c r="R17" s="126"/>
      <c r="S17" s="126"/>
      <c r="T17" s="133"/>
      <c r="U17" s="132"/>
      <c r="V17" s="126"/>
      <c r="W17" s="126"/>
      <c r="X17" s="133"/>
    </row>
    <row r="18" spans="1:24" x14ac:dyDescent="0.25">
      <c r="A18" s="124"/>
      <c r="B18" s="127" t="s">
        <v>100</v>
      </c>
      <c r="C18" s="119"/>
      <c r="D18" s="128"/>
      <c r="E18" s="129"/>
      <c r="F18" s="126"/>
      <c r="G18" s="130"/>
      <c r="H18" s="131"/>
      <c r="I18" s="132"/>
      <c r="J18" s="130"/>
      <c r="K18" s="132"/>
      <c r="L18" s="133"/>
      <c r="M18" s="132"/>
      <c r="N18" s="126"/>
      <c r="O18" s="126"/>
      <c r="P18" s="133"/>
      <c r="Q18" s="132"/>
      <c r="R18" s="126"/>
      <c r="S18" s="126"/>
      <c r="T18" s="133"/>
      <c r="U18" s="132"/>
      <c r="V18" s="126"/>
      <c r="W18" s="126"/>
      <c r="X18" s="133"/>
    </row>
    <row r="19" spans="1:24" x14ac:dyDescent="0.25">
      <c r="A19" s="124"/>
      <c r="B19" s="127" t="s">
        <v>101</v>
      </c>
      <c r="C19" s="119"/>
      <c r="D19" s="128"/>
      <c r="E19" s="129"/>
      <c r="F19" s="126"/>
      <c r="G19" s="130"/>
      <c r="H19" s="131"/>
      <c r="I19" s="132"/>
      <c r="J19" s="130"/>
      <c r="K19" s="132"/>
      <c r="L19" s="133"/>
      <c r="M19" s="132"/>
      <c r="N19" s="126"/>
      <c r="O19" s="126"/>
      <c r="P19" s="133"/>
      <c r="Q19" s="132"/>
      <c r="R19" s="126"/>
      <c r="S19" s="126"/>
      <c r="T19" s="133"/>
      <c r="U19" s="132"/>
      <c r="V19" s="126"/>
      <c r="W19" s="126"/>
      <c r="X19" s="133"/>
    </row>
    <row r="20" spans="1:24" x14ac:dyDescent="0.25">
      <c r="A20" s="124"/>
      <c r="B20" s="127" t="s">
        <v>102</v>
      </c>
      <c r="C20" s="119"/>
      <c r="D20" s="128"/>
      <c r="E20" s="129"/>
      <c r="F20" s="126"/>
      <c r="G20" s="130"/>
      <c r="H20" s="131"/>
      <c r="I20" s="132"/>
      <c r="J20" s="130"/>
      <c r="K20" s="132"/>
      <c r="L20" s="133"/>
      <c r="M20" s="132"/>
      <c r="N20" s="126"/>
      <c r="O20" s="126"/>
      <c r="P20" s="133"/>
      <c r="Q20" s="132"/>
      <c r="R20" s="126"/>
      <c r="S20" s="126"/>
      <c r="T20" s="133"/>
      <c r="U20" s="132"/>
      <c r="V20" s="126"/>
      <c r="W20" s="126"/>
      <c r="X20" s="133"/>
    </row>
    <row r="21" spans="1:24" x14ac:dyDescent="0.25">
      <c r="A21" s="124"/>
      <c r="B21" s="127" t="s">
        <v>103</v>
      </c>
      <c r="C21" s="119"/>
      <c r="D21" s="120"/>
      <c r="E21" s="121"/>
      <c r="F21" s="119"/>
      <c r="G21" s="134"/>
      <c r="H21" s="135"/>
      <c r="I21" s="132"/>
      <c r="J21" s="130"/>
      <c r="K21" s="132"/>
      <c r="L21" s="133"/>
      <c r="M21" s="132"/>
      <c r="N21" s="126"/>
      <c r="O21" s="126"/>
      <c r="P21" s="133"/>
      <c r="Q21" s="132"/>
      <c r="R21" s="126"/>
      <c r="S21" s="119"/>
      <c r="T21" s="120"/>
      <c r="U21" s="121"/>
      <c r="V21" s="119"/>
      <c r="W21" s="119"/>
      <c r="X21" s="120"/>
    </row>
    <row r="22" spans="1:24" x14ac:dyDescent="0.25">
      <c r="A22" s="124"/>
      <c r="B22" s="127" t="s">
        <v>104</v>
      </c>
      <c r="C22" s="119"/>
      <c r="D22" s="128"/>
      <c r="E22" s="129"/>
      <c r="F22" s="126"/>
      <c r="G22" s="130"/>
      <c r="H22" s="131"/>
      <c r="I22" s="132"/>
      <c r="J22" s="130"/>
      <c r="K22" s="132"/>
      <c r="L22" s="133"/>
      <c r="M22" s="132"/>
      <c r="N22" s="126"/>
      <c r="O22" s="126"/>
      <c r="P22" s="133"/>
      <c r="Q22" s="132"/>
      <c r="R22" s="126"/>
      <c r="S22" s="126"/>
      <c r="T22" s="133"/>
      <c r="U22" s="132"/>
      <c r="V22" s="126"/>
      <c r="W22" s="126"/>
      <c r="X22" s="133"/>
    </row>
    <row r="23" spans="1:24" x14ac:dyDescent="0.25">
      <c r="A23" s="124"/>
      <c r="B23" s="127" t="s">
        <v>105</v>
      </c>
      <c r="C23" s="119"/>
      <c r="D23" s="128"/>
      <c r="E23" s="129"/>
      <c r="F23" s="126"/>
      <c r="G23" s="130"/>
      <c r="H23" s="131"/>
      <c r="I23" s="132"/>
      <c r="J23" s="130"/>
      <c r="K23" s="132"/>
      <c r="L23" s="133"/>
      <c r="M23" s="132"/>
      <c r="N23" s="126"/>
      <c r="O23" s="126"/>
      <c r="P23" s="133"/>
      <c r="Q23" s="132"/>
      <c r="R23" s="126"/>
      <c r="S23" s="126"/>
      <c r="T23" s="133"/>
      <c r="U23" s="132"/>
      <c r="V23" s="126"/>
      <c r="W23" s="126"/>
      <c r="X23" s="133"/>
    </row>
    <row r="24" spans="1:24" x14ac:dyDescent="0.25">
      <c r="A24" s="124"/>
      <c r="B24" s="127" t="s">
        <v>106</v>
      </c>
      <c r="C24" s="119"/>
      <c r="D24" s="128"/>
      <c r="E24" s="129"/>
      <c r="F24" s="126"/>
      <c r="G24" s="130"/>
      <c r="H24" s="131"/>
      <c r="I24" s="132"/>
      <c r="J24" s="130"/>
      <c r="K24" s="132"/>
      <c r="L24" s="133"/>
      <c r="M24" s="132"/>
      <c r="N24" s="126"/>
      <c r="O24" s="126"/>
      <c r="P24" s="133"/>
      <c r="Q24" s="132"/>
      <c r="R24" s="126"/>
      <c r="S24" s="126"/>
      <c r="T24" s="133"/>
      <c r="U24" s="132"/>
      <c r="V24" s="126"/>
      <c r="W24" s="126"/>
      <c r="X24" s="133"/>
    </row>
    <row r="25" spans="1:24" x14ac:dyDescent="0.25">
      <c r="A25" s="124"/>
      <c r="B25" s="127" t="s">
        <v>107</v>
      </c>
      <c r="C25" s="119"/>
      <c r="D25" s="120"/>
      <c r="E25" s="121"/>
      <c r="F25" s="119"/>
      <c r="G25" s="134"/>
      <c r="H25" s="135"/>
      <c r="I25" s="132"/>
      <c r="J25" s="130"/>
      <c r="K25" s="132"/>
      <c r="L25" s="133"/>
      <c r="M25" s="132"/>
      <c r="N25" s="126"/>
      <c r="O25" s="126"/>
      <c r="P25" s="133"/>
      <c r="Q25" s="132"/>
      <c r="R25" s="126"/>
      <c r="S25" s="119"/>
      <c r="T25" s="120"/>
      <c r="U25" s="121"/>
      <c r="V25" s="119"/>
      <c r="W25" s="119"/>
      <c r="X25" s="120"/>
    </row>
    <row r="26" spans="1:24" x14ac:dyDescent="0.25">
      <c r="A26" s="124"/>
      <c r="B26" s="127" t="s">
        <v>108</v>
      </c>
      <c r="C26" s="119"/>
      <c r="D26" s="128"/>
      <c r="E26" s="129"/>
      <c r="F26" s="126"/>
      <c r="G26" s="130"/>
      <c r="H26" s="131"/>
      <c r="I26" s="132"/>
      <c r="J26" s="130"/>
      <c r="K26" s="132"/>
      <c r="L26" s="133"/>
      <c r="M26" s="132"/>
      <c r="N26" s="126"/>
      <c r="O26" s="126"/>
      <c r="P26" s="133"/>
      <c r="Q26" s="132"/>
      <c r="R26" s="126"/>
      <c r="S26" s="126"/>
      <c r="T26" s="133"/>
      <c r="U26" s="132"/>
      <c r="V26" s="126"/>
      <c r="W26" s="126"/>
      <c r="X26" s="133"/>
    </row>
    <row r="27" spans="1:24" x14ac:dyDescent="0.25">
      <c r="A27" s="124"/>
      <c r="B27" s="127" t="s">
        <v>109</v>
      </c>
      <c r="C27" s="119"/>
      <c r="D27" s="128"/>
      <c r="E27" s="129"/>
      <c r="F27" s="126"/>
      <c r="G27" s="130"/>
      <c r="H27" s="131"/>
      <c r="I27" s="132"/>
      <c r="J27" s="130"/>
      <c r="K27" s="132"/>
      <c r="L27" s="133"/>
      <c r="M27" s="132"/>
      <c r="N27" s="126"/>
      <c r="O27" s="126"/>
      <c r="P27" s="133"/>
      <c r="Q27" s="132"/>
      <c r="R27" s="126"/>
      <c r="S27" s="126"/>
      <c r="T27" s="133"/>
      <c r="U27" s="132"/>
      <c r="V27" s="126"/>
      <c r="W27" s="126"/>
      <c r="X27" s="133"/>
    </row>
    <row r="28" spans="1:24" x14ac:dyDescent="0.25">
      <c r="A28" s="124"/>
      <c r="B28" s="127" t="s">
        <v>110</v>
      </c>
      <c r="C28" s="119"/>
      <c r="D28" s="128"/>
      <c r="E28" s="129"/>
      <c r="F28" s="126"/>
      <c r="G28" s="130"/>
      <c r="H28" s="131"/>
      <c r="I28" s="132"/>
      <c r="J28" s="130"/>
      <c r="K28" s="132"/>
      <c r="L28" s="133"/>
      <c r="M28" s="132"/>
      <c r="N28" s="126"/>
      <c r="O28" s="126"/>
      <c r="P28" s="133"/>
      <c r="Q28" s="132"/>
      <c r="R28" s="126"/>
      <c r="S28" s="126"/>
      <c r="T28" s="133"/>
      <c r="U28" s="132"/>
      <c r="V28" s="126"/>
      <c r="W28" s="126"/>
      <c r="X28" s="133"/>
    </row>
    <row r="29" spans="1:24" x14ac:dyDescent="0.25">
      <c r="A29" s="124"/>
      <c r="B29" s="127" t="s">
        <v>111</v>
      </c>
      <c r="C29" s="119"/>
      <c r="D29" s="128"/>
      <c r="E29" s="129"/>
      <c r="F29" s="126"/>
      <c r="G29" s="130"/>
      <c r="H29" s="131"/>
      <c r="I29" s="132"/>
      <c r="J29" s="130"/>
      <c r="K29" s="132"/>
      <c r="L29" s="133"/>
      <c r="M29" s="132"/>
      <c r="N29" s="126"/>
      <c r="O29" s="126"/>
      <c r="P29" s="133"/>
      <c r="Q29" s="132"/>
      <c r="R29" s="126"/>
      <c r="S29" s="126"/>
      <c r="T29" s="133"/>
      <c r="U29" s="132"/>
      <c r="V29" s="126"/>
      <c r="W29" s="126"/>
      <c r="X29" s="133"/>
    </row>
    <row r="30" spans="1:24" x14ac:dyDescent="0.25">
      <c r="A30" s="124"/>
      <c r="B30" s="127" t="s">
        <v>112</v>
      </c>
      <c r="C30" s="119"/>
      <c r="D30" s="128"/>
      <c r="E30" s="129"/>
      <c r="F30" s="126"/>
      <c r="G30" s="130"/>
      <c r="H30" s="131"/>
      <c r="I30" s="132"/>
      <c r="J30" s="130"/>
      <c r="K30" s="132"/>
      <c r="L30" s="133"/>
      <c r="M30" s="132"/>
      <c r="N30" s="126"/>
      <c r="O30" s="126"/>
      <c r="P30" s="133"/>
      <c r="Q30" s="132"/>
      <c r="R30" s="126"/>
      <c r="S30" s="126"/>
      <c r="T30" s="133"/>
      <c r="U30" s="132"/>
      <c r="V30" s="126"/>
      <c r="W30" s="126"/>
      <c r="X30" s="133"/>
    </row>
    <row r="31" spans="1:24" x14ac:dyDescent="0.25">
      <c r="A31" s="124"/>
      <c r="B31" s="127" t="s">
        <v>113</v>
      </c>
      <c r="C31" s="119"/>
      <c r="D31" s="120"/>
      <c r="E31" s="121"/>
      <c r="F31" s="119"/>
      <c r="G31" s="134"/>
      <c r="H31" s="135"/>
      <c r="I31" s="132"/>
      <c r="J31" s="130"/>
      <c r="K31" s="132"/>
      <c r="L31" s="133"/>
      <c r="M31" s="132"/>
      <c r="N31" s="126"/>
      <c r="O31" s="126"/>
      <c r="P31" s="133"/>
      <c r="Q31" s="132"/>
      <c r="R31" s="126"/>
      <c r="S31" s="119"/>
      <c r="T31" s="120"/>
      <c r="U31" s="121"/>
      <c r="V31" s="119"/>
      <c r="W31" s="119"/>
      <c r="X31" s="120"/>
    </row>
    <row r="32" spans="1:24" x14ac:dyDescent="0.25">
      <c r="A32" s="124"/>
      <c r="B32" s="127" t="s">
        <v>114</v>
      </c>
      <c r="C32" s="119"/>
      <c r="D32" s="120"/>
      <c r="E32" s="121"/>
      <c r="F32" s="119"/>
      <c r="G32" s="134"/>
      <c r="H32" s="135"/>
      <c r="I32" s="132"/>
      <c r="J32" s="130"/>
      <c r="K32" s="132"/>
      <c r="L32" s="133"/>
      <c r="M32" s="132"/>
      <c r="N32" s="126"/>
      <c r="O32" s="126"/>
      <c r="P32" s="133"/>
      <c r="Q32" s="132"/>
      <c r="R32" s="126"/>
      <c r="S32" s="119"/>
      <c r="T32" s="120"/>
      <c r="U32" s="121"/>
      <c r="V32" s="119"/>
      <c r="W32" s="119"/>
      <c r="X32" s="120"/>
    </row>
    <row r="33" spans="1:24" x14ac:dyDescent="0.25">
      <c r="A33" s="124"/>
      <c r="B33" s="127" t="s">
        <v>115</v>
      </c>
      <c r="C33" s="119"/>
      <c r="D33" s="128"/>
      <c r="E33" s="129"/>
      <c r="F33" s="126"/>
      <c r="G33" s="130"/>
      <c r="H33" s="131"/>
      <c r="I33" s="132"/>
      <c r="J33" s="130"/>
      <c r="K33" s="132"/>
      <c r="L33" s="133"/>
      <c r="M33" s="132"/>
      <c r="N33" s="126"/>
      <c r="O33" s="126"/>
      <c r="P33" s="133"/>
      <c r="Q33" s="132"/>
      <c r="R33" s="126"/>
      <c r="S33" s="126"/>
      <c r="T33" s="133"/>
      <c r="U33" s="132"/>
      <c r="V33" s="126"/>
      <c r="W33" s="126"/>
      <c r="X33" s="133"/>
    </row>
    <row r="34" spans="1:24" x14ac:dyDescent="0.25">
      <c r="A34" s="124"/>
      <c r="B34" s="127" t="s">
        <v>116</v>
      </c>
      <c r="C34" s="119"/>
      <c r="D34" s="128"/>
      <c r="E34" s="129"/>
      <c r="F34" s="126"/>
      <c r="G34" s="130"/>
      <c r="H34" s="131"/>
      <c r="I34" s="132"/>
      <c r="J34" s="130"/>
      <c r="K34" s="132"/>
      <c r="L34" s="133"/>
      <c r="M34" s="132"/>
      <c r="N34" s="126"/>
      <c r="O34" s="126"/>
      <c r="P34" s="133"/>
      <c r="Q34" s="132"/>
      <c r="R34" s="126"/>
      <c r="S34" s="126"/>
      <c r="T34" s="133"/>
      <c r="U34" s="132"/>
      <c r="V34" s="126"/>
      <c r="W34" s="126"/>
      <c r="X34" s="133"/>
    </row>
    <row r="35" spans="1:24" x14ac:dyDescent="0.25">
      <c r="A35" s="124"/>
      <c r="B35" s="127" t="s">
        <v>117</v>
      </c>
      <c r="C35" s="119"/>
      <c r="D35" s="128"/>
      <c r="E35" s="129"/>
      <c r="F35" s="126"/>
      <c r="G35" s="130"/>
      <c r="H35" s="131"/>
      <c r="I35" s="132"/>
      <c r="J35" s="130"/>
      <c r="K35" s="132"/>
      <c r="L35" s="133"/>
      <c r="M35" s="132"/>
      <c r="N35" s="126"/>
      <c r="O35" s="126"/>
      <c r="P35" s="133"/>
      <c r="Q35" s="132"/>
      <c r="R35" s="126"/>
      <c r="S35" s="126"/>
      <c r="T35" s="133"/>
      <c r="U35" s="132"/>
      <c r="V35" s="126"/>
      <c r="W35" s="126"/>
      <c r="X35" s="133"/>
    </row>
    <row r="36" spans="1:24" x14ac:dyDescent="0.25">
      <c r="A36" s="124"/>
      <c r="B36" s="127" t="s">
        <v>118</v>
      </c>
      <c r="C36" s="119"/>
      <c r="D36" s="128"/>
      <c r="E36" s="129"/>
      <c r="F36" s="126"/>
      <c r="G36" s="130"/>
      <c r="H36" s="131"/>
      <c r="I36" s="132"/>
      <c r="J36" s="130"/>
      <c r="K36" s="132"/>
      <c r="L36" s="133"/>
      <c r="M36" s="132"/>
      <c r="N36" s="126"/>
      <c r="O36" s="126"/>
      <c r="P36" s="133"/>
      <c r="Q36" s="132"/>
      <c r="R36" s="126"/>
      <c r="S36" s="126"/>
      <c r="T36" s="133"/>
      <c r="U36" s="132"/>
      <c r="V36" s="126"/>
      <c r="W36" s="126"/>
      <c r="X36" s="133"/>
    </row>
    <row r="37" spans="1:24" x14ac:dyDescent="0.25">
      <c r="A37" s="124"/>
      <c r="B37" s="124"/>
      <c r="C37" s="119"/>
      <c r="D37" s="120"/>
      <c r="E37" s="121"/>
      <c r="F37" s="119"/>
      <c r="G37" s="122"/>
      <c r="H37" s="123"/>
      <c r="I37" s="121"/>
      <c r="J37" s="122"/>
      <c r="K37" s="121"/>
      <c r="L37" s="120"/>
      <c r="M37" s="121"/>
      <c r="N37" s="119"/>
      <c r="O37" s="119"/>
      <c r="P37" s="120"/>
      <c r="Q37" s="121"/>
      <c r="R37" s="119"/>
      <c r="S37" s="119"/>
      <c r="T37" s="120"/>
      <c r="U37" s="121"/>
      <c r="V37" s="119"/>
      <c r="W37" s="119"/>
      <c r="X37" s="120"/>
    </row>
    <row r="38" spans="1:24" x14ac:dyDescent="0.25">
      <c r="A38" s="124"/>
      <c r="B38" s="118" t="s">
        <v>119</v>
      </c>
      <c r="C38" s="119"/>
      <c r="D38" s="120"/>
      <c r="E38" s="121"/>
      <c r="F38" s="119"/>
      <c r="G38" s="122"/>
      <c r="H38" s="123"/>
      <c r="I38" s="121"/>
      <c r="J38" s="122"/>
      <c r="K38" s="121"/>
      <c r="L38" s="120"/>
      <c r="M38" s="121"/>
      <c r="N38" s="119"/>
      <c r="O38" s="119"/>
      <c r="P38" s="120"/>
      <c r="Q38" s="121"/>
      <c r="R38" s="119"/>
      <c r="S38" s="119"/>
      <c r="T38" s="120"/>
      <c r="U38" s="121"/>
      <c r="V38" s="119"/>
      <c r="W38" s="119"/>
      <c r="X38" s="120"/>
    </row>
    <row r="39" spans="1:24" x14ac:dyDescent="0.25">
      <c r="A39" s="124"/>
      <c r="B39" s="124" t="s">
        <v>120</v>
      </c>
      <c r="C39" s="119"/>
      <c r="D39" s="128"/>
      <c r="E39" s="129"/>
      <c r="F39" s="119"/>
      <c r="G39" s="122"/>
      <c r="H39" s="123"/>
      <c r="I39" s="121"/>
      <c r="J39" s="122"/>
      <c r="K39" s="121"/>
      <c r="L39" s="120"/>
      <c r="M39" s="121"/>
      <c r="N39" s="119"/>
      <c r="O39" s="119"/>
      <c r="P39" s="120"/>
      <c r="Q39" s="121"/>
      <c r="R39" s="119"/>
      <c r="S39" s="119"/>
      <c r="T39" s="120"/>
      <c r="U39" s="121"/>
      <c r="V39" s="119"/>
      <c r="W39" s="119"/>
      <c r="X39" s="120"/>
    </row>
    <row r="40" spans="1:24" x14ac:dyDescent="0.25">
      <c r="A40" s="124"/>
      <c r="B40" s="124" t="s">
        <v>121</v>
      </c>
      <c r="C40" s="119"/>
      <c r="D40" s="128"/>
      <c r="E40" s="129"/>
      <c r="F40" s="119"/>
      <c r="G40" s="122"/>
      <c r="H40" s="123"/>
      <c r="I40" s="121"/>
      <c r="J40" s="122"/>
      <c r="K40" s="121"/>
      <c r="L40" s="120"/>
      <c r="M40" s="121"/>
      <c r="N40" s="119"/>
      <c r="O40" s="119"/>
      <c r="P40" s="120"/>
      <c r="Q40" s="121"/>
      <c r="R40" s="119"/>
      <c r="S40" s="119"/>
      <c r="T40" s="120"/>
      <c r="U40" s="121"/>
      <c r="V40" s="119"/>
      <c r="W40" s="119"/>
      <c r="X40" s="120"/>
    </row>
    <row r="41" spans="1:24" x14ac:dyDescent="0.25">
      <c r="A41" s="124"/>
      <c r="B41" s="124" t="s">
        <v>122</v>
      </c>
      <c r="C41" s="119"/>
      <c r="D41" s="128"/>
      <c r="E41" s="129"/>
      <c r="F41" s="119"/>
      <c r="G41" s="122"/>
      <c r="H41" s="123"/>
      <c r="I41" s="121"/>
      <c r="J41" s="122"/>
      <c r="K41" s="121"/>
      <c r="L41" s="120"/>
      <c r="M41" s="121"/>
      <c r="N41" s="119"/>
      <c r="O41" s="119"/>
      <c r="P41" s="120"/>
      <c r="Q41" s="121"/>
      <c r="R41" s="119"/>
      <c r="S41" s="119"/>
      <c r="T41" s="120"/>
      <c r="U41" s="121"/>
      <c r="V41" s="119"/>
      <c r="W41" s="119"/>
      <c r="X41" s="120"/>
    </row>
    <row r="42" spans="1:24" x14ac:dyDescent="0.25">
      <c r="A42" s="124"/>
      <c r="B42" s="124" t="s">
        <v>123</v>
      </c>
      <c r="C42" s="119"/>
      <c r="D42" s="120"/>
      <c r="E42" s="132"/>
      <c r="F42" s="126"/>
      <c r="G42" s="130"/>
      <c r="H42" s="131"/>
      <c r="I42" s="132"/>
      <c r="J42" s="130"/>
      <c r="K42" s="132"/>
      <c r="L42" s="133"/>
      <c r="M42" s="132"/>
      <c r="N42" s="126"/>
      <c r="O42" s="126"/>
      <c r="P42" s="133"/>
      <c r="Q42" s="132"/>
      <c r="R42" s="126"/>
      <c r="S42" s="126"/>
      <c r="T42" s="133"/>
      <c r="U42" s="132"/>
      <c r="V42" s="126"/>
      <c r="W42" s="126"/>
      <c r="X42" s="133"/>
    </row>
    <row r="43" spans="1:24" x14ac:dyDescent="0.25">
      <c r="A43" s="124"/>
      <c r="B43" s="124" t="s">
        <v>124</v>
      </c>
      <c r="C43" s="119"/>
      <c r="D43" s="120"/>
      <c r="E43" s="132"/>
      <c r="F43" s="126"/>
      <c r="G43" s="130"/>
      <c r="H43" s="131"/>
      <c r="I43" s="132"/>
      <c r="J43" s="130"/>
      <c r="K43" s="132"/>
      <c r="L43" s="133"/>
      <c r="M43" s="132"/>
      <c r="N43" s="126"/>
      <c r="O43" s="126"/>
      <c r="P43" s="133"/>
      <c r="Q43" s="132"/>
      <c r="R43" s="126"/>
      <c r="S43" s="126"/>
      <c r="T43" s="133"/>
      <c r="U43" s="132"/>
      <c r="V43" s="126"/>
      <c r="W43" s="126"/>
      <c r="X43" s="133"/>
    </row>
    <row r="44" spans="1:24" x14ac:dyDescent="0.25">
      <c r="A44" s="124"/>
      <c r="B44" s="124"/>
      <c r="C44" s="119"/>
      <c r="D44" s="120"/>
      <c r="E44" s="121"/>
      <c r="F44" s="119"/>
      <c r="G44" s="122"/>
      <c r="H44" s="123"/>
      <c r="I44" s="121"/>
      <c r="J44" s="122"/>
      <c r="K44" s="121"/>
      <c r="L44" s="120"/>
      <c r="M44" s="121"/>
      <c r="N44" s="119"/>
      <c r="O44" s="119"/>
      <c r="P44" s="120"/>
      <c r="Q44" s="121"/>
      <c r="R44" s="119"/>
      <c r="S44" s="119"/>
      <c r="T44" s="120"/>
      <c r="U44" s="121"/>
      <c r="V44" s="119"/>
      <c r="W44" s="119"/>
      <c r="X44" s="120"/>
    </row>
    <row r="45" spans="1:24" x14ac:dyDescent="0.25">
      <c r="A45" s="124"/>
      <c r="B45" s="136" t="s">
        <v>125</v>
      </c>
      <c r="C45" s="119"/>
      <c r="D45" s="120"/>
      <c r="E45" s="121"/>
      <c r="F45" s="119"/>
      <c r="G45" s="122"/>
      <c r="H45" s="123"/>
      <c r="I45" s="121"/>
      <c r="J45" s="122"/>
      <c r="K45" s="121"/>
      <c r="L45" s="120"/>
      <c r="M45" s="121"/>
      <c r="N45" s="119"/>
      <c r="O45" s="119"/>
      <c r="P45" s="120"/>
      <c r="Q45" s="121"/>
      <c r="R45" s="119"/>
      <c r="S45" s="119"/>
      <c r="T45" s="120"/>
      <c r="U45" s="121"/>
      <c r="V45" s="119"/>
      <c r="W45" s="119"/>
      <c r="X45" s="120"/>
    </row>
    <row r="46" spans="1:24" x14ac:dyDescent="0.25">
      <c r="A46" s="124"/>
      <c r="B46" s="137" t="s">
        <v>126</v>
      </c>
      <c r="C46" s="119"/>
      <c r="D46" s="120"/>
      <c r="E46" s="121"/>
      <c r="F46" s="119"/>
      <c r="G46" s="122"/>
      <c r="H46" s="123"/>
      <c r="I46" s="121"/>
      <c r="J46" s="122"/>
      <c r="K46" s="121"/>
      <c r="L46" s="120"/>
      <c r="M46" s="121"/>
      <c r="N46" s="119"/>
      <c r="O46" s="119"/>
      <c r="P46" s="120"/>
      <c r="Q46" s="121"/>
      <c r="R46" s="119"/>
      <c r="S46" s="119"/>
      <c r="T46" s="120"/>
      <c r="U46" s="121"/>
      <c r="V46" s="119"/>
      <c r="W46" s="119"/>
      <c r="X46" s="120"/>
    </row>
    <row r="47" spans="1:24" x14ac:dyDescent="0.25">
      <c r="A47" s="124"/>
      <c r="B47" s="138" t="s">
        <v>127</v>
      </c>
      <c r="C47" s="119"/>
      <c r="D47" s="120"/>
      <c r="E47" s="139"/>
      <c r="F47" s="140"/>
      <c r="G47" s="126"/>
      <c r="H47" s="133"/>
      <c r="I47" s="132"/>
      <c r="J47" s="126"/>
      <c r="K47" s="126"/>
      <c r="L47" s="133"/>
      <c r="M47" s="121"/>
      <c r="N47" s="119"/>
      <c r="O47" s="119"/>
      <c r="P47" s="120"/>
      <c r="Q47" s="121"/>
      <c r="R47" s="119"/>
      <c r="S47" s="119"/>
      <c r="T47" s="120"/>
      <c r="U47" s="121"/>
      <c r="V47" s="119"/>
      <c r="W47" s="119"/>
      <c r="X47" s="120"/>
    </row>
    <row r="48" spans="1:24" x14ac:dyDescent="0.25">
      <c r="A48" s="124"/>
      <c r="B48" s="141" t="s">
        <v>128</v>
      </c>
      <c r="C48" s="119"/>
      <c r="D48" s="120"/>
      <c r="E48" s="121"/>
      <c r="F48" s="119"/>
      <c r="G48" s="122"/>
      <c r="H48" s="123"/>
      <c r="I48" s="121"/>
      <c r="J48" s="122"/>
      <c r="K48" s="121"/>
      <c r="L48" s="120"/>
      <c r="M48" s="121"/>
      <c r="N48" s="119"/>
      <c r="O48" s="119"/>
      <c r="P48" s="120"/>
      <c r="Q48" s="121"/>
      <c r="R48" s="119"/>
      <c r="S48" s="119"/>
      <c r="T48" s="120"/>
      <c r="U48" s="121"/>
      <c r="V48" s="119"/>
      <c r="W48" s="119"/>
      <c r="X48" s="120"/>
    </row>
    <row r="49" spans="1:24" ht="25.5" customHeight="1" x14ac:dyDescent="0.25">
      <c r="A49" s="124"/>
      <c r="B49" s="142" t="s">
        <v>129</v>
      </c>
      <c r="C49" s="119"/>
      <c r="D49" s="120"/>
      <c r="E49" s="121"/>
      <c r="F49" s="143"/>
      <c r="G49" s="140"/>
      <c r="H49" s="133"/>
      <c r="I49" s="132"/>
      <c r="J49" s="126"/>
      <c r="K49" s="126"/>
      <c r="L49" s="133"/>
      <c r="M49" s="132"/>
      <c r="N49" s="126"/>
      <c r="O49" s="126"/>
      <c r="P49" s="133"/>
      <c r="Q49" s="132"/>
      <c r="R49" s="126"/>
      <c r="S49" s="126"/>
      <c r="T49" s="133"/>
      <c r="U49" s="132"/>
      <c r="V49" s="126"/>
      <c r="W49" s="126"/>
      <c r="X49" s="133"/>
    </row>
    <row r="50" spans="1:24" ht="36.75" x14ac:dyDescent="0.25">
      <c r="A50" s="124"/>
      <c r="B50" s="142" t="s">
        <v>130</v>
      </c>
      <c r="C50" s="119"/>
      <c r="D50" s="120"/>
      <c r="E50" s="121"/>
      <c r="F50" s="119"/>
      <c r="G50" s="122"/>
      <c r="H50" s="128"/>
      <c r="I50" s="129"/>
      <c r="J50" s="126"/>
      <c r="K50" s="126"/>
      <c r="L50" s="133"/>
      <c r="M50" s="132"/>
      <c r="N50" s="126"/>
      <c r="O50" s="119"/>
      <c r="P50" s="120"/>
      <c r="Q50" s="121"/>
      <c r="R50" s="119"/>
      <c r="S50" s="119"/>
      <c r="T50" s="120"/>
      <c r="U50" s="121"/>
      <c r="V50" s="119"/>
      <c r="W50" s="119"/>
      <c r="X50" s="120"/>
    </row>
    <row r="51" spans="1:24" x14ac:dyDescent="0.25">
      <c r="A51" s="124"/>
      <c r="B51" s="144" t="s">
        <v>131</v>
      </c>
      <c r="C51" s="119"/>
      <c r="D51" s="120"/>
      <c r="E51" s="121"/>
      <c r="F51" s="119"/>
      <c r="G51" s="122"/>
      <c r="H51" s="123"/>
      <c r="I51" s="139"/>
      <c r="J51" s="140"/>
      <c r="K51" s="126"/>
      <c r="L51" s="133"/>
      <c r="M51" s="145"/>
      <c r="N51" s="146"/>
      <c r="O51" s="146"/>
      <c r="P51" s="147"/>
      <c r="Q51" s="121"/>
      <c r="R51" s="119"/>
      <c r="S51" s="119"/>
      <c r="T51" s="120"/>
      <c r="U51" s="121"/>
      <c r="V51" s="119"/>
      <c r="W51" s="119"/>
      <c r="X51" s="120"/>
    </row>
    <row r="52" spans="1:24" x14ac:dyDescent="0.25">
      <c r="A52" s="124"/>
      <c r="B52" s="138" t="s">
        <v>132</v>
      </c>
      <c r="C52" s="119"/>
      <c r="D52" s="120"/>
      <c r="E52" s="121"/>
      <c r="F52" s="143"/>
      <c r="G52" s="140"/>
      <c r="H52" s="133"/>
      <c r="I52" s="132"/>
      <c r="J52" s="126"/>
      <c r="K52" s="126"/>
      <c r="L52" s="133"/>
      <c r="M52" s="132"/>
      <c r="N52" s="126"/>
      <c r="O52" s="126"/>
      <c r="P52" s="133"/>
      <c r="Q52" s="132"/>
      <c r="R52" s="126"/>
      <c r="S52" s="126"/>
      <c r="T52" s="133"/>
      <c r="U52" s="132"/>
      <c r="V52" s="126"/>
      <c r="W52" s="126"/>
      <c r="X52" s="133"/>
    </row>
    <row r="53" spans="1:24" x14ac:dyDescent="0.25">
      <c r="A53" s="124"/>
      <c r="B53" s="137" t="s">
        <v>133</v>
      </c>
      <c r="C53" s="119"/>
      <c r="D53" s="120"/>
      <c r="E53" s="121"/>
      <c r="F53" s="119"/>
      <c r="G53" s="122"/>
      <c r="H53" s="123"/>
      <c r="I53" s="121"/>
      <c r="J53" s="122"/>
      <c r="K53" s="121"/>
      <c r="L53" s="120"/>
      <c r="M53" s="121"/>
      <c r="N53" s="119"/>
      <c r="O53" s="119"/>
      <c r="P53" s="120"/>
      <c r="Q53" s="121"/>
      <c r="R53" s="119"/>
      <c r="S53" s="119"/>
      <c r="T53" s="120"/>
      <c r="U53" s="121"/>
      <c r="V53" s="119"/>
      <c r="W53" s="119"/>
      <c r="X53" s="120"/>
    </row>
    <row r="54" spans="1:24" ht="36.75" x14ac:dyDescent="0.25">
      <c r="A54" s="124"/>
      <c r="B54" s="148" t="s">
        <v>134</v>
      </c>
      <c r="C54" s="119"/>
      <c r="D54" s="120"/>
      <c r="E54" s="121"/>
      <c r="F54" s="119"/>
      <c r="G54" s="122"/>
      <c r="H54" s="123"/>
      <c r="I54" s="121"/>
      <c r="J54" s="122"/>
      <c r="K54" s="121"/>
      <c r="L54" s="120"/>
      <c r="M54" s="121"/>
      <c r="N54" s="119"/>
      <c r="O54" s="119"/>
      <c r="P54" s="120"/>
      <c r="Q54" s="121"/>
      <c r="R54" s="119"/>
      <c r="S54" s="119"/>
      <c r="T54" s="120"/>
      <c r="U54" s="121"/>
      <c r="V54" s="119"/>
      <c r="W54" s="119"/>
      <c r="X54" s="120"/>
    </row>
    <row r="55" spans="1:24" x14ac:dyDescent="0.25">
      <c r="A55" s="124"/>
      <c r="B55" s="138" t="s">
        <v>135</v>
      </c>
      <c r="C55" s="119"/>
      <c r="D55" s="120"/>
      <c r="E55" s="121"/>
      <c r="F55" s="119"/>
      <c r="G55" s="149"/>
      <c r="H55" s="150"/>
      <c r="I55" s="139"/>
      <c r="J55" s="140"/>
      <c r="K55" s="126"/>
      <c r="L55" s="133"/>
      <c r="M55" s="121"/>
      <c r="N55" s="119"/>
      <c r="O55" s="119"/>
      <c r="P55" s="120"/>
      <c r="Q55" s="121"/>
      <c r="R55" s="119"/>
      <c r="S55" s="119"/>
      <c r="T55" s="120"/>
      <c r="U55" s="121"/>
      <c r="V55" s="119"/>
      <c r="W55" s="119"/>
      <c r="X55" s="120"/>
    </row>
    <row r="56" spans="1:24" x14ac:dyDescent="0.25">
      <c r="A56" s="124"/>
      <c r="B56" s="144" t="s">
        <v>136</v>
      </c>
      <c r="C56" s="119"/>
      <c r="D56" s="120"/>
      <c r="E56" s="121"/>
      <c r="F56" s="119"/>
      <c r="G56" s="149"/>
      <c r="H56" s="150"/>
      <c r="I56" s="139"/>
      <c r="J56" s="140"/>
      <c r="K56" s="126"/>
      <c r="L56" s="133"/>
      <c r="M56" s="132"/>
      <c r="N56" s="126"/>
      <c r="O56" s="126"/>
      <c r="P56" s="133"/>
      <c r="Q56" s="132"/>
      <c r="R56" s="126"/>
      <c r="S56" s="126"/>
      <c r="T56" s="133"/>
      <c r="U56" s="132"/>
      <c r="V56" s="126"/>
      <c r="W56" s="126"/>
      <c r="X56" s="133"/>
    </row>
    <row r="57" spans="1:24" x14ac:dyDescent="0.25">
      <c r="A57" s="124"/>
      <c r="B57" s="138" t="s">
        <v>137</v>
      </c>
      <c r="C57" s="119"/>
      <c r="D57" s="120"/>
      <c r="E57" s="121"/>
      <c r="F57" s="143"/>
      <c r="G57" s="140"/>
      <c r="H57" s="133"/>
      <c r="I57" s="132"/>
      <c r="J57" s="126"/>
      <c r="K57" s="126"/>
      <c r="L57" s="133"/>
      <c r="M57" s="132"/>
      <c r="N57" s="126"/>
      <c r="O57" s="126"/>
      <c r="P57" s="133"/>
      <c r="Q57" s="121"/>
      <c r="R57" s="119"/>
      <c r="S57" s="119"/>
      <c r="T57" s="120"/>
      <c r="U57" s="121"/>
      <c r="V57" s="119"/>
      <c r="W57" s="119"/>
      <c r="X57" s="120"/>
    </row>
    <row r="58" spans="1:24" x14ac:dyDescent="0.25">
      <c r="A58" s="124"/>
      <c r="B58" s="138" t="s">
        <v>138</v>
      </c>
      <c r="C58" s="119"/>
      <c r="D58" s="120"/>
      <c r="E58" s="121"/>
      <c r="F58" s="149"/>
      <c r="G58" s="149"/>
      <c r="H58" s="150"/>
      <c r="I58" s="109"/>
      <c r="J58" s="143"/>
      <c r="K58" s="140"/>
      <c r="L58" s="133"/>
      <c r="M58" s="132"/>
      <c r="N58" s="126"/>
      <c r="O58" s="126"/>
      <c r="P58" s="133"/>
      <c r="Q58" s="121"/>
      <c r="R58" s="119"/>
      <c r="S58" s="119"/>
      <c r="T58" s="120"/>
      <c r="U58" s="121"/>
      <c r="V58" s="119"/>
      <c r="W58" s="119"/>
      <c r="X58" s="120"/>
    </row>
    <row r="59" spans="1:24" x14ac:dyDescent="0.25">
      <c r="A59" s="124"/>
      <c r="B59" s="138" t="s">
        <v>139</v>
      </c>
      <c r="C59" s="119"/>
      <c r="D59" s="120"/>
      <c r="E59" s="121"/>
      <c r="F59" s="119"/>
      <c r="G59" s="122"/>
      <c r="H59" s="150"/>
      <c r="I59" s="109"/>
      <c r="J59" s="143"/>
      <c r="K59" s="140"/>
      <c r="L59" s="133"/>
      <c r="M59" s="132"/>
      <c r="N59" s="126"/>
      <c r="O59" s="126"/>
      <c r="P59" s="133"/>
      <c r="Q59" s="121"/>
      <c r="R59" s="119"/>
      <c r="S59" s="119"/>
      <c r="T59" s="120"/>
      <c r="U59" s="121"/>
      <c r="V59" s="119"/>
      <c r="W59" s="119"/>
      <c r="X59" s="120"/>
    </row>
    <row r="60" spans="1:24" x14ac:dyDescent="0.25">
      <c r="A60" s="124"/>
      <c r="B60" s="138" t="s">
        <v>140</v>
      </c>
      <c r="C60" s="119"/>
      <c r="D60" s="120"/>
      <c r="E60" s="121"/>
      <c r="F60" s="119"/>
      <c r="G60" s="122"/>
      <c r="H60" s="150"/>
      <c r="I60" s="109"/>
      <c r="J60" s="143"/>
      <c r="K60" s="140"/>
      <c r="L60" s="133"/>
      <c r="M60" s="132"/>
      <c r="N60" s="126"/>
      <c r="O60" s="126"/>
      <c r="P60" s="133"/>
      <c r="Q60" s="121"/>
      <c r="R60" s="119"/>
      <c r="S60" s="119"/>
      <c r="T60" s="120"/>
      <c r="U60" s="121"/>
      <c r="V60" s="119"/>
      <c r="W60" s="119"/>
      <c r="X60" s="120"/>
    </row>
    <row r="61" spans="1:24" x14ac:dyDescent="0.25">
      <c r="A61" s="124"/>
      <c r="B61" s="138" t="s">
        <v>141</v>
      </c>
      <c r="C61" s="119"/>
      <c r="D61" s="120"/>
      <c r="E61" s="121"/>
      <c r="F61" s="119"/>
      <c r="G61" s="122"/>
      <c r="H61" s="123"/>
      <c r="I61" s="109"/>
      <c r="J61" s="143"/>
      <c r="K61" s="140"/>
      <c r="L61" s="133"/>
      <c r="M61" s="132"/>
      <c r="N61" s="126"/>
      <c r="O61" s="126"/>
      <c r="P61" s="133"/>
      <c r="Q61" s="121"/>
      <c r="R61" s="119"/>
      <c r="S61" s="119"/>
      <c r="T61" s="120"/>
      <c r="U61" s="121"/>
      <c r="V61" s="119"/>
      <c r="W61" s="119"/>
      <c r="X61" s="120"/>
    </row>
    <row r="62" spans="1:24" x14ac:dyDescent="0.25">
      <c r="A62" s="124"/>
      <c r="B62" s="138" t="s">
        <v>142</v>
      </c>
      <c r="C62" s="119"/>
      <c r="D62" s="120"/>
      <c r="E62" s="121"/>
      <c r="F62" s="119"/>
      <c r="G62" s="122"/>
      <c r="H62" s="123"/>
      <c r="I62" s="109"/>
      <c r="J62" s="143"/>
      <c r="K62" s="140"/>
      <c r="L62" s="133"/>
      <c r="M62" s="132"/>
      <c r="N62" s="126"/>
      <c r="O62" s="126"/>
      <c r="P62" s="133"/>
      <c r="Q62" s="121"/>
      <c r="R62" s="119"/>
      <c r="S62" s="119"/>
      <c r="T62" s="120"/>
      <c r="U62" s="121"/>
      <c r="V62" s="119"/>
      <c r="W62" s="119"/>
      <c r="X62" s="120"/>
    </row>
    <row r="63" spans="1:24" x14ac:dyDescent="0.25">
      <c r="A63" s="124"/>
      <c r="B63" s="144" t="s">
        <v>143</v>
      </c>
      <c r="C63" s="119"/>
      <c r="D63" s="120"/>
      <c r="E63" s="121"/>
      <c r="F63" s="119"/>
      <c r="G63" s="122"/>
      <c r="H63" s="123"/>
      <c r="I63" s="109"/>
      <c r="J63" s="143"/>
      <c r="K63" s="140"/>
      <c r="L63" s="133"/>
      <c r="M63" s="132"/>
      <c r="N63" s="126"/>
      <c r="O63" s="126"/>
      <c r="P63" s="133"/>
      <c r="Q63" s="132"/>
      <c r="R63" s="126"/>
      <c r="S63" s="126"/>
      <c r="T63" s="133"/>
      <c r="U63" s="132"/>
      <c r="V63" s="126"/>
      <c r="W63" s="126"/>
      <c r="X63" s="133"/>
    </row>
    <row r="64" spans="1:24" x14ac:dyDescent="0.25">
      <c r="A64" s="124"/>
      <c r="B64" s="138" t="s">
        <v>144</v>
      </c>
      <c r="C64" s="119"/>
      <c r="D64" s="120"/>
      <c r="E64" s="121"/>
      <c r="F64" s="119"/>
      <c r="G64" s="122"/>
      <c r="H64" s="123"/>
      <c r="I64" s="121"/>
      <c r="J64" s="143"/>
      <c r="K64" s="140"/>
      <c r="L64" s="133"/>
      <c r="M64" s="132"/>
      <c r="N64" s="126"/>
      <c r="O64" s="126"/>
      <c r="P64" s="133"/>
      <c r="Q64" s="121"/>
      <c r="R64" s="119"/>
      <c r="S64" s="119"/>
      <c r="T64" s="120"/>
      <c r="U64" s="121"/>
      <c r="V64" s="119"/>
      <c r="W64" s="119"/>
      <c r="X64" s="120"/>
    </row>
    <row r="65" spans="1:24" x14ac:dyDescent="0.25">
      <c r="A65" s="124"/>
      <c r="B65" s="151" t="s">
        <v>145</v>
      </c>
      <c r="C65" s="119"/>
      <c r="D65" s="120"/>
      <c r="E65" s="121"/>
      <c r="F65" s="119"/>
      <c r="G65" s="122"/>
      <c r="H65" s="123"/>
      <c r="I65" s="121"/>
      <c r="J65" s="122"/>
      <c r="K65" s="121"/>
      <c r="L65" s="120"/>
      <c r="M65" s="121"/>
      <c r="N65" s="119"/>
      <c r="O65" s="119"/>
      <c r="P65" s="120"/>
      <c r="Q65" s="121"/>
      <c r="R65" s="119"/>
      <c r="S65" s="119"/>
      <c r="T65" s="120"/>
      <c r="U65" s="121"/>
      <c r="V65" s="119"/>
      <c r="W65" s="119"/>
      <c r="X65" s="120"/>
    </row>
    <row r="66" spans="1:24" x14ac:dyDescent="0.25">
      <c r="A66" s="124"/>
      <c r="B66" s="144" t="s">
        <v>146</v>
      </c>
      <c r="C66" s="119"/>
      <c r="D66" s="120"/>
      <c r="E66" s="121"/>
      <c r="F66" s="143"/>
      <c r="G66" s="140"/>
      <c r="H66" s="133"/>
      <c r="I66" s="132"/>
      <c r="J66" s="126"/>
      <c r="K66" s="126"/>
      <c r="L66" s="133"/>
      <c r="M66" s="132"/>
      <c r="N66" s="126"/>
      <c r="O66" s="126"/>
      <c r="P66" s="133"/>
      <c r="Q66" s="132"/>
      <c r="R66" s="126"/>
      <c r="S66" s="126"/>
      <c r="T66" s="133"/>
      <c r="U66" s="121"/>
      <c r="V66" s="119"/>
      <c r="W66" s="119"/>
      <c r="X66" s="120"/>
    </row>
    <row r="67" spans="1:24" x14ac:dyDescent="0.25">
      <c r="A67" s="124"/>
      <c r="B67" s="124"/>
      <c r="C67" s="119"/>
      <c r="D67" s="120"/>
      <c r="E67" s="121"/>
      <c r="F67" s="119"/>
      <c r="G67" s="122"/>
      <c r="H67" s="123"/>
      <c r="I67" s="121"/>
      <c r="J67" s="122"/>
      <c r="K67" s="121"/>
      <c r="L67" s="120"/>
      <c r="M67" s="121"/>
      <c r="N67" s="119"/>
      <c r="O67" s="119"/>
      <c r="P67" s="120"/>
      <c r="Q67" s="121"/>
      <c r="R67" s="119"/>
      <c r="S67" s="119"/>
      <c r="T67" s="120"/>
      <c r="U67" s="121"/>
      <c r="V67" s="119"/>
      <c r="W67" s="119"/>
      <c r="X67" s="120"/>
    </row>
    <row r="68" spans="1:24" ht="24" x14ac:dyDescent="0.25">
      <c r="A68" s="124"/>
      <c r="B68" s="152" t="s">
        <v>147</v>
      </c>
      <c r="C68" s="119"/>
      <c r="D68" s="120"/>
      <c r="E68" s="121"/>
      <c r="F68" s="119"/>
      <c r="G68" s="122"/>
      <c r="H68" s="123"/>
      <c r="I68" s="121"/>
      <c r="J68" s="122"/>
      <c r="K68" s="121"/>
      <c r="L68" s="120"/>
      <c r="M68" s="121"/>
      <c r="N68" s="119"/>
      <c r="O68" s="119"/>
      <c r="P68" s="120"/>
      <c r="Q68" s="121"/>
      <c r="R68" s="119"/>
      <c r="S68" s="119"/>
      <c r="T68" s="120"/>
      <c r="U68" s="121"/>
      <c r="V68" s="119"/>
      <c r="W68" s="119"/>
      <c r="X68" s="120"/>
    </row>
    <row r="69" spans="1:24" x14ac:dyDescent="0.25">
      <c r="A69" s="124"/>
      <c r="B69" s="153" t="s">
        <v>148</v>
      </c>
      <c r="C69" s="119"/>
      <c r="D69" s="120"/>
      <c r="E69" s="121"/>
      <c r="F69" s="119"/>
      <c r="G69" s="122"/>
      <c r="H69" s="123"/>
      <c r="I69" s="121"/>
      <c r="J69" s="122"/>
      <c r="K69" s="121"/>
      <c r="L69" s="120"/>
      <c r="M69" s="121"/>
      <c r="N69" s="119"/>
      <c r="O69" s="119"/>
      <c r="P69" s="120"/>
      <c r="Q69" s="121"/>
      <c r="R69" s="119"/>
      <c r="S69" s="119"/>
      <c r="T69" s="120"/>
      <c r="U69" s="121"/>
      <c r="V69" s="119"/>
      <c r="W69" s="119"/>
      <c r="X69" s="120"/>
    </row>
    <row r="70" spans="1:24" x14ac:dyDescent="0.25">
      <c r="A70" s="124"/>
      <c r="B70" s="154" t="s">
        <v>149</v>
      </c>
      <c r="C70" s="119"/>
      <c r="D70" s="120"/>
      <c r="E70" s="121"/>
      <c r="F70" s="119"/>
      <c r="G70" s="122"/>
      <c r="H70" s="123"/>
      <c r="I70" s="121"/>
      <c r="J70" s="122"/>
      <c r="K70" s="121"/>
      <c r="L70" s="120"/>
      <c r="M70" s="121"/>
      <c r="N70" s="119"/>
      <c r="O70" s="119"/>
      <c r="P70" s="120"/>
      <c r="Q70" s="121"/>
      <c r="R70" s="119"/>
      <c r="S70" s="119"/>
      <c r="T70" s="120"/>
      <c r="U70" s="121"/>
      <c r="V70" s="119"/>
      <c r="W70" s="119"/>
      <c r="X70" s="120"/>
    </row>
    <row r="71" spans="1:24" ht="24" x14ac:dyDescent="0.25">
      <c r="A71" s="124"/>
      <c r="B71" s="155" t="s">
        <v>150</v>
      </c>
      <c r="C71" s="119"/>
      <c r="D71" s="120"/>
      <c r="E71" s="139"/>
      <c r="F71" s="140"/>
      <c r="G71" s="126"/>
      <c r="H71" s="133"/>
      <c r="I71" s="132"/>
      <c r="J71" s="126"/>
      <c r="K71" s="126"/>
      <c r="L71" s="133"/>
      <c r="M71" s="132"/>
      <c r="N71" s="126"/>
      <c r="O71" s="119"/>
      <c r="P71" s="120"/>
      <c r="Q71" s="121"/>
      <c r="R71" s="119"/>
      <c r="S71" s="119"/>
      <c r="T71" s="120"/>
      <c r="U71" s="121"/>
      <c r="V71" s="119"/>
      <c r="W71" s="119"/>
      <c r="X71" s="120"/>
    </row>
    <row r="72" spans="1:24" x14ac:dyDescent="0.25">
      <c r="A72" s="124"/>
      <c r="B72" s="154" t="s">
        <v>151</v>
      </c>
      <c r="C72" s="119"/>
      <c r="D72" s="120"/>
      <c r="E72" s="121"/>
      <c r="F72" s="119"/>
      <c r="G72" s="122"/>
      <c r="H72" s="123"/>
      <c r="I72" s="121"/>
      <c r="J72" s="122"/>
      <c r="K72" s="121"/>
      <c r="L72" s="120"/>
      <c r="M72" s="121"/>
      <c r="N72" s="119"/>
      <c r="O72" s="119"/>
      <c r="P72" s="120"/>
      <c r="Q72" s="121"/>
      <c r="R72" s="119"/>
      <c r="S72" s="119"/>
      <c r="T72" s="120"/>
      <c r="U72" s="121"/>
      <c r="V72" s="119"/>
      <c r="W72" s="119"/>
      <c r="X72" s="120"/>
    </row>
    <row r="73" spans="1:24" ht="26.25" customHeight="1" x14ac:dyDescent="0.25">
      <c r="A73" s="124"/>
      <c r="B73" s="142" t="s">
        <v>152</v>
      </c>
      <c r="C73" s="119"/>
      <c r="D73" s="120"/>
      <c r="E73" s="121"/>
      <c r="F73" s="143"/>
      <c r="G73" s="140"/>
      <c r="H73" s="133"/>
      <c r="I73" s="132"/>
      <c r="J73" s="126"/>
      <c r="K73" s="126"/>
      <c r="L73" s="133"/>
      <c r="M73" s="132"/>
      <c r="N73" s="126"/>
      <c r="O73" s="126"/>
      <c r="P73" s="133"/>
      <c r="Q73" s="132"/>
      <c r="R73" s="126"/>
      <c r="S73" s="126"/>
      <c r="T73" s="133"/>
      <c r="U73" s="132"/>
      <c r="V73" s="126"/>
      <c r="W73" s="126"/>
      <c r="X73" s="133"/>
    </row>
    <row r="74" spans="1:24" ht="36.75" x14ac:dyDescent="0.25">
      <c r="A74" s="124"/>
      <c r="B74" s="142" t="s">
        <v>153</v>
      </c>
      <c r="C74" s="119"/>
      <c r="D74" s="120"/>
      <c r="E74" s="121"/>
      <c r="F74" s="119"/>
      <c r="G74" s="122"/>
      <c r="H74" s="123"/>
      <c r="I74" s="121"/>
      <c r="J74" s="122"/>
      <c r="K74" s="109"/>
      <c r="L74" s="150"/>
      <c r="M74" s="139"/>
      <c r="N74" s="140"/>
      <c r="O74" s="126"/>
      <c r="P74" s="133"/>
      <c r="Q74" s="132"/>
      <c r="R74" s="126"/>
      <c r="S74" s="119"/>
      <c r="T74" s="120"/>
      <c r="U74" s="121"/>
      <c r="V74" s="119"/>
      <c r="W74" s="119"/>
      <c r="X74" s="120"/>
    </row>
    <row r="75" spans="1:24" x14ac:dyDescent="0.25">
      <c r="A75" s="124"/>
      <c r="B75" s="144" t="s">
        <v>154</v>
      </c>
      <c r="C75" s="119"/>
      <c r="D75" s="120"/>
      <c r="E75" s="121"/>
      <c r="F75" s="119"/>
      <c r="G75" s="122"/>
      <c r="H75" s="123"/>
      <c r="I75" s="121"/>
      <c r="J75" s="122"/>
      <c r="K75" s="109"/>
      <c r="L75" s="150"/>
      <c r="M75" s="139"/>
      <c r="N75" s="140"/>
      <c r="O75" s="126"/>
      <c r="P75" s="133"/>
      <c r="Q75" s="132"/>
      <c r="R75" s="126"/>
      <c r="S75" s="126"/>
      <c r="T75" s="133"/>
      <c r="U75" s="132"/>
      <c r="V75" s="126"/>
      <c r="W75" s="126"/>
      <c r="X75" s="133"/>
    </row>
    <row r="76" spans="1:24" x14ac:dyDescent="0.25">
      <c r="A76" s="124"/>
      <c r="B76" s="153" t="s">
        <v>155</v>
      </c>
      <c r="C76" s="119"/>
      <c r="D76" s="120"/>
      <c r="E76" s="121"/>
      <c r="F76" s="119"/>
      <c r="G76" s="149"/>
      <c r="H76" s="123"/>
      <c r="I76" s="109"/>
      <c r="J76" s="109"/>
      <c r="K76" s="121"/>
      <c r="L76" s="150"/>
      <c r="M76" s="121"/>
      <c r="N76" s="119"/>
      <c r="O76" s="119"/>
      <c r="P76" s="120"/>
      <c r="Q76" s="121"/>
      <c r="R76" s="119"/>
      <c r="S76" s="119"/>
      <c r="T76" s="120"/>
      <c r="U76" s="121"/>
      <c r="V76" s="119"/>
      <c r="W76" s="119"/>
      <c r="X76" s="120"/>
    </row>
    <row r="77" spans="1:24" ht="36.75" x14ac:dyDescent="0.25">
      <c r="A77" s="124"/>
      <c r="B77" s="156" t="s">
        <v>156</v>
      </c>
      <c r="C77" s="119"/>
      <c r="D77" s="120"/>
      <c r="E77" s="121"/>
      <c r="F77" s="119"/>
      <c r="G77" s="122"/>
      <c r="H77" s="123"/>
      <c r="I77" s="121"/>
      <c r="J77" s="122"/>
      <c r="K77" s="121"/>
      <c r="L77" s="120"/>
      <c r="M77" s="121"/>
      <c r="N77" s="119"/>
      <c r="O77" s="119"/>
      <c r="P77" s="120"/>
      <c r="Q77" s="121"/>
      <c r="R77" s="119"/>
      <c r="S77" s="119"/>
      <c r="T77" s="120"/>
      <c r="U77" s="121"/>
      <c r="V77" s="119"/>
      <c r="W77" s="119"/>
      <c r="X77" s="120"/>
    </row>
    <row r="78" spans="1:24" x14ac:dyDescent="0.25">
      <c r="A78" s="124"/>
      <c r="B78" s="157" t="s">
        <v>157</v>
      </c>
      <c r="C78" s="119"/>
      <c r="D78" s="120"/>
      <c r="E78" s="121"/>
      <c r="F78" s="119"/>
      <c r="G78" s="149"/>
      <c r="H78" s="150"/>
      <c r="I78" s="109"/>
      <c r="J78" s="143"/>
      <c r="K78" s="140"/>
      <c r="L78" s="133"/>
      <c r="M78" s="121"/>
      <c r="N78" s="119"/>
      <c r="O78" s="119"/>
      <c r="P78" s="120"/>
      <c r="Q78" s="121"/>
      <c r="R78" s="119"/>
      <c r="S78" s="119"/>
      <c r="T78" s="120"/>
      <c r="U78" s="121"/>
      <c r="V78" s="119"/>
      <c r="W78" s="119"/>
      <c r="X78" s="120"/>
    </row>
    <row r="79" spans="1:24" x14ac:dyDescent="0.25">
      <c r="A79" s="124"/>
      <c r="B79" s="157" t="s">
        <v>158</v>
      </c>
      <c r="C79" s="119"/>
      <c r="D79" s="120"/>
      <c r="E79" s="121"/>
      <c r="F79" s="119"/>
      <c r="G79" s="122"/>
      <c r="H79" s="150"/>
      <c r="I79" s="109"/>
      <c r="J79" s="143"/>
      <c r="K79" s="140"/>
      <c r="L79" s="133"/>
      <c r="M79" s="132"/>
      <c r="N79" s="126"/>
      <c r="O79" s="126"/>
      <c r="P79" s="133"/>
      <c r="Q79" s="132"/>
      <c r="R79" s="126"/>
      <c r="S79" s="126"/>
      <c r="T79" s="133"/>
      <c r="U79" s="132"/>
      <c r="V79" s="126"/>
      <c r="W79" s="126"/>
      <c r="X79" s="133"/>
    </row>
    <row r="80" spans="1:24" x14ac:dyDescent="0.25">
      <c r="A80" s="124"/>
      <c r="B80" s="157" t="s">
        <v>159</v>
      </c>
      <c r="C80" s="119"/>
      <c r="D80" s="120"/>
      <c r="E80" s="121"/>
      <c r="F80" s="149"/>
      <c r="G80" s="149"/>
      <c r="H80" s="128"/>
      <c r="I80" s="129"/>
      <c r="J80" s="126"/>
      <c r="K80" s="126"/>
      <c r="L80" s="133"/>
      <c r="M80" s="132"/>
      <c r="N80" s="126"/>
      <c r="O80" s="126"/>
      <c r="P80" s="133"/>
      <c r="Q80" s="109"/>
      <c r="R80" s="109"/>
      <c r="S80" s="109"/>
      <c r="T80" s="120"/>
      <c r="U80" s="121"/>
      <c r="V80" s="119"/>
      <c r="W80" s="119"/>
      <c r="X80" s="120"/>
    </row>
    <row r="81" spans="1:24" x14ac:dyDescent="0.25">
      <c r="A81" s="124"/>
      <c r="B81" s="157" t="s">
        <v>160</v>
      </c>
      <c r="C81" s="119"/>
      <c r="D81" s="120"/>
      <c r="E81" s="121"/>
      <c r="F81" s="119"/>
      <c r="G81" s="149"/>
      <c r="H81" s="150"/>
      <c r="I81" s="139"/>
      <c r="J81" s="140"/>
      <c r="K81" s="126"/>
      <c r="L81" s="133"/>
      <c r="M81" s="132"/>
      <c r="N81" s="126"/>
      <c r="O81" s="126"/>
      <c r="P81" s="133"/>
      <c r="Q81" s="121"/>
      <c r="R81" s="119"/>
      <c r="S81" s="119"/>
      <c r="T81" s="120"/>
      <c r="U81" s="121"/>
      <c r="V81" s="119"/>
      <c r="W81" s="119"/>
      <c r="X81" s="120"/>
    </row>
    <row r="82" spans="1:24" x14ac:dyDescent="0.25">
      <c r="A82" s="124"/>
      <c r="B82" s="157" t="s">
        <v>161</v>
      </c>
      <c r="C82" s="119"/>
      <c r="D82" s="120"/>
      <c r="E82" s="121"/>
      <c r="F82" s="119"/>
      <c r="G82" s="122"/>
      <c r="H82" s="150"/>
      <c r="I82" s="139"/>
      <c r="J82" s="140"/>
      <c r="K82" s="126"/>
      <c r="L82" s="133"/>
      <c r="M82" s="132"/>
      <c r="N82" s="126"/>
      <c r="O82" s="126"/>
      <c r="P82" s="133"/>
      <c r="Q82" s="121"/>
      <c r="R82" s="119"/>
      <c r="S82" s="119"/>
      <c r="T82" s="120"/>
      <c r="U82" s="121"/>
      <c r="V82" s="119"/>
      <c r="W82" s="119"/>
      <c r="X82" s="120"/>
    </row>
    <row r="83" spans="1:24" x14ac:dyDescent="0.25">
      <c r="A83" s="124"/>
      <c r="B83" s="157" t="s">
        <v>162</v>
      </c>
      <c r="C83" s="119"/>
      <c r="D83" s="120"/>
      <c r="E83" s="121"/>
      <c r="F83" s="119"/>
      <c r="G83" s="122"/>
      <c r="H83" s="150"/>
      <c r="I83" s="139"/>
      <c r="J83" s="140"/>
      <c r="K83" s="126"/>
      <c r="L83" s="133"/>
      <c r="M83" s="132"/>
      <c r="N83" s="126"/>
      <c r="O83" s="126"/>
      <c r="P83" s="133"/>
      <c r="Q83" s="121"/>
      <c r="R83" s="119"/>
      <c r="S83" s="119"/>
      <c r="T83" s="120"/>
      <c r="U83" s="121"/>
      <c r="V83" s="119"/>
      <c r="W83" s="119"/>
      <c r="X83" s="120"/>
    </row>
    <row r="84" spans="1:24" x14ac:dyDescent="0.25">
      <c r="A84" s="124"/>
      <c r="B84" s="157" t="s">
        <v>163</v>
      </c>
      <c r="C84" s="119"/>
      <c r="D84" s="120"/>
      <c r="E84" s="121"/>
      <c r="F84" s="119"/>
      <c r="G84" s="122"/>
      <c r="H84" s="150"/>
      <c r="I84" s="139"/>
      <c r="J84" s="140"/>
      <c r="K84" s="126"/>
      <c r="L84" s="133"/>
      <c r="M84" s="132"/>
      <c r="N84" s="126"/>
      <c r="O84" s="126"/>
      <c r="P84" s="133"/>
      <c r="Q84" s="121"/>
      <c r="R84" s="119"/>
      <c r="S84" s="119"/>
      <c r="T84" s="120"/>
      <c r="U84" s="121"/>
      <c r="V84" s="119"/>
      <c r="W84" s="119"/>
      <c r="X84" s="120"/>
    </row>
    <row r="85" spans="1:24" ht="24.75" x14ac:dyDescent="0.25">
      <c r="A85" s="124"/>
      <c r="B85" s="158" t="s">
        <v>164</v>
      </c>
      <c r="C85" s="119"/>
      <c r="D85" s="120"/>
      <c r="E85" s="121"/>
      <c r="F85" s="119"/>
      <c r="G85" s="122"/>
      <c r="H85" s="150"/>
      <c r="I85" s="139"/>
      <c r="J85" s="140"/>
      <c r="K85" s="126"/>
      <c r="L85" s="133"/>
      <c r="M85" s="132"/>
      <c r="N85" s="126"/>
      <c r="O85" s="126"/>
      <c r="P85" s="133"/>
      <c r="Q85" s="121"/>
      <c r="R85" s="119"/>
      <c r="S85" s="119"/>
      <c r="T85" s="120"/>
      <c r="U85" s="121"/>
      <c r="V85" s="119"/>
      <c r="W85" s="119"/>
      <c r="X85" s="120"/>
    </row>
    <row r="86" spans="1:24" x14ac:dyDescent="0.25">
      <c r="A86" s="124"/>
      <c r="B86" s="157" t="s">
        <v>165</v>
      </c>
      <c r="C86" s="119"/>
      <c r="D86" s="120"/>
      <c r="E86" s="121"/>
      <c r="F86" s="119"/>
      <c r="G86" s="122"/>
      <c r="H86" s="150"/>
      <c r="I86" s="139"/>
      <c r="J86" s="140"/>
      <c r="K86" s="126"/>
      <c r="L86" s="133"/>
      <c r="M86" s="132"/>
      <c r="N86" s="126"/>
      <c r="O86" s="126"/>
      <c r="P86" s="133"/>
      <c r="Q86" s="132"/>
      <c r="R86" s="126"/>
      <c r="S86" s="126"/>
      <c r="T86" s="133"/>
      <c r="U86" s="132"/>
      <c r="V86" s="126"/>
      <c r="W86" s="126"/>
      <c r="X86" s="133"/>
    </row>
    <row r="87" spans="1:24" x14ac:dyDescent="0.25">
      <c r="A87" s="124"/>
      <c r="B87" s="157" t="s">
        <v>166</v>
      </c>
      <c r="C87" s="119"/>
      <c r="D87" s="120"/>
      <c r="E87" s="121"/>
      <c r="F87" s="119"/>
      <c r="G87" s="122"/>
      <c r="H87" s="150"/>
      <c r="I87" s="139"/>
      <c r="J87" s="140"/>
      <c r="K87" s="126"/>
      <c r="L87" s="133"/>
      <c r="M87" s="132"/>
      <c r="N87" s="126"/>
      <c r="O87" s="126"/>
      <c r="P87" s="133"/>
      <c r="Q87" s="121"/>
      <c r="R87" s="119"/>
      <c r="S87" s="119"/>
      <c r="T87" s="120"/>
      <c r="U87" s="121"/>
      <c r="V87" s="119"/>
      <c r="W87" s="119"/>
      <c r="X87" s="120"/>
    </row>
    <row r="88" spans="1:24" x14ac:dyDescent="0.25">
      <c r="A88" s="124"/>
      <c r="B88" s="154" t="s">
        <v>167</v>
      </c>
      <c r="C88" s="119"/>
      <c r="D88" s="120"/>
      <c r="E88" s="121"/>
      <c r="F88" s="119"/>
      <c r="G88" s="122"/>
      <c r="H88" s="123"/>
      <c r="I88" s="121"/>
      <c r="J88" s="122"/>
      <c r="K88" s="121"/>
      <c r="L88" s="120"/>
      <c r="M88" s="121"/>
      <c r="N88" s="119"/>
      <c r="O88" s="119"/>
      <c r="P88" s="120"/>
      <c r="Q88" s="121"/>
      <c r="R88" s="119"/>
      <c r="S88" s="119"/>
      <c r="T88" s="120"/>
      <c r="U88" s="121"/>
      <c r="V88" s="119"/>
      <c r="W88" s="119"/>
      <c r="X88" s="120"/>
    </row>
    <row r="89" spans="1:24" x14ac:dyDescent="0.25">
      <c r="A89" s="124"/>
      <c r="B89" s="159" t="s">
        <v>168</v>
      </c>
      <c r="C89" s="119"/>
      <c r="D89" s="120"/>
      <c r="E89" s="121"/>
      <c r="F89" s="143"/>
      <c r="G89" s="140"/>
      <c r="H89" s="133"/>
      <c r="I89" s="132"/>
      <c r="J89" s="126"/>
      <c r="K89" s="126"/>
      <c r="L89" s="133"/>
      <c r="M89" s="132"/>
      <c r="N89" s="126"/>
      <c r="O89" s="126"/>
      <c r="P89" s="133"/>
      <c r="Q89" s="132"/>
      <c r="R89" s="126"/>
      <c r="S89" s="126"/>
      <c r="T89" s="133"/>
      <c r="U89" s="132"/>
      <c r="V89" s="126"/>
      <c r="W89" s="126"/>
      <c r="X89" s="133"/>
    </row>
    <row r="90" spans="1:24" x14ac:dyDescent="0.25">
      <c r="A90" s="124"/>
      <c r="B90" s="124"/>
      <c r="C90" s="119"/>
      <c r="D90" s="120"/>
      <c r="E90" s="121"/>
      <c r="F90" s="119"/>
      <c r="G90" s="122"/>
      <c r="H90" s="123"/>
      <c r="I90" s="121"/>
      <c r="J90" s="122"/>
      <c r="K90" s="121"/>
      <c r="L90" s="120"/>
      <c r="M90" s="121"/>
      <c r="N90" s="119"/>
      <c r="O90" s="119"/>
      <c r="P90" s="120"/>
      <c r="Q90" s="121"/>
      <c r="R90" s="119"/>
      <c r="S90" s="119"/>
      <c r="T90" s="120"/>
      <c r="U90" s="121"/>
      <c r="V90" s="119"/>
      <c r="W90" s="119"/>
      <c r="X90" s="120"/>
    </row>
    <row r="91" spans="1:24" x14ac:dyDescent="0.25">
      <c r="A91" s="124"/>
      <c r="B91" s="152" t="s">
        <v>169</v>
      </c>
      <c r="C91" s="119"/>
      <c r="D91" s="120"/>
      <c r="E91" s="121"/>
      <c r="F91" s="119"/>
      <c r="G91" s="122"/>
      <c r="H91" s="123"/>
      <c r="I91" s="121"/>
      <c r="J91" s="122"/>
      <c r="K91" s="121"/>
      <c r="L91" s="120"/>
      <c r="M91" s="121"/>
      <c r="N91" s="119"/>
      <c r="O91" s="119"/>
      <c r="P91" s="120"/>
      <c r="Q91" s="121"/>
      <c r="R91" s="119"/>
      <c r="S91" s="119"/>
      <c r="T91" s="120"/>
      <c r="U91" s="121"/>
      <c r="V91" s="119"/>
      <c r="W91" s="119"/>
      <c r="X91" s="120"/>
    </row>
    <row r="92" spans="1:24" ht="24.75" x14ac:dyDescent="0.25">
      <c r="A92" s="124"/>
      <c r="B92" s="160" t="s">
        <v>170</v>
      </c>
      <c r="C92" s="119"/>
      <c r="D92" s="120"/>
      <c r="E92" s="121"/>
      <c r="F92" s="119"/>
      <c r="G92" s="122"/>
      <c r="H92" s="123"/>
      <c r="I92" s="121"/>
      <c r="J92" s="122"/>
      <c r="K92" s="121"/>
      <c r="L92" s="120"/>
      <c r="M92" s="121"/>
      <c r="N92" s="119"/>
      <c r="O92" s="119"/>
      <c r="P92" s="120"/>
      <c r="Q92" s="121"/>
      <c r="R92" s="119"/>
      <c r="S92" s="119"/>
      <c r="T92" s="120"/>
      <c r="U92" s="121"/>
      <c r="V92" s="119"/>
      <c r="W92" s="119"/>
      <c r="X92" s="120"/>
    </row>
    <row r="93" spans="1:24" x14ac:dyDescent="0.25">
      <c r="A93" s="124"/>
      <c r="B93" s="154" t="s">
        <v>171</v>
      </c>
      <c r="C93" s="119"/>
      <c r="D93" s="120"/>
      <c r="E93" s="121"/>
      <c r="F93" s="119"/>
      <c r="G93" s="122"/>
      <c r="H93" s="123"/>
      <c r="I93" s="121"/>
      <c r="J93" s="122"/>
      <c r="K93" s="121"/>
      <c r="L93" s="120"/>
      <c r="M93" s="121"/>
      <c r="N93" s="119"/>
      <c r="O93" s="119"/>
      <c r="P93" s="120"/>
      <c r="Q93" s="121"/>
      <c r="R93" s="119"/>
      <c r="S93" s="119"/>
      <c r="T93" s="120"/>
      <c r="U93" s="121"/>
      <c r="V93" s="119"/>
      <c r="W93" s="119"/>
      <c r="X93" s="120"/>
    </row>
    <row r="94" spans="1:24" ht="20.25" customHeight="1" x14ac:dyDescent="0.25">
      <c r="A94" s="124"/>
      <c r="B94" s="142" t="s">
        <v>172</v>
      </c>
      <c r="C94" s="119"/>
      <c r="D94" s="120"/>
      <c r="E94" s="121"/>
      <c r="F94" s="143"/>
      <c r="G94" s="140"/>
      <c r="H94" s="133"/>
      <c r="I94" s="132"/>
      <c r="J94" s="126"/>
      <c r="K94" s="126"/>
      <c r="L94" s="133"/>
      <c r="M94" s="121"/>
      <c r="N94" s="119"/>
      <c r="O94" s="119"/>
      <c r="P94" s="120"/>
      <c r="Q94" s="121"/>
      <c r="R94" s="119"/>
      <c r="S94" s="119"/>
      <c r="T94" s="120"/>
      <c r="U94" s="121"/>
      <c r="V94" s="119"/>
      <c r="W94" s="119"/>
      <c r="X94" s="120"/>
    </row>
    <row r="95" spans="1:24" ht="24.75" x14ac:dyDescent="0.25">
      <c r="A95" s="124"/>
      <c r="B95" s="142" t="s">
        <v>173</v>
      </c>
      <c r="C95" s="119"/>
      <c r="D95" s="120"/>
      <c r="E95" s="121"/>
      <c r="F95" s="143"/>
      <c r="G95" s="140"/>
      <c r="H95" s="133"/>
      <c r="I95" s="132"/>
      <c r="J95" s="126"/>
      <c r="K95" s="126"/>
      <c r="L95" s="133"/>
      <c r="M95" s="121"/>
      <c r="N95" s="119"/>
      <c r="O95" s="119"/>
      <c r="P95" s="120"/>
      <c r="Q95" s="121"/>
      <c r="R95" s="119"/>
      <c r="S95" s="119"/>
      <c r="T95" s="120"/>
      <c r="U95" s="121"/>
      <c r="V95" s="119"/>
      <c r="W95" s="119"/>
      <c r="X95" s="120"/>
    </row>
    <row r="96" spans="1:24" ht="36.75" x14ac:dyDescent="0.25">
      <c r="A96" s="124"/>
      <c r="B96" s="142" t="s">
        <v>174</v>
      </c>
      <c r="C96" s="119"/>
      <c r="D96" s="120"/>
      <c r="E96" s="121"/>
      <c r="F96" s="143"/>
      <c r="G96" s="140"/>
      <c r="H96" s="133"/>
      <c r="I96" s="132"/>
      <c r="J96" s="126"/>
      <c r="K96" s="126"/>
      <c r="L96" s="133"/>
      <c r="M96" s="132"/>
      <c r="N96" s="126"/>
      <c r="O96" s="126"/>
      <c r="P96" s="133"/>
      <c r="Q96" s="132"/>
      <c r="R96" s="126"/>
      <c r="S96" s="126"/>
      <c r="T96" s="133"/>
      <c r="U96" s="132"/>
      <c r="V96" s="126"/>
      <c r="W96" s="126"/>
      <c r="X96" s="133"/>
    </row>
    <row r="97" spans="1:24" ht="24.75" x14ac:dyDescent="0.25">
      <c r="A97" s="124"/>
      <c r="B97" s="161" t="s">
        <v>175</v>
      </c>
      <c r="C97" s="119"/>
      <c r="D97" s="120"/>
      <c r="E97" s="121"/>
      <c r="F97" s="119"/>
      <c r="G97" s="122"/>
      <c r="H97" s="123"/>
      <c r="I97" s="121"/>
      <c r="J97" s="122"/>
      <c r="K97" s="121"/>
      <c r="L97" s="120"/>
      <c r="M97" s="121"/>
      <c r="N97" s="119"/>
      <c r="O97" s="119"/>
      <c r="P97" s="120"/>
      <c r="Q97" s="121"/>
      <c r="R97" s="119"/>
      <c r="S97" s="119"/>
      <c r="T97" s="120"/>
      <c r="U97" s="121"/>
      <c r="V97" s="119"/>
      <c r="W97" s="119"/>
      <c r="X97" s="120"/>
    </row>
    <row r="98" spans="1:24" ht="24.75" x14ac:dyDescent="0.25">
      <c r="A98" s="124"/>
      <c r="B98" s="162" t="s">
        <v>176</v>
      </c>
      <c r="C98" s="119"/>
      <c r="D98" s="120"/>
      <c r="E98" s="121"/>
      <c r="F98" s="119"/>
      <c r="G98" s="122"/>
      <c r="H98" s="123"/>
      <c r="I98" s="139"/>
      <c r="J98" s="140"/>
      <c r="K98" s="126"/>
      <c r="L98" s="133"/>
      <c r="M98" s="132"/>
      <c r="N98" s="126"/>
      <c r="O98" s="126"/>
      <c r="P98" s="133"/>
      <c r="Q98" s="132"/>
      <c r="R98" s="126"/>
      <c r="S98" s="126"/>
      <c r="T98" s="133"/>
      <c r="U98" s="121"/>
      <c r="V98" s="119"/>
      <c r="W98" s="119"/>
      <c r="X98" s="120"/>
    </row>
    <row r="99" spans="1:24" ht="24.75" x14ac:dyDescent="0.25">
      <c r="A99" s="124"/>
      <c r="B99" s="142" t="s">
        <v>177</v>
      </c>
      <c r="C99" s="119"/>
      <c r="D99" s="120"/>
      <c r="E99" s="121"/>
      <c r="F99" s="119"/>
      <c r="G99" s="122"/>
      <c r="H99" s="123"/>
      <c r="I99" s="121"/>
      <c r="J99" s="122"/>
      <c r="K99" s="121"/>
      <c r="L99" s="120"/>
      <c r="M99" s="139"/>
      <c r="N99" s="140"/>
      <c r="O99" s="126"/>
      <c r="P99" s="133"/>
      <c r="Q99" s="132"/>
      <c r="R99" s="126"/>
      <c r="S99" s="126"/>
      <c r="T99" s="133"/>
      <c r="U99" s="132"/>
      <c r="V99" s="126"/>
      <c r="W99" s="126"/>
      <c r="X99" s="133"/>
    </row>
    <row r="100" spans="1:24" ht="24.75" x14ac:dyDescent="0.25">
      <c r="A100" s="124"/>
      <c r="B100" s="141" t="s">
        <v>178</v>
      </c>
      <c r="C100" s="119"/>
      <c r="D100" s="120"/>
      <c r="E100" s="121"/>
      <c r="F100" s="119"/>
      <c r="G100" s="122"/>
      <c r="H100" s="123"/>
      <c r="I100" s="121"/>
      <c r="J100" s="122"/>
      <c r="K100" s="121"/>
      <c r="L100" s="120"/>
      <c r="M100" s="121"/>
      <c r="N100" s="119"/>
      <c r="O100" s="119"/>
      <c r="P100" s="120"/>
      <c r="Q100" s="121"/>
      <c r="R100" s="119"/>
      <c r="S100" s="119"/>
      <c r="T100" s="120"/>
      <c r="U100" s="121"/>
      <c r="V100" s="119"/>
      <c r="W100" s="119"/>
      <c r="X100" s="120"/>
    </row>
    <row r="101" spans="1:24" ht="24.75" x14ac:dyDescent="0.25">
      <c r="A101" s="124"/>
      <c r="B101" s="162" t="s">
        <v>179</v>
      </c>
      <c r="C101" s="119"/>
      <c r="D101" s="120"/>
      <c r="E101" s="121"/>
      <c r="F101" s="119"/>
      <c r="G101" s="122"/>
      <c r="H101" s="128"/>
      <c r="I101" s="129"/>
      <c r="J101" s="126"/>
      <c r="K101" s="126"/>
      <c r="L101" s="133"/>
      <c r="M101" s="132"/>
      <c r="N101" s="126"/>
      <c r="O101" s="126"/>
      <c r="P101" s="133"/>
      <c r="Q101" s="132"/>
      <c r="R101" s="126"/>
      <c r="S101" s="126"/>
      <c r="T101" s="133"/>
      <c r="U101" s="132"/>
      <c r="V101" s="126"/>
      <c r="W101" s="126"/>
      <c r="X101" s="133"/>
    </row>
    <row r="102" spans="1:24" ht="24.75" x14ac:dyDescent="0.25">
      <c r="A102" s="124"/>
      <c r="B102" s="162" t="s">
        <v>180</v>
      </c>
      <c r="C102" s="119"/>
      <c r="D102" s="120"/>
      <c r="E102" s="121"/>
      <c r="F102" s="119"/>
      <c r="G102" s="122"/>
      <c r="H102" s="123"/>
      <c r="I102" s="121"/>
      <c r="J102" s="122"/>
      <c r="K102" s="121"/>
      <c r="L102" s="120"/>
      <c r="M102" s="121"/>
      <c r="N102" s="119"/>
      <c r="O102" s="119"/>
      <c r="P102" s="120"/>
      <c r="Q102" s="139"/>
      <c r="R102" s="140"/>
      <c r="S102" s="126"/>
      <c r="T102" s="133"/>
      <c r="U102" s="121"/>
      <c r="V102" s="119"/>
      <c r="W102" s="119"/>
      <c r="X102" s="120"/>
    </row>
    <row r="103" spans="1:24" x14ac:dyDescent="0.25">
      <c r="A103" s="124"/>
      <c r="B103" s="163" t="s">
        <v>181</v>
      </c>
      <c r="C103" s="119"/>
      <c r="D103" s="120"/>
      <c r="E103" s="121"/>
      <c r="F103" s="119"/>
      <c r="G103" s="122"/>
      <c r="H103" s="123"/>
      <c r="I103" s="121"/>
      <c r="J103" s="122"/>
      <c r="K103" s="121"/>
      <c r="L103" s="120"/>
      <c r="M103" s="121"/>
      <c r="N103" s="119"/>
      <c r="O103" s="119"/>
      <c r="P103" s="120"/>
      <c r="Q103" s="121"/>
      <c r="R103" s="119"/>
      <c r="S103" s="119"/>
      <c r="T103" s="120"/>
      <c r="U103" s="121"/>
      <c r="V103" s="119"/>
      <c r="W103" s="119"/>
      <c r="X103" s="120"/>
    </row>
    <row r="104" spans="1:24" x14ac:dyDescent="0.25">
      <c r="A104" s="124"/>
      <c r="B104" s="154" t="s">
        <v>182</v>
      </c>
      <c r="C104" s="119"/>
      <c r="D104" s="120"/>
      <c r="E104" s="121"/>
      <c r="F104" s="119"/>
      <c r="G104" s="122"/>
      <c r="H104" s="123"/>
      <c r="I104" s="121"/>
      <c r="J104" s="122"/>
      <c r="K104" s="121"/>
      <c r="L104" s="120"/>
      <c r="M104" s="121"/>
      <c r="N104" s="119"/>
      <c r="O104" s="119"/>
      <c r="P104" s="120"/>
      <c r="Q104" s="121"/>
      <c r="R104" s="119"/>
      <c r="S104" s="119"/>
      <c r="T104" s="120"/>
      <c r="U104" s="121"/>
      <c r="V104" s="119"/>
      <c r="W104" s="119"/>
      <c r="X104" s="120"/>
    </row>
    <row r="105" spans="1:24" x14ac:dyDescent="0.25">
      <c r="A105" s="124"/>
      <c r="B105" s="142" t="s">
        <v>183</v>
      </c>
      <c r="C105" s="119"/>
      <c r="D105" s="120"/>
      <c r="E105" s="121"/>
      <c r="F105" s="119"/>
      <c r="G105" s="122"/>
      <c r="H105" s="123"/>
      <c r="I105" s="139"/>
      <c r="J105" s="140"/>
      <c r="K105" s="126"/>
      <c r="L105" s="133"/>
      <c r="M105" s="145"/>
      <c r="N105" s="146"/>
      <c r="O105" s="146"/>
      <c r="P105" s="147"/>
      <c r="Q105" s="121"/>
      <c r="R105" s="119"/>
      <c r="S105" s="119"/>
      <c r="T105" s="120"/>
      <c r="U105" s="121"/>
      <c r="V105" s="119"/>
      <c r="W105" s="119"/>
      <c r="X105" s="120"/>
    </row>
    <row r="106" spans="1:24" x14ac:dyDescent="0.25">
      <c r="A106" s="124"/>
      <c r="B106" s="142" t="s">
        <v>184</v>
      </c>
      <c r="C106" s="119"/>
      <c r="D106" s="120"/>
      <c r="E106" s="121"/>
      <c r="F106" s="119"/>
      <c r="G106" s="122"/>
      <c r="H106" s="123"/>
      <c r="I106" s="139"/>
      <c r="J106" s="140"/>
      <c r="K106" s="126"/>
      <c r="L106" s="133"/>
      <c r="M106" s="132"/>
      <c r="N106" s="126"/>
      <c r="O106" s="126"/>
      <c r="P106" s="133"/>
      <c r="Q106" s="121"/>
      <c r="R106" s="119"/>
      <c r="S106" s="119"/>
      <c r="T106" s="120"/>
      <c r="U106" s="121"/>
      <c r="V106" s="119"/>
      <c r="W106" s="119"/>
      <c r="X106" s="120"/>
    </row>
    <row r="107" spans="1:24" ht="24.75" x14ac:dyDescent="0.25">
      <c r="A107" s="124"/>
      <c r="B107" s="164" t="s">
        <v>185</v>
      </c>
      <c r="C107" s="119"/>
      <c r="D107" s="120"/>
      <c r="E107" s="121"/>
      <c r="F107" s="119"/>
      <c r="G107" s="122"/>
      <c r="H107" s="123"/>
      <c r="I107" s="121"/>
      <c r="J107" s="122"/>
      <c r="K107" s="121"/>
      <c r="L107" s="120"/>
      <c r="M107" s="121"/>
      <c r="N107" s="119"/>
      <c r="O107" s="119"/>
      <c r="P107" s="120"/>
      <c r="Q107" s="139"/>
      <c r="R107" s="140"/>
      <c r="S107" s="126"/>
      <c r="T107" s="133"/>
      <c r="U107" s="132"/>
      <c r="V107" s="126"/>
      <c r="W107" s="126"/>
      <c r="X107" s="133"/>
    </row>
    <row r="108" spans="1:24" x14ac:dyDescent="0.25">
      <c r="A108" s="124"/>
      <c r="B108" s="124"/>
      <c r="C108" s="119"/>
      <c r="D108" s="120"/>
      <c r="E108" s="121"/>
      <c r="F108" s="119"/>
      <c r="G108" s="122"/>
      <c r="H108" s="123"/>
      <c r="I108" s="121"/>
      <c r="J108" s="122"/>
      <c r="K108" s="121"/>
      <c r="L108" s="120"/>
      <c r="M108" s="121"/>
      <c r="N108" s="119"/>
      <c r="O108" s="119"/>
      <c r="P108" s="120"/>
      <c r="Q108" s="121"/>
      <c r="R108" s="119"/>
      <c r="S108" s="119"/>
      <c r="T108" s="120"/>
      <c r="U108" s="121"/>
      <c r="V108" s="119"/>
      <c r="W108" s="119"/>
      <c r="X108" s="120"/>
    </row>
    <row r="109" spans="1:24" x14ac:dyDescent="0.25">
      <c r="A109" s="124"/>
      <c r="B109" s="118" t="s">
        <v>186</v>
      </c>
      <c r="C109" s="119"/>
      <c r="D109" s="120"/>
      <c r="E109" s="121"/>
      <c r="F109" s="119"/>
      <c r="G109" s="122"/>
      <c r="H109" s="123"/>
      <c r="I109" s="121"/>
      <c r="J109" s="122"/>
      <c r="K109" s="121"/>
      <c r="L109" s="120"/>
      <c r="M109" s="121"/>
      <c r="N109" s="119"/>
      <c r="O109" s="119"/>
      <c r="P109" s="120"/>
      <c r="Q109" s="121"/>
      <c r="R109" s="119"/>
      <c r="S109" s="119"/>
      <c r="T109" s="120"/>
      <c r="U109" s="121"/>
      <c r="V109" s="119"/>
      <c r="W109" s="119"/>
      <c r="X109" s="120"/>
    </row>
    <row r="110" spans="1:24" x14ac:dyDescent="0.25">
      <c r="A110" s="165"/>
      <c r="B110" s="124" t="s">
        <v>187</v>
      </c>
      <c r="C110" s="166"/>
      <c r="D110" s="167"/>
      <c r="E110" s="132"/>
      <c r="F110" s="166"/>
      <c r="G110" s="130"/>
      <c r="H110" s="168"/>
      <c r="I110" s="169"/>
      <c r="J110" s="170"/>
      <c r="K110" s="132"/>
      <c r="L110" s="167"/>
      <c r="M110" s="169"/>
      <c r="N110" s="166"/>
      <c r="O110" s="126"/>
      <c r="P110" s="167"/>
      <c r="Q110" s="169"/>
      <c r="R110" s="166"/>
      <c r="S110" s="126"/>
      <c r="T110" s="167"/>
      <c r="U110" s="169"/>
      <c r="V110" s="126"/>
      <c r="W110" s="166"/>
      <c r="X110" s="167"/>
    </row>
    <row r="111" spans="1:24" x14ac:dyDescent="0.25">
      <c r="A111" s="165"/>
      <c r="B111" s="124" t="s">
        <v>188</v>
      </c>
      <c r="C111" s="166"/>
      <c r="D111" s="167"/>
      <c r="E111" s="132"/>
      <c r="F111" s="166"/>
      <c r="G111" s="130"/>
      <c r="H111" s="168"/>
      <c r="I111" s="169"/>
      <c r="J111" s="170"/>
      <c r="K111" s="132"/>
      <c r="L111" s="167"/>
      <c r="M111" s="169"/>
      <c r="N111" s="166"/>
      <c r="O111" s="126"/>
      <c r="P111" s="167"/>
      <c r="Q111" s="169"/>
      <c r="R111" s="166"/>
      <c r="S111" s="126"/>
      <c r="T111" s="167"/>
      <c r="U111" s="169"/>
      <c r="V111" s="126"/>
      <c r="W111" s="166"/>
      <c r="X111" s="167"/>
    </row>
    <row r="112" spans="1:24" x14ac:dyDescent="0.25">
      <c r="A112" s="165"/>
      <c r="B112" s="124" t="s">
        <v>189</v>
      </c>
      <c r="C112" s="125"/>
      <c r="D112" s="128"/>
      <c r="E112" s="132"/>
      <c r="F112" s="166"/>
      <c r="G112" s="130"/>
      <c r="H112" s="168"/>
      <c r="I112" s="169"/>
      <c r="J112" s="170"/>
      <c r="K112" s="132"/>
      <c r="L112" s="167"/>
      <c r="M112" s="169"/>
      <c r="N112" s="166"/>
      <c r="O112" s="126"/>
      <c r="P112" s="167"/>
      <c r="Q112" s="169"/>
      <c r="R112" s="166"/>
      <c r="S112" s="126"/>
      <c r="T112" s="167"/>
      <c r="U112" s="169"/>
      <c r="V112" s="126"/>
      <c r="W112" s="166"/>
      <c r="X112" s="167"/>
    </row>
    <row r="113" spans="1:24" x14ac:dyDescent="0.25">
      <c r="A113" s="165"/>
      <c r="B113" s="124" t="s">
        <v>190</v>
      </c>
      <c r="C113" s="166"/>
      <c r="D113" s="167"/>
      <c r="E113" s="132"/>
      <c r="F113" s="166"/>
      <c r="G113" s="130"/>
      <c r="H113" s="168"/>
      <c r="I113" s="169"/>
      <c r="J113" s="170"/>
      <c r="K113" s="132"/>
      <c r="L113" s="167"/>
      <c r="M113" s="169"/>
      <c r="N113" s="166"/>
      <c r="O113" s="126"/>
      <c r="P113" s="167"/>
      <c r="Q113" s="169"/>
      <c r="R113" s="166"/>
      <c r="S113" s="126"/>
      <c r="T113" s="167"/>
      <c r="U113" s="169"/>
      <c r="V113" s="126"/>
      <c r="W113" s="166"/>
      <c r="X113" s="167"/>
    </row>
    <row r="114" spans="1:24" x14ac:dyDescent="0.25">
      <c r="A114" s="165"/>
      <c r="B114" s="124" t="s">
        <v>39</v>
      </c>
      <c r="C114" s="166"/>
      <c r="D114" s="128"/>
      <c r="E114" s="129"/>
      <c r="F114" s="166"/>
      <c r="G114" s="170"/>
      <c r="H114" s="168"/>
      <c r="I114" s="169"/>
      <c r="J114" s="170"/>
      <c r="K114" s="169"/>
      <c r="L114" s="167"/>
      <c r="M114" s="169"/>
      <c r="N114" s="166"/>
      <c r="O114" s="166"/>
      <c r="P114" s="167"/>
      <c r="Q114" s="169"/>
      <c r="R114" s="166"/>
      <c r="S114" s="166"/>
      <c r="T114" s="167"/>
      <c r="U114" s="169"/>
      <c r="V114" s="166"/>
      <c r="W114" s="166"/>
      <c r="X114" s="167"/>
    </row>
    <row r="115" spans="1:24" x14ac:dyDescent="0.25">
      <c r="A115" s="124"/>
      <c r="B115" s="124" t="s">
        <v>40</v>
      </c>
      <c r="C115" s="119"/>
      <c r="D115" s="128"/>
      <c r="E115" s="129"/>
      <c r="F115" s="171"/>
      <c r="G115" s="172"/>
      <c r="H115" s="173"/>
      <c r="I115" s="174"/>
      <c r="J115" s="172"/>
      <c r="K115" s="174"/>
      <c r="L115" s="175"/>
      <c r="M115" s="174"/>
      <c r="N115" s="171"/>
      <c r="O115" s="171"/>
      <c r="P115" s="147"/>
      <c r="Q115" s="169"/>
      <c r="R115" s="171"/>
      <c r="S115" s="171"/>
      <c r="T115" s="175"/>
      <c r="U115" s="174"/>
      <c r="V115" s="171"/>
      <c r="W115" s="171"/>
      <c r="X115" s="147"/>
    </row>
    <row r="116" spans="1:24" x14ac:dyDescent="0.25">
      <c r="A116" s="124"/>
      <c r="B116" s="124" t="s">
        <v>41</v>
      </c>
      <c r="C116" s="119"/>
      <c r="D116" s="128"/>
      <c r="E116" s="129"/>
      <c r="F116" s="119"/>
      <c r="G116" s="122"/>
      <c r="H116" s="123"/>
      <c r="I116" s="121"/>
      <c r="J116" s="122"/>
      <c r="K116" s="121"/>
      <c r="L116" s="120"/>
      <c r="M116" s="121"/>
      <c r="N116" s="119"/>
      <c r="O116" s="119"/>
      <c r="P116" s="128"/>
      <c r="Q116" s="129"/>
      <c r="R116" s="119"/>
      <c r="S116" s="119"/>
      <c r="T116" s="120"/>
      <c r="U116" s="121"/>
      <c r="V116" s="119"/>
      <c r="W116" s="119"/>
      <c r="X116" s="128"/>
    </row>
    <row r="117" spans="1:24" x14ac:dyDescent="0.25">
      <c r="A117" s="124"/>
      <c r="B117" s="124" t="s">
        <v>42</v>
      </c>
      <c r="C117" s="119"/>
      <c r="D117" s="128"/>
      <c r="E117" s="129"/>
      <c r="F117" s="119"/>
      <c r="G117" s="122"/>
      <c r="H117" s="123"/>
      <c r="I117" s="121"/>
      <c r="J117" s="122"/>
      <c r="K117" s="121"/>
      <c r="L117" s="120"/>
      <c r="M117" s="121"/>
      <c r="N117" s="119"/>
      <c r="O117" s="119"/>
      <c r="P117" s="120"/>
      <c r="Q117" s="121"/>
      <c r="R117" s="119"/>
      <c r="S117" s="119"/>
      <c r="T117" s="120"/>
      <c r="U117" s="121"/>
      <c r="V117" s="119"/>
      <c r="W117" s="119"/>
      <c r="X117" s="120"/>
    </row>
    <row r="118" spans="1:24" x14ac:dyDescent="0.25">
      <c r="A118" s="124"/>
      <c r="B118" s="124" t="s">
        <v>43</v>
      </c>
      <c r="C118" s="119"/>
      <c r="D118" s="128"/>
      <c r="E118" s="129"/>
      <c r="F118" s="126"/>
      <c r="G118" s="130"/>
      <c r="H118" s="131"/>
      <c r="I118" s="132"/>
      <c r="J118" s="130"/>
      <c r="K118" s="132"/>
      <c r="L118" s="133"/>
      <c r="M118" s="132"/>
      <c r="N118" s="126"/>
      <c r="O118" s="126"/>
      <c r="P118" s="133"/>
      <c r="Q118" s="132"/>
      <c r="R118" s="126"/>
      <c r="S118" s="126"/>
      <c r="T118" s="133"/>
      <c r="U118" s="132"/>
      <c r="V118" s="126"/>
      <c r="W118" s="126"/>
      <c r="X118" s="133"/>
    </row>
    <row r="119" spans="1:24" x14ac:dyDescent="0.25">
      <c r="A119" s="124"/>
      <c r="B119" s="124" t="s">
        <v>44</v>
      </c>
      <c r="C119" s="119"/>
      <c r="D119" s="128"/>
      <c r="E119" s="129"/>
      <c r="F119" s="126"/>
      <c r="G119" s="130"/>
      <c r="H119" s="131"/>
      <c r="I119" s="132"/>
      <c r="J119" s="130"/>
      <c r="K119" s="132"/>
      <c r="L119" s="133"/>
      <c r="M119" s="132"/>
      <c r="N119" s="126"/>
      <c r="O119" s="126"/>
      <c r="P119" s="133"/>
      <c r="Q119" s="132"/>
      <c r="R119" s="126"/>
      <c r="S119" s="126"/>
      <c r="T119" s="133"/>
      <c r="U119" s="132"/>
      <c r="V119" s="126"/>
      <c r="W119" s="126"/>
      <c r="X119" s="133"/>
    </row>
    <row r="120" spans="1:24" x14ac:dyDescent="0.25">
      <c r="A120" s="124"/>
      <c r="B120" s="124" t="s">
        <v>191</v>
      </c>
      <c r="C120" s="119"/>
      <c r="D120" s="120"/>
      <c r="E120" s="121"/>
      <c r="F120" s="119"/>
      <c r="G120" s="122"/>
      <c r="H120" s="123"/>
      <c r="I120" s="176"/>
      <c r="J120" s="177"/>
      <c r="K120" s="121"/>
      <c r="L120" s="120"/>
      <c r="M120" s="121"/>
      <c r="N120" s="119"/>
      <c r="O120" s="119"/>
      <c r="P120" s="120"/>
      <c r="Q120" s="176"/>
      <c r="R120" s="178"/>
      <c r="S120" s="119"/>
      <c r="T120" s="120"/>
      <c r="U120" s="121"/>
      <c r="V120" s="119"/>
      <c r="W120" s="119"/>
      <c r="X120" s="120"/>
    </row>
    <row r="121" spans="1:24" x14ac:dyDescent="0.25">
      <c r="A121" s="124"/>
      <c r="B121" s="124"/>
      <c r="C121" s="119"/>
      <c r="D121" s="120"/>
      <c r="E121" s="121"/>
      <c r="F121" s="119"/>
      <c r="G121" s="122"/>
      <c r="H121" s="123"/>
      <c r="I121" s="121"/>
      <c r="J121" s="122"/>
      <c r="K121" s="121"/>
      <c r="L121" s="120"/>
      <c r="M121" s="121"/>
      <c r="N121" s="119"/>
      <c r="O121" s="119"/>
      <c r="P121" s="120"/>
      <c r="Q121" s="121"/>
      <c r="R121" s="119"/>
      <c r="S121" s="119"/>
      <c r="T121" s="120"/>
      <c r="U121" s="121"/>
      <c r="V121" s="119"/>
      <c r="W121" s="119"/>
      <c r="X121" s="120"/>
    </row>
    <row r="122" spans="1:24" x14ac:dyDescent="0.25">
      <c r="A122" s="124"/>
      <c r="B122" s="118" t="s">
        <v>46</v>
      </c>
      <c r="C122" s="119"/>
      <c r="D122" s="120"/>
      <c r="E122" s="121"/>
      <c r="F122" s="119"/>
      <c r="G122" s="122"/>
      <c r="H122" s="123"/>
      <c r="I122" s="121"/>
      <c r="J122" s="122"/>
      <c r="K122" s="121"/>
      <c r="L122" s="120"/>
      <c r="M122" s="121"/>
      <c r="N122" s="119"/>
      <c r="O122" s="119"/>
      <c r="P122" s="120"/>
      <c r="Q122" s="121"/>
      <c r="R122" s="119"/>
      <c r="S122" s="119"/>
      <c r="T122" s="120"/>
      <c r="U122" s="121"/>
      <c r="V122" s="119"/>
      <c r="W122" s="119"/>
      <c r="X122" s="120"/>
    </row>
    <row r="123" spans="1:24" x14ac:dyDescent="0.25">
      <c r="A123" s="124"/>
      <c r="B123" s="124" t="s">
        <v>47</v>
      </c>
      <c r="C123" s="119"/>
      <c r="D123" s="147"/>
      <c r="E123" s="121"/>
      <c r="F123" s="119"/>
      <c r="G123" s="176"/>
      <c r="H123" s="179"/>
      <c r="I123" s="121"/>
      <c r="J123" s="122"/>
      <c r="K123" s="176"/>
      <c r="L123" s="179"/>
      <c r="M123" s="121"/>
      <c r="N123" s="119"/>
      <c r="O123" s="176"/>
      <c r="P123" s="179"/>
      <c r="Q123" s="121"/>
      <c r="R123" s="119"/>
      <c r="S123" s="176"/>
      <c r="T123" s="179"/>
      <c r="U123" s="121"/>
      <c r="V123" s="119"/>
      <c r="W123" s="176"/>
      <c r="X123" s="179"/>
    </row>
  </sheetData>
  <mergeCells count="9">
    <mergeCell ref="S7:V7"/>
    <mergeCell ref="W7:X7"/>
    <mergeCell ref="A6:A8"/>
    <mergeCell ref="B6:B8"/>
    <mergeCell ref="C6:X6"/>
    <mergeCell ref="C7:F7"/>
    <mergeCell ref="G7:J7"/>
    <mergeCell ref="K7:N7"/>
    <mergeCell ref="O7:R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E6ED7ABAD09E947A622511BEA603BBB" ma:contentTypeVersion="705" ma:contentTypeDescription="A content type to manage public (operations) IDB documents" ma:contentTypeScope="" ma:versionID="f55c8c4ababadbf7ac431bd88244e19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eb07c9e3203e1f09f147c658535324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3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R0001971845</Record_x0020_Number>
    <Key_x0020_Document xmlns="cdc7663a-08f0-4737-9e8c-148ce897a09c">false</Key_x0020_Document>
    <Division_x0020_or_x0020_Unit xmlns="cdc7663a-08f0-4737-9e8c-148ce897a09c">CSD/RND</Division_x0020_or_x0020_Unit>
    <Document_x0020_Author xmlns="cdc7663a-08f0-4737-9e8c-148ce897a09c">Valle Porrua, Yolanda</Document_x0020_Author>
    <_dlc_DocId xmlns="cdc7663a-08f0-4737-9e8c-148ce897a09c">EZSHARE-631885824-65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TaxCatchAll xmlns="cdc7663a-08f0-4737-9e8c-148ce897a09c">
      <Value>169</Value>
      <Value>168</Value>
      <Value>167</Value>
      <Value>12</Value>
      <Value>31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Project_x0020_Number xmlns="cdc7663a-08f0-4737-9e8c-148ce897a09c">PE-L1232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FOREST RESOURCES MANAGEMENT</TermName>
          <TermId xmlns="http://schemas.microsoft.com/office/infopath/2007/PartnerControls">cbc326e6-da2e-4ccd-aed3-11af3d212869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https://idbg.sharepoint.com/teams/EZ-PE-LON/PE-L1232/_layouts/15/DocIdRedir.aspx?ID=EZSHARE-631885824-65</Url>
      <Description>EZSHARE-631885824-65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Forestry;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7E7B339-22DB-4B9A-973F-49067B7C920F}"/>
</file>

<file path=customXml/itemProps2.xml><?xml version="1.0" encoding="utf-8"?>
<ds:datastoreItem xmlns:ds="http://schemas.openxmlformats.org/officeDocument/2006/customXml" ds:itemID="{E5706212-625B-402B-A4F5-79CEB6AD53EC}"/>
</file>

<file path=customXml/itemProps3.xml><?xml version="1.0" encoding="utf-8"?>
<ds:datastoreItem xmlns:ds="http://schemas.openxmlformats.org/officeDocument/2006/customXml" ds:itemID="{1DA84EF3-7B7F-491F-8DFA-6C16B162E6E6}"/>
</file>

<file path=customXml/itemProps4.xml><?xml version="1.0" encoding="utf-8"?>
<ds:datastoreItem xmlns:ds="http://schemas.openxmlformats.org/officeDocument/2006/customXml" ds:itemID="{F4CA6EA4-E5B7-47DC-AF71-B830F3B8A634}"/>
</file>

<file path=customXml/itemProps5.xml><?xml version="1.0" encoding="utf-8"?>
<ds:datastoreItem xmlns:ds="http://schemas.openxmlformats.org/officeDocument/2006/customXml" ds:itemID="{2640CC9C-ED09-4624-94E2-B779771255B9}"/>
</file>

<file path=customXml/itemProps6.xml><?xml version="1.0" encoding="utf-8"?>
<ds:datastoreItem xmlns:ds="http://schemas.openxmlformats.org/officeDocument/2006/customXml" ds:itemID="{E705347A-DAC1-41ED-BDE6-9B13BD88A2CE}"/>
</file>

<file path=customXml/itemProps7.xml><?xml version="1.0" encoding="utf-8"?>
<ds:datastoreItem xmlns:ds="http://schemas.openxmlformats.org/officeDocument/2006/customXml" ds:itemID="{46A9DB59-5667-4CE2-BEF9-0D40A3C05D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Resumido</vt:lpstr>
      <vt:lpstr>PEP</vt:lpstr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Mattos, Juan de Dios</dc:creator>
  <cp:keywords/>
  <cp:lastModifiedBy>Mattos, Juan de Dios</cp:lastModifiedBy>
  <dcterms:created xsi:type="dcterms:W3CDTF">2018-01-26T15:47:00Z</dcterms:created>
  <dcterms:modified xsi:type="dcterms:W3CDTF">2018-08-21T20:02:37Z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950ce4f8-fb6c-416a-9d0a-39e034eceaa7</vt:lpwstr>
  </property>
  <property fmtid="{D5CDD505-2E9C-101B-9397-08002B2CF9AE}" pid="6" name="Series Operations IDB">
    <vt:lpwstr>12;#Loan Proposal|6ee86b6f-6e46-485b-8bfb-87a1f44622ac</vt:lpwstr>
  </property>
  <property fmtid="{D5CDD505-2E9C-101B-9397-08002B2CF9AE}" pid="7" name="Sub-Sector">
    <vt:lpwstr>169;#FOREST RESOURCES MANAGEMENT|cbc326e6-da2e-4ccd-aed3-11af3d212869</vt:lpwstr>
  </property>
  <property fmtid="{D5CDD505-2E9C-101B-9397-08002B2CF9AE}" pid="8" name="Country">
    <vt:lpwstr>31;#Peru|c988f60b-81f1-4c24-8da7-d5473741c5b0</vt:lpwstr>
  </property>
  <property fmtid="{D5CDD505-2E9C-101B-9397-08002B2CF9AE}" pid="9" name="Fund IDB">
    <vt:lpwstr>168;#TBD|d62f6e05-3e80-4abd-9bb4-5f10b4906ff6</vt:lpwstr>
  </property>
  <property fmtid="{D5CDD505-2E9C-101B-9397-08002B2CF9AE}" pid="10" name="_dlc_DocIdItemGuid">
    <vt:lpwstr>98dee4eb-4e11-4c67-b730-ba3215b6796e</vt:lpwstr>
  </property>
  <property fmtid="{D5CDD505-2E9C-101B-9397-08002B2CF9AE}" pid="11" name="Sector IDB">
    <vt:lpwstr>167;#ENVIRONMENT AND NATURAL DISASTERS|261e2b33-090b-4ab0-8e06-3aa3e7f32d57</vt:lpwstr>
  </property>
  <property fmtid="{D5CDD505-2E9C-101B-9397-08002B2CF9AE}" pid="13" name="Function Operations IDB">
    <vt:lpwstr>1;#Project Preparation, Planning and Design|29ca0c72-1fc4-435f-a09c-28585cb5eac9</vt:lpwstr>
  </property>
  <property fmtid="{D5CDD505-2E9C-101B-9397-08002B2CF9AE}" pid="14" name="ContentTypeId">
    <vt:lpwstr>0x0101001A458A224826124E8B45B1D613300CFC007E6ED7ABAD09E947A622511BEA603BBB</vt:lpwstr>
  </property>
</Properties>
</file>