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defaultThemeVersion="166925"/>
  <mc:AlternateContent xmlns:mc="http://schemas.openxmlformats.org/markup-compatibility/2006">
    <mc:Choice Requires="x15">
      <x15ac:absPath xmlns:x15ac="http://schemas.microsoft.com/office/spreadsheetml/2010/11/ac" url="C:\Users\raijantg\Documents\A Projects\BEIP\Procurements\Procurement Plan\Publish\"/>
    </mc:Choice>
  </mc:AlternateContent>
  <xr:revisionPtr revIDLastSave="0" documentId="13_ncr:1_{C9F85931-56DB-4E1E-BC0B-A1F39227496F}" xr6:coauthVersionLast="32" xr6:coauthVersionMax="32" xr10:uidLastSave="{00000000-0000-0000-0000-000000000000}"/>
  <bookViews>
    <workbookView xWindow="0" yWindow="0" windowWidth="8655" windowHeight="6645" tabRatio="391" xr2:uid="{00000000-000D-0000-FFFF-FFFF00000000}"/>
  </bookViews>
  <sheets>
    <sheet name="Procurement Plan 23 May 2018 " sheetId="25" r:id="rId1"/>
    <sheet name="Sheet1" sheetId="27" r:id="rId2"/>
  </sheets>
  <externalReferences>
    <externalReference r:id="rId3"/>
  </externalReferences>
  <definedNames>
    <definedName name="ADFADSF">#REF!</definedName>
    <definedName name="ADFADSFA">'[1]Risks and Probabilities'!$D$98</definedName>
    <definedName name="ADFASF" localSheetId="0">#REF!</definedName>
    <definedName name="ADFASF">#REF!</definedName>
    <definedName name="ADFDS">'[1]Risks and Probabilities'!$D$108</definedName>
    <definedName name="ADFSFF" localSheetId="0">#REF!</definedName>
    <definedName name="ADFSFF">#REF!</definedName>
    <definedName name="ADFSSSSSS">'[1]Risks and Probabilities'!$E$108</definedName>
    <definedName name="ADSFASDF" localSheetId="0">#REF!</definedName>
    <definedName name="ADSFASDF">#REF!</definedName>
    <definedName name="ADSFFFFFFFF">'[1]Risks and Probabilities'!$C$108</definedName>
    <definedName name="aewrtqewatr" localSheetId="0">#REF!</definedName>
    <definedName name="aewrtqewatr">#REF!</definedName>
    <definedName name="Component1" localSheetId="0">#REF!</definedName>
    <definedName name="Component1">#REF!</definedName>
    <definedName name="Component10" localSheetId="0">#REF!</definedName>
    <definedName name="Component10">#REF!</definedName>
    <definedName name="Component11" localSheetId="0">#REF!</definedName>
    <definedName name="Component11">#REF!</definedName>
    <definedName name="Component12" localSheetId="0">#REF!</definedName>
    <definedName name="Component12">#REF!</definedName>
    <definedName name="Component13" localSheetId="0">#REF!</definedName>
    <definedName name="Component13">#REF!</definedName>
    <definedName name="Component14" localSheetId="0">#REF!</definedName>
    <definedName name="Component14">#REF!</definedName>
    <definedName name="Component15" localSheetId="0">#REF!</definedName>
    <definedName name="Component15">#REF!</definedName>
    <definedName name="Component16" localSheetId="0">#REF!</definedName>
    <definedName name="Component16">#REF!</definedName>
    <definedName name="Component17" localSheetId="0">#REF!</definedName>
    <definedName name="Component17">#REF!</definedName>
    <definedName name="Component18" localSheetId="0">#REF!</definedName>
    <definedName name="Component18">#REF!</definedName>
    <definedName name="Component19" localSheetId="0">#REF!</definedName>
    <definedName name="Component19">#REF!</definedName>
    <definedName name="Component2" localSheetId="0">#REF!</definedName>
    <definedName name="Component2">#REF!</definedName>
    <definedName name="Component20" localSheetId="0">#REF!</definedName>
    <definedName name="Component20">#REF!</definedName>
    <definedName name="Component3" localSheetId="0">#REF!</definedName>
    <definedName name="Component3">#REF!</definedName>
    <definedName name="Component4" localSheetId="0">#REF!</definedName>
    <definedName name="Component4">#REF!</definedName>
    <definedName name="Component5" localSheetId="0">#REF!</definedName>
    <definedName name="Component5">#REF!</definedName>
    <definedName name="Component6" localSheetId="0">#REF!</definedName>
    <definedName name="Component6">#REF!</definedName>
    <definedName name="Component7" localSheetId="0">#REF!</definedName>
    <definedName name="Component7">#REF!</definedName>
    <definedName name="Component8" localSheetId="0">#REF!</definedName>
    <definedName name="Component8">#REF!</definedName>
    <definedName name="Component9" localSheetId="0">#REF!</definedName>
    <definedName name="Component9">#REF!</definedName>
    <definedName name="DDFADFADF">'[1]Risks and Probabilities'!$C$118</definedName>
    <definedName name="edfds" localSheetId="0">#REF!</definedName>
    <definedName name="edfds">#REF!</definedName>
    <definedName name="Impact1">#REF!</definedName>
    <definedName name="Impact10">#REF!</definedName>
    <definedName name="Impact11">#REF!</definedName>
    <definedName name="Impact12">#REF!</definedName>
    <definedName name="Impact13">#REF!</definedName>
    <definedName name="Impact14">#REF!</definedName>
    <definedName name="Impact15">#REF!</definedName>
    <definedName name="Impact16">#REF!</definedName>
    <definedName name="Impact17">#REF!</definedName>
    <definedName name="Impact18">#REF!</definedName>
    <definedName name="Impact19">#REF!</definedName>
    <definedName name="Impact2">#REF!</definedName>
    <definedName name="Impact20">#REF!</definedName>
    <definedName name="Impact3">#REF!</definedName>
    <definedName name="Impact4">#REF!</definedName>
    <definedName name="Impact5">#REF!</definedName>
    <definedName name="Impact6">#REF!</definedName>
    <definedName name="Impact7">#REF!</definedName>
    <definedName name="Impact8">#REF!</definedName>
    <definedName name="Impact9">#REF!</definedName>
    <definedName name="Level1">#REF!</definedName>
    <definedName name="Level10">#REF!</definedName>
    <definedName name="Level11">#REF!</definedName>
    <definedName name="Level12">#REF!</definedName>
    <definedName name="Level13">#REF!</definedName>
    <definedName name="Level14">#REF!</definedName>
    <definedName name="Level15">#REF!</definedName>
    <definedName name="Level16">#REF!</definedName>
    <definedName name="Level17">#REF!</definedName>
    <definedName name="Level18">#REF!</definedName>
    <definedName name="Level19">#REF!</definedName>
    <definedName name="Level2">#REF!</definedName>
    <definedName name="Level20">#REF!</definedName>
    <definedName name="Level3">#REF!</definedName>
    <definedName name="Level4">#REF!</definedName>
    <definedName name="Level5">#REF!</definedName>
    <definedName name="Level6">#REF!</definedName>
    <definedName name="Level7">#REF!</definedName>
    <definedName name="Level8">#REF!</definedName>
    <definedName name="Level9">#REF!</definedName>
    <definedName name="N.A." localSheetId="0">#REF!</definedName>
    <definedName name="N.A.">#REF!</definedName>
    <definedName name="_xlnm.Print_Area" localSheetId="0">'Procurement Plan 23 May 2018 '!$C$1:$AP$55</definedName>
    <definedName name="Probability1" localSheetId="0">#REF!</definedName>
    <definedName name="Probability1">#REF!</definedName>
    <definedName name="Probability10">#REF!</definedName>
    <definedName name="Probability11">#REF!</definedName>
    <definedName name="Probability12">#REF!</definedName>
    <definedName name="Probability13">#REF!</definedName>
    <definedName name="Probability14">#REF!</definedName>
    <definedName name="Probability15">#REF!</definedName>
    <definedName name="Probability16">#REF!</definedName>
    <definedName name="Probability17">#REF!</definedName>
    <definedName name="Probability18">#REF!</definedName>
    <definedName name="Probability19">#REF!</definedName>
    <definedName name="Probability2">#REF!</definedName>
    <definedName name="Probability20">#REF!</definedName>
    <definedName name="Probability3">#REF!</definedName>
    <definedName name="Probability4">#REF!</definedName>
    <definedName name="Probability5">#REF!</definedName>
    <definedName name="Probability6">#REF!</definedName>
    <definedName name="Probability7">#REF!</definedName>
    <definedName name="Probability8">#REF!</definedName>
    <definedName name="Probability9">#REF!</definedName>
    <definedName name="Procurement_for_Smaller_Works" localSheetId="0">#REF!</definedName>
    <definedName name="Procurement_for_Smaller_Works">#REF!</definedName>
    <definedName name="qerewqrer" localSheetId="0">#REF!</definedName>
    <definedName name="qerewqrer">#REF!</definedName>
    <definedName name="qerqrew" localSheetId="0">#REF!</definedName>
    <definedName name="qerqrew">#REF!</definedName>
    <definedName name="qerwr">'[1]Risks and Probabilities'!$D$68</definedName>
    <definedName name="qerwreq" localSheetId="0">#REF!</definedName>
    <definedName name="qerwreq">#REF!</definedName>
    <definedName name="qerwrqwe" localSheetId="0">#REF!</definedName>
    <definedName name="qerwrqwe">#REF!</definedName>
    <definedName name="qewrerer">'[1]Risks and Probabilities'!$D$78</definedName>
    <definedName name="qewrewq" localSheetId="0">#REF!</definedName>
    <definedName name="qewrewq">#REF!</definedName>
    <definedName name="qewrqewrew" localSheetId="0">#REF!</definedName>
    <definedName name="qewrqewrew">#REF!</definedName>
    <definedName name="qqw">'[1]Risks and Probabilities'!$D$38</definedName>
    <definedName name="qqwqr" localSheetId="0">#REF!</definedName>
    <definedName name="qqwqr">#REF!</definedName>
    <definedName name="qrewe">'[1]Risks and Probabilities'!$D$58</definedName>
    <definedName name="qwerq" localSheetId="0">#REF!</definedName>
    <definedName name="qwerq">#REF!</definedName>
    <definedName name="qww" localSheetId="0">#REF!</definedName>
    <definedName name="qww">#REF!</definedName>
    <definedName name="qwwe" localSheetId="0">#REF!</definedName>
    <definedName name="qwwe">#REF!</definedName>
    <definedName name="rg" localSheetId="0">#REF!</definedName>
    <definedName name="rg">#REF!</definedName>
    <definedName name="Risk1" localSheetId="0">#REF!</definedName>
    <definedName name="Risk1">#REF!</definedName>
    <definedName name="Risk10" localSheetId="0">#REF!</definedName>
    <definedName name="Risk10">#REF!</definedName>
    <definedName name="Risk11" localSheetId="0">#REF!</definedName>
    <definedName name="Risk11">#REF!</definedName>
    <definedName name="Risk12" localSheetId="0">#REF!</definedName>
    <definedName name="Risk12">#REF!</definedName>
    <definedName name="Risk13" localSheetId="0">#REF!</definedName>
    <definedName name="Risk13">#REF!</definedName>
    <definedName name="Risk14" localSheetId="0">#REF!</definedName>
    <definedName name="Risk14">#REF!</definedName>
    <definedName name="Risk15" localSheetId="0">#REF!</definedName>
    <definedName name="Risk15">#REF!</definedName>
    <definedName name="Risk16" localSheetId="0">#REF!</definedName>
    <definedName name="Risk16">#REF!</definedName>
    <definedName name="Risk17" localSheetId="0">#REF!</definedName>
    <definedName name="Risk17">#REF!</definedName>
    <definedName name="Risk18" localSheetId="0">#REF!</definedName>
    <definedName name="Risk18">#REF!</definedName>
    <definedName name="Risk19" localSheetId="0">#REF!</definedName>
    <definedName name="Risk19">#REF!</definedName>
    <definedName name="Risk2" localSheetId="0">#REF!</definedName>
    <definedName name="Risk2">#REF!</definedName>
    <definedName name="Risk20" localSheetId="0">#REF!</definedName>
    <definedName name="Risk20">#REF!</definedName>
    <definedName name="Risk3" localSheetId="0">#REF!</definedName>
    <definedName name="Risk3">#REF!</definedName>
    <definedName name="Risk4" localSheetId="0">#REF!</definedName>
    <definedName name="Risk4">#REF!</definedName>
    <definedName name="Risk5" localSheetId="0">#REF!</definedName>
    <definedName name="Risk5">#REF!</definedName>
    <definedName name="Risk6" localSheetId="0">#REF!</definedName>
    <definedName name="Risk6">#REF!</definedName>
    <definedName name="Risk7" localSheetId="0">#REF!</definedName>
    <definedName name="Risk7">#REF!</definedName>
    <definedName name="Risk8" localSheetId="0">#REF!</definedName>
    <definedName name="Risk8">#REF!</definedName>
    <definedName name="Risk9" localSheetId="0">#REF!</definedName>
    <definedName name="Risk9">#REF!</definedName>
    <definedName name="SGGGGGGGGGGGGG">'[1]Risks and Probabilities'!$D$118</definedName>
    <definedName name="ssadFS">'[1]Risks and Probabilities'!$D$88</definedName>
    <definedName name="swqrewq">'[1]Risks and Probabilities'!$D$48</definedName>
    <definedName name="Typeofrisk1" localSheetId="0">#REF!</definedName>
    <definedName name="Typeofrisk1">#REF!</definedName>
    <definedName name="Typeofrisk10" localSheetId="0">#REF!</definedName>
    <definedName name="Typeofrisk10">#REF!</definedName>
    <definedName name="Typeofrisk11" localSheetId="0">#REF!</definedName>
    <definedName name="Typeofrisk11">#REF!</definedName>
    <definedName name="Typeofrisk12" localSheetId="0">#REF!</definedName>
    <definedName name="Typeofrisk12">#REF!</definedName>
    <definedName name="Typeofrisk13" localSheetId="0">#REF!</definedName>
    <definedName name="Typeofrisk13">#REF!</definedName>
    <definedName name="Typeofrisk14" localSheetId="0">#REF!</definedName>
    <definedName name="Typeofrisk14">#REF!</definedName>
    <definedName name="Typeofrisk15" localSheetId="0">#REF!</definedName>
    <definedName name="Typeofrisk15">#REF!</definedName>
    <definedName name="Typeofrisk16" localSheetId="0">#REF!</definedName>
    <definedName name="Typeofrisk16">#REF!</definedName>
    <definedName name="Typeofrisk17" localSheetId="0">#REF!</definedName>
    <definedName name="Typeofrisk17">#REF!</definedName>
    <definedName name="Typeofrisk18" localSheetId="0">#REF!</definedName>
    <definedName name="Typeofrisk18">#REF!</definedName>
    <definedName name="Typeofrisk19" localSheetId="0">#REF!</definedName>
    <definedName name="Typeofrisk19">#REF!</definedName>
    <definedName name="Typeofrisk2" localSheetId="0">#REF!</definedName>
    <definedName name="Typeofrisk2">#REF!</definedName>
    <definedName name="Typeofrisk20" localSheetId="0">#REF!</definedName>
    <definedName name="Typeofrisk20">#REF!</definedName>
    <definedName name="Typeofrisk3" localSheetId="0">#REF!</definedName>
    <definedName name="Typeofrisk3">#REF!</definedName>
    <definedName name="Typeofrisk4" localSheetId="0">#REF!</definedName>
    <definedName name="Typeofrisk4">#REF!</definedName>
    <definedName name="Typeofrisk5" localSheetId="0">#REF!</definedName>
    <definedName name="Typeofrisk5">#REF!</definedName>
    <definedName name="Typeofrisk6" localSheetId="0">#REF!</definedName>
    <definedName name="Typeofrisk6">#REF!</definedName>
    <definedName name="Typeofrisk7" localSheetId="0">#REF!</definedName>
    <definedName name="Typeofrisk7">#REF!</definedName>
    <definedName name="Typeofrisk8" localSheetId="0">#REF!</definedName>
    <definedName name="Typeofrisk8">#REF!</definedName>
    <definedName name="Typeofrisk9" localSheetId="0">#REF!</definedName>
    <definedName name="Typeofrisk9">#REF!</definedName>
    <definedName name="Value1">#REF!</definedName>
    <definedName name="Value10">#REF!</definedName>
    <definedName name="Value11">#REF!</definedName>
    <definedName name="Value12">#REF!</definedName>
    <definedName name="Value13">#REF!</definedName>
    <definedName name="Value14">#REF!</definedName>
    <definedName name="Value15">#REF!</definedName>
    <definedName name="Value16">#REF!</definedName>
    <definedName name="Value17">#REF!</definedName>
    <definedName name="Value18">#REF!</definedName>
    <definedName name="Value19">#REF!</definedName>
    <definedName name="Value2">#REF!</definedName>
    <definedName name="Value20">#REF!</definedName>
    <definedName name="Value3">#REF!</definedName>
    <definedName name="Value4">#REF!</definedName>
    <definedName name="Value5">#REF!</definedName>
    <definedName name="Value6">#REF!</definedName>
    <definedName name="Value7">#REF!</definedName>
    <definedName name="Value8">#REF!</definedName>
    <definedName name="Value9">#REF!</definedName>
    <definedName name="we">'[1]Risks and Probabilities'!$D$18</definedName>
  </definedNames>
  <calcPr calcId="17901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 i="25" l="1"/>
  <c r="J23" i="25"/>
  <c r="J33" i="25"/>
  <c r="P29" i="25"/>
  <c r="N30" i="25"/>
  <c r="P21" i="25" l="1"/>
  <c r="I40" i="25" l="1"/>
  <c r="P31" i="25" l="1"/>
  <c r="R31" i="25" s="1"/>
  <c r="Q47" i="25" l="1"/>
  <c r="O39" i="25" l="1"/>
  <c r="Q39" i="25" s="1"/>
  <c r="S39" i="25" s="1"/>
  <c r="U39" i="25" s="1"/>
  <c r="W39" i="25" s="1"/>
  <c r="Y39" i="25" s="1"/>
  <c r="AA39" i="25" s="1"/>
  <c r="AC39" i="25" s="1"/>
  <c r="AE39" i="25" s="1"/>
  <c r="AG39" i="25" s="1"/>
  <c r="P30" i="25" l="1"/>
  <c r="R30" i="25" s="1"/>
  <c r="P22" i="25" l="1"/>
  <c r="R29" i="25" l="1"/>
  <c r="T29" i="25" s="1"/>
  <c r="V29" i="25" s="1"/>
  <c r="X29" i="25" s="1"/>
  <c r="Z29" i="25" s="1"/>
  <c r="AB29" i="25" s="1"/>
  <c r="H47" i="25" l="1"/>
  <c r="O46" i="25"/>
  <c r="Q46" i="25" s="1"/>
  <c r="T22" i="25"/>
  <c r="V22" i="25" s="1"/>
  <c r="X22" i="25" s="1"/>
  <c r="Z22" i="25" s="1"/>
  <c r="AB22" i="25" s="1"/>
  <c r="T12" i="25" l="1"/>
  <c r="V12" i="25" s="1"/>
  <c r="X12" i="25" s="1"/>
  <c r="Z12" i="25" s="1"/>
  <c r="AB12" i="25" s="1"/>
  <c r="P13" i="25"/>
  <c r="R13" i="25" s="1"/>
  <c r="T13" i="25" s="1"/>
  <c r="V13" i="25" s="1"/>
  <c r="X13" i="25" s="1"/>
  <c r="Z13" i="25" s="1"/>
  <c r="AB13" i="25" s="1"/>
  <c r="R21" i="25" l="1"/>
  <c r="T21" i="25" s="1"/>
  <c r="V21" i="25" s="1"/>
  <c r="X21" i="25" s="1"/>
  <c r="Z21" i="25" s="1"/>
  <c r="AB21" i="25" l="1"/>
  <c r="T31" i="25" l="1"/>
  <c r="V31" i="25" s="1"/>
  <c r="X31" i="25" l="1"/>
  <c r="Z31" i="25" s="1"/>
  <c r="AB31" i="25" s="1"/>
  <c r="P20" i="25" l="1"/>
  <c r="R20" i="25" l="1"/>
  <c r="T20" i="25" s="1"/>
  <c r="V20" i="25" l="1"/>
  <c r="X20" i="25" l="1"/>
  <c r="Z20" i="25" s="1"/>
  <c r="T30" i="25"/>
  <c r="V30" i="25" s="1"/>
  <c r="X30" i="25" s="1"/>
  <c r="Z30" i="25" s="1"/>
  <c r="AB30" i="25" s="1"/>
  <c r="P32" i="25"/>
  <c r="T32" i="25" s="1"/>
  <c r="V32" i="25" s="1"/>
  <c r="X32" i="25" s="1"/>
  <c r="Z32" i="25" s="1"/>
  <c r="AB32" i="25" s="1"/>
  <c r="H48" i="25"/>
  <c r="O54" i="25"/>
  <c r="Q54" i="25" s="1"/>
</calcChain>
</file>

<file path=xl/sharedStrings.xml><?xml version="1.0" encoding="utf-8"?>
<sst xmlns="http://schemas.openxmlformats.org/spreadsheetml/2006/main" count="329" uniqueCount="125">
  <si>
    <t>1.3.4</t>
  </si>
  <si>
    <t>Rehabilitation of existing schools, teachers housing and TRC's and the construction of new class rooms, media centers and teacher housing in the interior</t>
  </si>
  <si>
    <t xml:space="preserve">New Building for the Center for Continuing Education of Suriname (CENASU) </t>
  </si>
  <si>
    <t xml:space="preserve"> </t>
  </si>
  <si>
    <t>WORKS</t>
  </si>
  <si>
    <t>Ref. #</t>
  </si>
  <si>
    <t xml:space="preserve">Component </t>
  </si>
  <si>
    <t>Description/Contract Name:</t>
  </si>
  <si>
    <t>Procurement Method</t>
  </si>
  <si>
    <t>Lots Quantity:</t>
  </si>
  <si>
    <t xml:space="preserve">Baseline Document </t>
  </si>
  <si>
    <t>Contract Type</t>
  </si>
  <si>
    <t>Estimated Amount,
 in u$s :</t>
  </si>
  <si>
    <r>
      <t xml:space="preserve"> Review Method </t>
    </r>
    <r>
      <rPr>
        <i/>
        <sz val="10"/>
        <color indexed="8"/>
        <rFont val="Calibri"/>
        <family val="2"/>
      </rPr>
      <t/>
    </r>
  </si>
  <si>
    <r>
      <t xml:space="preserve">Process Status </t>
    </r>
    <r>
      <rPr>
        <i/>
        <sz val="10"/>
        <color indexed="8"/>
        <rFont val="Calibri"/>
        <family val="2"/>
      </rPr>
      <t/>
    </r>
  </si>
  <si>
    <t>Dates (If it does not apply, use N/A)</t>
  </si>
  <si>
    <t>Bidder</t>
  </si>
  <si>
    <t>Proposal Price 
(Currency)</t>
  </si>
  <si>
    <t>Comments</t>
  </si>
  <si>
    <t>Bidding Document</t>
  </si>
  <si>
    <t>No objection to the Documents</t>
  </si>
  <si>
    <t>Publication</t>
  </si>
  <si>
    <t>Opening</t>
  </si>
  <si>
    <t>Evaluation</t>
  </si>
  <si>
    <t>No Objection to the Evaluation</t>
  </si>
  <si>
    <t xml:space="preserve">Contract Signing </t>
  </si>
  <si>
    <t>End of Contract</t>
  </si>
  <si>
    <t>Estimated</t>
  </si>
  <si>
    <t>Real</t>
  </si>
  <si>
    <t>1W</t>
  </si>
  <si>
    <t>NCB</t>
  </si>
  <si>
    <t>TBD</t>
  </si>
  <si>
    <t>Procurement of works</t>
  </si>
  <si>
    <t>Lump-Sum incl. Bill of Quantities</t>
  </si>
  <si>
    <t>Exante</t>
  </si>
  <si>
    <t>Planned</t>
  </si>
  <si>
    <t>2W</t>
  </si>
  <si>
    <t>ICB</t>
  </si>
  <si>
    <t>Shopping</t>
  </si>
  <si>
    <t>GOODS</t>
  </si>
  <si>
    <r>
      <t xml:space="preserve">Procurement Method
</t>
    </r>
    <r>
      <rPr>
        <i/>
        <sz val="10"/>
        <color indexed="8"/>
        <rFont val="Calibri"/>
        <family val="2"/>
      </rPr>
      <t/>
    </r>
  </si>
  <si>
    <r>
      <t xml:space="preserve">Baseline Document 
</t>
    </r>
    <r>
      <rPr>
        <i/>
        <sz val="10"/>
        <color indexed="8"/>
        <rFont val="Calibri"/>
        <family val="2"/>
      </rPr>
      <t/>
    </r>
  </si>
  <si>
    <r>
      <t xml:space="preserve">Contract Type
</t>
    </r>
    <r>
      <rPr>
        <i/>
        <sz val="10"/>
        <color indexed="8"/>
        <rFont val="Calibri"/>
        <family val="2"/>
      </rPr>
      <t/>
    </r>
  </si>
  <si>
    <t>Associated Component:</t>
  </si>
  <si>
    <t>Review Method</t>
  </si>
  <si>
    <t>No objection to the  Documents</t>
  </si>
  <si>
    <t>1G</t>
  </si>
  <si>
    <t>Printing textbooks and learning materials for grade 1-8</t>
  </si>
  <si>
    <t>Procurement of goods</t>
  </si>
  <si>
    <t>Lump-sum</t>
  </si>
  <si>
    <t>Supporting material for Curriculum Development and Guidance Department (speech therapy) of MOESC</t>
  </si>
  <si>
    <t>Total</t>
  </si>
  <si>
    <r>
      <t>Procurement Method</t>
    </r>
    <r>
      <rPr>
        <i/>
        <sz val="10"/>
        <color indexed="8"/>
        <rFont val="Calibri"/>
        <family val="2"/>
      </rPr>
      <t/>
    </r>
  </si>
  <si>
    <r>
      <t>Contract Type</t>
    </r>
    <r>
      <rPr>
        <i/>
        <sz val="10"/>
        <color indexed="8"/>
        <rFont val="Calibri"/>
        <family val="2"/>
      </rPr>
      <t/>
    </r>
  </si>
  <si>
    <t>Implementation of ICT network improvement plan BEIP office and  MOESC BEIP partners</t>
  </si>
  <si>
    <t>Procurement of non consulting services</t>
  </si>
  <si>
    <t>Lump-Sum</t>
  </si>
  <si>
    <t>2NC</t>
  </si>
  <si>
    <t>3NC</t>
  </si>
  <si>
    <t>Request for Quotation</t>
  </si>
  <si>
    <t>N/A</t>
  </si>
  <si>
    <t xml:space="preserve">Teambuilding activity BEIP </t>
  </si>
  <si>
    <t>CONSULTING FIRMS</t>
  </si>
  <si>
    <t>Process Number:</t>
  </si>
  <si>
    <t>Process Status</t>
  </si>
  <si>
    <t>Short List Members</t>
  </si>
  <si>
    <t>Technical Score Assigned</t>
  </si>
  <si>
    <t>Evaluated Price Proposal (Currency ####)</t>
  </si>
  <si>
    <t>Combined Score</t>
  </si>
  <si>
    <t>Publication of Expression of Interest Notice</t>
  </si>
  <si>
    <t>RFP and Short List</t>
  </si>
  <si>
    <t>No Objection to RFP and Short List</t>
  </si>
  <si>
    <t>RFP Invitation</t>
  </si>
  <si>
    <t>Technical Evaluation</t>
  </si>
  <si>
    <t>No Objection to the Technical Evaluation</t>
  </si>
  <si>
    <t>Final Evaluation and Negotiated Contract</t>
  </si>
  <si>
    <t xml:space="preserve">No Objection to the  negotiated draft Contract </t>
  </si>
  <si>
    <t>2CF</t>
  </si>
  <si>
    <t>QCBS</t>
  </si>
  <si>
    <t>INDIVIDUAL CONSULTANTS</t>
  </si>
  <si>
    <t>Estimated Number of Consultants:</t>
  </si>
  <si>
    <t>Consultant's Name</t>
  </si>
  <si>
    <t>Period</t>
  </si>
  <si>
    <t>Title</t>
  </si>
  <si>
    <t>No Objection to the TORs</t>
  </si>
  <si>
    <t>Hiring Deadline</t>
  </si>
  <si>
    <t>End of Activity</t>
  </si>
  <si>
    <t>From</t>
  </si>
  <si>
    <t>Until</t>
  </si>
  <si>
    <t xml:space="preserve"> Planned</t>
  </si>
  <si>
    <t>NICQ</t>
  </si>
  <si>
    <t>6IC</t>
  </si>
  <si>
    <t>TRAINING</t>
  </si>
  <si>
    <t xml:space="preserve">Contract Type
</t>
  </si>
  <si>
    <t>Estimated Amount,
 in U$S :</t>
  </si>
  <si>
    <t>Detail</t>
  </si>
  <si>
    <t>Amount (Currency )</t>
  </si>
  <si>
    <t>Annual Training Plan (ATP)</t>
  </si>
  <si>
    <t>No Objection to the ATP</t>
  </si>
  <si>
    <t>IT</t>
  </si>
  <si>
    <t>Reform of lower secondary education</t>
  </si>
  <si>
    <t>The start depends on the execution of CIER. Also, the mapping of the schools. This contract might be splitted according to the conditions defined in the mapping of the schools. The enddate of contract is included the defects liability period of 3 mnd.</t>
  </si>
  <si>
    <t>Associated Component  : (if applicable)</t>
  </si>
  <si>
    <t>2G</t>
  </si>
  <si>
    <t>The first delivery of the CENASU building is expected to be 90 days earlier before the estimated contract end date; The enddate of contract included the  defects liability period of 3 mnd.</t>
  </si>
  <si>
    <t>Estimated Amount,
 in US$ :</t>
  </si>
  <si>
    <t>9G</t>
  </si>
  <si>
    <t>Implementation of Security for MOESC partners</t>
  </si>
  <si>
    <t xml:space="preserve">Tactile material and training kits for BE STREAMING program </t>
  </si>
  <si>
    <t>Project Name :                           Second Basic Education Improvement Program Phase II</t>
  </si>
  <si>
    <t>Project Number:                        3603 OC-SU</t>
  </si>
  <si>
    <t>7NC</t>
  </si>
  <si>
    <t xml:space="preserve">Conduct a thorough needs assessment (strength and weaknesses)  of the LPD Department (Distribution and production of learning material)  to strenghten the Department </t>
  </si>
  <si>
    <t>NON-CONSULTING SERVICES</t>
  </si>
  <si>
    <t>Description/Contract Name:65</t>
  </si>
  <si>
    <t>5NC</t>
  </si>
  <si>
    <t xml:space="preserve"> NCB</t>
  </si>
  <si>
    <t>Executing Agency:                     Ministry of Education, Science and Culture</t>
  </si>
  <si>
    <t xml:space="preserve">Shopping   </t>
  </si>
  <si>
    <t>Implementation of the training plan of the management and support staff for the MOESC  ( BMC, LPD, Research en Planning, BEIP office, strengthen CENASU etc).</t>
  </si>
  <si>
    <t>Task Officer for Training</t>
  </si>
  <si>
    <t>15IC</t>
  </si>
  <si>
    <t>Photocopy training material for training of teachers, grade 1-8</t>
  </si>
  <si>
    <t xml:space="preserve">         23 May 2018</t>
  </si>
  <si>
    <t>PROCUREMENT PLAN PERIOD:  23 May 2018 - 31 December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</si>
</sst>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 #,##0.00_ ;_ * \-#,##0.00_ ;_ * &quot;-&quot;??_ ;_ @_ "/>
    <numFmt numFmtId="165" formatCode="[$-409]d\-mmm\-yy;@"/>
    <numFmt numFmtId="166" formatCode="_(&quot;R$ &quot;* #,##0.00_);_(&quot;R$ &quot;* \(#,##0.00\);_(&quot;R$ &quot;* &quot;-&quot;??_);_(@_)"/>
    <numFmt numFmtId="167" formatCode="[$-409]dd\-mmm\-yy;@"/>
  </numFmts>
  <fonts count="24" x14ac:knownFonts="1">
    <font>
      <sz val="11"/>
      <color theme="1"/>
      <name val="Calibri"/>
      <family val="2"/>
      <scheme val="minor"/>
    </font>
    <font>
      <sz val="11"/>
      <color theme="1"/>
      <name val="Calibri"/>
      <family val="2"/>
      <scheme val="minor"/>
    </font>
    <font>
      <sz val="11"/>
      <color rgb="FF000000"/>
      <name val="Calibri"/>
      <family val="2"/>
      <scheme val="minor"/>
    </font>
    <font>
      <sz val="10"/>
      <name val="Calibri"/>
      <family val="2"/>
    </font>
    <font>
      <sz val="11"/>
      <color indexed="8"/>
      <name val="Calibri"/>
      <family val="2"/>
    </font>
    <font>
      <sz val="10"/>
      <name val="Arial"/>
      <family val="2"/>
    </font>
    <font>
      <sz val="10"/>
      <color theme="1"/>
      <name val="Tahoma"/>
      <family val="2"/>
    </font>
    <font>
      <sz val="10"/>
      <color rgb="FF000000"/>
      <name val="Arial"/>
      <family val="2"/>
    </font>
    <font>
      <u/>
      <sz val="11"/>
      <color theme="10"/>
      <name val="Calibri"/>
      <family val="2"/>
    </font>
    <font>
      <sz val="11"/>
      <color rgb="FF000000"/>
      <name val="Calibri"/>
      <family val="2"/>
    </font>
    <font>
      <b/>
      <sz val="16"/>
      <name val="Calibri"/>
      <family val="2"/>
    </font>
    <font>
      <sz val="12"/>
      <name val="Calibri"/>
      <family val="2"/>
    </font>
    <font>
      <b/>
      <sz val="12"/>
      <name val="Calibri"/>
      <family val="2"/>
    </font>
    <font>
      <b/>
      <sz val="14"/>
      <name val="Calibri"/>
      <family val="2"/>
    </font>
    <font>
      <b/>
      <sz val="10"/>
      <name val="Calibri"/>
      <family val="2"/>
    </font>
    <font>
      <i/>
      <sz val="10"/>
      <color indexed="8"/>
      <name val="Calibri"/>
      <family val="2"/>
    </font>
    <font>
      <sz val="12"/>
      <color rgb="FFFF0000"/>
      <name val="Calibri"/>
      <family val="2"/>
    </font>
    <font>
      <b/>
      <sz val="12"/>
      <color indexed="9"/>
      <name val="Calibri"/>
      <family val="2"/>
    </font>
    <font>
      <b/>
      <sz val="12"/>
      <color rgb="FFFF0000"/>
      <name val="Calibri"/>
      <family val="2"/>
    </font>
    <font>
      <sz val="12"/>
      <name val="Calibri"/>
      <family val="2"/>
      <scheme val="minor"/>
    </font>
    <font>
      <sz val="10"/>
      <name val="Arial"/>
      <family val="2"/>
    </font>
    <font>
      <sz val="14"/>
      <color theme="1"/>
      <name val="Calibri"/>
      <family val="2"/>
      <scheme val="minor"/>
    </font>
    <font>
      <sz val="12"/>
      <color theme="1"/>
      <name val="Calibri"/>
      <family val="2"/>
      <scheme val="minor"/>
    </font>
    <font>
      <sz val="10"/>
      <color rgb="FF222222"/>
      <name val="Arial"/>
      <family val="2"/>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51">
    <border>
      <left/>
      <right/>
      <top/>
      <bottom/>
      <diagonal/>
    </border>
    <border>
      <left style="medium">
        <color auto="1"/>
      </left>
      <right style="thin">
        <color auto="1"/>
      </right>
      <top/>
      <bottom style="thin">
        <color auto="1"/>
      </bottom>
      <diagonal/>
    </border>
    <border>
      <left style="thin">
        <color auto="1"/>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medium">
        <color indexed="64"/>
      </top>
      <bottom style="thin">
        <color auto="1"/>
      </bottom>
      <diagonal/>
    </border>
    <border>
      <left/>
      <right/>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thin">
        <color auto="1"/>
      </left>
      <right style="medium">
        <color auto="1"/>
      </right>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thin">
        <color indexed="64"/>
      </left>
      <right/>
      <top style="thin">
        <color indexed="64"/>
      </top>
      <bottom/>
      <diagonal/>
    </border>
    <border>
      <left style="thin">
        <color auto="1"/>
      </left>
      <right style="thin">
        <color indexed="64"/>
      </right>
      <top/>
      <bottom/>
      <diagonal/>
    </border>
    <border>
      <left style="thin">
        <color auto="1"/>
      </left>
      <right style="medium">
        <color indexed="64"/>
      </right>
      <top/>
      <bottom/>
      <diagonal/>
    </border>
    <border>
      <left style="thin">
        <color auto="1"/>
      </left>
      <right style="medium">
        <color indexed="64"/>
      </right>
      <top style="thin">
        <color indexed="64"/>
      </top>
      <bottom/>
      <diagonal/>
    </border>
    <border>
      <left/>
      <right style="thin">
        <color indexed="64"/>
      </right>
      <top/>
      <bottom/>
      <diagonal/>
    </border>
    <border>
      <left style="thin">
        <color auto="1"/>
      </left>
      <right style="medium">
        <color auto="1"/>
      </right>
      <top style="thin">
        <color auto="1"/>
      </top>
      <bottom style="medium">
        <color indexed="64"/>
      </bottom>
      <diagonal/>
    </border>
    <border>
      <left style="medium">
        <color auto="1"/>
      </left>
      <right style="thin">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auto="1"/>
      </left>
      <right style="thin">
        <color auto="1"/>
      </right>
      <top style="medium">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diagonal/>
    </border>
    <border>
      <left style="thin">
        <color indexed="64"/>
      </left>
      <right/>
      <top/>
      <bottom style="medium">
        <color indexed="64"/>
      </bottom>
      <diagonal/>
    </border>
  </borders>
  <cellStyleXfs count="45">
    <xf numFmtId="0" fontId="0" fillId="0" borderId="0"/>
    <xf numFmtId="0" fontId="1" fillId="0" borderId="0"/>
    <xf numFmtId="0" fontId="2" fillId="0" borderId="0"/>
    <xf numFmtId="0" fontId="5" fillId="0" borderId="0"/>
    <xf numFmtId="0" fontId="6" fillId="0" borderId="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0" fontId="8" fillId="0" borderId="0" applyNumberFormat="0" applyFill="0" applyBorder="0" applyAlignment="0" applyProtection="0">
      <alignment vertical="top"/>
      <protection locked="0"/>
    </xf>
    <xf numFmtId="0" fontId="5" fillId="0" borderId="0"/>
    <xf numFmtId="0" fontId="5" fillId="0" borderId="0"/>
    <xf numFmtId="0" fontId="5" fillId="0" borderId="0"/>
    <xf numFmtId="0" fontId="7" fillId="0" borderId="0" applyNumberFormat="0" applyBorder="0" applyProtection="0"/>
    <xf numFmtId="0" fontId="5" fillId="0" borderId="0"/>
    <xf numFmtId="0" fontId="5" fillId="0" borderId="0"/>
    <xf numFmtId="0" fontId="7" fillId="0" borderId="0" applyNumberFormat="0" applyBorder="0" applyProtection="0"/>
    <xf numFmtId="0" fontId="2" fillId="0" borderId="0"/>
    <xf numFmtId="0" fontId="9" fillId="0" borderId="0" applyNumberFormat="0" applyFont="0" applyBorder="0" applyProtection="0"/>
    <xf numFmtId="0" fontId="5" fillId="0" borderId="0"/>
    <xf numFmtId="0" fontId="9" fillId="0" borderId="0" applyNumberFormat="0" applyFont="0" applyBorder="0" applyProtection="0"/>
    <xf numFmtId="0" fontId="5" fillId="0" borderId="0"/>
    <xf numFmtId="0" fontId="1" fillId="0" borderId="0"/>
    <xf numFmtId="0" fontId="7" fillId="0" borderId="0"/>
    <xf numFmtId="0" fontId="4" fillId="0" borderId="0"/>
    <xf numFmtId="0" fontId="9" fillId="0" borderId="0"/>
    <xf numFmtId="0" fontId="9" fillId="0" borderId="0"/>
    <xf numFmtId="0" fontId="1" fillId="0" borderId="0"/>
    <xf numFmtId="0" fontId="5" fillId="0" borderId="0"/>
    <xf numFmtId="0" fontId="1" fillId="0" borderId="0"/>
    <xf numFmtId="9"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xf numFmtId="0" fontId="20" fillId="0" borderId="0"/>
    <xf numFmtId="0" fontId="5" fillId="0" borderId="0"/>
  </cellStyleXfs>
  <cellXfs count="229">
    <xf numFmtId="0" fontId="0" fillId="0" borderId="0" xfId="0"/>
    <xf numFmtId="0" fontId="0" fillId="0" borderId="0" xfId="0"/>
    <xf numFmtId="0" fontId="11" fillId="0" borderId="9" xfId="27" applyFont="1" applyFill="1" applyBorder="1" applyAlignment="1">
      <alignment horizontal="center" vertical="center" wrapText="1"/>
    </xf>
    <xf numFmtId="0" fontId="11" fillId="0" borderId="9" xfId="27" applyFont="1" applyFill="1" applyBorder="1" applyAlignment="1">
      <alignment horizontal="left" vertical="center" wrapText="1"/>
    </xf>
    <xf numFmtId="0" fontId="11" fillId="0" borderId="0" xfId="27" applyFont="1" applyFill="1" applyBorder="1" applyAlignment="1">
      <alignment horizontal="left"/>
    </xf>
    <xf numFmtId="0" fontId="12" fillId="0" borderId="0" xfId="27" applyFont="1" applyFill="1" applyBorder="1" applyAlignment="1">
      <alignment horizontal="left"/>
    </xf>
    <xf numFmtId="0" fontId="12" fillId="0" borderId="0" xfId="27" applyFont="1" applyFill="1" applyBorder="1" applyAlignment="1">
      <alignment horizontal="left" vertical="center" wrapText="1"/>
    </xf>
    <xf numFmtId="0" fontId="11" fillId="0" borderId="0" xfId="27" applyFont="1" applyFill="1" applyAlignment="1">
      <alignment horizontal="left" vertical="center" wrapText="1"/>
    </xf>
    <xf numFmtId="0" fontId="11" fillId="0" borderId="0" xfId="27" applyFont="1" applyFill="1" applyBorder="1" applyAlignment="1">
      <alignment horizontal="left" vertical="center" wrapText="1"/>
    </xf>
    <xf numFmtId="0" fontId="12" fillId="0" borderId="0" xfId="27" applyFont="1" applyFill="1" applyAlignment="1">
      <alignment horizontal="left" vertical="center" wrapText="1"/>
    </xf>
    <xf numFmtId="0" fontId="12" fillId="0" borderId="9" xfId="27" applyFont="1" applyFill="1" applyBorder="1" applyAlignment="1">
      <alignment horizontal="left" vertical="center" wrapText="1"/>
    </xf>
    <xf numFmtId="0" fontId="12" fillId="0" borderId="12" xfId="27" applyFont="1" applyFill="1" applyBorder="1" applyAlignment="1">
      <alignment vertical="center"/>
    </xf>
    <xf numFmtId="0" fontId="11" fillId="0" borderId="8" xfId="27" applyFont="1" applyFill="1" applyBorder="1" applyAlignment="1">
      <alignment horizontal="center" vertical="center"/>
    </xf>
    <xf numFmtId="4" fontId="11" fillId="0" borderId="9" xfId="27" applyNumberFormat="1" applyFont="1" applyFill="1" applyBorder="1" applyAlignment="1">
      <alignment horizontal="right" vertical="center" wrapText="1"/>
    </xf>
    <xf numFmtId="0" fontId="11" fillId="0" borderId="11" xfId="27" applyFont="1" applyFill="1" applyBorder="1" applyAlignment="1">
      <alignment horizontal="left" vertical="center" wrapText="1"/>
    </xf>
    <xf numFmtId="0" fontId="11" fillId="0" borderId="35" xfId="27" applyFont="1" applyFill="1" applyBorder="1" applyAlignment="1">
      <alignment horizontal="center" vertical="center"/>
    </xf>
    <xf numFmtId="0" fontId="11" fillId="0" borderId="36" xfId="27" applyFont="1" applyFill="1" applyBorder="1" applyAlignment="1">
      <alignment horizontal="center" vertical="center" wrapText="1"/>
    </xf>
    <xf numFmtId="0" fontId="11" fillId="0" borderId="36" xfId="27" applyFont="1" applyFill="1" applyBorder="1" applyAlignment="1">
      <alignment horizontal="left" vertical="center" wrapText="1"/>
    </xf>
    <xf numFmtId="165" fontId="11" fillId="0" borderId="36" xfId="27" applyNumberFormat="1" applyFont="1" applyFill="1" applyBorder="1" applyAlignment="1">
      <alignment horizontal="left" vertical="center" wrapText="1"/>
    </xf>
    <xf numFmtId="165" fontId="12" fillId="0" borderId="36" xfId="27" applyNumberFormat="1" applyFont="1" applyFill="1" applyBorder="1" applyAlignment="1">
      <alignment horizontal="left" vertical="center" wrapText="1"/>
    </xf>
    <xf numFmtId="0" fontId="11" fillId="0" borderId="23" xfId="27" applyFont="1" applyFill="1" applyBorder="1" applyAlignment="1">
      <alignment horizontal="left" vertical="center" wrapText="1"/>
    </xf>
    <xf numFmtId="0" fontId="11" fillId="0" borderId="9" xfId="27" applyFont="1" applyFill="1" applyBorder="1" applyAlignment="1">
      <alignment horizontal="left"/>
    </xf>
    <xf numFmtId="0" fontId="11" fillId="0" borderId="10" xfId="27" applyFont="1" applyFill="1" applyBorder="1" applyAlignment="1">
      <alignment horizontal="left" vertical="center" wrapText="1"/>
    </xf>
    <xf numFmtId="4" fontId="11" fillId="0" borderId="9" xfId="27" applyNumberFormat="1" applyFont="1" applyFill="1" applyBorder="1" applyAlignment="1">
      <alignment horizontal="left" vertical="center"/>
    </xf>
    <xf numFmtId="0" fontId="11" fillId="0" borderId="36" xfId="27" applyFont="1" applyFill="1" applyBorder="1" applyAlignment="1">
      <alignment horizontal="center" vertical="center"/>
    </xf>
    <xf numFmtId="0" fontId="11" fillId="0" borderId="36" xfId="27" applyFont="1" applyFill="1" applyBorder="1" applyAlignment="1">
      <alignment horizontal="left" vertical="center"/>
    </xf>
    <xf numFmtId="4" fontId="12" fillId="0" borderId="36" xfId="27" applyNumberFormat="1" applyFont="1" applyFill="1" applyBorder="1" applyAlignment="1">
      <alignment horizontal="right" vertical="center" wrapText="1"/>
    </xf>
    <xf numFmtId="15" fontId="11" fillId="0" borderId="0" xfId="27" applyNumberFormat="1" applyFont="1" applyFill="1" applyBorder="1" applyAlignment="1">
      <alignment horizontal="left" vertical="center" wrapText="1"/>
    </xf>
    <xf numFmtId="15" fontId="11" fillId="0" borderId="36" xfId="27" applyNumberFormat="1" applyFont="1" applyFill="1" applyBorder="1" applyAlignment="1">
      <alignment horizontal="left" vertical="center" wrapText="1"/>
    </xf>
    <xf numFmtId="15" fontId="12" fillId="0" borderId="36" xfId="27" applyNumberFormat="1" applyFont="1" applyFill="1" applyBorder="1" applyAlignment="1">
      <alignment horizontal="left" vertical="center" wrapText="1"/>
    </xf>
    <xf numFmtId="0" fontId="11" fillId="0" borderId="0" xfId="27" applyFont="1" applyFill="1" applyBorder="1" applyAlignment="1">
      <alignment horizontal="center" vertical="center" wrapText="1"/>
    </xf>
    <xf numFmtId="0" fontId="11" fillId="0" borderId="0" xfId="27" applyFont="1" applyFill="1" applyBorder="1" applyAlignment="1">
      <alignment horizontal="left" wrapText="1"/>
    </xf>
    <xf numFmtId="4" fontId="11" fillId="0" borderId="0" xfId="27" applyNumberFormat="1" applyFont="1" applyFill="1" applyBorder="1" applyAlignment="1">
      <alignment horizontal="right" vertical="center" wrapText="1"/>
    </xf>
    <xf numFmtId="165" fontId="11" fillId="0" borderId="0" xfId="27" applyNumberFormat="1" applyFont="1" applyFill="1" applyBorder="1" applyAlignment="1">
      <alignment horizontal="left" vertical="center" wrapText="1"/>
    </xf>
    <xf numFmtId="0" fontId="17" fillId="0" borderId="0" xfId="27" applyFont="1" applyFill="1" applyBorder="1" applyAlignment="1">
      <alignment horizontal="left" vertical="center" wrapText="1"/>
    </xf>
    <xf numFmtId="0" fontId="11" fillId="0" borderId="9" xfId="0" applyFont="1" applyFill="1" applyBorder="1" applyAlignment="1">
      <alignment horizontal="center" vertical="center" wrapText="1"/>
    </xf>
    <xf numFmtId="0" fontId="11" fillId="0" borderId="9" xfId="0" applyFont="1" applyFill="1" applyBorder="1" applyAlignment="1">
      <alignment horizontal="left" vertical="center" wrapText="1"/>
    </xf>
    <xf numFmtId="4" fontId="11" fillId="0" borderId="9" xfId="0" applyNumberFormat="1" applyFont="1" applyFill="1" applyBorder="1" applyAlignment="1">
      <alignment horizontal="right" vertical="center" wrapText="1"/>
    </xf>
    <xf numFmtId="0" fontId="11" fillId="0" borderId="36" xfId="27" applyFont="1" applyFill="1" applyBorder="1" applyAlignment="1">
      <alignment horizontal="left"/>
    </xf>
    <xf numFmtId="0" fontId="11" fillId="0" borderId="23" xfId="27" applyFont="1" applyFill="1" applyBorder="1" applyAlignment="1">
      <alignment horizontal="left"/>
    </xf>
    <xf numFmtId="4" fontId="11" fillId="0" borderId="0" xfId="27" applyNumberFormat="1" applyFont="1" applyFill="1" applyBorder="1" applyAlignment="1">
      <alignment horizontal="right"/>
    </xf>
    <xf numFmtId="0" fontId="11" fillId="0" borderId="16" xfId="27" applyFont="1" applyFill="1" applyBorder="1" applyAlignment="1">
      <alignment horizontal="left" vertical="center" wrapText="1"/>
    </xf>
    <xf numFmtId="4" fontId="11" fillId="0" borderId="16" xfId="0" applyNumberFormat="1" applyFont="1" applyFill="1" applyBorder="1" applyAlignment="1">
      <alignment horizontal="right" vertical="center" wrapText="1"/>
    </xf>
    <xf numFmtId="0" fontId="11" fillId="0" borderId="36" xfId="0" applyFont="1" applyFill="1" applyBorder="1" applyAlignment="1">
      <alignment horizontal="left" vertical="center" wrapText="1"/>
    </xf>
    <xf numFmtId="165" fontId="11" fillId="0" borderId="36" xfId="0" applyNumberFormat="1" applyFont="1" applyFill="1" applyBorder="1" applyAlignment="1">
      <alignment horizontal="left" vertical="center" wrapText="1"/>
    </xf>
    <xf numFmtId="165" fontId="11" fillId="0" borderId="23" xfId="0" applyNumberFormat="1" applyFont="1" applyFill="1" applyBorder="1" applyAlignment="1">
      <alignment horizontal="left" vertical="center" wrapText="1"/>
    </xf>
    <xf numFmtId="165" fontId="11" fillId="0" borderId="0" xfId="0" applyNumberFormat="1" applyFont="1" applyFill="1" applyBorder="1" applyAlignment="1">
      <alignment horizontal="left" vertical="center" wrapText="1"/>
    </xf>
    <xf numFmtId="0" fontId="11" fillId="0" borderId="0" xfId="0" applyFont="1" applyFill="1" applyBorder="1" applyAlignment="1">
      <alignment horizontal="left" vertical="center" wrapText="1"/>
    </xf>
    <xf numFmtId="4" fontId="11" fillId="0" borderId="0" xfId="0" applyNumberFormat="1" applyFont="1" applyFill="1" applyBorder="1" applyAlignment="1">
      <alignment horizontal="left" vertical="center" wrapText="1"/>
    </xf>
    <xf numFmtId="0" fontId="11" fillId="0" borderId="38" xfId="27" applyFont="1" applyFill="1" applyBorder="1" applyAlignment="1">
      <alignment horizontal="center" vertical="center" wrapText="1"/>
    </xf>
    <xf numFmtId="4" fontId="11" fillId="0" borderId="36" xfId="27" applyNumberFormat="1" applyFont="1" applyFill="1" applyBorder="1" applyAlignment="1">
      <alignment horizontal="right" vertical="center" wrapText="1"/>
    </xf>
    <xf numFmtId="0" fontId="11" fillId="0" borderId="15" xfId="27" applyFont="1" applyFill="1" applyBorder="1" applyAlignment="1">
      <alignment horizontal="left" vertical="center" wrapText="1"/>
    </xf>
    <xf numFmtId="0" fontId="11" fillId="0" borderId="34" xfId="27" applyFont="1" applyFill="1" applyBorder="1" applyAlignment="1">
      <alignment horizontal="center" vertical="center"/>
    </xf>
    <xf numFmtId="0" fontId="11" fillId="0" borderId="12" xfId="27" applyFont="1" applyFill="1" applyBorder="1" applyAlignment="1">
      <alignment horizontal="left" vertical="center" wrapText="1"/>
    </xf>
    <xf numFmtId="167" fontId="11" fillId="0" borderId="36" xfId="27" applyNumberFormat="1" applyFont="1" applyFill="1" applyBorder="1" applyAlignment="1">
      <alignment horizontal="left" vertical="center" wrapText="1"/>
    </xf>
    <xf numFmtId="4" fontId="11" fillId="0" borderId="0" xfId="27" applyNumberFormat="1" applyFont="1" applyFill="1" applyAlignment="1">
      <alignment horizontal="left" vertical="center" wrapText="1"/>
    </xf>
    <xf numFmtId="0" fontId="0" fillId="0" borderId="0" xfId="0" applyFill="1"/>
    <xf numFmtId="0" fontId="12" fillId="0" borderId="2" xfId="27" applyFont="1" applyFill="1" applyBorder="1" applyAlignment="1">
      <alignment vertical="center"/>
    </xf>
    <xf numFmtId="0" fontId="12" fillId="0" borderId="7" xfId="27" applyFont="1" applyFill="1" applyBorder="1" applyAlignment="1">
      <alignment vertical="center"/>
    </xf>
    <xf numFmtId="0" fontId="12" fillId="0" borderId="13" xfId="27" applyFont="1" applyFill="1" applyBorder="1" applyAlignment="1">
      <alignment vertical="center"/>
    </xf>
    <xf numFmtId="0" fontId="10" fillId="0" borderId="0" xfId="27" applyFont="1" applyFill="1" applyBorder="1" applyAlignment="1">
      <alignment horizontal="left" vertical="center"/>
    </xf>
    <xf numFmtId="0" fontId="11" fillId="0" borderId="37" xfId="27" applyFont="1" applyFill="1" applyBorder="1" applyAlignment="1">
      <alignment horizontal="left"/>
    </xf>
    <xf numFmtId="0" fontId="11" fillId="0" borderId="15" xfId="27" applyFont="1" applyFill="1" applyBorder="1" applyAlignment="1">
      <alignment horizontal="left"/>
    </xf>
    <xf numFmtId="0" fontId="11" fillId="0" borderId="38" xfId="27" applyFont="1" applyFill="1" applyBorder="1" applyAlignment="1">
      <alignment horizontal="left"/>
    </xf>
    <xf numFmtId="0" fontId="13" fillId="3" borderId="31" xfId="27" applyFont="1" applyFill="1" applyBorder="1" applyAlignment="1">
      <alignment vertical="center" wrapText="1"/>
    </xf>
    <xf numFmtId="0" fontId="13" fillId="3" borderId="25" xfId="27" applyFont="1" applyFill="1" applyBorder="1" applyAlignment="1">
      <alignment vertical="center" wrapText="1"/>
    </xf>
    <xf numFmtId="0" fontId="12" fillId="3" borderId="25" xfId="27" applyFont="1" applyFill="1" applyBorder="1" applyAlignment="1">
      <alignment horizontal="left" vertical="center" wrapText="1"/>
    </xf>
    <xf numFmtId="0" fontId="11" fillId="0" borderId="16" xfId="27" applyFont="1" applyFill="1" applyBorder="1" applyAlignment="1">
      <alignment horizontal="center" vertical="center" wrapText="1"/>
    </xf>
    <xf numFmtId="0" fontId="12" fillId="0" borderId="32" xfId="27" applyFont="1" applyFill="1" applyBorder="1" applyAlignment="1">
      <alignment vertical="center"/>
    </xf>
    <xf numFmtId="0" fontId="12" fillId="0" borderId="6" xfId="27" applyFont="1" applyFill="1" applyBorder="1" applyAlignment="1">
      <alignment vertical="center"/>
    </xf>
    <xf numFmtId="0" fontId="11" fillId="0" borderId="18" xfId="27" applyFont="1" applyFill="1" applyBorder="1" applyAlignment="1">
      <alignment horizontal="left" vertical="center" wrapText="1"/>
    </xf>
    <xf numFmtId="0" fontId="12" fillId="0" borderId="12" xfId="27" applyFont="1" applyFill="1" applyBorder="1" applyAlignment="1">
      <alignment vertical="center" wrapText="1"/>
    </xf>
    <xf numFmtId="4" fontId="11" fillId="0" borderId="16" xfId="27" applyNumberFormat="1" applyFont="1" applyFill="1" applyBorder="1" applyAlignment="1">
      <alignment horizontal="left" vertical="center"/>
    </xf>
    <xf numFmtId="0" fontId="16" fillId="0" borderId="21" xfId="27" applyFont="1" applyFill="1" applyBorder="1" applyAlignment="1">
      <alignment horizontal="left" vertical="center" wrapText="1"/>
    </xf>
    <xf numFmtId="4" fontId="11" fillId="0" borderId="16" xfId="27" applyNumberFormat="1" applyFont="1" applyFill="1" applyBorder="1" applyAlignment="1">
      <alignment horizontal="right" vertical="center" wrapText="1"/>
    </xf>
    <xf numFmtId="4" fontId="11" fillId="0" borderId="36" xfId="27" applyNumberFormat="1" applyFont="1" applyFill="1" applyBorder="1" applyAlignment="1">
      <alignment horizontal="left" vertical="center" wrapText="1"/>
    </xf>
    <xf numFmtId="4" fontId="12" fillId="0" borderId="36" xfId="0" applyNumberFormat="1" applyFont="1" applyFill="1" applyBorder="1" applyAlignment="1">
      <alignment horizontal="right" vertical="center" wrapText="1"/>
    </xf>
    <xf numFmtId="4" fontId="12" fillId="0" borderId="36" xfId="27" applyNumberFormat="1" applyFont="1" applyFill="1" applyBorder="1" applyAlignment="1">
      <alignment horizontal="right" vertical="center"/>
    </xf>
    <xf numFmtId="0" fontId="12" fillId="0" borderId="36" xfId="27" applyFont="1" applyFill="1" applyBorder="1" applyAlignment="1">
      <alignment horizontal="left" vertical="center"/>
    </xf>
    <xf numFmtId="0" fontId="12" fillId="0" borderId="36" xfId="0" applyFont="1" applyFill="1" applyBorder="1" applyAlignment="1">
      <alignment horizontal="left" vertical="center" wrapText="1"/>
    </xf>
    <xf numFmtId="0" fontId="11" fillId="2" borderId="9" xfId="27" applyFont="1" applyFill="1" applyBorder="1" applyAlignment="1">
      <alignment horizontal="left" vertical="center" wrapText="1"/>
    </xf>
    <xf numFmtId="0" fontId="11" fillId="2" borderId="10" xfId="27" applyFont="1" applyFill="1" applyBorder="1" applyAlignment="1">
      <alignment horizontal="left" vertical="center" wrapText="1"/>
    </xf>
    <xf numFmtId="0" fontId="11" fillId="0" borderId="9" xfId="27" applyFont="1" applyFill="1" applyBorder="1" applyAlignment="1">
      <alignment horizontal="left" wrapText="1"/>
    </xf>
    <xf numFmtId="0" fontId="0" fillId="0" borderId="0" xfId="0" applyBorder="1"/>
    <xf numFmtId="0" fontId="12" fillId="0" borderId="15" xfId="27" applyFont="1" applyFill="1" applyBorder="1" applyAlignment="1">
      <alignment horizontal="left" vertical="center" wrapText="1"/>
    </xf>
    <xf numFmtId="0" fontId="12" fillId="0" borderId="33" xfId="27" applyFont="1" applyFill="1" applyBorder="1" applyAlignment="1">
      <alignment vertical="center"/>
    </xf>
    <xf numFmtId="0" fontId="19" fillId="0" borderId="16" xfId="27" applyFont="1" applyFill="1" applyBorder="1" applyAlignment="1">
      <alignment horizontal="center" vertical="center"/>
    </xf>
    <xf numFmtId="0" fontId="11" fillId="0" borderId="12" xfId="0" applyFont="1" applyFill="1" applyBorder="1" applyAlignment="1">
      <alignment horizontal="left" vertical="center" wrapText="1"/>
    </xf>
    <xf numFmtId="0" fontId="19" fillId="0" borderId="12" xfId="0" applyFont="1" applyFill="1" applyBorder="1" applyAlignment="1">
      <alignment horizontal="center" vertical="center" wrapText="1"/>
    </xf>
    <xf numFmtId="165" fontId="11" fillId="0" borderId="12" xfId="0" applyNumberFormat="1" applyFont="1" applyFill="1" applyBorder="1" applyAlignment="1">
      <alignment horizontal="left" vertical="center" wrapText="1"/>
    </xf>
    <xf numFmtId="165" fontId="11" fillId="0" borderId="2" xfId="27" applyNumberFormat="1" applyFont="1" applyFill="1" applyBorder="1" applyAlignment="1">
      <alignment horizontal="left" vertical="center" wrapText="1"/>
    </xf>
    <xf numFmtId="165" fontId="11" fillId="0" borderId="12" xfId="27" applyNumberFormat="1" applyFont="1" applyFill="1" applyBorder="1" applyAlignment="1">
      <alignment horizontal="left" vertical="center" wrapText="1"/>
    </xf>
    <xf numFmtId="165" fontId="11" fillId="0" borderId="13" xfId="27" applyNumberFormat="1" applyFont="1" applyFill="1" applyBorder="1" applyAlignment="1">
      <alignment horizontal="left" vertical="center" wrapText="1"/>
    </xf>
    <xf numFmtId="165" fontId="11" fillId="0" borderId="14" xfId="27" applyNumberFormat="1" applyFont="1" applyFill="1" applyBorder="1" applyAlignment="1">
      <alignment horizontal="left" vertical="center" wrapText="1"/>
    </xf>
    <xf numFmtId="0" fontId="11" fillId="2" borderId="12" xfId="27" applyFont="1" applyFill="1" applyBorder="1" applyAlignment="1">
      <alignment horizontal="left" vertical="center" wrapText="1"/>
    </xf>
    <xf numFmtId="0" fontId="11" fillId="2" borderId="12" xfId="27" applyFont="1" applyFill="1" applyBorder="1" applyAlignment="1">
      <alignment horizontal="left" vertical="center"/>
    </xf>
    <xf numFmtId="0" fontId="11" fillId="0" borderId="14" xfId="27"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12" xfId="27" applyFont="1" applyFill="1" applyBorder="1" applyAlignment="1">
      <alignment horizontal="left" vertical="center" wrapText="1"/>
    </xf>
    <xf numFmtId="0" fontId="11" fillId="0" borderId="24" xfId="27" applyFont="1" applyFill="1" applyBorder="1" applyAlignment="1">
      <alignment horizontal="center" vertical="center"/>
    </xf>
    <xf numFmtId="0" fontId="19" fillId="0" borderId="1" xfId="27" applyFont="1" applyFill="1" applyBorder="1" applyAlignment="1">
      <alignment horizontal="center" vertical="center"/>
    </xf>
    <xf numFmtId="0" fontId="11" fillId="0" borderId="35" xfId="27" applyFont="1" applyFill="1" applyBorder="1" applyAlignment="1">
      <alignment horizontal="left"/>
    </xf>
    <xf numFmtId="0" fontId="0" fillId="0" borderId="0" xfId="0"/>
    <xf numFmtId="0" fontId="11" fillId="0" borderId="9" xfId="27" applyFont="1" applyFill="1" applyBorder="1" applyAlignment="1">
      <alignment horizontal="left" vertical="center" wrapText="1"/>
    </xf>
    <xf numFmtId="0" fontId="11" fillId="0" borderId="0" xfId="27" applyFont="1" applyFill="1" applyBorder="1" applyAlignment="1">
      <alignment horizontal="left" vertical="center" wrapText="1"/>
    </xf>
    <xf numFmtId="165" fontId="11" fillId="0" borderId="9" xfId="27" applyNumberFormat="1" applyFont="1" applyFill="1" applyBorder="1" applyAlignment="1">
      <alignment horizontal="left" vertical="center" wrapText="1"/>
    </xf>
    <xf numFmtId="0" fontId="11" fillId="0" borderId="9" xfId="27" applyFont="1" applyFill="1" applyBorder="1" applyAlignment="1">
      <alignment horizontal="left" vertical="center"/>
    </xf>
    <xf numFmtId="165" fontId="11" fillId="0" borderId="0" xfId="27" applyNumberFormat="1" applyFont="1" applyFill="1" applyBorder="1" applyAlignment="1">
      <alignment horizontal="left" vertical="center" wrapText="1"/>
    </xf>
    <xf numFmtId="165" fontId="11" fillId="0" borderId="9" xfId="0" applyNumberFormat="1" applyFont="1" applyFill="1" applyBorder="1" applyAlignment="1">
      <alignment horizontal="left" vertical="center" wrapText="1"/>
    </xf>
    <xf numFmtId="165" fontId="11" fillId="0" borderId="16" xfId="27" applyNumberFormat="1" applyFont="1" applyFill="1" applyBorder="1" applyAlignment="1">
      <alignment horizontal="left" vertical="center" wrapText="1"/>
    </xf>
    <xf numFmtId="0" fontId="11" fillId="0" borderId="16" xfId="27" applyFont="1" applyFill="1" applyBorder="1" applyAlignment="1">
      <alignment horizontal="left" vertical="center" wrapText="1"/>
    </xf>
    <xf numFmtId="0" fontId="11" fillId="0" borderId="17" xfId="27" applyFont="1" applyFill="1" applyBorder="1" applyAlignment="1">
      <alignment horizontal="left" vertical="center" wrapText="1"/>
    </xf>
    <xf numFmtId="165" fontId="11" fillId="0" borderId="12" xfId="27" quotePrefix="1" applyNumberFormat="1" applyFont="1" applyFill="1" applyBorder="1" applyAlignment="1">
      <alignment horizontal="left" vertical="center" wrapText="1"/>
    </xf>
    <xf numFmtId="0" fontId="11" fillId="0" borderId="12" xfId="0" applyFont="1" applyFill="1" applyBorder="1" applyAlignment="1">
      <alignment horizontal="center" vertical="center" wrapText="1"/>
    </xf>
    <xf numFmtId="0" fontId="0" fillId="0" borderId="0" xfId="0" applyFill="1" applyAlignment="1">
      <alignment wrapText="1"/>
    </xf>
    <xf numFmtId="0" fontId="0" fillId="0" borderId="0" xfId="0" applyFill="1" applyBorder="1"/>
    <xf numFmtId="0" fontId="11" fillId="0" borderId="0" xfId="27" applyFont="1" applyFill="1" applyBorder="1" applyAlignment="1">
      <alignment horizontal="center" vertical="center"/>
    </xf>
    <xf numFmtId="167" fontId="11" fillId="0" borderId="0" xfId="27" applyNumberFormat="1" applyFont="1" applyFill="1" applyBorder="1" applyAlignment="1">
      <alignment horizontal="left" vertical="center" wrapText="1"/>
    </xf>
    <xf numFmtId="0" fontId="11" fillId="0" borderId="0" xfId="27" applyFont="1" applyFill="1" applyBorder="1" applyAlignment="1">
      <alignment horizontal="left" vertical="top" wrapText="1"/>
    </xf>
    <xf numFmtId="0" fontId="0" fillId="0" borderId="0" xfId="0" applyFill="1" applyBorder="1" applyAlignment="1">
      <alignment wrapText="1"/>
    </xf>
    <xf numFmtId="0" fontId="12" fillId="0" borderId="9" xfId="27" applyFont="1" applyFill="1" applyBorder="1" applyAlignment="1">
      <alignment horizontal="left" vertical="center" wrapText="1"/>
    </xf>
    <xf numFmtId="0" fontId="12" fillId="0" borderId="36" xfId="27" applyFont="1" applyFill="1" applyBorder="1" applyAlignment="1">
      <alignment horizontal="left" vertical="center" wrapText="1"/>
    </xf>
    <xf numFmtId="4" fontId="19" fillId="0" borderId="12" xfId="0" applyNumberFormat="1" applyFont="1" applyFill="1" applyBorder="1" applyAlignment="1">
      <alignment horizontal="right" vertical="center" wrapText="1"/>
    </xf>
    <xf numFmtId="0" fontId="11" fillId="0" borderId="21" xfId="27" applyFont="1" applyFill="1" applyBorder="1" applyAlignment="1">
      <alignment horizontal="left" vertical="center" wrapText="1"/>
    </xf>
    <xf numFmtId="0" fontId="12" fillId="0" borderId="36" xfId="27" applyFont="1" applyFill="1" applyBorder="1" applyAlignment="1">
      <alignment horizontal="left" vertical="center" wrapText="1"/>
    </xf>
    <xf numFmtId="0" fontId="13" fillId="0" borderId="29" xfId="27" applyFont="1" applyFill="1" applyBorder="1" applyAlignment="1">
      <alignment vertical="center"/>
    </xf>
    <xf numFmtId="0" fontId="12" fillId="0" borderId="26" xfId="27" applyFont="1" applyFill="1" applyBorder="1" applyAlignment="1">
      <alignment vertical="center"/>
    </xf>
    <xf numFmtId="0" fontId="12" fillId="0" borderId="26" xfId="27" applyFont="1" applyFill="1" applyBorder="1" applyAlignment="1">
      <alignment vertical="center" wrapText="1"/>
    </xf>
    <xf numFmtId="0" fontId="12" fillId="0" borderId="27" xfId="27" applyFont="1" applyFill="1" applyBorder="1" applyAlignment="1">
      <alignment vertical="center" wrapText="1"/>
    </xf>
    <xf numFmtId="0" fontId="13" fillId="3" borderId="36" xfId="27" applyFont="1" applyFill="1" applyBorder="1" applyAlignment="1">
      <alignment vertical="center" wrapText="1"/>
    </xf>
    <xf numFmtId="0" fontId="13" fillId="3" borderId="23" xfId="27" applyFont="1" applyFill="1" applyBorder="1" applyAlignment="1">
      <alignment vertical="center" wrapText="1"/>
    </xf>
    <xf numFmtId="0" fontId="11" fillId="0" borderId="33" xfId="27" applyFont="1" applyFill="1" applyBorder="1" applyAlignment="1">
      <alignment horizontal="left" vertical="center" wrapText="1"/>
    </xf>
    <xf numFmtId="0" fontId="11" fillId="0" borderId="26" xfId="27" applyFont="1" applyFill="1" applyBorder="1" applyAlignment="1">
      <alignment horizontal="left" vertical="center" wrapText="1"/>
    </xf>
    <xf numFmtId="0" fontId="11" fillId="0" borderId="26" xfId="27" applyFont="1" applyFill="1" applyBorder="1" applyAlignment="1">
      <alignment horizontal="center" vertical="center" wrapText="1"/>
    </xf>
    <xf numFmtId="4" fontId="11" fillId="0" borderId="26" xfId="27" applyNumberFormat="1" applyFont="1" applyFill="1" applyBorder="1" applyAlignment="1">
      <alignment horizontal="right" vertical="center" wrapText="1"/>
    </xf>
    <xf numFmtId="0" fontId="3" fillId="0" borderId="26" xfId="27" applyFont="1" applyFill="1" applyBorder="1" applyAlignment="1">
      <alignment horizontal="left" vertical="center" wrapText="1"/>
    </xf>
    <xf numFmtId="165" fontId="11" fillId="0" borderId="26" xfId="27" applyNumberFormat="1" applyFont="1" applyFill="1" applyBorder="1" applyAlignment="1">
      <alignment horizontal="left" vertical="center" wrapText="1"/>
    </xf>
    <xf numFmtId="0" fontId="11" fillId="0" borderId="27" xfId="27" applyFont="1" applyFill="1" applyBorder="1" applyAlignment="1">
      <alignment horizontal="left" vertical="center" wrapText="1"/>
    </xf>
    <xf numFmtId="0" fontId="11" fillId="0" borderId="29" xfId="27" applyFont="1" applyFill="1" applyBorder="1" applyAlignment="1">
      <alignment horizontal="center" vertical="center"/>
    </xf>
    <xf numFmtId="0" fontId="11" fillId="0" borderId="42" xfId="27" applyFont="1" applyFill="1" applyBorder="1" applyAlignment="1">
      <alignment horizontal="left" vertical="center" wrapText="1"/>
    </xf>
    <xf numFmtId="0" fontId="11" fillId="0" borderId="33" xfId="27" applyFont="1" applyFill="1" applyBorder="1" applyAlignment="1">
      <alignment horizontal="center" vertical="center" wrapText="1"/>
    </xf>
    <xf numFmtId="0" fontId="22" fillId="0" borderId="0" xfId="0" applyFont="1" applyFill="1" applyBorder="1" applyAlignment="1">
      <alignment horizontal="center" wrapText="1"/>
    </xf>
    <xf numFmtId="0" fontId="22" fillId="0" borderId="0" xfId="0" applyFont="1" applyFill="1" applyBorder="1" applyAlignment="1">
      <alignment horizontal="center"/>
    </xf>
    <xf numFmtId="0" fontId="22" fillId="0" borderId="0" xfId="0" applyFont="1" applyFill="1" applyBorder="1"/>
    <xf numFmtId="4" fontId="11" fillId="0" borderId="12" xfId="0" applyNumberFormat="1" applyFont="1" applyFill="1" applyBorder="1" applyAlignment="1">
      <alignment horizontal="right" vertical="center" wrapText="1"/>
    </xf>
    <xf numFmtId="0" fontId="11" fillId="0" borderId="29" xfId="27" applyFont="1" applyFill="1" applyBorder="1" applyAlignment="1">
      <alignment horizontal="center" vertical="center" wrapText="1"/>
    </xf>
    <xf numFmtId="0" fontId="12" fillId="0" borderId="36" xfId="27" applyFont="1" applyFill="1" applyBorder="1" applyAlignment="1">
      <alignment horizontal="left" vertical="center" wrapText="1"/>
    </xf>
    <xf numFmtId="165" fontId="11" fillId="0" borderId="16" xfId="0" applyNumberFormat="1" applyFont="1" applyFill="1" applyBorder="1" applyAlignment="1">
      <alignment horizontal="left" vertical="center" wrapText="1"/>
    </xf>
    <xf numFmtId="0" fontId="11" fillId="0" borderId="1" xfId="27" applyFont="1" applyFill="1" applyBorder="1" applyAlignment="1">
      <alignment horizontal="center" vertical="center"/>
    </xf>
    <xf numFmtId="0" fontId="19" fillId="0" borderId="19" xfId="27" applyFont="1" applyFill="1" applyBorder="1" applyAlignment="1">
      <alignment horizontal="center" vertical="center"/>
    </xf>
    <xf numFmtId="0" fontId="0" fillId="0" borderId="0" xfId="0" applyFill="1" applyBorder="1" applyAlignment="1">
      <alignment horizontal="center" wrapText="1"/>
    </xf>
    <xf numFmtId="0" fontId="11" fillId="0" borderId="9" xfId="27" applyFont="1" applyFill="1" applyBorder="1" applyAlignment="1">
      <alignment horizontal="left" vertical="center" wrapText="1"/>
    </xf>
    <xf numFmtId="0" fontId="22" fillId="0" borderId="0" xfId="0" applyFont="1" applyFill="1" applyBorder="1" applyAlignment="1">
      <alignment horizontal="center" wrapText="1"/>
    </xf>
    <xf numFmtId="0" fontId="22" fillId="0" borderId="0" xfId="0" applyFont="1" applyFill="1" applyBorder="1" applyAlignment="1">
      <alignment horizontal="center" vertical="center" wrapText="1"/>
    </xf>
    <xf numFmtId="0" fontId="12" fillId="0" borderId="4" xfId="27" applyFont="1" applyFill="1" applyBorder="1" applyAlignment="1">
      <alignment horizontal="left" vertical="center" wrapText="1"/>
    </xf>
    <xf numFmtId="0" fontId="12" fillId="0" borderId="42" xfId="27" applyFont="1" applyFill="1" applyBorder="1" applyAlignment="1">
      <alignment horizontal="left" vertical="center" wrapText="1"/>
    </xf>
    <xf numFmtId="0" fontId="12" fillId="0" borderId="4" xfId="27" applyFont="1" applyFill="1" applyBorder="1" applyAlignment="1">
      <alignment vertical="center" wrapText="1"/>
    </xf>
    <xf numFmtId="0" fontId="12" fillId="0" borderId="42" xfId="27" applyFont="1" applyFill="1" applyBorder="1" applyAlignment="1">
      <alignment vertical="center" wrapText="1"/>
    </xf>
    <xf numFmtId="0" fontId="12" fillId="0" borderId="49" xfId="27" applyFont="1" applyFill="1" applyBorder="1" applyAlignment="1">
      <alignment vertical="center"/>
    </xf>
    <xf numFmtId="0" fontId="12" fillId="0" borderId="50" xfId="27" applyFont="1" applyFill="1" applyBorder="1" applyAlignment="1">
      <alignment horizontal="left" vertical="center" wrapText="1"/>
    </xf>
    <xf numFmtId="0" fontId="23" fillId="0" borderId="0" xfId="0" applyFont="1" applyAlignment="1">
      <alignment vertical="center"/>
    </xf>
    <xf numFmtId="0" fontId="23" fillId="0" borderId="0" xfId="0" applyFont="1" applyAlignment="1">
      <alignment horizontal="left" vertical="center"/>
    </xf>
    <xf numFmtId="0" fontId="12" fillId="0" borderId="36" xfId="27" applyFont="1" applyFill="1" applyBorder="1" applyAlignment="1">
      <alignment horizontal="left" vertical="center" wrapText="1"/>
    </xf>
    <xf numFmtId="0" fontId="21" fillId="0" borderId="0" xfId="0" applyFont="1" applyFill="1" applyBorder="1" applyAlignment="1">
      <alignment horizontal="center" vertical="center" wrapText="1"/>
    </xf>
    <xf numFmtId="15" fontId="10" fillId="0" borderId="0" xfId="27" applyNumberFormat="1" applyFont="1" applyFill="1" applyBorder="1" applyAlignment="1">
      <alignment horizontal="left" vertical="center"/>
    </xf>
    <xf numFmtId="0" fontId="13" fillId="3" borderId="47" xfId="27" applyFont="1" applyFill="1" applyBorder="1" applyAlignment="1">
      <alignment horizontal="left" vertical="center" wrapText="1"/>
    </xf>
    <xf numFmtId="0" fontId="13" fillId="3" borderId="48" xfId="27" applyFont="1" applyFill="1" applyBorder="1" applyAlignment="1">
      <alignment horizontal="left" vertical="center" wrapText="1"/>
    </xf>
    <xf numFmtId="0" fontId="13" fillId="3" borderId="38" xfId="27" applyFont="1" applyFill="1" applyBorder="1" applyAlignment="1">
      <alignment horizontal="left" vertical="center" wrapText="1"/>
    </xf>
    <xf numFmtId="0" fontId="12" fillId="0" borderId="24" xfId="27" applyFont="1" applyFill="1" applyBorder="1" applyAlignment="1">
      <alignment horizontal="left" vertical="center"/>
    </xf>
    <xf numFmtId="0" fontId="12" fillId="0" borderId="45" xfId="27" applyFont="1" applyFill="1" applyBorder="1" applyAlignment="1">
      <alignment horizontal="left" vertical="center"/>
    </xf>
    <xf numFmtId="0" fontId="14" fillId="0" borderId="19" xfId="27" applyFont="1" applyFill="1" applyBorder="1" applyAlignment="1">
      <alignment horizontal="center" vertical="center" textRotation="90" wrapText="1"/>
    </xf>
    <xf numFmtId="0" fontId="14" fillId="0" borderId="42" xfId="27" applyFont="1" applyFill="1" applyBorder="1" applyAlignment="1">
      <alignment horizontal="center" vertical="center" textRotation="90" wrapText="1"/>
    </xf>
    <xf numFmtId="0" fontId="12" fillId="0" borderId="19" xfId="27" applyFont="1" applyFill="1" applyBorder="1" applyAlignment="1">
      <alignment horizontal="left" vertical="center" wrapText="1"/>
    </xf>
    <xf numFmtId="0" fontId="12" fillId="0" borderId="42" xfId="27" applyFont="1" applyFill="1" applyBorder="1" applyAlignment="1">
      <alignment horizontal="left" vertical="center" wrapText="1"/>
    </xf>
    <xf numFmtId="0" fontId="13" fillId="3" borderId="30" xfId="27" applyFont="1" applyFill="1" applyBorder="1" applyAlignment="1">
      <alignment horizontal="left" vertical="center" wrapText="1"/>
    </xf>
    <xf numFmtId="0" fontId="13" fillId="3" borderId="31" xfId="27" applyFont="1" applyFill="1" applyBorder="1" applyAlignment="1">
      <alignment horizontal="left" vertical="center" wrapText="1"/>
    </xf>
    <xf numFmtId="0" fontId="12" fillId="0" borderId="3" xfId="27" applyFont="1" applyFill="1" applyBorder="1" applyAlignment="1">
      <alignment horizontal="center" vertical="center"/>
    </xf>
    <xf numFmtId="0" fontId="12" fillId="0" borderId="24" xfId="27" applyFont="1" applyFill="1" applyBorder="1" applyAlignment="1">
      <alignment horizontal="center" vertical="center"/>
    </xf>
    <xf numFmtId="0" fontId="12" fillId="0" borderId="45" xfId="27" applyFont="1" applyFill="1" applyBorder="1" applyAlignment="1">
      <alignment horizontal="center" vertical="center"/>
    </xf>
    <xf numFmtId="0" fontId="14" fillId="0" borderId="4" xfId="27" applyFont="1" applyFill="1" applyBorder="1" applyAlignment="1">
      <alignment horizontal="center" vertical="center" textRotation="90" wrapText="1"/>
    </xf>
    <xf numFmtId="0" fontId="12" fillId="0" borderId="26" xfId="27" applyFont="1" applyFill="1" applyBorder="1" applyAlignment="1">
      <alignment horizontal="left" vertical="center" wrapText="1"/>
    </xf>
    <xf numFmtId="0" fontId="12" fillId="0" borderId="9" xfId="27" applyFont="1" applyFill="1" applyBorder="1" applyAlignment="1">
      <alignment horizontal="left" vertical="center" wrapText="1"/>
    </xf>
    <xf numFmtId="0" fontId="12" fillId="0" borderId="36" xfId="27" applyFont="1" applyFill="1" applyBorder="1" applyAlignment="1">
      <alignment horizontal="left" vertical="center" wrapText="1"/>
    </xf>
    <xf numFmtId="0" fontId="12" fillId="0" borderId="3" xfId="27" applyFont="1" applyFill="1" applyBorder="1" applyAlignment="1">
      <alignment horizontal="left" vertical="center" wrapText="1"/>
    </xf>
    <xf numFmtId="0" fontId="12" fillId="0" borderId="24" xfId="27" applyFont="1" applyFill="1" applyBorder="1" applyAlignment="1">
      <alignment horizontal="left" vertical="center" wrapText="1"/>
    </xf>
    <xf numFmtId="0" fontId="12" fillId="0" borderId="45" xfId="27" applyFont="1" applyFill="1" applyBorder="1" applyAlignment="1">
      <alignment horizontal="left" vertical="center" wrapText="1"/>
    </xf>
    <xf numFmtId="0" fontId="12" fillId="0" borderId="4" xfId="27" applyFont="1" applyFill="1" applyBorder="1" applyAlignment="1">
      <alignment horizontal="left" vertical="center" wrapText="1"/>
    </xf>
    <xf numFmtId="0" fontId="14" fillId="0" borderId="43" xfId="27" applyFont="1" applyFill="1" applyBorder="1" applyAlignment="1">
      <alignment horizontal="center" vertical="center" textRotation="90" wrapText="1"/>
    </xf>
    <xf numFmtId="0" fontId="14" fillId="0" borderId="22" xfId="27" applyFont="1" applyFill="1" applyBorder="1" applyAlignment="1">
      <alignment horizontal="center" vertical="center" textRotation="90" wrapText="1"/>
    </xf>
    <xf numFmtId="0" fontId="14" fillId="0" borderId="46" xfId="27" applyFont="1" applyFill="1" applyBorder="1" applyAlignment="1">
      <alignment horizontal="center" vertical="center" textRotation="90" wrapText="1"/>
    </xf>
    <xf numFmtId="0" fontId="12" fillId="0" borderId="12" xfId="27" applyFont="1" applyFill="1" applyBorder="1" applyAlignment="1">
      <alignment horizontal="left" vertical="center" wrapText="1"/>
    </xf>
    <xf numFmtId="0" fontId="12" fillId="0" borderId="15" xfId="27" applyFont="1" applyFill="1" applyBorder="1" applyAlignment="1">
      <alignment horizontal="center" vertical="center" wrapText="1"/>
    </xf>
    <xf numFmtId="0" fontId="12" fillId="0" borderId="11" xfId="27" applyFont="1" applyFill="1" applyBorder="1" applyAlignment="1">
      <alignment horizontal="center" vertical="center" wrapText="1"/>
    </xf>
    <xf numFmtId="0" fontId="12" fillId="0" borderId="20" xfId="27" applyFont="1" applyFill="1" applyBorder="1" applyAlignment="1">
      <alignment horizontal="left" vertical="center" wrapText="1"/>
    </xf>
    <xf numFmtId="0" fontId="12" fillId="0" borderId="44" xfId="27" applyFont="1" applyFill="1" applyBorder="1" applyAlignment="1">
      <alignment horizontal="left" vertical="center" wrapText="1"/>
    </xf>
    <xf numFmtId="0" fontId="12" fillId="0" borderId="15" xfId="27" applyFont="1" applyFill="1" applyBorder="1" applyAlignment="1">
      <alignment horizontal="left" vertical="center" wrapText="1"/>
    </xf>
    <xf numFmtId="0" fontId="12" fillId="0" borderId="11" xfId="27" applyFont="1" applyFill="1" applyBorder="1" applyAlignment="1">
      <alignment horizontal="left" vertical="center" wrapText="1"/>
    </xf>
    <xf numFmtId="0" fontId="12" fillId="0" borderId="32" xfId="27" applyFont="1" applyFill="1" applyBorder="1" applyAlignment="1">
      <alignment horizontal="left" vertical="center" wrapText="1"/>
    </xf>
    <xf numFmtId="0" fontId="12" fillId="0" borderId="33" xfId="27" applyFont="1" applyFill="1" applyBorder="1" applyAlignment="1">
      <alignment horizontal="left" vertical="center" wrapText="1"/>
    </xf>
    <xf numFmtId="0" fontId="12" fillId="0" borderId="27" xfId="27" applyFont="1" applyFill="1" applyBorder="1" applyAlignment="1">
      <alignment horizontal="left" vertical="center" wrapText="1"/>
    </xf>
    <xf numFmtId="0" fontId="12" fillId="0" borderId="10" xfId="27" applyFont="1" applyFill="1" applyBorder="1" applyAlignment="1">
      <alignment horizontal="left" vertical="center" wrapText="1"/>
    </xf>
    <xf numFmtId="0" fontId="12" fillId="0" borderId="23" xfId="27" applyFont="1" applyFill="1" applyBorder="1" applyAlignment="1">
      <alignment horizontal="left" vertical="center" wrapText="1"/>
    </xf>
    <xf numFmtId="0" fontId="12" fillId="0" borderId="3" xfId="27" applyFont="1" applyFill="1" applyBorder="1" applyAlignment="1">
      <alignment horizontal="center" vertical="center" wrapText="1"/>
    </xf>
    <xf numFmtId="0" fontId="12" fillId="0" borderId="24" xfId="27" applyFont="1" applyFill="1" applyBorder="1" applyAlignment="1">
      <alignment horizontal="center" vertical="center" wrapText="1"/>
    </xf>
    <xf numFmtId="0" fontId="12" fillId="0" borderId="1" xfId="27" applyFont="1" applyFill="1" applyBorder="1" applyAlignment="1">
      <alignment horizontal="center" vertical="center" wrapText="1"/>
    </xf>
    <xf numFmtId="0" fontId="14" fillId="0" borderId="26" xfId="27" applyFont="1" applyFill="1" applyBorder="1" applyAlignment="1">
      <alignment horizontal="center" vertical="center" textRotation="90" wrapText="1"/>
    </xf>
    <xf numFmtId="0" fontId="14" fillId="0" borderId="9" xfId="27" applyFont="1" applyFill="1" applyBorder="1" applyAlignment="1">
      <alignment horizontal="center" vertical="center" textRotation="90" wrapText="1"/>
    </xf>
    <xf numFmtId="0" fontId="14" fillId="0" borderId="36" xfId="27" applyFont="1" applyFill="1" applyBorder="1" applyAlignment="1">
      <alignment horizontal="center" vertical="center" textRotation="90" wrapText="1"/>
    </xf>
    <xf numFmtId="0" fontId="12" fillId="0" borderId="29" xfId="27" applyFont="1" applyFill="1" applyBorder="1" applyAlignment="1">
      <alignment horizontal="left" vertical="center" wrapText="1"/>
    </xf>
    <xf numFmtId="0" fontId="12" fillId="0" borderId="8" xfId="27" applyFont="1" applyFill="1" applyBorder="1" applyAlignment="1">
      <alignment horizontal="left" vertical="center" wrapText="1"/>
    </xf>
    <xf numFmtId="0" fontId="12" fillId="0" borderId="35" xfId="27" applyFont="1" applyFill="1" applyBorder="1" applyAlignment="1">
      <alignment horizontal="left" vertical="center" wrapText="1"/>
    </xf>
    <xf numFmtId="0" fontId="17" fillId="3" borderId="31" xfId="27" applyFont="1" applyFill="1" applyBorder="1" applyAlignment="1">
      <alignment horizontal="left" vertical="center" wrapText="1"/>
    </xf>
    <xf numFmtId="0" fontId="17" fillId="3" borderId="25" xfId="27" applyFont="1" applyFill="1" applyBorder="1" applyAlignment="1">
      <alignment horizontal="left" vertical="center" wrapText="1"/>
    </xf>
    <xf numFmtId="0" fontId="12" fillId="0" borderId="5" xfId="27" applyFont="1" applyFill="1" applyBorder="1" applyAlignment="1">
      <alignment horizontal="left" vertical="center" wrapText="1"/>
    </xf>
    <xf numFmtId="0" fontId="12" fillId="0" borderId="1" xfId="27" applyFont="1" applyFill="1" applyBorder="1" applyAlignment="1">
      <alignment horizontal="center" vertical="center"/>
    </xf>
    <xf numFmtId="0" fontId="18" fillId="0" borderId="22" xfId="27" applyFont="1" applyFill="1" applyBorder="1" applyAlignment="1">
      <alignment horizontal="left" vertical="center" wrapText="1"/>
    </xf>
    <xf numFmtId="0" fontId="18" fillId="0" borderId="13" xfId="27" applyFont="1" applyFill="1" applyBorder="1" applyAlignment="1">
      <alignment horizontal="left" vertical="center" wrapText="1"/>
    </xf>
    <xf numFmtId="0" fontId="11" fillId="0" borderId="37" xfId="27" applyFont="1" applyFill="1" applyBorder="1" applyAlignment="1">
      <alignment horizontal="left" vertical="top" wrapText="1"/>
    </xf>
    <xf numFmtId="0" fontId="11" fillId="0" borderId="41" xfId="27" applyFont="1" applyFill="1" applyBorder="1" applyAlignment="1">
      <alignment horizontal="left" vertical="top" wrapText="1"/>
    </xf>
    <xf numFmtId="0" fontId="12" fillId="0" borderId="2" xfId="27" applyFont="1" applyFill="1" applyBorder="1" applyAlignment="1">
      <alignment horizontal="left" vertical="center" wrapText="1"/>
    </xf>
    <xf numFmtId="0" fontId="12" fillId="0" borderId="22" xfId="27" applyFont="1" applyFill="1" applyBorder="1" applyAlignment="1">
      <alignment horizontal="left" vertical="center" wrapText="1"/>
    </xf>
    <xf numFmtId="0" fontId="12" fillId="0" borderId="28" xfId="27" applyFont="1" applyFill="1" applyBorder="1" applyAlignment="1">
      <alignment horizontal="center" vertical="center" wrapText="1"/>
    </xf>
    <xf numFmtId="0" fontId="12" fillId="0" borderId="39" xfId="27" applyFont="1" applyFill="1" applyBorder="1" applyAlignment="1">
      <alignment horizontal="center" vertical="center" wrapText="1"/>
    </xf>
    <xf numFmtId="0" fontId="12" fillId="0" borderId="2" xfId="27" applyFont="1" applyFill="1" applyBorder="1" applyAlignment="1">
      <alignment horizontal="center" vertical="center" wrapText="1"/>
    </xf>
    <xf numFmtId="0" fontId="12" fillId="0" borderId="40" xfId="27" applyFont="1" applyFill="1" applyBorder="1" applyAlignment="1">
      <alignment horizontal="center" vertical="center" wrapText="1"/>
    </xf>
    <xf numFmtId="15" fontId="11" fillId="0" borderId="9" xfId="27" applyNumberFormat="1" applyFont="1" applyFill="1" applyBorder="1" applyAlignment="1">
      <alignment horizontal="left" vertical="center" wrapText="1"/>
    </xf>
    <xf numFmtId="0" fontId="11" fillId="0" borderId="16" xfId="0" applyFont="1" applyFill="1" applyBorder="1" applyAlignment="1">
      <alignment horizontal="center" vertical="center" wrapText="1"/>
    </xf>
    <xf numFmtId="0" fontId="11" fillId="0" borderId="16" xfId="0" applyFont="1" applyFill="1" applyBorder="1" applyAlignment="1">
      <alignment horizontal="left" vertical="center" wrapText="1"/>
    </xf>
    <xf numFmtId="0" fontId="0" fillId="0" borderId="16" xfId="0" applyFill="1" applyBorder="1"/>
  </cellXfs>
  <cellStyles count="45">
    <cellStyle name="Comma 2" xfId="5" xr:uid="{00000000-0005-0000-0000-000001000000}"/>
    <cellStyle name="Comma 2 2" xfId="6" xr:uid="{00000000-0005-0000-0000-000002000000}"/>
    <cellStyle name="Comma 2 3" xfId="7" xr:uid="{00000000-0005-0000-0000-000003000000}"/>
    <cellStyle name="Comma 3" xfId="8" xr:uid="{00000000-0005-0000-0000-000004000000}"/>
    <cellStyle name="Comma 3 2" xfId="9" xr:uid="{00000000-0005-0000-0000-000005000000}"/>
    <cellStyle name="Comma 3 3" xfId="10" xr:uid="{00000000-0005-0000-0000-000006000000}"/>
    <cellStyle name="Comma 4" xfId="11" xr:uid="{00000000-0005-0000-0000-000007000000}"/>
    <cellStyle name="Comma 4 2" xfId="12" xr:uid="{00000000-0005-0000-0000-000008000000}"/>
    <cellStyle name="Comma 5" xfId="13" xr:uid="{00000000-0005-0000-0000-000009000000}"/>
    <cellStyle name="Currency 2" xfId="14" xr:uid="{00000000-0005-0000-0000-00000A000000}"/>
    <cellStyle name="Currency 2 2" xfId="15" xr:uid="{00000000-0005-0000-0000-00000B000000}"/>
    <cellStyle name="Currency 2 3" xfId="16" xr:uid="{00000000-0005-0000-0000-00000C000000}"/>
    <cellStyle name="Currency 2 4" xfId="42" xr:uid="{00000000-0005-0000-0000-00000D000000}"/>
    <cellStyle name="Currency 3" xfId="17" xr:uid="{00000000-0005-0000-0000-00000E000000}"/>
    <cellStyle name="Currency 4" xfId="18" xr:uid="{00000000-0005-0000-0000-00000F000000}"/>
    <cellStyle name="Hyperlink 2" xfId="19" xr:uid="{00000000-0005-0000-0000-000010000000}"/>
    <cellStyle name="Normal" xfId="0" builtinId="0"/>
    <cellStyle name="Normal 2" xfId="20" xr:uid="{00000000-0005-0000-0000-000012000000}"/>
    <cellStyle name="Normal 2 2" xfId="21" xr:uid="{00000000-0005-0000-0000-000013000000}"/>
    <cellStyle name="Normal 2 2 2" xfId="3" xr:uid="{00000000-0005-0000-0000-000014000000}"/>
    <cellStyle name="Normal 2 2 2 2" xfId="22" xr:uid="{00000000-0005-0000-0000-000015000000}"/>
    <cellStyle name="Normal 2 2 2 2 2" xfId="23" xr:uid="{00000000-0005-0000-0000-000016000000}"/>
    <cellStyle name="Normal 2 2 2 2 3" xfId="24" xr:uid="{00000000-0005-0000-0000-000017000000}"/>
    <cellStyle name="Normal 2 2 3" xfId="25" xr:uid="{00000000-0005-0000-0000-000018000000}"/>
    <cellStyle name="Normal 2 2 3 2" xfId="26" xr:uid="{00000000-0005-0000-0000-000019000000}"/>
    <cellStyle name="Normal 3" xfId="27" xr:uid="{00000000-0005-0000-0000-00001A000000}"/>
    <cellStyle name="Normal 3 2" xfId="2" xr:uid="{00000000-0005-0000-0000-00001B000000}"/>
    <cellStyle name="Normal 3 2 2" xfId="28" xr:uid="{00000000-0005-0000-0000-00001C000000}"/>
    <cellStyle name="Normal 3 2 2 2" xfId="29" xr:uid="{00000000-0005-0000-0000-00001D000000}"/>
    <cellStyle name="Normal 3 2 2 3" xfId="30" xr:uid="{00000000-0005-0000-0000-00001E000000}"/>
    <cellStyle name="Normal 3 3" xfId="31" xr:uid="{00000000-0005-0000-0000-00001F000000}"/>
    <cellStyle name="Normal 3 4" xfId="32" xr:uid="{00000000-0005-0000-0000-000020000000}"/>
    <cellStyle name="Normal 4" xfId="1" xr:uid="{00000000-0005-0000-0000-000021000000}"/>
    <cellStyle name="Normal 4 2" xfId="34" xr:uid="{00000000-0005-0000-0000-000022000000}"/>
    <cellStyle name="Normal 4 3" xfId="33" xr:uid="{00000000-0005-0000-0000-000023000000}"/>
    <cellStyle name="Normal 5" xfId="35" xr:uid="{00000000-0005-0000-0000-000024000000}"/>
    <cellStyle name="Normal 5 2" xfId="36" xr:uid="{00000000-0005-0000-0000-000025000000}"/>
    <cellStyle name="Normal 5 3" xfId="37" xr:uid="{00000000-0005-0000-0000-000026000000}"/>
    <cellStyle name="Normal 6" xfId="4" xr:uid="{00000000-0005-0000-0000-000027000000}"/>
    <cellStyle name="Normal 6 2" xfId="38" xr:uid="{00000000-0005-0000-0000-000028000000}"/>
    <cellStyle name="Normal 6 3" xfId="39" xr:uid="{00000000-0005-0000-0000-000029000000}"/>
    <cellStyle name="Normal 7" xfId="43" xr:uid="{00000000-0005-0000-0000-00002A000000}"/>
    <cellStyle name="Normal 7 2" xfId="44" xr:uid="{00000000-0005-0000-0000-00002B000000}"/>
    <cellStyle name="Percent 2" xfId="40" xr:uid="{00000000-0005-0000-0000-00002C000000}"/>
    <cellStyle name="Percent 2 2" xfId="41" xr:uid="{00000000-0005-0000-0000-00002D000000}"/>
  </cellStyles>
  <dxfs count="0"/>
  <tableStyles count="0" defaultTableStyle="TableStyleMedium2" defaultPivotStyle="PivotStyleLight16"/>
  <colors>
    <mruColors>
      <color rgb="FFFFFFCC"/>
      <color rgb="FFFF6600"/>
      <color rgb="FFFD67E0"/>
      <color rgb="FFD503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emai/AppData/Local/Microsoft/Windows/INetCache/IE/Z758NCDI/2451-OC-SU-Semi-Annual%20Report%20d%20d%209%20sep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Project Information"/>
      <sheetName val="Project Monitoring Main"/>
      <sheetName val="Procurement Plan Details"/>
      <sheetName val="Contract Administration"/>
      <sheetName val="External Audit"/>
      <sheetName val="Risks and Probabilities"/>
      <sheetName val="Risk Assessment Matrix"/>
      <sheetName val="Risk Management Matrix"/>
    </sheetNames>
    <sheetDataSet>
      <sheetData sheetId="0"/>
      <sheetData sheetId="1"/>
      <sheetData sheetId="2"/>
      <sheetData sheetId="3"/>
      <sheetData sheetId="4"/>
      <sheetData sheetId="5"/>
      <sheetData sheetId="6"/>
      <sheetData sheetId="7">
        <row r="18">
          <cell r="D18" t="str">
            <v>Development</v>
          </cell>
        </row>
        <row r="38">
          <cell r="D38" t="str">
            <v>Public Management and Governance</v>
          </cell>
        </row>
        <row r="48">
          <cell r="D48" t="str">
            <v>Development</v>
          </cell>
        </row>
        <row r="58">
          <cell r="D58" t="str">
            <v>Macroeconomic and Fiscal Sustainability</v>
          </cell>
        </row>
        <row r="68">
          <cell r="D68" t="str">
            <v>Environmental and Social Sustainability</v>
          </cell>
        </row>
        <row r="78">
          <cell r="D78" t="str">
            <v>Fiduciary</v>
          </cell>
        </row>
        <row r="88">
          <cell r="D88" t="str">
            <v>Fiduciary</v>
          </cell>
        </row>
        <row r="98">
          <cell r="D98" t="str">
            <v>Public Management and Governance</v>
          </cell>
        </row>
      </sheetData>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4"/>
  <sheetViews>
    <sheetView tabSelected="1" topLeftCell="E37" zoomScale="70" zoomScaleNormal="70" workbookViewId="0">
      <selection activeCell="K40" sqref="K40"/>
    </sheetView>
  </sheetViews>
  <sheetFormatPr defaultColWidth="9.140625" defaultRowHeight="15" x14ac:dyDescent="0.25"/>
  <cols>
    <col min="1" max="1" width="6.140625" style="102" customWidth="1"/>
    <col min="2" max="2" width="10.7109375" style="102" customWidth="1"/>
    <col min="3" max="3" width="19" style="1" customWidth="1"/>
    <col min="4" max="4" width="14.5703125" style="1" customWidth="1"/>
    <col min="5" max="5" width="75.28515625" style="1" customWidth="1"/>
    <col min="6" max="6" width="20.28515625" style="1" customWidth="1"/>
    <col min="7" max="7" width="13.5703125" style="1" customWidth="1"/>
    <col min="8" max="8" width="20" style="1" customWidth="1"/>
    <col min="9" max="9" width="23.140625" style="1" customWidth="1"/>
    <col min="10" max="10" width="18.140625" style="1" customWidth="1"/>
    <col min="11" max="11" width="17.7109375" style="1" customWidth="1"/>
    <col min="12" max="12" width="17.28515625" style="1" customWidth="1"/>
    <col min="13" max="13" width="17.7109375" style="1" customWidth="1"/>
    <col min="14" max="14" width="21.28515625" style="1" customWidth="1"/>
    <col min="15" max="15" width="20.85546875" style="1" customWidth="1"/>
    <col min="16" max="16" width="17.28515625" style="1" customWidth="1"/>
    <col min="17" max="17" width="24.42578125" style="1" customWidth="1"/>
    <col min="18" max="18" width="18.28515625" style="1" customWidth="1"/>
    <col min="19" max="19" width="16" style="1" customWidth="1"/>
    <col min="20" max="20" width="21" style="1" customWidth="1"/>
    <col min="21" max="21" width="19.85546875" style="1" customWidth="1"/>
    <col min="22" max="22" width="18.7109375" style="1" customWidth="1"/>
    <col min="23" max="24" width="21.5703125" style="1" customWidth="1"/>
    <col min="25" max="25" width="19.7109375" style="1" customWidth="1"/>
    <col min="26" max="26" width="23.85546875" style="1" customWidth="1"/>
    <col min="27" max="27" width="19.5703125" style="1" customWidth="1"/>
    <col min="28" max="28" width="29.140625" style="1" customWidth="1"/>
    <col min="29" max="29" width="16.7109375" style="1" customWidth="1"/>
    <col min="30" max="30" width="21.7109375" style="1" customWidth="1"/>
    <col min="31" max="31" width="22.140625" style="1" customWidth="1"/>
    <col min="32" max="32" width="49.140625" style="1" customWidth="1"/>
    <col min="33" max="33" width="24.85546875" style="1" customWidth="1"/>
    <col min="34" max="34" width="16.140625" style="1" hidden="1" customWidth="1"/>
    <col min="35" max="35" width="29.42578125" style="1" hidden="1" customWidth="1"/>
    <col min="36" max="36" width="18.7109375" style="1" hidden="1" customWidth="1"/>
    <col min="37" max="37" width="16" style="1" hidden="1" customWidth="1"/>
    <col min="38" max="38" width="29.7109375" style="102" customWidth="1"/>
    <col min="39" max="39" width="20" style="1" customWidth="1"/>
    <col min="40" max="40" width="32.42578125" style="1" customWidth="1"/>
    <col min="41" max="41" width="32.7109375" style="1" customWidth="1"/>
    <col min="42" max="42" width="11.85546875" style="1" customWidth="1"/>
    <col min="43" max="16384" width="9.140625" style="1"/>
  </cols>
  <sheetData>
    <row r="1" spans="2:42" ht="28.5" customHeight="1" x14ac:dyDescent="0.25">
      <c r="B1" s="56"/>
    </row>
    <row r="2" spans="2:42" ht="38.25" customHeight="1" x14ac:dyDescent="0.25">
      <c r="B2" s="56"/>
      <c r="C2" s="60" t="s">
        <v>109</v>
      </c>
      <c r="D2" s="60"/>
      <c r="E2" s="60"/>
      <c r="F2" s="60"/>
    </row>
    <row r="3" spans="2:42" ht="32.25" customHeight="1" x14ac:dyDescent="0.25">
      <c r="B3" s="56"/>
      <c r="C3" s="60" t="s">
        <v>110</v>
      </c>
      <c r="D3" s="60"/>
      <c r="E3" s="60"/>
      <c r="F3" s="60"/>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row>
    <row r="4" spans="2:42" ht="48.75" customHeight="1" x14ac:dyDescent="0.25">
      <c r="B4" s="56"/>
      <c r="C4" s="60" t="s">
        <v>117</v>
      </c>
      <c r="D4" s="60"/>
      <c r="E4" s="60"/>
      <c r="F4" s="60"/>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row>
    <row r="5" spans="2:42" ht="28.5" customHeight="1" x14ac:dyDescent="0.25">
      <c r="B5" s="56"/>
      <c r="C5" s="5"/>
      <c r="D5" s="5"/>
      <c r="E5" s="164" t="s">
        <v>123</v>
      </c>
      <c r="F5" s="5"/>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row>
    <row r="6" spans="2:42" ht="34.5" customHeight="1" thickBot="1" x14ac:dyDescent="0.3">
      <c r="B6" s="56"/>
      <c r="G6" s="4"/>
      <c r="H6" s="4"/>
      <c r="I6" s="4"/>
      <c r="J6" s="4"/>
      <c r="K6" s="4"/>
      <c r="L6" s="4"/>
      <c r="M6" s="4"/>
      <c r="N6" s="4"/>
      <c r="O6" s="4"/>
      <c r="P6" s="4"/>
      <c r="Q6" s="4"/>
      <c r="R6" s="4"/>
      <c r="S6" s="4"/>
      <c r="T6" s="4"/>
      <c r="U6" s="4"/>
      <c r="V6" s="4"/>
      <c r="W6" s="4"/>
      <c r="X6" s="4"/>
      <c r="Y6" s="4"/>
      <c r="Z6" s="107"/>
      <c r="AA6" s="4"/>
      <c r="AB6" s="4"/>
      <c r="AC6" s="4"/>
      <c r="AD6" s="4"/>
      <c r="AE6" s="4"/>
      <c r="AF6" s="4"/>
      <c r="AG6" s="4"/>
      <c r="AH6" s="4"/>
      <c r="AI6" s="4"/>
      <c r="AJ6" s="4"/>
      <c r="AK6" s="4"/>
      <c r="AL6" s="4"/>
      <c r="AM6" s="4"/>
      <c r="AN6" s="4"/>
      <c r="AO6" s="4"/>
      <c r="AP6" s="4"/>
    </row>
    <row r="7" spans="2:42" ht="42.75" customHeight="1" x14ac:dyDescent="0.25">
      <c r="B7" s="115"/>
      <c r="C7" s="125" t="s">
        <v>124</v>
      </c>
      <c r="D7" s="126"/>
      <c r="E7" s="126"/>
      <c r="F7" s="126"/>
      <c r="G7" s="126"/>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8"/>
      <c r="AG7" s="6"/>
      <c r="AH7" s="10"/>
      <c r="AI7" s="3"/>
      <c r="AJ7" s="3"/>
      <c r="AK7" s="51"/>
      <c r="AL7" s="104"/>
      <c r="AM7" s="8"/>
      <c r="AN7" s="8"/>
      <c r="AO7" s="8"/>
      <c r="AP7" s="7"/>
    </row>
    <row r="8" spans="2:42" ht="49.5" customHeight="1" thickBot="1" x14ac:dyDescent="0.3">
      <c r="B8" s="119"/>
      <c r="C8" s="165" t="s">
        <v>4</v>
      </c>
      <c r="D8" s="166"/>
      <c r="E8" s="167"/>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30"/>
      <c r="AG8" s="6"/>
      <c r="AH8" s="10"/>
      <c r="AI8" s="3"/>
      <c r="AJ8" s="3"/>
      <c r="AK8" s="51"/>
      <c r="AL8" s="104"/>
      <c r="AM8" s="8"/>
      <c r="AN8" s="8"/>
      <c r="AO8" s="8"/>
      <c r="AP8" s="8"/>
    </row>
    <row r="9" spans="2:42" ht="24.75" customHeight="1" x14ac:dyDescent="0.25">
      <c r="B9" s="115"/>
      <c r="C9" s="168" t="s">
        <v>5</v>
      </c>
      <c r="D9" s="170" t="s">
        <v>6</v>
      </c>
      <c r="E9" s="172" t="s">
        <v>7</v>
      </c>
      <c r="F9" s="172" t="s">
        <v>8</v>
      </c>
      <c r="G9" s="172" t="s">
        <v>9</v>
      </c>
      <c r="H9" s="172" t="s">
        <v>10</v>
      </c>
      <c r="I9" s="172" t="s">
        <v>11</v>
      </c>
      <c r="J9" s="172" t="s">
        <v>105</v>
      </c>
      <c r="K9" s="172" t="s">
        <v>102</v>
      </c>
      <c r="L9" s="172" t="s">
        <v>13</v>
      </c>
      <c r="M9" s="172" t="s">
        <v>14</v>
      </c>
      <c r="N9" s="11" t="s">
        <v>15</v>
      </c>
      <c r="O9" s="71"/>
      <c r="P9" s="71"/>
      <c r="Q9" s="71"/>
      <c r="R9" s="71"/>
      <c r="S9" s="71"/>
      <c r="T9" s="71"/>
      <c r="U9" s="71"/>
      <c r="V9" s="71"/>
      <c r="W9" s="71"/>
      <c r="X9" s="71"/>
      <c r="Y9" s="71"/>
      <c r="Z9" s="71"/>
      <c r="AA9" s="71"/>
      <c r="AB9" s="71"/>
      <c r="AC9" s="71"/>
      <c r="AD9" s="172" t="s">
        <v>16</v>
      </c>
      <c r="AE9" s="172" t="s">
        <v>17</v>
      </c>
      <c r="AF9" s="193" t="s">
        <v>18</v>
      </c>
      <c r="AG9" s="9"/>
      <c r="AH9" s="10"/>
      <c r="AI9" s="10"/>
      <c r="AJ9" s="10"/>
      <c r="AK9" s="84"/>
      <c r="AL9" s="6"/>
      <c r="AM9" s="6"/>
      <c r="AN9" s="6"/>
      <c r="AO9" s="6"/>
      <c r="AP9" s="6"/>
    </row>
    <row r="10" spans="2:42" ht="44.25" customHeight="1" x14ac:dyDescent="0.25">
      <c r="B10" s="115"/>
      <c r="C10" s="168"/>
      <c r="D10" s="170"/>
      <c r="E10" s="172"/>
      <c r="F10" s="172"/>
      <c r="G10" s="172"/>
      <c r="H10" s="172"/>
      <c r="I10" s="172"/>
      <c r="J10" s="172"/>
      <c r="K10" s="172"/>
      <c r="L10" s="172"/>
      <c r="M10" s="172"/>
      <c r="N10" s="195" t="s">
        <v>19</v>
      </c>
      <c r="O10" s="196"/>
      <c r="P10" s="191" t="s">
        <v>20</v>
      </c>
      <c r="Q10" s="192"/>
      <c r="R10" s="195" t="s">
        <v>21</v>
      </c>
      <c r="S10" s="196"/>
      <c r="T10" s="195" t="s">
        <v>22</v>
      </c>
      <c r="U10" s="196"/>
      <c r="V10" s="195" t="s">
        <v>23</v>
      </c>
      <c r="W10" s="196"/>
      <c r="X10" s="195" t="s">
        <v>24</v>
      </c>
      <c r="Y10" s="196"/>
      <c r="Z10" s="195" t="s">
        <v>25</v>
      </c>
      <c r="AA10" s="196"/>
      <c r="AB10" s="195" t="s">
        <v>26</v>
      </c>
      <c r="AC10" s="196"/>
      <c r="AD10" s="172"/>
      <c r="AE10" s="172"/>
      <c r="AF10" s="193"/>
      <c r="AG10" s="9"/>
      <c r="AH10" s="10"/>
      <c r="AI10" s="10"/>
      <c r="AJ10" s="10"/>
      <c r="AK10" s="84"/>
      <c r="AL10" s="6"/>
      <c r="AM10" s="6"/>
      <c r="AN10" s="6"/>
      <c r="AO10" s="6"/>
      <c r="AP10" s="6"/>
    </row>
    <row r="11" spans="2:42" ht="46.5" customHeight="1" thickBot="1" x14ac:dyDescent="0.3">
      <c r="B11" s="115"/>
      <c r="C11" s="169"/>
      <c r="D11" s="171"/>
      <c r="E11" s="173"/>
      <c r="F11" s="173"/>
      <c r="G11" s="173"/>
      <c r="H11" s="173"/>
      <c r="I11" s="173"/>
      <c r="J11" s="173"/>
      <c r="K11" s="173"/>
      <c r="L11" s="173"/>
      <c r="M11" s="173"/>
      <c r="N11" s="124" t="s">
        <v>27</v>
      </c>
      <c r="O11" s="124" t="s">
        <v>28</v>
      </c>
      <c r="P11" s="124" t="s">
        <v>27</v>
      </c>
      <c r="Q11" s="124" t="s">
        <v>28</v>
      </c>
      <c r="R11" s="124" t="s">
        <v>27</v>
      </c>
      <c r="S11" s="124" t="s">
        <v>28</v>
      </c>
      <c r="T11" s="124" t="s">
        <v>27</v>
      </c>
      <c r="U11" s="124" t="s">
        <v>28</v>
      </c>
      <c r="V11" s="124" t="s">
        <v>27</v>
      </c>
      <c r="W11" s="124" t="s">
        <v>28</v>
      </c>
      <c r="X11" s="124" t="s">
        <v>27</v>
      </c>
      <c r="Y11" s="124" t="s">
        <v>28</v>
      </c>
      <c r="Z11" s="124" t="s">
        <v>27</v>
      </c>
      <c r="AA11" s="124" t="s">
        <v>28</v>
      </c>
      <c r="AB11" s="124" t="s">
        <v>27</v>
      </c>
      <c r="AC11" s="124" t="s">
        <v>28</v>
      </c>
      <c r="AD11" s="173"/>
      <c r="AE11" s="173"/>
      <c r="AF11" s="194"/>
      <c r="AG11" s="9"/>
      <c r="AH11" s="10"/>
      <c r="AI11" s="10"/>
      <c r="AJ11" s="10"/>
      <c r="AK11" s="84"/>
      <c r="AL11" s="6"/>
      <c r="AM11" s="6"/>
      <c r="AN11" s="6"/>
      <c r="AO11" s="6"/>
      <c r="AP11" s="6"/>
    </row>
    <row r="12" spans="2:42" ht="96" customHeight="1" x14ac:dyDescent="0.25">
      <c r="B12" s="163">
        <v>1</v>
      </c>
      <c r="C12" s="138" t="s">
        <v>29</v>
      </c>
      <c r="D12" s="133">
        <v>2.2999999999999998</v>
      </c>
      <c r="E12" s="132" t="s">
        <v>2</v>
      </c>
      <c r="F12" s="132" t="s">
        <v>30</v>
      </c>
      <c r="G12" s="133" t="s">
        <v>31</v>
      </c>
      <c r="H12" s="132" t="s">
        <v>32</v>
      </c>
      <c r="I12" s="132" t="s">
        <v>33</v>
      </c>
      <c r="J12" s="134">
        <v>900000</v>
      </c>
      <c r="K12" s="132"/>
      <c r="L12" s="132" t="s">
        <v>34</v>
      </c>
      <c r="M12" s="132" t="s">
        <v>35</v>
      </c>
      <c r="N12" s="136">
        <v>43255</v>
      </c>
      <c r="O12" s="136"/>
      <c r="P12" s="136">
        <v>43266</v>
      </c>
      <c r="Q12" s="136"/>
      <c r="R12" s="136">
        <v>43269</v>
      </c>
      <c r="S12" s="136"/>
      <c r="T12" s="136">
        <f>+R12+46</f>
        <v>43315</v>
      </c>
      <c r="U12" s="136"/>
      <c r="V12" s="136">
        <f>T12+21</f>
        <v>43336</v>
      </c>
      <c r="W12" s="136"/>
      <c r="X12" s="136">
        <f>+V12+14</f>
        <v>43350</v>
      </c>
      <c r="Y12" s="136"/>
      <c r="Z12" s="136">
        <f>+X12+32</f>
        <v>43382</v>
      </c>
      <c r="AA12" s="136"/>
      <c r="AB12" s="136">
        <f>+Z12+14+250+90+3</f>
        <v>43739</v>
      </c>
      <c r="AC12" s="136"/>
      <c r="AD12" s="132"/>
      <c r="AE12" s="132"/>
      <c r="AF12" s="137" t="s">
        <v>104</v>
      </c>
      <c r="AG12" s="7"/>
      <c r="AH12" s="3"/>
      <c r="AI12" s="3"/>
      <c r="AJ12" s="3"/>
      <c r="AK12" s="51"/>
      <c r="AL12" s="104"/>
      <c r="AM12" s="8"/>
      <c r="AN12" s="8"/>
      <c r="AO12" s="8"/>
      <c r="AP12" s="8"/>
    </row>
    <row r="13" spans="2:42" ht="97.5" customHeight="1" x14ac:dyDescent="0.25">
      <c r="B13" s="163">
        <v>2</v>
      </c>
      <c r="C13" s="12" t="s">
        <v>36</v>
      </c>
      <c r="D13" s="2">
        <v>2.2000000000000002</v>
      </c>
      <c r="E13" s="103" t="s">
        <v>1</v>
      </c>
      <c r="F13" s="103" t="s">
        <v>37</v>
      </c>
      <c r="G13" s="2" t="s">
        <v>31</v>
      </c>
      <c r="H13" s="103" t="s">
        <v>32</v>
      </c>
      <c r="I13" s="103" t="s">
        <v>33</v>
      </c>
      <c r="J13" s="13">
        <v>2800000</v>
      </c>
      <c r="K13" s="103"/>
      <c r="L13" s="103" t="s">
        <v>34</v>
      </c>
      <c r="M13" s="103" t="s">
        <v>35</v>
      </c>
      <c r="N13" s="105">
        <v>43493</v>
      </c>
      <c r="O13" s="105"/>
      <c r="P13" s="105">
        <f>+N13+14</f>
        <v>43507</v>
      </c>
      <c r="Q13" s="105"/>
      <c r="R13" s="105">
        <f>+P13+3</f>
        <v>43510</v>
      </c>
      <c r="S13" s="105"/>
      <c r="T13" s="105">
        <f>+R13+47</f>
        <v>43557</v>
      </c>
      <c r="U13" s="105"/>
      <c r="V13" s="105">
        <f>+T13+18</f>
        <v>43575</v>
      </c>
      <c r="W13" s="105"/>
      <c r="X13" s="105">
        <f>+V13+14</f>
        <v>43589</v>
      </c>
      <c r="Y13" s="105"/>
      <c r="Z13" s="105">
        <f>+X13+31+5</f>
        <v>43625</v>
      </c>
      <c r="AA13" s="105"/>
      <c r="AB13" s="105">
        <f>+Z13+365+90+14</f>
        <v>44094</v>
      </c>
      <c r="AC13" s="105"/>
      <c r="AD13" s="151"/>
      <c r="AE13" s="151"/>
      <c r="AF13" s="22" t="s">
        <v>101</v>
      </c>
      <c r="AG13" s="7"/>
      <c r="AH13" s="3"/>
      <c r="AI13" s="3"/>
      <c r="AJ13" s="3"/>
      <c r="AK13" s="51"/>
      <c r="AL13" s="104"/>
      <c r="AM13" s="8"/>
      <c r="AN13" s="8"/>
      <c r="AO13" s="8"/>
      <c r="AP13" s="8"/>
    </row>
    <row r="14" spans="2:42" ht="35.25" customHeight="1" thickBot="1" x14ac:dyDescent="0.3">
      <c r="B14" s="115"/>
      <c r="C14" s="15"/>
      <c r="D14" s="16"/>
      <c r="E14" s="17"/>
      <c r="F14" s="17"/>
      <c r="G14" s="17"/>
      <c r="H14" s="17"/>
      <c r="I14" s="17"/>
      <c r="J14" s="26">
        <f>SUM(J12:J13)</f>
        <v>3700000</v>
      </c>
      <c r="K14" s="17"/>
      <c r="L14" s="17"/>
      <c r="M14" s="17"/>
      <c r="N14" s="18"/>
      <c r="O14" s="18"/>
      <c r="P14" s="139"/>
      <c r="Q14" s="139"/>
      <c r="R14" s="139"/>
      <c r="S14" s="139"/>
      <c r="T14" s="139"/>
      <c r="U14" s="139"/>
      <c r="V14" s="139"/>
      <c r="W14" s="139"/>
      <c r="X14" s="139"/>
      <c r="Y14" s="139"/>
      <c r="Z14" s="139"/>
      <c r="AA14" s="17"/>
      <c r="AB14" s="17"/>
      <c r="AC14" s="124"/>
      <c r="AD14" s="124"/>
      <c r="AE14" s="17"/>
      <c r="AF14" s="20"/>
      <c r="AG14" s="7"/>
      <c r="AH14" s="3"/>
      <c r="AI14" s="3"/>
      <c r="AJ14" s="3"/>
      <c r="AK14" s="51"/>
      <c r="AL14" s="104"/>
      <c r="AM14" s="8"/>
      <c r="AN14" s="8"/>
      <c r="AO14" s="8"/>
      <c r="AP14" s="8"/>
    </row>
    <row r="15" spans="2:42" ht="36" customHeight="1" thickBot="1" x14ac:dyDescent="0.3">
      <c r="B15" s="115"/>
      <c r="C15" s="4"/>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3"/>
      <c r="AI15" s="3"/>
      <c r="AJ15" s="3"/>
      <c r="AK15" s="51"/>
      <c r="AL15" s="104"/>
      <c r="AM15" s="8"/>
      <c r="AN15" s="8"/>
      <c r="AO15" s="8"/>
      <c r="AP15" s="8"/>
    </row>
    <row r="16" spans="2:42" ht="39" customHeight="1" thickBot="1" x14ac:dyDescent="0.3">
      <c r="B16" s="115"/>
      <c r="C16" s="174" t="s">
        <v>39</v>
      </c>
      <c r="D16" s="175"/>
      <c r="E16" s="175"/>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5"/>
      <c r="AG16" s="6"/>
      <c r="AH16" s="10"/>
      <c r="AI16" s="3"/>
      <c r="AJ16" s="3"/>
      <c r="AK16" s="51"/>
      <c r="AL16" s="104"/>
      <c r="AM16" s="8"/>
      <c r="AN16" s="8"/>
      <c r="AO16" s="8"/>
      <c r="AP16" s="8"/>
    </row>
    <row r="17" spans="1:42" ht="40.5" customHeight="1" x14ac:dyDescent="0.25">
      <c r="B17" s="115"/>
      <c r="C17" s="183" t="s">
        <v>5</v>
      </c>
      <c r="D17" s="187" t="s">
        <v>6</v>
      </c>
      <c r="E17" s="180" t="s">
        <v>7</v>
      </c>
      <c r="F17" s="183" t="s">
        <v>40</v>
      </c>
      <c r="G17" s="180" t="s">
        <v>9</v>
      </c>
      <c r="H17" s="180" t="s">
        <v>41</v>
      </c>
      <c r="I17" s="180" t="s">
        <v>42</v>
      </c>
      <c r="J17" s="180" t="s">
        <v>12</v>
      </c>
      <c r="K17" s="180" t="s">
        <v>43</v>
      </c>
      <c r="L17" s="186" t="s">
        <v>44</v>
      </c>
      <c r="M17" s="197" t="s">
        <v>14</v>
      </c>
      <c r="N17" s="68" t="s">
        <v>15</v>
      </c>
      <c r="O17" s="69"/>
      <c r="P17" s="69"/>
      <c r="Q17" s="69"/>
      <c r="R17" s="69"/>
      <c r="S17" s="69"/>
      <c r="T17" s="69"/>
      <c r="U17" s="69"/>
      <c r="V17" s="69"/>
      <c r="W17" s="69"/>
      <c r="X17" s="69"/>
      <c r="Y17" s="69"/>
      <c r="Z17" s="69"/>
      <c r="AA17" s="69"/>
      <c r="AB17" s="69"/>
      <c r="AC17" s="85"/>
      <c r="AD17" s="198" t="s">
        <v>16</v>
      </c>
      <c r="AE17" s="180" t="s">
        <v>17</v>
      </c>
      <c r="AF17" s="199" t="s">
        <v>18</v>
      </c>
      <c r="AG17" s="9"/>
      <c r="AH17" s="10"/>
      <c r="AI17" s="10"/>
      <c r="AJ17" s="10"/>
      <c r="AK17" s="84"/>
      <c r="AL17" s="6"/>
      <c r="AM17" s="6"/>
      <c r="AN17" s="6"/>
      <c r="AO17" s="6"/>
      <c r="AP17" s="6"/>
    </row>
    <row r="18" spans="1:42" ht="49.5" customHeight="1" x14ac:dyDescent="0.25">
      <c r="B18" s="115"/>
      <c r="C18" s="184"/>
      <c r="D18" s="188"/>
      <c r="E18" s="181"/>
      <c r="F18" s="184"/>
      <c r="G18" s="181"/>
      <c r="H18" s="181"/>
      <c r="I18" s="181"/>
      <c r="J18" s="181"/>
      <c r="K18" s="181"/>
      <c r="L18" s="172"/>
      <c r="M18" s="181"/>
      <c r="N18" s="190" t="s">
        <v>19</v>
      </c>
      <c r="O18" s="190"/>
      <c r="P18" s="191" t="s">
        <v>45</v>
      </c>
      <c r="Q18" s="192"/>
      <c r="R18" s="190" t="s">
        <v>21</v>
      </c>
      <c r="S18" s="190"/>
      <c r="T18" s="190" t="s">
        <v>22</v>
      </c>
      <c r="U18" s="190"/>
      <c r="V18" s="190" t="s">
        <v>23</v>
      </c>
      <c r="W18" s="190"/>
      <c r="X18" s="190" t="s">
        <v>24</v>
      </c>
      <c r="Y18" s="190"/>
      <c r="Z18" s="190" t="s">
        <v>25</v>
      </c>
      <c r="AA18" s="190"/>
      <c r="AB18" s="190" t="s">
        <v>26</v>
      </c>
      <c r="AC18" s="190"/>
      <c r="AD18" s="181"/>
      <c r="AE18" s="181"/>
      <c r="AF18" s="200"/>
      <c r="AG18" s="9"/>
      <c r="AH18" s="10"/>
      <c r="AI18" s="10"/>
      <c r="AJ18" s="10"/>
      <c r="AK18" s="84"/>
      <c r="AL18" s="6"/>
      <c r="AM18" s="6"/>
      <c r="AN18" s="6"/>
      <c r="AO18" s="6"/>
      <c r="AP18" s="6"/>
    </row>
    <row r="19" spans="1:42" ht="30" customHeight="1" thickBot="1" x14ac:dyDescent="0.3">
      <c r="B19" s="115"/>
      <c r="C19" s="185"/>
      <c r="D19" s="189"/>
      <c r="E19" s="182"/>
      <c r="F19" s="185"/>
      <c r="G19" s="182"/>
      <c r="H19" s="182"/>
      <c r="I19" s="182"/>
      <c r="J19" s="182"/>
      <c r="K19" s="182"/>
      <c r="L19" s="173"/>
      <c r="M19" s="182"/>
      <c r="N19" s="162" t="s">
        <v>27</v>
      </c>
      <c r="O19" s="162" t="s">
        <v>28</v>
      </c>
      <c r="P19" s="162" t="s">
        <v>27</v>
      </c>
      <c r="Q19" s="162" t="s">
        <v>28</v>
      </c>
      <c r="R19" s="162" t="s">
        <v>27</v>
      </c>
      <c r="S19" s="162" t="s">
        <v>28</v>
      </c>
      <c r="T19" s="162" t="s">
        <v>27</v>
      </c>
      <c r="U19" s="162" t="s">
        <v>28</v>
      </c>
      <c r="V19" s="162" t="s">
        <v>27</v>
      </c>
      <c r="W19" s="162" t="s">
        <v>28</v>
      </c>
      <c r="X19" s="162" t="s">
        <v>27</v>
      </c>
      <c r="Y19" s="162" t="s">
        <v>28</v>
      </c>
      <c r="Z19" s="162" t="s">
        <v>27</v>
      </c>
      <c r="AA19" s="162" t="s">
        <v>28</v>
      </c>
      <c r="AB19" s="162" t="s">
        <v>27</v>
      </c>
      <c r="AC19" s="162" t="s">
        <v>28</v>
      </c>
      <c r="AD19" s="182"/>
      <c r="AE19" s="182"/>
      <c r="AF19" s="201"/>
      <c r="AG19" s="9"/>
      <c r="AH19" s="10"/>
      <c r="AI19" s="10"/>
      <c r="AJ19" s="10"/>
      <c r="AK19" s="84"/>
      <c r="AL19" s="6"/>
      <c r="AM19" s="6"/>
      <c r="AN19" s="6"/>
      <c r="AO19" s="6"/>
      <c r="AP19" s="6"/>
    </row>
    <row r="20" spans="1:42" ht="77.25" customHeight="1" x14ac:dyDescent="0.25">
      <c r="B20" s="153">
        <v>4</v>
      </c>
      <c r="C20" s="145" t="s">
        <v>46</v>
      </c>
      <c r="D20" s="140">
        <v>1.3</v>
      </c>
      <c r="E20" s="131" t="s">
        <v>47</v>
      </c>
      <c r="F20" s="132" t="s">
        <v>37</v>
      </c>
      <c r="G20" s="133" t="s">
        <v>31</v>
      </c>
      <c r="H20" s="132" t="s">
        <v>48</v>
      </c>
      <c r="I20" s="132" t="s">
        <v>49</v>
      </c>
      <c r="J20" s="134">
        <v>2525000</v>
      </c>
      <c r="K20" s="135"/>
      <c r="L20" s="132" t="s">
        <v>34</v>
      </c>
      <c r="M20" s="132" t="s">
        <v>35</v>
      </c>
      <c r="N20" s="136">
        <v>43283</v>
      </c>
      <c r="O20" s="136"/>
      <c r="P20" s="136">
        <f>N20+18</f>
        <v>43301</v>
      </c>
      <c r="Q20" s="136"/>
      <c r="R20" s="136">
        <f>P20+4</f>
        <v>43305</v>
      </c>
      <c r="S20" s="136"/>
      <c r="T20" s="136">
        <f>R20+9*7</f>
        <v>43368</v>
      </c>
      <c r="U20" s="136"/>
      <c r="V20" s="136">
        <f>T20+31</f>
        <v>43399</v>
      </c>
      <c r="W20" s="136"/>
      <c r="X20" s="136">
        <f>V20+14</f>
        <v>43413</v>
      </c>
      <c r="Y20" s="136"/>
      <c r="Z20" s="136">
        <f>X20+30</f>
        <v>43443</v>
      </c>
      <c r="AA20" s="136"/>
      <c r="AB20" s="136">
        <v>44165</v>
      </c>
      <c r="AC20" s="132"/>
      <c r="AD20" s="132"/>
      <c r="AE20" s="132"/>
      <c r="AF20" s="137"/>
      <c r="AG20" s="9"/>
      <c r="AH20" s="3"/>
      <c r="AI20" s="3"/>
      <c r="AJ20" s="3"/>
      <c r="AK20" s="84"/>
      <c r="AL20" s="6"/>
      <c r="AM20" s="6"/>
      <c r="AN20" s="6"/>
      <c r="AO20" s="6"/>
      <c r="AP20" s="6"/>
    </row>
    <row r="21" spans="1:42" ht="69.75" customHeight="1" x14ac:dyDescent="0.25">
      <c r="B21" s="153">
        <v>5</v>
      </c>
      <c r="C21" s="12" t="s">
        <v>103</v>
      </c>
      <c r="D21" s="2">
        <v>1.3</v>
      </c>
      <c r="E21" s="151" t="s">
        <v>108</v>
      </c>
      <c r="F21" s="103" t="s">
        <v>37</v>
      </c>
      <c r="G21" s="2" t="s">
        <v>31</v>
      </c>
      <c r="H21" s="103" t="s">
        <v>48</v>
      </c>
      <c r="I21" s="103" t="s">
        <v>49</v>
      </c>
      <c r="J21" s="13">
        <v>250000</v>
      </c>
      <c r="K21" s="103"/>
      <c r="L21" s="103" t="s">
        <v>34</v>
      </c>
      <c r="M21" s="103" t="s">
        <v>35</v>
      </c>
      <c r="N21" s="105">
        <v>43267</v>
      </c>
      <c r="O21" s="105"/>
      <c r="P21" s="105">
        <f>+N21+10</f>
        <v>43277</v>
      </c>
      <c r="Q21" s="105"/>
      <c r="R21" s="105">
        <f>+P21+14</f>
        <v>43291</v>
      </c>
      <c r="S21" s="105"/>
      <c r="T21" s="105">
        <f>+R21+45</f>
        <v>43336</v>
      </c>
      <c r="U21" s="105"/>
      <c r="V21" s="105">
        <f>+T21+32</f>
        <v>43368</v>
      </c>
      <c r="W21" s="105"/>
      <c r="X21" s="105">
        <f>+V21+10</f>
        <v>43378</v>
      </c>
      <c r="Y21" s="105"/>
      <c r="Z21" s="105">
        <f>+X21+14</f>
        <v>43392</v>
      </c>
      <c r="AA21" s="105"/>
      <c r="AB21" s="105">
        <f>+Z21+5*30</f>
        <v>43542</v>
      </c>
      <c r="AC21" s="151"/>
      <c r="AD21" s="151" t="s">
        <v>3</v>
      </c>
      <c r="AE21" s="23"/>
      <c r="AF21" s="22"/>
      <c r="AG21" s="7"/>
      <c r="AH21" s="3"/>
      <c r="AI21" s="3"/>
      <c r="AJ21" s="3"/>
      <c r="AK21" s="51"/>
      <c r="AL21" s="104"/>
      <c r="AM21" s="6"/>
      <c r="AN21" s="6"/>
      <c r="AO21" s="6"/>
      <c r="AP21" s="6"/>
    </row>
    <row r="22" spans="1:42" ht="73.5" customHeight="1" x14ac:dyDescent="0.25">
      <c r="A22" s="115"/>
      <c r="B22" s="153">
        <v>9</v>
      </c>
      <c r="C22" s="52" t="s">
        <v>106</v>
      </c>
      <c r="D22" s="2">
        <v>1.2</v>
      </c>
      <c r="E22" s="14" t="s">
        <v>50</v>
      </c>
      <c r="F22" s="151" t="s">
        <v>118</v>
      </c>
      <c r="G22" s="2" t="s">
        <v>31</v>
      </c>
      <c r="H22" s="103" t="s">
        <v>48</v>
      </c>
      <c r="I22" s="103" t="s">
        <v>49</v>
      </c>
      <c r="J22" s="13">
        <v>12500</v>
      </c>
      <c r="K22" s="103"/>
      <c r="L22" s="103" t="s">
        <v>34</v>
      </c>
      <c r="M22" s="151" t="s">
        <v>35</v>
      </c>
      <c r="N22" s="109">
        <v>43343</v>
      </c>
      <c r="O22" s="109"/>
      <c r="P22" s="109">
        <f>+N22+10</f>
        <v>43353</v>
      </c>
      <c r="Q22" s="109"/>
      <c r="R22" s="109" t="s">
        <v>60</v>
      </c>
      <c r="S22" s="109"/>
      <c r="T22" s="109">
        <f>+P22+22</f>
        <v>43375</v>
      </c>
      <c r="U22" s="109"/>
      <c r="V22" s="109">
        <f>+T22+17</f>
        <v>43392</v>
      </c>
      <c r="W22" s="109"/>
      <c r="X22" s="109">
        <f>+V22+10</f>
        <v>43402</v>
      </c>
      <c r="Y22" s="109"/>
      <c r="Z22" s="109">
        <f>+X22+14</f>
        <v>43416</v>
      </c>
      <c r="AA22" s="109"/>
      <c r="AB22" s="109">
        <f>+Z22+1*30</f>
        <v>43446</v>
      </c>
      <c r="AC22" s="110"/>
      <c r="AD22" s="110"/>
      <c r="AE22" s="72"/>
      <c r="AF22" s="73"/>
      <c r="AG22" s="7"/>
      <c r="AH22" s="3"/>
      <c r="AI22" s="21"/>
      <c r="AJ22" s="82"/>
      <c r="AK22" s="62"/>
      <c r="AL22" s="4"/>
      <c r="AM22" s="4"/>
      <c r="AN22" s="4"/>
      <c r="AO22" s="4"/>
      <c r="AP22" s="4"/>
    </row>
    <row r="23" spans="1:42" ht="42" customHeight="1" thickBot="1" x14ac:dyDescent="0.3">
      <c r="B23" s="115"/>
      <c r="C23" s="15"/>
      <c r="D23" s="24"/>
      <c r="E23" s="146"/>
      <c r="F23" s="17"/>
      <c r="G23" s="16"/>
      <c r="H23" s="25"/>
      <c r="I23" s="25"/>
      <c r="J23" s="26">
        <f>SUM(J20:J22)</f>
        <v>2787500</v>
      </c>
      <c r="K23" s="75"/>
      <c r="L23" s="17"/>
      <c r="M23" s="25"/>
      <c r="N23" s="18"/>
      <c r="O23" s="18"/>
      <c r="P23" s="18"/>
      <c r="Q23" s="18"/>
      <c r="R23" s="18"/>
      <c r="S23" s="18"/>
      <c r="T23" s="18"/>
      <c r="U23" s="18"/>
      <c r="V23" s="18"/>
      <c r="W23" s="18"/>
      <c r="X23" s="18"/>
      <c r="Y23" s="18"/>
      <c r="Z23" s="18"/>
      <c r="AA23" s="18"/>
      <c r="AB23" s="19"/>
      <c r="AC23" s="17"/>
      <c r="AD23" s="17"/>
      <c r="AE23" s="17"/>
      <c r="AF23" s="20"/>
      <c r="AG23" s="7"/>
      <c r="AH23" s="3"/>
      <c r="AI23" s="3"/>
      <c r="AJ23" s="3"/>
      <c r="AK23" s="51"/>
      <c r="AL23" s="104"/>
      <c r="AM23" s="8"/>
      <c r="AN23" s="8"/>
      <c r="AO23" s="8"/>
      <c r="AP23" s="8"/>
    </row>
    <row r="24" spans="1:42" ht="25.5" customHeight="1" thickBot="1" x14ac:dyDescent="0.3">
      <c r="B24" s="115"/>
      <c r="C24" s="4"/>
      <c r="D24" s="7"/>
      <c r="E24" s="7"/>
      <c r="F24" s="7"/>
      <c r="G24" s="7"/>
      <c r="H24" s="7"/>
      <c r="I24" s="7"/>
      <c r="J24" s="55"/>
      <c r="K24" s="7"/>
      <c r="L24" s="7"/>
      <c r="M24" s="7"/>
      <c r="N24" s="7"/>
      <c r="O24" s="7"/>
      <c r="P24" s="7"/>
      <c r="Q24" s="7"/>
      <c r="R24" s="7"/>
      <c r="S24" s="7"/>
      <c r="T24" s="7"/>
      <c r="U24" s="7"/>
      <c r="V24" s="7"/>
      <c r="W24" s="7"/>
      <c r="X24" s="7"/>
      <c r="Y24" s="7"/>
      <c r="Z24" s="7"/>
      <c r="AA24" s="7"/>
      <c r="AB24" s="7"/>
      <c r="AC24" s="7"/>
      <c r="AD24" s="7"/>
      <c r="AE24" s="7"/>
      <c r="AF24" s="7"/>
      <c r="AG24" s="7"/>
      <c r="AH24" s="3"/>
      <c r="AI24" s="3"/>
      <c r="AJ24" s="3"/>
      <c r="AK24" s="51"/>
      <c r="AL24" s="104"/>
      <c r="AM24" s="8"/>
      <c r="AN24" s="8"/>
      <c r="AO24" s="8"/>
      <c r="AP24" s="8"/>
    </row>
    <row r="25" spans="1:42" ht="33.75" customHeight="1" thickBot="1" x14ac:dyDescent="0.3">
      <c r="B25" s="115"/>
      <c r="C25" s="174" t="s">
        <v>113</v>
      </c>
      <c r="D25" s="175"/>
      <c r="E25" s="175"/>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5"/>
      <c r="AG25" s="6"/>
      <c r="AH25" s="10"/>
      <c r="AI25" s="3"/>
      <c r="AJ25" s="3"/>
      <c r="AK25" s="51"/>
      <c r="AL25" s="104"/>
      <c r="AM25" s="8"/>
      <c r="AN25" s="8"/>
      <c r="AO25" s="8"/>
      <c r="AP25" s="8"/>
    </row>
    <row r="26" spans="1:42" ht="30" customHeight="1" x14ac:dyDescent="0.25">
      <c r="B26" s="115"/>
      <c r="C26" s="176" t="s">
        <v>5</v>
      </c>
      <c r="D26" s="179" t="s">
        <v>6</v>
      </c>
      <c r="E26" s="180" t="s">
        <v>7</v>
      </c>
      <c r="F26" s="183" t="s">
        <v>52</v>
      </c>
      <c r="G26" s="180" t="s">
        <v>9</v>
      </c>
      <c r="H26" s="186" t="s">
        <v>41</v>
      </c>
      <c r="I26" s="180" t="s">
        <v>53</v>
      </c>
      <c r="J26" s="180" t="s">
        <v>12</v>
      </c>
      <c r="K26" s="180" t="s">
        <v>43</v>
      </c>
      <c r="L26" s="186" t="s">
        <v>44</v>
      </c>
      <c r="M26" s="197" t="s">
        <v>14</v>
      </c>
      <c r="N26" s="68" t="s">
        <v>15</v>
      </c>
      <c r="O26" s="69"/>
      <c r="P26" s="69"/>
      <c r="Q26" s="69"/>
      <c r="R26" s="69"/>
      <c r="S26" s="69"/>
      <c r="T26" s="69"/>
      <c r="U26" s="69"/>
      <c r="V26" s="69"/>
      <c r="W26" s="69"/>
      <c r="X26" s="69"/>
      <c r="Y26" s="69"/>
      <c r="Z26" s="69"/>
      <c r="AA26" s="69"/>
      <c r="AB26" s="69"/>
      <c r="AC26" s="85"/>
      <c r="AD26" s="198" t="s">
        <v>16</v>
      </c>
      <c r="AE26" s="180" t="s">
        <v>17</v>
      </c>
      <c r="AF26" s="199" t="s">
        <v>18</v>
      </c>
      <c r="AG26" s="7"/>
      <c r="AH26" s="41"/>
      <c r="AI26" s="41"/>
      <c r="AJ26" s="41"/>
      <c r="AK26" s="70"/>
      <c r="AL26" s="104"/>
      <c r="AM26" s="8"/>
      <c r="AN26" s="8"/>
      <c r="AO26" s="8"/>
      <c r="AP26" s="7"/>
    </row>
    <row r="27" spans="1:42" ht="47.25" customHeight="1" x14ac:dyDescent="0.25">
      <c r="B27" s="115"/>
      <c r="C27" s="177"/>
      <c r="D27" s="170"/>
      <c r="E27" s="181"/>
      <c r="F27" s="184"/>
      <c r="G27" s="181"/>
      <c r="H27" s="172"/>
      <c r="I27" s="181"/>
      <c r="J27" s="181"/>
      <c r="K27" s="181"/>
      <c r="L27" s="172"/>
      <c r="M27" s="181"/>
      <c r="N27" s="190" t="s">
        <v>19</v>
      </c>
      <c r="O27" s="190"/>
      <c r="P27" s="11" t="s">
        <v>45</v>
      </c>
      <c r="Q27" s="71"/>
      <c r="R27" s="190" t="s">
        <v>21</v>
      </c>
      <c r="S27" s="190"/>
      <c r="T27" s="190" t="s">
        <v>22</v>
      </c>
      <c r="U27" s="190"/>
      <c r="V27" s="190" t="s">
        <v>23</v>
      </c>
      <c r="W27" s="190"/>
      <c r="X27" s="190" t="s">
        <v>24</v>
      </c>
      <c r="Y27" s="190"/>
      <c r="Z27" s="190" t="s">
        <v>25</v>
      </c>
      <c r="AA27" s="190"/>
      <c r="AB27" s="190" t="s">
        <v>26</v>
      </c>
      <c r="AC27" s="190"/>
      <c r="AD27" s="181"/>
      <c r="AE27" s="181"/>
      <c r="AF27" s="200"/>
      <c r="AG27" s="8"/>
      <c r="AH27" s="8"/>
      <c r="AI27" s="8"/>
      <c r="AJ27" s="8"/>
      <c r="AK27" s="8"/>
      <c r="AL27" s="104"/>
      <c r="AM27" s="8"/>
      <c r="AN27" s="8"/>
      <c r="AO27" s="8"/>
      <c r="AP27" s="8"/>
    </row>
    <row r="28" spans="1:42" ht="36.75" customHeight="1" thickBot="1" x14ac:dyDescent="0.3">
      <c r="B28" s="115"/>
      <c r="C28" s="178"/>
      <c r="D28" s="171"/>
      <c r="E28" s="182"/>
      <c r="F28" s="185"/>
      <c r="G28" s="182"/>
      <c r="H28" s="173"/>
      <c r="I28" s="182"/>
      <c r="J28" s="182"/>
      <c r="K28" s="182"/>
      <c r="L28" s="173"/>
      <c r="M28" s="182"/>
      <c r="N28" s="121" t="s">
        <v>27</v>
      </c>
      <c r="O28" s="121" t="s">
        <v>28</v>
      </c>
      <c r="P28" s="121" t="s">
        <v>27</v>
      </c>
      <c r="Q28" s="121" t="s">
        <v>28</v>
      </c>
      <c r="R28" s="121" t="s">
        <v>27</v>
      </c>
      <c r="S28" s="121" t="s">
        <v>28</v>
      </c>
      <c r="T28" s="121" t="s">
        <v>27</v>
      </c>
      <c r="U28" s="121" t="s">
        <v>28</v>
      </c>
      <c r="V28" s="121" t="s">
        <v>27</v>
      </c>
      <c r="W28" s="121" t="s">
        <v>28</v>
      </c>
      <c r="X28" s="121" t="s">
        <v>27</v>
      </c>
      <c r="Y28" s="121" t="s">
        <v>28</v>
      </c>
      <c r="Z28" s="121" t="s">
        <v>27</v>
      </c>
      <c r="AA28" s="121" t="s">
        <v>28</v>
      </c>
      <c r="AB28" s="121" t="s">
        <v>27</v>
      </c>
      <c r="AC28" s="121" t="s">
        <v>28</v>
      </c>
      <c r="AD28" s="182"/>
      <c r="AE28" s="182"/>
      <c r="AF28" s="201"/>
      <c r="AG28" s="8"/>
      <c r="AH28" s="8"/>
      <c r="AI28" s="8"/>
      <c r="AJ28" s="8"/>
      <c r="AK28" s="8"/>
      <c r="AL28" s="104"/>
      <c r="AM28" s="8"/>
      <c r="AN28" s="8"/>
      <c r="AO28" s="8"/>
      <c r="AP28" s="8"/>
    </row>
    <row r="29" spans="1:42" ht="55.5" customHeight="1" x14ac:dyDescent="0.25">
      <c r="B29" s="153">
        <v>13</v>
      </c>
      <c r="C29" s="148" t="s">
        <v>57</v>
      </c>
      <c r="D29" s="113">
        <v>3.1</v>
      </c>
      <c r="E29" s="87" t="s">
        <v>54</v>
      </c>
      <c r="F29" s="87" t="s">
        <v>30</v>
      </c>
      <c r="G29" s="149">
        <v>1</v>
      </c>
      <c r="H29" s="53" t="s">
        <v>55</v>
      </c>
      <c r="I29" s="53" t="s">
        <v>56</v>
      </c>
      <c r="J29" s="144">
        <v>240000</v>
      </c>
      <c r="K29" s="53"/>
      <c r="L29" s="94" t="s">
        <v>34</v>
      </c>
      <c r="M29" s="95" t="s">
        <v>35</v>
      </c>
      <c r="N29" s="91">
        <v>43346</v>
      </c>
      <c r="O29" s="89"/>
      <c r="P29" s="89">
        <f>N29+11</f>
        <v>43357</v>
      </c>
      <c r="Q29" s="89"/>
      <c r="R29" s="89">
        <f>P29+12</f>
        <v>43369</v>
      </c>
      <c r="S29" s="89"/>
      <c r="T29" s="89">
        <f>R29+30</f>
        <v>43399</v>
      </c>
      <c r="U29" s="89"/>
      <c r="V29" s="89">
        <f>T29+25</f>
        <v>43424</v>
      </c>
      <c r="W29" s="89"/>
      <c r="X29" s="89">
        <f>V29+10</f>
        <v>43434</v>
      </c>
      <c r="Y29" s="89"/>
      <c r="Z29" s="89">
        <f>X29+12</f>
        <v>43446</v>
      </c>
      <c r="AA29" s="89"/>
      <c r="AB29" s="89">
        <f>+Z29+3*30</f>
        <v>43536</v>
      </c>
      <c r="AC29" s="89"/>
      <c r="AD29" s="89"/>
      <c r="AE29" s="89"/>
      <c r="AF29" s="96"/>
      <c r="AG29" s="46"/>
      <c r="AH29" s="33"/>
      <c r="AI29" s="33"/>
      <c r="AJ29" s="33"/>
      <c r="AK29" s="33"/>
      <c r="AL29" s="107"/>
      <c r="AM29" s="33"/>
      <c r="AN29" s="33"/>
      <c r="AO29" s="8"/>
      <c r="AP29" s="8"/>
    </row>
    <row r="30" spans="1:42" ht="61.5" customHeight="1" x14ac:dyDescent="0.25">
      <c r="B30" s="153">
        <v>14</v>
      </c>
      <c r="C30" s="12" t="s">
        <v>58</v>
      </c>
      <c r="D30" s="2">
        <v>3.1</v>
      </c>
      <c r="E30" s="151" t="s">
        <v>107</v>
      </c>
      <c r="F30" s="151" t="s">
        <v>30</v>
      </c>
      <c r="G30" s="86">
        <v>1</v>
      </c>
      <c r="H30" s="151" t="s">
        <v>55</v>
      </c>
      <c r="I30" s="151" t="s">
        <v>49</v>
      </c>
      <c r="J30" s="13">
        <v>200000</v>
      </c>
      <c r="K30" s="151" t="s">
        <v>3</v>
      </c>
      <c r="L30" s="103" t="s">
        <v>34</v>
      </c>
      <c r="M30" s="106" t="s">
        <v>35</v>
      </c>
      <c r="N30" s="109" t="e">
        <f>+#REF!+6*7</f>
        <v>#REF!</v>
      </c>
      <c r="O30" s="109"/>
      <c r="P30" s="109" t="e">
        <f>+N30+11</f>
        <v>#REF!</v>
      </c>
      <c r="Q30" s="109"/>
      <c r="R30" s="109" t="e">
        <f>+P30+10</f>
        <v>#REF!</v>
      </c>
      <c r="S30" s="109"/>
      <c r="T30" s="109" t="e">
        <f>R30+33</f>
        <v>#REF!</v>
      </c>
      <c r="U30" s="109"/>
      <c r="V30" s="109" t="e">
        <f>T30+30</f>
        <v>#REF!</v>
      </c>
      <c r="W30" s="109"/>
      <c r="X30" s="109" t="e">
        <f>+V30+10</f>
        <v>#REF!</v>
      </c>
      <c r="Y30" s="109"/>
      <c r="Z30" s="109" t="e">
        <f>+X30+10</f>
        <v>#REF!</v>
      </c>
      <c r="AA30" s="109"/>
      <c r="AB30" s="109" t="e">
        <f>Z30+6*30</f>
        <v>#REF!</v>
      </c>
      <c r="AC30" s="109"/>
      <c r="AD30" s="103"/>
      <c r="AE30" s="80"/>
      <c r="AF30" s="81"/>
      <c r="AG30" s="8"/>
      <c r="AH30" s="8"/>
      <c r="AI30" s="8"/>
      <c r="AJ30" s="8"/>
      <c r="AK30" s="8"/>
      <c r="AL30" s="104"/>
      <c r="AM30" s="8"/>
      <c r="AN30" s="8"/>
      <c r="AO30" s="8"/>
      <c r="AP30" s="8"/>
    </row>
    <row r="31" spans="1:42" s="102" customFormat="1" ht="64.5" customHeight="1" x14ac:dyDescent="0.25">
      <c r="B31" s="153">
        <v>15</v>
      </c>
      <c r="C31" s="52" t="s">
        <v>115</v>
      </c>
      <c r="D31" s="67">
        <v>1.3</v>
      </c>
      <c r="E31" s="111" t="s">
        <v>122</v>
      </c>
      <c r="F31" s="110" t="s">
        <v>116</v>
      </c>
      <c r="G31" s="86">
        <v>1</v>
      </c>
      <c r="H31" s="151" t="s">
        <v>55</v>
      </c>
      <c r="I31" s="151" t="s">
        <v>49</v>
      </c>
      <c r="J31" s="74">
        <v>75000</v>
      </c>
      <c r="K31" s="110"/>
      <c r="L31" s="103" t="s">
        <v>34</v>
      </c>
      <c r="M31" s="106" t="s">
        <v>35</v>
      </c>
      <c r="N31" s="109">
        <v>1139024</v>
      </c>
      <c r="O31" s="109"/>
      <c r="P31" s="109">
        <f>+N31+10</f>
        <v>1139034</v>
      </c>
      <c r="Q31" s="109"/>
      <c r="R31" s="109">
        <f>+P31+7</f>
        <v>1139041</v>
      </c>
      <c r="S31" s="109"/>
      <c r="T31" s="109">
        <f>+R31+30</f>
        <v>1139071</v>
      </c>
      <c r="U31" s="109"/>
      <c r="V31" s="109">
        <f>+T31+17</f>
        <v>1139088</v>
      </c>
      <c r="W31" s="109"/>
      <c r="X31" s="109">
        <f>+V31+10</f>
        <v>1139098</v>
      </c>
      <c r="Y31" s="109"/>
      <c r="Z31" s="109">
        <f>+X31+10</f>
        <v>1139108</v>
      </c>
      <c r="AA31" s="109"/>
      <c r="AB31" s="109">
        <f>+Z31+31</f>
        <v>1139139</v>
      </c>
      <c r="AC31" s="109"/>
      <c r="AD31" s="110"/>
      <c r="AE31" s="110"/>
      <c r="AF31" s="123"/>
      <c r="AG31" s="104"/>
      <c r="AH31" s="104"/>
      <c r="AI31" s="104"/>
      <c r="AJ31" s="104"/>
      <c r="AK31" s="104"/>
      <c r="AL31" s="104"/>
      <c r="AM31" s="104"/>
      <c r="AN31" s="104"/>
      <c r="AO31" s="104"/>
      <c r="AP31" s="104"/>
    </row>
    <row r="32" spans="1:42" ht="54" customHeight="1" x14ac:dyDescent="0.25">
      <c r="B32" s="153">
        <v>16</v>
      </c>
      <c r="C32" s="12" t="s">
        <v>111</v>
      </c>
      <c r="D32" s="2">
        <v>4.0999999999999996</v>
      </c>
      <c r="E32" s="151" t="s">
        <v>61</v>
      </c>
      <c r="F32" s="151" t="s">
        <v>38</v>
      </c>
      <c r="G32" s="86">
        <v>1</v>
      </c>
      <c r="H32" s="151" t="s">
        <v>59</v>
      </c>
      <c r="I32" s="151" t="s">
        <v>49</v>
      </c>
      <c r="J32" s="13">
        <v>4000</v>
      </c>
      <c r="K32" s="151"/>
      <c r="L32" s="103" t="s">
        <v>34</v>
      </c>
      <c r="M32" s="106" t="s">
        <v>35</v>
      </c>
      <c r="N32" s="225">
        <v>43332</v>
      </c>
      <c r="O32" s="151"/>
      <c r="P32" s="225">
        <f>+N32+14</f>
        <v>43346</v>
      </c>
      <c r="Q32" s="225"/>
      <c r="R32" s="151" t="s">
        <v>60</v>
      </c>
      <c r="S32" s="151"/>
      <c r="T32" s="225">
        <f>+P32+21</f>
        <v>43367</v>
      </c>
      <c r="U32" s="151"/>
      <c r="V32" s="225">
        <f>+T32+21</f>
        <v>43388</v>
      </c>
      <c r="W32" s="151"/>
      <c r="X32" s="225">
        <f>+V32+10</f>
        <v>43398</v>
      </c>
      <c r="Y32" s="151"/>
      <c r="Z32" s="225">
        <f>+X32+10</f>
        <v>43408</v>
      </c>
      <c r="AA32" s="151"/>
      <c r="AB32" s="225">
        <f>+Z32+1*30</f>
        <v>43438</v>
      </c>
      <c r="AC32" s="151"/>
      <c r="AD32" s="103"/>
      <c r="AE32" s="103"/>
      <c r="AF32" s="22"/>
      <c r="AG32" s="27"/>
      <c r="AH32" s="3"/>
      <c r="AI32" s="3"/>
      <c r="AJ32" s="3"/>
      <c r="AK32" s="51"/>
      <c r="AL32" s="104"/>
      <c r="AM32" s="8"/>
      <c r="AN32" s="8"/>
      <c r="AO32" s="8"/>
      <c r="AP32" s="8"/>
    </row>
    <row r="33" spans="1:42" ht="45.75" customHeight="1" thickBot="1" x14ac:dyDescent="0.3">
      <c r="B33" s="141"/>
      <c r="C33" s="15"/>
      <c r="D33" s="16"/>
      <c r="E33" s="121" t="s">
        <v>51</v>
      </c>
      <c r="F33" s="17"/>
      <c r="G33" s="17"/>
      <c r="H33" s="17"/>
      <c r="I33" s="17"/>
      <c r="J33" s="26">
        <f>SUM(J29:J32)</f>
        <v>519000</v>
      </c>
      <c r="K33" s="17"/>
      <c r="L33" s="17"/>
      <c r="M33" s="25"/>
      <c r="N33" s="28"/>
      <c r="O33" s="17"/>
      <c r="P33" s="28"/>
      <c r="Q33" s="28"/>
      <c r="R33" s="17"/>
      <c r="S33" s="17"/>
      <c r="T33" s="28"/>
      <c r="U33" s="17"/>
      <c r="V33" s="28"/>
      <c r="W33" s="17"/>
      <c r="X33" s="28"/>
      <c r="Y33" s="17"/>
      <c r="Z33" s="28"/>
      <c r="AA33" s="17"/>
      <c r="AB33" s="29"/>
      <c r="AC33" s="17"/>
      <c r="AD33" s="17"/>
      <c r="AE33" s="17"/>
      <c r="AF33" s="20"/>
      <c r="AG33" s="27"/>
      <c r="AH33" s="3"/>
      <c r="AI33" s="3"/>
      <c r="AJ33" s="3"/>
      <c r="AK33" s="51"/>
      <c r="AL33" s="104"/>
      <c r="AM33" s="8"/>
      <c r="AN33" s="8"/>
      <c r="AO33" s="8"/>
      <c r="AP33" s="8"/>
    </row>
    <row r="34" spans="1:42" ht="26.25" customHeight="1" thickBot="1" x14ac:dyDescent="0.3">
      <c r="B34" s="115"/>
      <c r="C34" s="4"/>
      <c r="D34" s="30"/>
      <c r="E34" s="31"/>
      <c r="F34" s="8"/>
      <c r="G34" s="8"/>
      <c r="H34" s="8"/>
      <c r="I34" s="8"/>
      <c r="J34" s="32"/>
      <c r="K34" s="8"/>
      <c r="L34" s="8"/>
      <c r="M34" s="8"/>
      <c r="N34" s="33"/>
      <c r="O34" s="8"/>
      <c r="P34" s="27"/>
      <c r="Q34" s="8"/>
      <c r="R34" s="27"/>
      <c r="S34" s="8"/>
      <c r="T34" s="27"/>
      <c r="U34" s="8"/>
      <c r="V34" s="27"/>
      <c r="W34" s="8"/>
      <c r="X34" s="27"/>
      <c r="Y34" s="8"/>
      <c r="Z34" s="27"/>
      <c r="AA34" s="8"/>
      <c r="AB34" s="27"/>
      <c r="AC34" s="8"/>
      <c r="AD34" s="8"/>
      <c r="AE34" s="8"/>
      <c r="AF34" s="8"/>
      <c r="AG34" s="7"/>
      <c r="AH34" s="7"/>
      <c r="AI34" s="7"/>
      <c r="AJ34" s="7"/>
      <c r="AK34" s="7"/>
      <c r="AL34" s="7"/>
      <c r="AM34" s="7"/>
      <c r="AN34" s="7"/>
      <c r="AO34" s="8"/>
      <c r="AP34" s="8"/>
    </row>
    <row r="35" spans="1:42" ht="35.25" customHeight="1" thickBot="1" x14ac:dyDescent="0.3">
      <c r="B35" s="119"/>
      <c r="C35" s="174" t="s">
        <v>62</v>
      </c>
      <c r="D35" s="175"/>
      <c r="E35" s="175"/>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211"/>
      <c r="AJ35" s="211"/>
      <c r="AK35" s="211"/>
      <c r="AL35" s="211"/>
      <c r="AM35" s="211"/>
      <c r="AN35" s="212"/>
      <c r="AO35" s="34"/>
      <c r="AP35" s="34"/>
    </row>
    <row r="36" spans="1:42" ht="29.25" customHeight="1" x14ac:dyDescent="0.25">
      <c r="B36" s="119"/>
      <c r="C36" s="176" t="s">
        <v>5</v>
      </c>
      <c r="D36" s="205" t="s">
        <v>6</v>
      </c>
      <c r="E36" s="180" t="s">
        <v>114</v>
      </c>
      <c r="F36" s="208" t="s">
        <v>40</v>
      </c>
      <c r="G36" s="180" t="s">
        <v>63</v>
      </c>
      <c r="H36" s="180" t="s">
        <v>42</v>
      </c>
      <c r="I36" s="180" t="s">
        <v>12</v>
      </c>
      <c r="J36" s="186" t="s">
        <v>43</v>
      </c>
      <c r="K36" s="186" t="s">
        <v>44</v>
      </c>
      <c r="L36" s="186" t="s">
        <v>64</v>
      </c>
      <c r="M36" s="68" t="s">
        <v>15</v>
      </c>
      <c r="N36" s="69"/>
      <c r="O36" s="69"/>
      <c r="P36" s="69"/>
      <c r="Q36" s="69"/>
      <c r="R36" s="69"/>
      <c r="S36" s="69"/>
      <c r="T36" s="69"/>
      <c r="U36" s="69"/>
      <c r="V36" s="69"/>
      <c r="W36" s="69"/>
      <c r="X36" s="69"/>
      <c r="Y36" s="69"/>
      <c r="Z36" s="69"/>
      <c r="AA36" s="69"/>
      <c r="AB36" s="69"/>
      <c r="AC36" s="69"/>
      <c r="AD36" s="69"/>
      <c r="AE36" s="69"/>
      <c r="AF36" s="69"/>
      <c r="AG36" s="158"/>
      <c r="AH36" s="158"/>
      <c r="AI36" s="156" t="s">
        <v>65</v>
      </c>
      <c r="AJ36" s="156" t="s">
        <v>66</v>
      </c>
      <c r="AK36" s="156" t="s">
        <v>67</v>
      </c>
      <c r="AL36" s="154"/>
      <c r="AM36" s="186" t="s">
        <v>68</v>
      </c>
      <c r="AN36" s="213" t="s">
        <v>18</v>
      </c>
      <c r="AO36" s="6"/>
      <c r="AP36" s="6"/>
    </row>
    <row r="37" spans="1:42" ht="34.5" customHeight="1" x14ac:dyDescent="0.25">
      <c r="B37" s="119"/>
      <c r="C37" s="177"/>
      <c r="D37" s="206"/>
      <c r="E37" s="181"/>
      <c r="F37" s="209"/>
      <c r="G37" s="181"/>
      <c r="H37" s="181"/>
      <c r="I37" s="181"/>
      <c r="J37" s="172"/>
      <c r="K37" s="172"/>
      <c r="L37" s="172"/>
      <c r="M37" s="195" t="s">
        <v>69</v>
      </c>
      <c r="N37" s="196"/>
      <c r="O37" s="195" t="s">
        <v>70</v>
      </c>
      <c r="P37" s="196"/>
      <c r="Q37" s="195" t="s">
        <v>71</v>
      </c>
      <c r="R37" s="196"/>
      <c r="S37" s="195" t="s">
        <v>72</v>
      </c>
      <c r="T37" s="196"/>
      <c r="U37" s="195" t="s">
        <v>22</v>
      </c>
      <c r="V37" s="196"/>
      <c r="W37" s="195" t="s">
        <v>73</v>
      </c>
      <c r="X37" s="196"/>
      <c r="Y37" s="195" t="s">
        <v>74</v>
      </c>
      <c r="Z37" s="196"/>
      <c r="AA37" s="195" t="s">
        <v>75</v>
      </c>
      <c r="AB37" s="196"/>
      <c r="AC37" s="195" t="s">
        <v>76</v>
      </c>
      <c r="AD37" s="196"/>
      <c r="AE37" s="195" t="s">
        <v>25</v>
      </c>
      <c r="AF37" s="196"/>
      <c r="AG37" s="181" t="s">
        <v>26</v>
      </c>
      <c r="AH37" s="181"/>
      <c r="AI37" s="181"/>
      <c r="AJ37" s="181"/>
      <c r="AK37" s="181"/>
      <c r="AL37" s="181"/>
      <c r="AM37" s="172"/>
      <c r="AN37" s="193"/>
      <c r="AO37" s="6"/>
      <c r="AP37" s="6"/>
    </row>
    <row r="38" spans="1:42" ht="30.75" customHeight="1" thickBot="1" x14ac:dyDescent="0.3">
      <c r="B38" s="119"/>
      <c r="C38" s="178"/>
      <c r="D38" s="207"/>
      <c r="E38" s="182"/>
      <c r="F38" s="210"/>
      <c r="G38" s="182"/>
      <c r="H38" s="182"/>
      <c r="I38" s="182"/>
      <c r="J38" s="173"/>
      <c r="K38" s="173"/>
      <c r="L38" s="173"/>
      <c r="M38" s="121" t="s">
        <v>27</v>
      </c>
      <c r="N38" s="121" t="s">
        <v>28</v>
      </c>
      <c r="O38" s="121" t="s">
        <v>27</v>
      </c>
      <c r="P38" s="121" t="s">
        <v>28</v>
      </c>
      <c r="Q38" s="121" t="s">
        <v>27</v>
      </c>
      <c r="R38" s="121" t="s">
        <v>28</v>
      </c>
      <c r="S38" s="121" t="s">
        <v>27</v>
      </c>
      <c r="T38" s="121" t="s">
        <v>28</v>
      </c>
      <c r="U38" s="121" t="s">
        <v>27</v>
      </c>
      <c r="V38" s="121" t="s">
        <v>28</v>
      </c>
      <c r="W38" s="121" t="s">
        <v>27</v>
      </c>
      <c r="X38" s="121" t="s">
        <v>28</v>
      </c>
      <c r="Y38" s="121" t="s">
        <v>27</v>
      </c>
      <c r="Z38" s="121" t="s">
        <v>28</v>
      </c>
      <c r="AA38" s="121" t="s">
        <v>27</v>
      </c>
      <c r="AB38" s="121" t="s">
        <v>28</v>
      </c>
      <c r="AC38" s="121" t="s">
        <v>27</v>
      </c>
      <c r="AD38" s="121" t="s">
        <v>28</v>
      </c>
      <c r="AE38" s="121" t="s">
        <v>27</v>
      </c>
      <c r="AF38" s="121" t="s">
        <v>28</v>
      </c>
      <c r="AG38" s="155" t="s">
        <v>27</v>
      </c>
      <c r="AH38" s="159" t="s">
        <v>28</v>
      </c>
      <c r="AI38" s="157"/>
      <c r="AJ38" s="157"/>
      <c r="AK38" s="157"/>
      <c r="AL38" s="155" t="s">
        <v>28</v>
      </c>
      <c r="AM38" s="173"/>
      <c r="AN38" s="194"/>
      <c r="AO38" s="6"/>
      <c r="AP38" s="6"/>
    </row>
    <row r="39" spans="1:42" ht="58.5" customHeight="1" x14ac:dyDescent="0.25">
      <c r="B39" s="153">
        <v>17</v>
      </c>
      <c r="C39" s="100" t="s">
        <v>77</v>
      </c>
      <c r="D39" s="88">
        <v>1.5</v>
      </c>
      <c r="E39" s="97" t="s">
        <v>100</v>
      </c>
      <c r="F39" s="97" t="s">
        <v>78</v>
      </c>
      <c r="G39" s="98" t="s">
        <v>31</v>
      </c>
      <c r="H39" s="98" t="s">
        <v>56</v>
      </c>
      <c r="I39" s="122">
        <v>550000</v>
      </c>
      <c r="J39" s="53"/>
      <c r="K39" s="53" t="s">
        <v>34</v>
      </c>
      <c r="L39" s="53" t="s">
        <v>35</v>
      </c>
      <c r="M39" s="112">
        <v>43320</v>
      </c>
      <c r="N39" s="89"/>
      <c r="O39" s="89">
        <f>+M39+16</f>
        <v>43336</v>
      </c>
      <c r="P39" s="89"/>
      <c r="Q39" s="89">
        <f>+O39+14</f>
        <v>43350</v>
      </c>
      <c r="R39" s="89"/>
      <c r="S39" s="89">
        <f>+Q39+4</f>
        <v>43354</v>
      </c>
      <c r="T39" s="89"/>
      <c r="U39" s="89">
        <f>+S39+45</f>
        <v>43399</v>
      </c>
      <c r="V39" s="89"/>
      <c r="W39" s="89">
        <f>+U39+33</f>
        <v>43432</v>
      </c>
      <c r="X39" s="89"/>
      <c r="Y39" s="89">
        <f>+W39+20</f>
        <v>43452</v>
      </c>
      <c r="Z39" s="89"/>
      <c r="AA39" s="89">
        <f>+Y39+29</f>
        <v>43481</v>
      </c>
      <c r="AB39" s="89"/>
      <c r="AC39" s="89">
        <f>+AA39+14</f>
        <v>43495</v>
      </c>
      <c r="AD39" s="89"/>
      <c r="AE39" s="89">
        <f>+AC39+14</f>
        <v>43509</v>
      </c>
      <c r="AF39" s="89"/>
      <c r="AG39" s="89">
        <f>+AE39+366</f>
        <v>43875</v>
      </c>
      <c r="AH39" s="90"/>
      <c r="AI39" s="91"/>
      <c r="AJ39" s="92"/>
      <c r="AK39" s="91"/>
      <c r="AL39" s="91"/>
      <c r="AM39" s="91"/>
      <c r="AN39" s="93"/>
      <c r="AO39" s="8"/>
      <c r="AP39" s="8"/>
    </row>
    <row r="40" spans="1:42" ht="41.25" customHeight="1" thickBot="1" x14ac:dyDescent="0.3">
      <c r="B40" s="152"/>
      <c r="C40" s="101"/>
      <c r="D40" s="38"/>
      <c r="E40" s="78"/>
      <c r="F40" s="38"/>
      <c r="G40" s="38"/>
      <c r="H40" s="38"/>
      <c r="I40" s="77">
        <f>SUM(I39:I39)</f>
        <v>550000</v>
      </c>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61"/>
      <c r="AI40" s="38"/>
      <c r="AJ40" s="63"/>
      <c r="AK40" s="38"/>
      <c r="AL40" s="38"/>
      <c r="AM40" s="38"/>
      <c r="AN40" s="39"/>
      <c r="AO40" s="4"/>
      <c r="AP40" s="4"/>
    </row>
    <row r="41" spans="1:42" ht="41.25" customHeight="1" thickBot="1" x14ac:dyDescent="0.3">
      <c r="B41" s="115"/>
      <c r="C41" s="4"/>
      <c r="D41" s="4"/>
      <c r="E41" s="4"/>
      <c r="F41" s="4"/>
      <c r="G41" s="4"/>
      <c r="H41" s="4"/>
      <c r="I41" s="40"/>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ht="41.25" customHeight="1" thickBot="1" x14ac:dyDescent="0.3">
      <c r="B42" s="115"/>
      <c r="C42" s="174" t="s">
        <v>79</v>
      </c>
      <c r="D42" s="175"/>
      <c r="E42" s="175"/>
      <c r="F42" s="64"/>
      <c r="G42" s="64"/>
      <c r="H42" s="64"/>
      <c r="I42" s="64"/>
      <c r="J42" s="64"/>
      <c r="K42" s="64"/>
      <c r="L42" s="64"/>
      <c r="M42" s="64"/>
      <c r="N42" s="64"/>
      <c r="O42" s="64"/>
      <c r="P42" s="64"/>
      <c r="Q42" s="64"/>
      <c r="R42" s="64"/>
      <c r="S42" s="64"/>
      <c r="T42" s="64"/>
      <c r="U42" s="64"/>
      <c r="V42" s="64"/>
      <c r="W42" s="65"/>
      <c r="X42" s="6"/>
    </row>
    <row r="43" spans="1:42" ht="35.25" customHeight="1" x14ac:dyDescent="0.25">
      <c r="B43" s="115"/>
      <c r="C43" s="202" t="s">
        <v>5</v>
      </c>
      <c r="D43" s="205" t="s">
        <v>6</v>
      </c>
      <c r="E43" s="180" t="s">
        <v>7</v>
      </c>
      <c r="F43" s="198" t="s">
        <v>52</v>
      </c>
      <c r="G43" s="180" t="s">
        <v>63</v>
      </c>
      <c r="H43" s="180" t="s">
        <v>12</v>
      </c>
      <c r="I43" s="180" t="s">
        <v>80</v>
      </c>
      <c r="J43" s="180" t="s">
        <v>43</v>
      </c>
      <c r="K43" s="180" t="s">
        <v>44</v>
      </c>
      <c r="L43" s="197" t="s">
        <v>14</v>
      </c>
      <c r="M43" s="68" t="s">
        <v>15</v>
      </c>
      <c r="N43" s="69"/>
      <c r="O43" s="69"/>
      <c r="P43" s="69"/>
      <c r="Q43" s="69"/>
      <c r="R43" s="85"/>
      <c r="S43" s="198" t="s">
        <v>81</v>
      </c>
      <c r="T43" s="180" t="s">
        <v>82</v>
      </c>
      <c r="U43" s="180"/>
      <c r="V43" s="180" t="s">
        <v>83</v>
      </c>
      <c r="W43" s="199" t="s">
        <v>18</v>
      </c>
      <c r="X43" s="7"/>
      <c r="AF43" s="1" t="s">
        <v>3</v>
      </c>
    </row>
    <row r="44" spans="1:42" ht="44.25" customHeight="1" x14ac:dyDescent="0.25">
      <c r="B44" s="115"/>
      <c r="C44" s="203"/>
      <c r="D44" s="206"/>
      <c r="E44" s="181"/>
      <c r="F44" s="196"/>
      <c r="G44" s="181"/>
      <c r="H44" s="181"/>
      <c r="I44" s="181"/>
      <c r="J44" s="181"/>
      <c r="K44" s="181"/>
      <c r="L44" s="181"/>
      <c r="M44" s="190" t="s">
        <v>84</v>
      </c>
      <c r="N44" s="190"/>
      <c r="O44" s="190" t="s">
        <v>85</v>
      </c>
      <c r="P44" s="190"/>
      <c r="Q44" s="190" t="s">
        <v>86</v>
      </c>
      <c r="R44" s="190"/>
      <c r="S44" s="181"/>
      <c r="T44" s="181" t="s">
        <v>87</v>
      </c>
      <c r="U44" s="181" t="s">
        <v>88</v>
      </c>
      <c r="V44" s="181"/>
      <c r="W44" s="200"/>
      <c r="X44" s="7"/>
    </row>
    <row r="45" spans="1:42" ht="36" customHeight="1" x14ac:dyDescent="0.25">
      <c r="B45" s="115"/>
      <c r="C45" s="204"/>
      <c r="D45" s="206"/>
      <c r="E45" s="181"/>
      <c r="F45" s="196"/>
      <c r="G45" s="181"/>
      <c r="H45" s="181"/>
      <c r="I45" s="181"/>
      <c r="J45" s="181"/>
      <c r="K45" s="181"/>
      <c r="L45" s="181"/>
      <c r="M45" s="120" t="s">
        <v>27</v>
      </c>
      <c r="N45" s="120" t="s">
        <v>28</v>
      </c>
      <c r="O45" s="120" t="s">
        <v>27</v>
      </c>
      <c r="P45" s="120" t="s">
        <v>28</v>
      </c>
      <c r="Q45" s="120" t="s">
        <v>27</v>
      </c>
      <c r="R45" s="120" t="s">
        <v>28</v>
      </c>
      <c r="S45" s="181"/>
      <c r="T45" s="181"/>
      <c r="U45" s="181"/>
      <c r="V45" s="181"/>
      <c r="W45" s="200"/>
      <c r="X45" s="7"/>
    </row>
    <row r="46" spans="1:42" ht="72.75" customHeight="1" x14ac:dyDescent="0.25">
      <c r="B46" s="142">
        <v>24</v>
      </c>
      <c r="C46" s="99" t="s">
        <v>91</v>
      </c>
      <c r="D46" s="35" t="s">
        <v>0</v>
      </c>
      <c r="E46" s="103" t="s">
        <v>112</v>
      </c>
      <c r="F46" s="36" t="s">
        <v>90</v>
      </c>
      <c r="G46" s="2">
        <v>1</v>
      </c>
      <c r="H46" s="37">
        <v>25000</v>
      </c>
      <c r="I46" s="2">
        <v>1</v>
      </c>
      <c r="J46" s="103"/>
      <c r="K46" s="151" t="s">
        <v>34</v>
      </c>
      <c r="L46" s="151" t="s">
        <v>35</v>
      </c>
      <c r="M46" s="108">
        <v>43313</v>
      </c>
      <c r="N46" s="108"/>
      <c r="O46" s="108">
        <f>+M46+60</f>
        <v>43373</v>
      </c>
      <c r="P46" s="108"/>
      <c r="Q46" s="108">
        <f>+O46+60</f>
        <v>43433</v>
      </c>
      <c r="R46" s="108"/>
      <c r="S46" s="103"/>
      <c r="T46" s="103"/>
      <c r="U46" s="103"/>
      <c r="V46" s="103"/>
      <c r="W46" s="22"/>
      <c r="X46" s="7"/>
    </row>
    <row r="47" spans="1:42" s="102" customFormat="1" ht="60.75" customHeight="1" x14ac:dyDescent="0.25">
      <c r="B47" s="142">
        <v>29</v>
      </c>
      <c r="C47" s="52" t="s">
        <v>121</v>
      </c>
      <c r="D47" s="226">
        <v>1.2</v>
      </c>
      <c r="E47" s="227" t="s">
        <v>120</v>
      </c>
      <c r="F47" s="151" t="s">
        <v>90</v>
      </c>
      <c r="G47" s="67">
        <v>1</v>
      </c>
      <c r="H47" s="42">
        <f>12*3500</f>
        <v>42000</v>
      </c>
      <c r="I47" s="2">
        <v>1</v>
      </c>
      <c r="J47" s="228"/>
      <c r="K47" s="151" t="s">
        <v>34</v>
      </c>
      <c r="L47" s="110" t="s">
        <v>89</v>
      </c>
      <c r="M47" s="147">
        <v>43272</v>
      </c>
      <c r="N47" s="228"/>
      <c r="O47" s="147">
        <v>43271</v>
      </c>
      <c r="P47" s="147"/>
      <c r="Q47" s="147">
        <f>+O47+270</f>
        <v>43541</v>
      </c>
      <c r="R47" s="147"/>
      <c r="S47" s="110"/>
      <c r="T47" s="110"/>
      <c r="U47" s="110"/>
      <c r="V47" s="110"/>
      <c r="W47" s="123"/>
      <c r="X47" s="7"/>
    </row>
    <row r="48" spans="1:42" ht="53.25" customHeight="1" thickBot="1" x14ac:dyDescent="0.3">
      <c r="A48" s="83"/>
      <c r="B48" s="143"/>
      <c r="C48" s="15"/>
      <c r="D48" s="43"/>
      <c r="E48" s="79" t="s">
        <v>51</v>
      </c>
      <c r="F48" s="43"/>
      <c r="G48" s="16">
        <v>0</v>
      </c>
      <c r="H48" s="76">
        <f>SUM(H46:H47)</f>
        <v>67000</v>
      </c>
      <c r="I48" s="38"/>
      <c r="J48" s="17"/>
      <c r="K48" s="17"/>
      <c r="L48" s="17"/>
      <c r="M48" s="18"/>
      <c r="N48" s="18"/>
      <c r="O48" s="44"/>
      <c r="P48" s="44"/>
      <c r="Q48" s="44"/>
      <c r="R48" s="44"/>
      <c r="S48" s="44"/>
      <c r="T48" s="44"/>
      <c r="U48" s="44"/>
      <c r="V48" s="44"/>
      <c r="W48" s="45"/>
      <c r="X48" s="46"/>
      <c r="Y48" s="83"/>
      <c r="Z48" s="83"/>
      <c r="AA48" s="83"/>
      <c r="AB48" s="83"/>
      <c r="AC48" s="83"/>
      <c r="AD48" s="83"/>
      <c r="AE48" s="83"/>
      <c r="AF48" s="83"/>
      <c r="AG48" s="83"/>
      <c r="AH48" s="83"/>
      <c r="AI48" s="83"/>
      <c r="AJ48" s="83"/>
      <c r="AK48" s="83"/>
      <c r="AL48" s="83"/>
      <c r="AM48" s="83"/>
      <c r="AN48" s="83"/>
      <c r="AO48" s="83"/>
      <c r="AP48" s="83"/>
    </row>
    <row r="49" spans="2:42" ht="37.5" customHeight="1" thickBot="1" x14ac:dyDescent="0.3">
      <c r="B49" s="115"/>
      <c r="C49" s="4"/>
      <c r="D49" s="47"/>
      <c r="F49" s="47"/>
      <c r="G49" s="8"/>
      <c r="H49" s="48"/>
      <c r="I49" s="4"/>
      <c r="J49" s="8"/>
      <c r="K49" s="8"/>
      <c r="L49" s="8"/>
      <c r="M49" s="33"/>
      <c r="N49" s="33"/>
      <c r="O49" s="46"/>
      <c r="P49" s="46"/>
      <c r="Q49" s="46"/>
      <c r="R49" s="46"/>
      <c r="S49" s="46"/>
      <c r="T49" s="46"/>
      <c r="U49" s="46"/>
      <c r="V49" s="46"/>
      <c r="W49" s="46"/>
      <c r="X49" s="46"/>
      <c r="Y49" s="4"/>
      <c r="Z49" s="4"/>
      <c r="AA49" s="4"/>
      <c r="AB49" s="4"/>
      <c r="AC49" s="83"/>
      <c r="AD49" s="83"/>
      <c r="AE49" s="83"/>
      <c r="AF49" s="83"/>
      <c r="AG49" s="83"/>
      <c r="AH49" s="83"/>
      <c r="AI49" s="83"/>
      <c r="AJ49" s="83"/>
      <c r="AK49" s="83"/>
      <c r="AL49" s="83"/>
      <c r="AM49" s="83"/>
      <c r="AN49" s="83"/>
      <c r="AO49" s="83"/>
      <c r="AP49" s="83"/>
    </row>
    <row r="50" spans="2:42" ht="41.25" customHeight="1" thickBot="1" x14ac:dyDescent="0.3">
      <c r="B50" s="115"/>
      <c r="C50" s="174" t="s">
        <v>92</v>
      </c>
      <c r="D50" s="175"/>
      <c r="E50" s="175"/>
      <c r="F50" s="64"/>
      <c r="G50" s="64"/>
      <c r="H50" s="64"/>
      <c r="I50" s="64"/>
      <c r="J50" s="64"/>
      <c r="K50" s="64"/>
      <c r="L50" s="64"/>
      <c r="M50" s="64"/>
      <c r="N50" s="64"/>
      <c r="O50" s="64"/>
      <c r="P50" s="64"/>
      <c r="Q50" s="64"/>
      <c r="R50" s="64"/>
      <c r="S50" s="64"/>
      <c r="T50" s="64"/>
      <c r="U50" s="64"/>
      <c r="V50" s="66"/>
      <c r="W50" s="6"/>
      <c r="X50" s="7"/>
      <c r="Y50" s="8"/>
      <c r="Z50" s="8"/>
      <c r="AA50" s="8"/>
      <c r="AB50" s="8"/>
      <c r="AC50" s="8"/>
      <c r="AD50" s="8"/>
      <c r="AE50" s="8"/>
      <c r="AF50" s="8"/>
      <c r="AG50" s="8"/>
      <c r="AH50" s="8"/>
      <c r="AI50" s="8"/>
      <c r="AJ50" s="8"/>
      <c r="AK50" s="8"/>
      <c r="AL50" s="104"/>
      <c r="AM50" s="8"/>
      <c r="AN50" s="8"/>
      <c r="AO50" s="8"/>
      <c r="AP50" s="8"/>
    </row>
    <row r="51" spans="2:42" ht="35.25" customHeight="1" x14ac:dyDescent="0.25">
      <c r="B51" s="115"/>
      <c r="C51" s="177" t="s">
        <v>5</v>
      </c>
      <c r="D51" s="172" t="s">
        <v>6</v>
      </c>
      <c r="E51" s="190" t="s">
        <v>7</v>
      </c>
      <c r="F51" s="215"/>
      <c r="G51" s="190" t="s">
        <v>63</v>
      </c>
      <c r="H51" s="190" t="s">
        <v>93</v>
      </c>
      <c r="I51" s="190" t="s">
        <v>94</v>
      </c>
      <c r="J51" s="190" t="s">
        <v>43</v>
      </c>
      <c r="K51" s="172" t="s">
        <v>44</v>
      </c>
      <c r="L51" s="219" t="s">
        <v>64</v>
      </c>
      <c r="M51" s="57" t="s">
        <v>15</v>
      </c>
      <c r="N51" s="58"/>
      <c r="O51" s="58"/>
      <c r="P51" s="58"/>
      <c r="Q51" s="58"/>
      <c r="R51" s="59"/>
      <c r="S51" s="220" t="s">
        <v>95</v>
      </c>
      <c r="T51" s="190" t="s">
        <v>96</v>
      </c>
      <c r="U51" s="221" t="s">
        <v>18</v>
      </c>
      <c r="V51" s="222"/>
      <c r="W51" s="7"/>
      <c r="X51" s="7"/>
      <c r="Y51" s="7"/>
      <c r="Z51" s="7"/>
      <c r="AA51" s="7"/>
      <c r="AB51" s="7"/>
      <c r="AC51" s="7"/>
      <c r="AD51" s="7"/>
      <c r="AE51" s="7"/>
      <c r="AF51" s="7"/>
      <c r="AG51" s="7"/>
      <c r="AH51" s="7"/>
      <c r="AI51" s="7"/>
      <c r="AJ51" s="7"/>
      <c r="AK51" s="7"/>
      <c r="AL51" s="7"/>
      <c r="AM51" s="7"/>
      <c r="AN51" s="7"/>
      <c r="AO51" s="8"/>
      <c r="AP51" s="8"/>
    </row>
    <row r="52" spans="2:42" ht="30.75" customHeight="1" x14ac:dyDescent="0.25">
      <c r="B52" s="115"/>
      <c r="C52" s="177"/>
      <c r="D52" s="172"/>
      <c r="E52" s="181"/>
      <c r="F52" s="215"/>
      <c r="G52" s="181"/>
      <c r="H52" s="181"/>
      <c r="I52" s="181"/>
      <c r="J52" s="181"/>
      <c r="K52" s="172"/>
      <c r="L52" s="181"/>
      <c r="M52" s="190" t="s">
        <v>97</v>
      </c>
      <c r="N52" s="190"/>
      <c r="O52" s="190" t="s">
        <v>98</v>
      </c>
      <c r="P52" s="190"/>
      <c r="Q52" s="190" t="s">
        <v>86</v>
      </c>
      <c r="R52" s="190"/>
      <c r="S52" s="172"/>
      <c r="T52" s="181"/>
      <c r="U52" s="221"/>
      <c r="V52" s="222"/>
      <c r="W52" s="7"/>
      <c r="X52" s="7"/>
      <c r="Y52" s="7"/>
      <c r="Z52" s="7"/>
      <c r="AA52" s="7"/>
      <c r="AB52" s="7"/>
      <c r="AC52" s="7"/>
      <c r="AD52" s="7"/>
      <c r="AE52" s="7"/>
      <c r="AF52" s="7"/>
      <c r="AG52" s="7"/>
      <c r="AH52" s="7"/>
      <c r="AI52" s="7"/>
      <c r="AJ52" s="7"/>
      <c r="AK52" s="7"/>
      <c r="AL52" s="7"/>
      <c r="AM52" s="7"/>
      <c r="AN52" s="7"/>
      <c r="AO52" s="8"/>
      <c r="AP52" s="8"/>
    </row>
    <row r="53" spans="2:42" ht="37.5" customHeight="1" x14ac:dyDescent="0.25">
      <c r="B53" s="115"/>
      <c r="C53" s="214"/>
      <c r="D53" s="190"/>
      <c r="E53" s="181"/>
      <c r="F53" s="216"/>
      <c r="G53" s="181"/>
      <c r="H53" s="181"/>
      <c r="I53" s="181"/>
      <c r="J53" s="181"/>
      <c r="K53" s="190"/>
      <c r="L53" s="181"/>
      <c r="M53" s="120" t="s">
        <v>27</v>
      </c>
      <c r="N53" s="120" t="s">
        <v>28</v>
      </c>
      <c r="O53" s="120" t="s">
        <v>27</v>
      </c>
      <c r="P53" s="120" t="s">
        <v>28</v>
      </c>
      <c r="Q53" s="120" t="s">
        <v>27</v>
      </c>
      <c r="R53" s="120" t="s">
        <v>28</v>
      </c>
      <c r="S53" s="190"/>
      <c r="T53" s="181"/>
      <c r="U53" s="223"/>
      <c r="V53" s="224"/>
      <c r="W53" s="7"/>
      <c r="X53" s="7"/>
      <c r="Y53" s="7"/>
      <c r="Z53" s="7"/>
      <c r="AA53" s="7"/>
      <c r="AB53" s="7"/>
      <c r="AC53" s="7"/>
      <c r="AD53" s="7"/>
      <c r="AE53" s="7"/>
      <c r="AF53" s="7"/>
      <c r="AG53" s="7"/>
      <c r="AH53" s="7"/>
      <c r="AI53" s="7"/>
      <c r="AJ53" s="7"/>
      <c r="AK53" s="7"/>
      <c r="AL53" s="7"/>
      <c r="AM53" s="7"/>
      <c r="AN53" s="7"/>
      <c r="AO53" s="8"/>
      <c r="AP53" s="8"/>
    </row>
    <row r="54" spans="2:42" ht="58.5" customHeight="1" thickBot="1" x14ac:dyDescent="0.3">
      <c r="B54" s="150">
        <v>30</v>
      </c>
      <c r="C54" s="15" t="s">
        <v>99</v>
      </c>
      <c r="D54" s="49" t="s">
        <v>3</v>
      </c>
      <c r="E54" s="17" t="s">
        <v>119</v>
      </c>
      <c r="F54" s="17" t="s">
        <v>31</v>
      </c>
      <c r="G54" s="17" t="s">
        <v>31</v>
      </c>
      <c r="H54" s="17" t="s">
        <v>49</v>
      </c>
      <c r="I54" s="50">
        <v>120000</v>
      </c>
      <c r="J54" s="17"/>
      <c r="K54" s="17" t="s">
        <v>34</v>
      </c>
      <c r="L54" s="17" t="s">
        <v>35</v>
      </c>
      <c r="M54" s="18">
        <v>43299</v>
      </c>
      <c r="N54" s="54"/>
      <c r="O54" s="54">
        <f>+M54+10</f>
        <v>43309</v>
      </c>
      <c r="P54" s="54"/>
      <c r="Q54" s="54">
        <f>+O54+365-1</f>
        <v>43673</v>
      </c>
      <c r="R54" s="54"/>
      <c r="S54" s="54"/>
      <c r="T54" s="54"/>
      <c r="U54" s="217"/>
      <c r="V54" s="218"/>
      <c r="W54" s="7"/>
      <c r="X54" s="7"/>
      <c r="Y54" s="7"/>
      <c r="Z54" s="7"/>
      <c r="AA54" s="7"/>
      <c r="AB54" s="7"/>
      <c r="AC54" s="7"/>
      <c r="AD54" s="7"/>
      <c r="AE54" s="7"/>
      <c r="AF54" s="7"/>
      <c r="AG54" s="7"/>
      <c r="AH54" s="7"/>
      <c r="AI54" s="7"/>
      <c r="AJ54" s="7"/>
      <c r="AK54" s="7"/>
      <c r="AL54" s="7"/>
      <c r="AM54" s="7"/>
      <c r="AN54" s="7"/>
      <c r="AO54" s="8"/>
      <c r="AP54" s="8"/>
    </row>
    <row r="55" spans="2:42" s="102" customFormat="1" ht="58.5" customHeight="1" x14ac:dyDescent="0.25">
      <c r="B55" s="114"/>
      <c r="C55" s="116"/>
      <c r="D55" s="30"/>
      <c r="E55" s="104"/>
      <c r="F55" s="104"/>
      <c r="G55" s="104"/>
      <c r="H55" s="104"/>
      <c r="I55" s="32"/>
      <c r="J55" s="104"/>
      <c r="K55" s="104"/>
      <c r="L55" s="104"/>
      <c r="M55" s="107"/>
      <c r="N55" s="117"/>
      <c r="O55" s="117"/>
      <c r="P55" s="117"/>
      <c r="Q55" s="117"/>
      <c r="R55" s="117"/>
      <c r="S55" s="117"/>
      <c r="T55" s="117"/>
      <c r="U55" s="118"/>
      <c r="V55" s="118"/>
      <c r="W55" s="7"/>
      <c r="X55" s="7"/>
      <c r="Y55" s="7"/>
      <c r="Z55" s="7"/>
      <c r="AA55" s="7"/>
      <c r="AB55" s="7"/>
      <c r="AC55" s="7"/>
      <c r="AD55" s="7"/>
      <c r="AE55" s="7"/>
      <c r="AF55" s="7"/>
      <c r="AG55" s="7"/>
      <c r="AH55" s="7"/>
      <c r="AI55" s="7"/>
      <c r="AJ55" s="7"/>
      <c r="AK55" s="7"/>
      <c r="AL55" s="7"/>
      <c r="AM55" s="7"/>
      <c r="AN55" s="7"/>
      <c r="AO55" s="104"/>
      <c r="AP55" s="104"/>
    </row>
    <row r="60" spans="2:42" x14ac:dyDescent="0.25">
      <c r="D60" s="160"/>
    </row>
    <row r="61" spans="2:42" x14ac:dyDescent="0.25">
      <c r="D61" s="160"/>
    </row>
    <row r="62" spans="2:42" x14ac:dyDescent="0.25">
      <c r="D62" s="160"/>
    </row>
    <row r="63" spans="2:42" x14ac:dyDescent="0.25">
      <c r="D63" s="160"/>
    </row>
    <row r="64" spans="2:42" x14ac:dyDescent="0.25">
      <c r="D64" s="160"/>
    </row>
    <row r="65" spans="4:4" x14ac:dyDescent="0.25">
      <c r="D65" s="160"/>
    </row>
    <row r="66" spans="4:4" x14ac:dyDescent="0.25">
      <c r="D66" s="161"/>
    </row>
    <row r="67" spans="4:4" x14ac:dyDescent="0.25">
      <c r="D67" s="161"/>
    </row>
    <row r="68" spans="4:4" x14ac:dyDescent="0.25">
      <c r="D68" s="161"/>
    </row>
    <row r="69" spans="4:4" x14ac:dyDescent="0.25">
      <c r="D69" s="161"/>
    </row>
    <row r="70" spans="4:4" x14ac:dyDescent="0.25">
      <c r="D70" s="160"/>
    </row>
    <row r="71" spans="4:4" x14ac:dyDescent="0.25">
      <c r="D71" s="160"/>
    </row>
    <row r="72" spans="4:4" x14ac:dyDescent="0.25">
      <c r="D72" s="160"/>
    </row>
    <row r="73" spans="4:4" x14ac:dyDescent="0.25">
      <c r="D73" s="160"/>
    </row>
    <row r="74" spans="4:4" x14ac:dyDescent="0.25">
      <c r="D74" s="160"/>
    </row>
  </sheetData>
  <mergeCells count="131">
    <mergeCell ref="U54:V54"/>
    <mergeCell ref="H51:H53"/>
    <mergeCell ref="I51:I53"/>
    <mergeCell ref="J51:J53"/>
    <mergeCell ref="K51:K53"/>
    <mergeCell ref="L51:L53"/>
    <mergeCell ref="M52:N52"/>
    <mergeCell ref="O52:P52"/>
    <mergeCell ref="Q52:R52"/>
    <mergeCell ref="T51:T53"/>
    <mergeCell ref="S51:S53"/>
    <mergeCell ref="U51:V53"/>
    <mergeCell ref="C51:C53"/>
    <mergeCell ref="D51:D53"/>
    <mergeCell ref="E51:E53"/>
    <mergeCell ref="F51:F53"/>
    <mergeCell ref="G51:G53"/>
    <mergeCell ref="O44:P44"/>
    <mergeCell ref="Q44:R44"/>
    <mergeCell ref="C50:E50"/>
    <mergeCell ref="H43:H45"/>
    <mergeCell ref="I43:I45"/>
    <mergeCell ref="J43:J45"/>
    <mergeCell ref="K43:K45"/>
    <mergeCell ref="L43:L45"/>
    <mergeCell ref="M44:N44"/>
    <mergeCell ref="AI35:AN35"/>
    <mergeCell ref="Y37:Z37"/>
    <mergeCell ref="AA37:AB37"/>
    <mergeCell ref="T43:U43"/>
    <mergeCell ref="V43:V45"/>
    <mergeCell ref="W43:W45"/>
    <mergeCell ref="S43:S45"/>
    <mergeCell ref="U37:V37"/>
    <mergeCell ref="W37:X37"/>
    <mergeCell ref="AM36:AM38"/>
    <mergeCell ref="AN36:AN38"/>
    <mergeCell ref="T44:T45"/>
    <mergeCell ref="U44:U45"/>
    <mergeCell ref="AG37:AL37"/>
    <mergeCell ref="C42:E42"/>
    <mergeCell ref="C43:C45"/>
    <mergeCell ref="D43:D45"/>
    <mergeCell ref="E43:E45"/>
    <mergeCell ref="F43:F45"/>
    <mergeCell ref="AC37:AD37"/>
    <mergeCell ref="AE37:AF37"/>
    <mergeCell ref="Q37:R37"/>
    <mergeCell ref="C36:C38"/>
    <mergeCell ref="D36:D38"/>
    <mergeCell ref="E36:E38"/>
    <mergeCell ref="F36:F38"/>
    <mergeCell ref="G36:G38"/>
    <mergeCell ref="H36:H38"/>
    <mergeCell ref="I36:I38"/>
    <mergeCell ref="J36:J38"/>
    <mergeCell ref="K36:K38"/>
    <mergeCell ref="G43:G45"/>
    <mergeCell ref="L36:L38"/>
    <mergeCell ref="M37:N37"/>
    <mergeCell ref="O37:P37"/>
    <mergeCell ref="S37:T37"/>
    <mergeCell ref="J26:J28"/>
    <mergeCell ref="K26:K28"/>
    <mergeCell ref="L26:L28"/>
    <mergeCell ref="M26:M28"/>
    <mergeCell ref="AD26:AD28"/>
    <mergeCell ref="AE26:AE28"/>
    <mergeCell ref="AF26:AF28"/>
    <mergeCell ref="N27:O27"/>
    <mergeCell ref="R27:S27"/>
    <mergeCell ref="T27:U27"/>
    <mergeCell ref="V27:W27"/>
    <mergeCell ref="X27:Y27"/>
    <mergeCell ref="Z27:AA27"/>
    <mergeCell ref="AB27:AC27"/>
    <mergeCell ref="AF9:AF11"/>
    <mergeCell ref="N10:O10"/>
    <mergeCell ref="R10:S10"/>
    <mergeCell ref="T10:U10"/>
    <mergeCell ref="V10:W10"/>
    <mergeCell ref="X10:Y10"/>
    <mergeCell ref="Z10:AA10"/>
    <mergeCell ref="AB10:AC10"/>
    <mergeCell ref="E17:E19"/>
    <mergeCell ref="F17:F19"/>
    <mergeCell ref="G17:G19"/>
    <mergeCell ref="H17:H19"/>
    <mergeCell ref="I17:I19"/>
    <mergeCell ref="J17:J19"/>
    <mergeCell ref="K17:K19"/>
    <mergeCell ref="L17:L19"/>
    <mergeCell ref="M17:M19"/>
    <mergeCell ref="AD17:AD19"/>
    <mergeCell ref="AE17:AE19"/>
    <mergeCell ref="AF17:AF19"/>
    <mergeCell ref="N18:O18"/>
    <mergeCell ref="R18:S18"/>
    <mergeCell ref="T18:U18"/>
    <mergeCell ref="V18:W18"/>
    <mergeCell ref="J9:J11"/>
    <mergeCell ref="K9:K11"/>
    <mergeCell ref="L9:L11"/>
    <mergeCell ref="M9:M11"/>
    <mergeCell ref="C16:E16"/>
    <mergeCell ref="C17:C19"/>
    <mergeCell ref="D17:D19"/>
    <mergeCell ref="AD9:AD11"/>
    <mergeCell ref="AE9:AE11"/>
    <mergeCell ref="X18:Y18"/>
    <mergeCell ref="Z18:AA18"/>
    <mergeCell ref="AB18:AC18"/>
    <mergeCell ref="P18:Q18"/>
    <mergeCell ref="P10:Q10"/>
    <mergeCell ref="C8:E8"/>
    <mergeCell ref="C9:C11"/>
    <mergeCell ref="D9:D11"/>
    <mergeCell ref="E9:E11"/>
    <mergeCell ref="F9:F11"/>
    <mergeCell ref="C35:E35"/>
    <mergeCell ref="G9:G11"/>
    <mergeCell ref="H9:H11"/>
    <mergeCell ref="I9:I11"/>
    <mergeCell ref="C25:E25"/>
    <mergeCell ref="C26:C28"/>
    <mergeCell ref="D26:D28"/>
    <mergeCell ref="E26:E28"/>
    <mergeCell ref="F26:F28"/>
    <mergeCell ref="G26:G28"/>
    <mergeCell ref="H26:H28"/>
    <mergeCell ref="I26:I28"/>
  </mergeCells>
  <pageMargins left="0.7" right="0.7" top="0.75" bottom="0.75" header="0.3" footer="0.3"/>
  <pageSetup paperSize="9" scale="1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6870B-D801-4578-90F4-090AE98730B4}">
  <dimension ref="A1"/>
  <sheetViews>
    <sheetView workbookViewId="0">
      <selection activeCell="M22" sqref="M2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Procurement Plan 23 May 2018 </vt:lpstr>
      <vt:lpstr>Sheet1</vt:lpstr>
      <vt:lpstr>'Procurement Plan 23 May 2018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BEIP-LTP-04</dc:creator>
  <cp:lastModifiedBy>Gangadin, Raijant Amarnath</cp:lastModifiedBy>
  <cp:lastPrinted>2018-02-09T15:50:40Z</cp:lastPrinted>
  <dcterms:created xsi:type="dcterms:W3CDTF">2017-11-21T12:21:59Z</dcterms:created>
  <dcterms:modified xsi:type="dcterms:W3CDTF">2018-05-29T13:21:16Z</dcterms:modified>
</cp:coreProperties>
</file>