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xl/externalLinks/externalLink8.xml" ContentType="application/vnd.openxmlformats-officedocument.spreadsheetml.externalLink+xml"/>
  <Override PartName="/xl/comments1.xml" ContentType="application/vnd.openxmlformats-officedocument.spreadsheetml.comments+xml"/>
  <Override PartName="/xl/externalLinks/externalLink7.xml" ContentType="application/vnd.openxmlformats-officedocument.spreadsheetml.externalLink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xl/externalLinks/externalLink4.xml" ContentType="application/vnd.openxmlformats-officedocument.spreadsheetml.externalLink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05" windowWidth="12240" windowHeight="7740" tabRatio="852" activeTab="1"/>
  </bookViews>
  <sheets>
    <sheet name="PAC" sheetId="6" r:id="rId1"/>
    <sheet name="PAC por componente" sheetId="9" r:id="rId2"/>
    <sheet name="PAC por fonte" sheetId="11" state="hidden" r:id="rId3"/>
    <sheet name="apoio" sheetId="10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tn1" localSheetId="0">PAC!$BM$41</definedName>
    <definedName name="_ftn2" localSheetId="0">PAC!$BM$42</definedName>
    <definedName name="_ftn3" localSheetId="0">PAC!$BM$43</definedName>
    <definedName name="_ftn4" localSheetId="0">PAC!$BM$44</definedName>
    <definedName name="_ftn5" localSheetId="0">PAC!$BM$45</definedName>
    <definedName name="_ftn6" localSheetId="0">PAC!$BM$46</definedName>
    <definedName name="_ftn7" localSheetId="0">PAC!$BM$47</definedName>
    <definedName name="_ftnref1" localSheetId="0">PAC!$BM$28</definedName>
    <definedName name="_ftnref2" localSheetId="0">PAC!$BM$29</definedName>
    <definedName name="_ftnref3" localSheetId="0">PAC!$BM$30</definedName>
    <definedName name="_ftnref4" localSheetId="0">PAC!$BM$31</definedName>
    <definedName name="_ftnref5" localSheetId="0">PAC!$BM$33</definedName>
    <definedName name="_ftnref6" localSheetId="0">PAC!$BM$35</definedName>
    <definedName name="_ftnref7" localSheetId="0">PAC!$BM$37</definedName>
    <definedName name="_Toc95116302" localSheetId="0">PAC!$BM$33</definedName>
    <definedName name="aa" localSheetId="1">#REF!</definedName>
    <definedName name="aa" localSheetId="2">#REF!</definedName>
    <definedName name="aa">#REF!</definedName>
    <definedName name="AÇO" localSheetId="0">'[1]Conc 20'!#REF!</definedName>
    <definedName name="AÇO" localSheetId="1">'[1]Conc 20'!#REF!</definedName>
    <definedName name="AÇO" localSheetId="2">'[1]Conc 20'!#REF!</definedName>
    <definedName name="AÇO">'[1]Conc 20'!#REF!</definedName>
    <definedName name="_xlnm.Print_Area" localSheetId="0">PAC!$A$1:$BI$57</definedName>
    <definedName name="_xlnm.Print_Area" localSheetId="1">'PAC por componente'!$A$1:$BI$66</definedName>
    <definedName name="_xlnm.Print_Area" localSheetId="2">'PAC por fonte'!$A$1:$BI$43</definedName>
    <definedName name="Área_impressão_IM" localSheetId="1">#REF!</definedName>
    <definedName name="Área_impressão_IM" localSheetId="2">#REF!</definedName>
    <definedName name="Área_impressão_IM">#REF!</definedName>
    <definedName name="_xlnm.Database" localSheetId="1">#REF!</definedName>
    <definedName name="_xlnm.Database" localSheetId="2">#REF!</definedName>
    <definedName name="_xlnm.Database">#REF!</definedName>
    <definedName name="BDI" localSheetId="1">#REF!</definedName>
    <definedName name="BDI" localSheetId="2">#REF!</definedName>
    <definedName name="BDI">#REF!</definedName>
    <definedName name="DDADOS_VOL5_0" localSheetId="1">#REF!</definedName>
    <definedName name="DDADOS_VOL5_0" localSheetId="2">#REF!</definedName>
    <definedName name="DDADOS_VOL5_0">#REF!</definedName>
    <definedName name="DES" localSheetId="1">#REF!</definedName>
    <definedName name="DES" localSheetId="2">#REF!</definedName>
    <definedName name="DES">#REF!</definedName>
    <definedName name="Detalhes_do_Demonstrativo_MDE" localSheetId="0">'[2]Anexo X - ENSINO'!#REF!</definedName>
    <definedName name="Detalhes_do_Demonstrativo_MDE" localSheetId="1">'[2]Anexo X - ENSINO'!#REF!</definedName>
    <definedName name="Detalhes_do_Demonstrativo_MDE" localSheetId="2">'[2]Anexo X - ENSINO'!#REF!</definedName>
    <definedName name="Detalhes_do_Demonstrativo_MDE">'[2]Anexo X - ENSINO'!#REF!</definedName>
    <definedName name="Ganhos_e_perdas_de_receita" localSheetId="1">#REF!</definedName>
    <definedName name="Ganhos_e_perdas_de_receita" localSheetId="2">#REF!</definedName>
    <definedName name="Ganhos_e_perdas_de_receita">#REF!</definedName>
    <definedName name="Ganhos_e_Perdas_de_Receita_99" localSheetId="1">#REF!</definedName>
    <definedName name="Ganhos_e_Perdas_de_Receita_99" localSheetId="2">#REF!</definedName>
    <definedName name="Ganhos_e_Perdas_de_Receita_99">#REF!</definedName>
    <definedName name="HTML_CodePage" hidden="1">1252</definedName>
    <definedName name="HTML_Description" hidden="1">""</definedName>
    <definedName name="HTML_Email" hidden="1">""</definedName>
    <definedName name="HTML_Header" hidden="1">"Tabela"</definedName>
    <definedName name="HTML_LastUpdate" hidden="1">"16/03/98"</definedName>
    <definedName name="HTML_LineAfter" hidden="1">FALSE</definedName>
    <definedName name="HTML_LineBefore" hidden="1">FALSE</definedName>
    <definedName name="HTML_Name" hidden="1">"Rede Integrada"</definedName>
    <definedName name="HTML_OBDlg2" hidden="1">TRUE</definedName>
    <definedName name="HTML_OBDlg4" hidden="1">TRUE</definedName>
    <definedName name="HTML_OS" hidden="1">0</definedName>
    <definedName name="HTML_PathFile" hidden="1">"C:\internetemp\balpep1.htm"</definedName>
    <definedName name="HTML_Title" hidden="1">"Balpep11"</definedName>
    <definedName name="inf">'[3]Orçamento Global'!$D$38</definedName>
    <definedName name="MOE" localSheetId="1">#REF!</definedName>
    <definedName name="MOE" localSheetId="2">#REF!</definedName>
    <definedName name="MOE">#REF!</definedName>
    <definedName name="MOH" localSheetId="1">#REF!</definedName>
    <definedName name="MOH" localSheetId="2">#REF!</definedName>
    <definedName name="MOH">#REF!</definedName>
    <definedName name="Planilha_1ÁreaTotal" localSheetId="1">#REF!,#REF!</definedName>
    <definedName name="Planilha_1ÁreaTotal" localSheetId="2">#REF!,#REF!</definedName>
    <definedName name="Planilha_1ÁreaTotal">#REF!,#REF!</definedName>
    <definedName name="Planilha_1CabGráfico" localSheetId="1">#REF!</definedName>
    <definedName name="Planilha_1CabGráfico" localSheetId="2">#REF!</definedName>
    <definedName name="Planilha_1CabGráfico">#REF!</definedName>
    <definedName name="Planilha_1TítCols" localSheetId="1">#REF!,#REF!</definedName>
    <definedName name="Planilha_1TítCols" localSheetId="2">#REF!,#REF!</definedName>
    <definedName name="Planilha_1TítCols">#REF!,#REF!</definedName>
    <definedName name="Planilha_1TítLins" localSheetId="0">#REF!</definedName>
    <definedName name="Planilha_1TítLins" localSheetId="1">#REF!</definedName>
    <definedName name="Planilha_1TítLins" localSheetId="2">#REF!</definedName>
    <definedName name="Planilha_1TítLins">#REF!</definedName>
    <definedName name="Planilha_2ÁreaTotal" localSheetId="1">#REF!,#REF!</definedName>
    <definedName name="Planilha_2ÁreaTotal" localSheetId="2">#REF!,#REF!</definedName>
    <definedName name="Planilha_2ÁreaTotal">#REF!,#REF!</definedName>
    <definedName name="Planilha_2CabGráfico" localSheetId="1">#REF!</definedName>
    <definedName name="Planilha_2CabGráfico" localSheetId="2">#REF!</definedName>
    <definedName name="Planilha_2CabGráfico">#REF!</definedName>
    <definedName name="Planilha_2TítCols" localSheetId="1">#REF!,#REF!</definedName>
    <definedName name="Planilha_2TítCols" localSheetId="2">#REF!,#REF!</definedName>
    <definedName name="Planilha_2TítCols">#REF!,#REF!</definedName>
    <definedName name="Planilha_2TítLins" localSheetId="1">#REF!</definedName>
    <definedName name="Planilha_2TítLins" localSheetId="2">#REF!</definedName>
    <definedName name="Planilha_2TítLins">#REF!</definedName>
    <definedName name="Planilha_3ÁreaTotal" localSheetId="1">#REF!,#REF!</definedName>
    <definedName name="Planilha_3ÁreaTotal" localSheetId="2">#REF!,#REF!</definedName>
    <definedName name="Planilha_3ÁreaTotal">#REF!,#REF!</definedName>
    <definedName name="Planilha_3CabGráfico" localSheetId="1">#REF!</definedName>
    <definedName name="Planilha_3CabGráfico" localSheetId="2">#REF!</definedName>
    <definedName name="Planilha_3CabGráfico">#REF!</definedName>
    <definedName name="Planilha_3TítCols" localSheetId="1">#REF!,#REF!</definedName>
    <definedName name="Planilha_3TítCols" localSheetId="2">#REF!,#REF!</definedName>
    <definedName name="Planilha_3TítCols">#REF!,#REF!</definedName>
    <definedName name="Planilha_3TítLins" localSheetId="1">#REF!</definedName>
    <definedName name="Planilha_3TítLins" localSheetId="2">#REF!</definedName>
    <definedName name="Planilha_3TítLins">#REF!</definedName>
    <definedName name="Planilha_4ÁreaTotal" localSheetId="1">#REF!,#REF!</definedName>
    <definedName name="Planilha_4ÁreaTotal" localSheetId="2">#REF!,#REF!</definedName>
    <definedName name="Planilha_4ÁreaTotal">#REF!,#REF!</definedName>
    <definedName name="Planilha_4TítCols" localSheetId="1">#REF!,#REF!</definedName>
    <definedName name="Planilha_4TítCols" localSheetId="2">#REF!,#REF!</definedName>
    <definedName name="Planilha_4TítCols">#REF!,#REF!</definedName>
    <definedName name="Tabela_1___Déficit_da_Previdência_Social__RGPS" localSheetId="1">#REF!</definedName>
    <definedName name="Tabela_1___Déficit_da_Previdência_Social__RGPS" localSheetId="2">#REF!</definedName>
    <definedName name="Tabela_1___Déficit_da_Previdência_Social__RGPS">#REF!</definedName>
    <definedName name="Tabela_10___Resultado_Primário_do_Governo_Central_em_1999" localSheetId="1">#REF!</definedName>
    <definedName name="Tabela_10___Resultado_Primário_do_Governo_Central_em_1999" localSheetId="2">#REF!</definedName>
    <definedName name="Tabela_10___Resultado_Primário_do_Governo_Central_em_1999">#REF!</definedName>
    <definedName name="Tabela_2___Contribuições_Previdenciárias" localSheetId="1">#REF!</definedName>
    <definedName name="Tabela_2___Contribuições_Previdenciárias" localSheetId="2">#REF!</definedName>
    <definedName name="Tabela_2___Contribuições_Previdenciárias">#REF!</definedName>
    <definedName name="Tabela_3___Benefícios__previsto_x_realizado" localSheetId="1">#REF!</definedName>
    <definedName name="Tabela_3___Benefícios__previsto_x_realizado" localSheetId="2">#REF!</definedName>
    <definedName name="Tabela_3___Benefícios__previsto_x_realizado">#REF!</definedName>
    <definedName name="Tabela_4___Receitas_Administradas_pela_SRF__previsto_x_realizado" localSheetId="1">#REF!</definedName>
    <definedName name="Tabela_4___Receitas_Administradas_pela_SRF__previsto_x_realizado" localSheetId="2">#REF!</definedName>
    <definedName name="Tabela_4___Receitas_Administradas_pela_SRF__previsto_x_realizado">#REF!</definedName>
    <definedName name="Tabela_5___Receitas_Administradas_em_Agosto" localSheetId="1">#REF!</definedName>
    <definedName name="Tabela_5___Receitas_Administradas_em_Agosto" localSheetId="2">#REF!</definedName>
    <definedName name="Tabela_5___Receitas_Administradas_em_Agosto">#REF!</definedName>
    <definedName name="Tabela_6___Receitas_Diretamente_Arrecadadas" localSheetId="1">#REF!</definedName>
    <definedName name="Tabela_6___Receitas_Diretamente_Arrecadadas" localSheetId="2">#REF!</definedName>
    <definedName name="Tabela_6___Receitas_Diretamente_Arrecadadas">#REF!</definedName>
    <definedName name="Tabela_7___Déficit_da_Previdência_Social_em_1999" localSheetId="1">#REF!</definedName>
    <definedName name="Tabela_7___Déficit_da_Previdência_Social_em_1999" localSheetId="2">#REF!</definedName>
    <definedName name="Tabela_7___Déficit_da_Previdência_Social_em_1999">#REF!</definedName>
    <definedName name="Tabela_8___Receitas_Administradas__revisão_da_previsão" localSheetId="1">#REF!</definedName>
    <definedName name="Tabela_8___Receitas_Administradas__revisão_da_previsão" localSheetId="2">#REF!</definedName>
    <definedName name="Tabela_8___Receitas_Administradas__revisão_da_previsão">#REF!</definedName>
    <definedName name="Tabela_9___Resultado_Primário_de_1999" localSheetId="1">#REF!</definedName>
    <definedName name="Tabela_9___Resultado_Primário_de_1999" localSheetId="2">#REF!</definedName>
    <definedName name="Tabela_9___Resultado_Primário_de_1999">#REF!</definedName>
    <definedName name="_xlnm.Print_Titles" localSheetId="0">PAC!$1:$15</definedName>
    <definedName name="_xlnm.Print_Titles" localSheetId="1">'PAC por componente'!$1:$15</definedName>
    <definedName name="_xlnm.Print_Titles" localSheetId="2">'PAC por fonte'!$1:$15</definedName>
    <definedName name="total" localSheetId="0">'[4]Orçamento sem preço'!#REF!</definedName>
    <definedName name="total" localSheetId="1">'[4]Orçamento sem preço'!#REF!</definedName>
    <definedName name="total" localSheetId="2">'[4]Orçamento sem preço'!#REF!</definedName>
    <definedName name="total">'[4]Orçamento sem preço'!#REF!</definedName>
  </definedNames>
  <calcPr calcId="145621"/>
</workbook>
</file>

<file path=xl/calcChain.xml><?xml version="1.0" encoding="utf-8"?>
<calcChain xmlns="http://schemas.openxmlformats.org/spreadsheetml/2006/main">
  <c r="H23" i="6" l="1"/>
  <c r="H44" i="9" l="1"/>
  <c r="H41" i="6" l="1"/>
  <c r="J23" i="6"/>
  <c r="L52" i="9" l="1"/>
  <c r="K52" i="9"/>
  <c r="J52" i="9"/>
  <c r="I52" i="9"/>
  <c r="B52" i="9"/>
  <c r="H45" i="6"/>
  <c r="H52" i="9" s="1"/>
  <c r="C9" i="10"/>
  <c r="G12" i="10"/>
  <c r="H12" i="10"/>
  <c r="D13" i="10"/>
  <c r="C13" i="10"/>
  <c r="E12" i="10"/>
  <c r="B22" i="9"/>
  <c r="C45" i="10"/>
  <c r="E46" i="10"/>
  <c r="H35" i="11" l="1"/>
  <c r="H33" i="11"/>
  <c r="F33" i="11"/>
  <c r="F35" i="11" s="1"/>
  <c r="J53" i="11"/>
  <c r="I53" i="11"/>
  <c r="H53" i="11"/>
  <c r="H32" i="11"/>
  <c r="H52" i="11"/>
  <c r="H28" i="11"/>
  <c r="H27" i="11"/>
  <c r="H26" i="11"/>
  <c r="H24" i="11"/>
  <c r="H22" i="11"/>
  <c r="H21" i="11"/>
  <c r="J42" i="11"/>
  <c r="H42" i="11"/>
  <c r="H41" i="11"/>
  <c r="H19" i="11"/>
  <c r="H47" i="11"/>
  <c r="H18" i="11"/>
  <c r="H40" i="11"/>
  <c r="H39" i="11"/>
  <c r="H43" i="11" l="1"/>
  <c r="F32" i="11"/>
  <c r="F53" i="11" s="1"/>
  <c r="F34" i="11"/>
  <c r="H33" i="6"/>
  <c r="H56" i="9" s="1"/>
  <c r="E55" i="10"/>
  <c r="E53" i="10"/>
  <c r="E51" i="10"/>
  <c r="E50" i="10"/>
  <c r="H32" i="6"/>
  <c r="H55" i="9" s="1"/>
  <c r="H31" i="6"/>
  <c r="H54" i="9" s="1"/>
  <c r="I53" i="9" l="1"/>
  <c r="H53" i="9"/>
  <c r="E56" i="10"/>
  <c r="H27" i="6"/>
  <c r="H49" i="9" s="1"/>
  <c r="H48" i="9" s="1"/>
  <c r="E45" i="10"/>
  <c r="H44" i="6" s="1"/>
  <c r="H51" i="9" s="1"/>
  <c r="E44" i="10"/>
  <c r="C43" i="10"/>
  <c r="E43" i="10" s="1"/>
  <c r="D42" i="10"/>
  <c r="C42" i="10"/>
  <c r="C47" i="10" l="1"/>
  <c r="I44" i="6" s="1"/>
  <c r="I51" i="9" s="1"/>
  <c r="E42" i="10"/>
  <c r="D47" i="10"/>
  <c r="J44" i="6" s="1"/>
  <c r="J51" i="9" s="1"/>
  <c r="J50" i="9" s="1"/>
  <c r="J48" i="9"/>
  <c r="I50" i="9"/>
  <c r="B46" i="9"/>
  <c r="L42" i="9"/>
  <c r="K42" i="9"/>
  <c r="H43" i="6"/>
  <c r="H46" i="9" s="1"/>
  <c r="H21" i="6"/>
  <c r="H42" i="9" s="1"/>
  <c r="H22" i="6"/>
  <c r="H43" i="9" s="1"/>
  <c r="E34" i="10"/>
  <c r="E33" i="10"/>
  <c r="E32" i="10"/>
  <c r="C34" i="10"/>
  <c r="D36" i="10"/>
  <c r="E36" i="10"/>
  <c r="D37" i="10"/>
  <c r="E37" i="10"/>
  <c r="E31" i="10"/>
  <c r="B37" i="9"/>
  <c r="J34" i="9"/>
  <c r="H26" i="6"/>
  <c r="J47" i="9" l="1"/>
  <c r="H35" i="9"/>
  <c r="I34" i="9" s="1"/>
  <c r="H41" i="9"/>
  <c r="J41" i="9"/>
  <c r="I41" i="9"/>
  <c r="I45" i="9"/>
  <c r="J45" i="9"/>
  <c r="H50" i="9"/>
  <c r="H47" i="9" s="1"/>
  <c r="H45" i="9"/>
  <c r="H34" i="9"/>
  <c r="D9" i="10"/>
  <c r="E11" i="10"/>
  <c r="G11" i="10" s="1"/>
  <c r="D17" i="10"/>
  <c r="C17" i="10"/>
  <c r="C25" i="10"/>
  <c r="H25" i="11" s="1"/>
  <c r="C23" i="10"/>
  <c r="D10" i="10"/>
  <c r="C10" i="10"/>
  <c r="E6" i="10"/>
  <c r="H40" i="6" s="1"/>
  <c r="H21" i="9" s="1"/>
  <c r="E5" i="10"/>
  <c r="D4" i="10"/>
  <c r="C4" i="10"/>
  <c r="H30" i="9"/>
  <c r="H29" i="9" s="1"/>
  <c r="H32" i="9"/>
  <c r="I31" i="9" s="1"/>
  <c r="H27" i="9"/>
  <c r="H19" i="6"/>
  <c r="F41" i="6"/>
  <c r="H29" i="6"/>
  <c r="H42" i="6" l="1"/>
  <c r="H34" i="11"/>
  <c r="H36" i="11" s="1"/>
  <c r="I40" i="9"/>
  <c r="J40" i="9"/>
  <c r="H40" i="9"/>
  <c r="F44" i="6"/>
  <c r="E10" i="10"/>
  <c r="E9" i="10"/>
  <c r="G10" i="10"/>
  <c r="H38" i="6"/>
  <c r="H19" i="9" s="1"/>
  <c r="G9" i="10"/>
  <c r="H37" i="6"/>
  <c r="H10" i="10"/>
  <c r="H39" i="6"/>
  <c r="H20" i="9" s="1"/>
  <c r="C27" i="10"/>
  <c r="H24" i="6"/>
  <c r="F39" i="6"/>
  <c r="F40" i="6" s="1"/>
  <c r="H11" i="10"/>
  <c r="E17" i="10"/>
  <c r="D18" i="10" s="1"/>
  <c r="J40" i="6" s="1"/>
  <c r="E4" i="10"/>
  <c r="I29" i="9"/>
  <c r="H31" i="9"/>
  <c r="H18" i="9" l="1"/>
  <c r="I37" i="6"/>
  <c r="I18" i="9" s="1"/>
  <c r="I51" i="11"/>
  <c r="H9" i="10"/>
  <c r="E13" i="10"/>
  <c r="H13" i="10" s="1"/>
  <c r="H51" i="11"/>
  <c r="H56" i="11" s="1"/>
  <c r="H58" i="11" s="1"/>
  <c r="J38" i="6"/>
  <c r="J19" i="9" s="1"/>
  <c r="J52" i="11"/>
  <c r="I38" i="6"/>
  <c r="I19" i="9" s="1"/>
  <c r="I52" i="11"/>
  <c r="H39" i="9"/>
  <c r="H38" i="9" s="1"/>
  <c r="H37" i="9"/>
  <c r="H17" i="9"/>
  <c r="C18" i="10"/>
  <c r="I40" i="6" s="1"/>
  <c r="I38" i="9"/>
  <c r="H20" i="6"/>
  <c r="H28" i="9"/>
  <c r="J37" i="6" l="1"/>
  <c r="J18" i="9" s="1"/>
  <c r="J16" i="9" s="1"/>
  <c r="J51" i="11"/>
  <c r="G13" i="10"/>
  <c r="I17" i="9"/>
  <c r="I16" i="9"/>
  <c r="H36" i="9"/>
  <c r="H33" i="9" s="1"/>
  <c r="I36" i="9"/>
  <c r="I33" i="9" s="1"/>
  <c r="I24" i="9"/>
  <c r="I23" i="9" s="1"/>
  <c r="J17" i="9" l="1"/>
  <c r="H16" i="9"/>
  <c r="H26" i="9" l="1"/>
  <c r="H18" i="6"/>
  <c r="H25" i="9"/>
  <c r="H17" i="6"/>
  <c r="H24" i="9" l="1"/>
  <c r="H23" i="9" s="1"/>
  <c r="J24" i="9"/>
  <c r="J23" i="9" s="1"/>
  <c r="I48" i="9" l="1"/>
  <c r="I47" i="9" s="1"/>
</calcChain>
</file>

<file path=xl/comments1.xml><?xml version="1.0" encoding="utf-8"?>
<comments xmlns="http://schemas.openxmlformats.org/spreadsheetml/2006/main">
  <authors>
    <author>xx</author>
  </authors>
  <commentList>
    <comment ref="I13" authorId="0">
      <text>
        <r>
          <rPr>
            <b/>
            <sz val="9"/>
            <color indexed="81"/>
            <rFont val="Tahoma"/>
            <family val="2"/>
          </rPr>
          <t>xx: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xx</author>
  </authors>
  <commentList>
    <comment ref="I13" authorId="0">
      <text>
        <r>
          <rPr>
            <b/>
            <sz val="9"/>
            <color indexed="81"/>
            <rFont val="Tahoma"/>
            <family val="2"/>
          </rPr>
          <t>xx: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xx</author>
  </authors>
  <commentList>
    <comment ref="I13" authorId="0">
      <text>
        <r>
          <rPr>
            <b/>
            <sz val="9"/>
            <color indexed="81"/>
            <rFont val="Tahoma"/>
            <family val="2"/>
          </rPr>
          <t>xx: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<sst xmlns="http://schemas.openxmlformats.org/spreadsheetml/2006/main" count="748" uniqueCount="213">
  <si>
    <t>Método de Aquisição</t>
  </si>
  <si>
    <t>BID (%)</t>
  </si>
  <si>
    <t>Local (%)</t>
  </si>
  <si>
    <t>Datas Estimadas</t>
  </si>
  <si>
    <t>Estatus (Pendente/ Em Processo/  Adjudicado/ Cancelado)</t>
  </si>
  <si>
    <t>Comentários</t>
  </si>
  <si>
    <t>ex-ante</t>
  </si>
  <si>
    <t>Nro.</t>
  </si>
  <si>
    <t>Texto</t>
  </si>
  <si>
    <t>CUSTO</t>
  </si>
  <si>
    <t>BID</t>
  </si>
  <si>
    <t>CPL</t>
  </si>
  <si>
    <t>SBQC</t>
  </si>
  <si>
    <t>ex-post</t>
  </si>
  <si>
    <t>Trimestre</t>
  </si>
  <si>
    <t>I / 08</t>
  </si>
  <si>
    <t>II / 08</t>
  </si>
  <si>
    <t>III / 08</t>
  </si>
  <si>
    <t>IV / 08</t>
  </si>
  <si>
    <t>I / 09</t>
  </si>
  <si>
    <t>II / 09</t>
  </si>
  <si>
    <t>III / 09</t>
  </si>
  <si>
    <t>IV / 09</t>
  </si>
  <si>
    <t>I / 10</t>
  </si>
  <si>
    <t>II / 10</t>
  </si>
  <si>
    <t>III / 10</t>
  </si>
  <si>
    <t>IV / 10</t>
  </si>
  <si>
    <t>I / 11</t>
  </si>
  <si>
    <t>II / 11</t>
  </si>
  <si>
    <t>III / 11</t>
  </si>
  <si>
    <t>IV / 12</t>
  </si>
  <si>
    <t>IV / 11</t>
  </si>
  <si>
    <t>I / 12</t>
  </si>
  <si>
    <t>II / 12</t>
  </si>
  <si>
    <t>III / 12</t>
  </si>
  <si>
    <t>I / 13</t>
  </si>
  <si>
    <t>II / 13</t>
  </si>
  <si>
    <t>III / 13</t>
  </si>
  <si>
    <t>IV / 13</t>
  </si>
  <si>
    <t>I / 14</t>
  </si>
  <si>
    <t>II / 14</t>
  </si>
  <si>
    <t>III / 14</t>
  </si>
  <si>
    <t>IV / 14</t>
  </si>
  <si>
    <t>I / 15</t>
  </si>
  <si>
    <t>II / 15</t>
  </si>
  <si>
    <t>III / 15</t>
  </si>
  <si>
    <t>IV / 15</t>
  </si>
  <si>
    <t>Custo Estimado US$</t>
  </si>
  <si>
    <t>PLANO DE AQUISIÇÃO E CONTRATAÇÕES</t>
  </si>
  <si>
    <t>1. Obras</t>
  </si>
  <si>
    <t>Pais: Brasil</t>
  </si>
  <si>
    <t>As Siglas dos métodos de aquisição a utilizar significam:</t>
  </si>
  <si>
    <t>LPI - Licitação Pública Internacional</t>
  </si>
  <si>
    <t>LPN - Licitação Pública Nacional</t>
  </si>
  <si>
    <t>CP - Comparativo de Preços</t>
  </si>
  <si>
    <t>SBQC - Seleção Baseada na Qualidade e Custo</t>
  </si>
  <si>
    <t>SBQ - Seleção Baseada na Qualidade</t>
  </si>
  <si>
    <t>CI - Seleção de Consultor Individual</t>
  </si>
  <si>
    <t>1. Especifica
Edital /Carta</t>
  </si>
  <si>
    <t>2. NO BID</t>
  </si>
  <si>
    <t>3. Publica/
Envia Carta</t>
  </si>
  <si>
    <t>4. Recebe Propos.</t>
  </si>
  <si>
    <t>5. Relat. Julga</t>
  </si>
  <si>
    <t>6. NO BID</t>
  </si>
  <si>
    <t>7. Adj./
Contrata</t>
  </si>
  <si>
    <t>8. Envia PRISM BID</t>
  </si>
  <si>
    <t>Responsável</t>
  </si>
  <si>
    <t>Id.</t>
  </si>
  <si>
    <t xml:space="preserve">Revisão </t>
  </si>
  <si>
    <t>Fonte de Financiamento</t>
  </si>
  <si>
    <t>Finaliza Contrato</t>
  </si>
  <si>
    <t xml:space="preserve">Situação </t>
  </si>
  <si>
    <t>Paula</t>
  </si>
  <si>
    <t>Pontos de Controle/Cronograma</t>
  </si>
  <si>
    <t>1. 
Elabora TDR
e SDP</t>
  </si>
  <si>
    <t>2. 
Publica Aviso de MI</t>
  </si>
  <si>
    <t>3.
Envia SDP c/ Lista p/ NO</t>
  </si>
  <si>
    <t>4.
NO BID</t>
  </si>
  <si>
    <t>5.
Envia SDP/Pede Prop.</t>
  </si>
  <si>
    <t>6.
Recebe Propos.</t>
  </si>
  <si>
    <t>7.
Relat. Tec.</t>
  </si>
  <si>
    <t>8.
NO BID</t>
  </si>
  <si>
    <t>9.
Relat. Final (Fin e Tec.)</t>
  </si>
  <si>
    <t>10.
NO BID</t>
  </si>
  <si>
    <t>11.
Assina Contrato</t>
  </si>
  <si>
    <t>12.
Envia PRISM BID</t>
  </si>
  <si>
    <t>Objeto</t>
  </si>
  <si>
    <t>Ok</t>
  </si>
  <si>
    <t>Maio</t>
  </si>
  <si>
    <t>Junho</t>
  </si>
  <si>
    <t>Outubro</t>
  </si>
  <si>
    <t>Dezembro</t>
  </si>
  <si>
    <t>Janeiro</t>
  </si>
  <si>
    <t>Final de
 Maio</t>
  </si>
  <si>
    <t>Publica</t>
  </si>
  <si>
    <t>Paula/Ticiane/
Lise</t>
  </si>
  <si>
    <t>Ate 08/08/2011</t>
  </si>
  <si>
    <t>Ate 31/08/2011</t>
  </si>
  <si>
    <t xml:space="preserve">Com NO do Banco. SDP enviada a Lista Curta em Janeiro/2011. Devido a destituição da CEL a entrega das propostas foi adiada em 15/02/2011.
A nova CEL foi nomeada em 23/03/2011.
Enviar carta e SDP a Lista Curta, incluindo as empresas que informaram que não participariam, solicitando confirmação quanto a apresentação de Propostas no prazo de 5 dias. </t>
  </si>
  <si>
    <t>Elaborar TDR. Selecionar e analisar Curriculuns. Enviar processo p/ NO do BID (TDR + Relatorio de Avaliação dos CVs + CV dos selecionados + Minuta de Contrato).</t>
  </si>
  <si>
    <t>Magilce</t>
  </si>
  <si>
    <t>Ate final de Maio</t>
  </si>
  <si>
    <t>Ate final de Junho</t>
  </si>
  <si>
    <t>N/A</t>
  </si>
  <si>
    <t xml:space="preserve">Julho </t>
  </si>
  <si>
    <t>Agosto</t>
  </si>
  <si>
    <t>Ate final de Agosto</t>
  </si>
  <si>
    <t>05/05/2011 (o prazo começa a contar a partir de 17/05)</t>
  </si>
  <si>
    <t>PROGRAMA DE DESENVOLVIMENTO INTEGRADO</t>
  </si>
  <si>
    <t>CONTRATO DE EMPRÉSTIMO Nº XXXX</t>
  </si>
  <si>
    <t>Informações Gerais</t>
  </si>
  <si>
    <t>Estudos preliminares</t>
  </si>
  <si>
    <t>Em fase de elaboração do termo de referência</t>
  </si>
  <si>
    <t>Em fase de elaboração do projeto básico</t>
  </si>
  <si>
    <t>Em fase de elaboração do projeto executivo</t>
  </si>
  <si>
    <t>LPN</t>
  </si>
  <si>
    <t xml:space="preserve">Legislação Nacional </t>
  </si>
  <si>
    <t>CP</t>
  </si>
  <si>
    <t>3. Serviços Diferentes de Consultoria</t>
  </si>
  <si>
    <t xml:space="preserve">LPN </t>
  </si>
  <si>
    <t>2. Bens / Equipamentos e Softwares</t>
  </si>
  <si>
    <t>1,5 mes</t>
  </si>
  <si>
    <t>Atualização: Agosto/2012</t>
  </si>
  <si>
    <t>UCP</t>
  </si>
  <si>
    <t>jun/201</t>
  </si>
  <si>
    <t>USS</t>
  </si>
  <si>
    <t>4. Serviços de Consultoria</t>
  </si>
  <si>
    <t>Pendente</t>
  </si>
  <si>
    <t>Mutuário:  Município de Niterói</t>
  </si>
  <si>
    <t>Executor: Escritório de Projetos do Gabinete do Vice Prefeito</t>
  </si>
  <si>
    <t>Nome do Programa: Programa de Desenvolvimento Urbano Inclusão Social</t>
  </si>
  <si>
    <t>Numero do Projeto do Contrato de Empréstimo: BR-L 1055</t>
  </si>
  <si>
    <t>Contratação de empresas de consultoria para Apoio ao Gerenciamento do Programa e monitoramento do programa.</t>
  </si>
  <si>
    <t>ex-Post</t>
  </si>
  <si>
    <t>LPI</t>
  </si>
  <si>
    <t>Contratação de empresa para execução de obras de Urbanização na Comunidade São José</t>
  </si>
  <si>
    <t>Contratação de empresa para execução de obras de Urbanização na Comunidade de Vila Ipiranga</t>
  </si>
  <si>
    <t>Contratação de empresa para execução de obras de Urbanização na Comunidade de Capim Melado</t>
  </si>
  <si>
    <t>Contratação de empresa para execução de obras de Urbanização na Comunidade de Igrejinha</t>
  </si>
  <si>
    <t>Contratação de empresa para elaboração do Projeto Básico e Executivo das obras das Comunidades São José e Igrejinha</t>
  </si>
  <si>
    <t>Contratação de empresa para realizar as atividades de regularização fundiária e trabalho social nas Comunidades de São José e Igrejinha</t>
  </si>
  <si>
    <t xml:space="preserve">I Engenharia e Administração </t>
  </si>
  <si>
    <t>Obras</t>
  </si>
  <si>
    <t>Consultoria</t>
  </si>
  <si>
    <t xml:space="preserve">2.2   Transporte e Mobilidade Urbana </t>
  </si>
  <si>
    <t>Serviços Diferentes de Consultoria</t>
  </si>
  <si>
    <t>2.1 - Urbanização de Comunidades</t>
  </si>
  <si>
    <t>Categorias</t>
  </si>
  <si>
    <t>BID/OC</t>
  </si>
  <si>
    <t>Local</t>
  </si>
  <si>
    <t>Total</t>
  </si>
  <si>
    <t xml:space="preserve">1.1   Unidade Gerenciadora e supervisão de obras </t>
  </si>
  <si>
    <t>1.2   Auditoria</t>
  </si>
  <si>
    <t>gerenciamento</t>
  </si>
  <si>
    <t>supervisão</t>
  </si>
  <si>
    <t>total</t>
  </si>
  <si>
    <t>Contratação de empresas de consultoria para Apoio a Supervisão da execução das Obras do Programa. (comunidades São José e Igrejinha)</t>
  </si>
  <si>
    <t>Aditoria</t>
  </si>
  <si>
    <t>COMPONENTE III TRANSPORTE</t>
  </si>
  <si>
    <t>Consultoria (projeto e apoio)</t>
  </si>
  <si>
    <t>Compra e instação de bens</t>
  </si>
  <si>
    <t>Serviços CCO</t>
  </si>
  <si>
    <t>contratação PJ</t>
  </si>
  <si>
    <t>Monitoramento e Avaliação</t>
  </si>
  <si>
    <t>Contratação de consultoria para realização de Auditoria do Programa.</t>
  </si>
  <si>
    <t>Contratação de consultoria para realizar o Monitoramento e Avaliação do Programa</t>
  </si>
  <si>
    <t>Contratação de Consultoria para apoiar no planejamento técnico e na estruturação do CCO/CTA</t>
  </si>
  <si>
    <t>Contratação de serviço de infraestrutura para estalação do CCO</t>
  </si>
  <si>
    <t>Aquisição de equipamento para o CCO/CTA com instalação.</t>
  </si>
  <si>
    <t>Bens / Equipamentos e Softwares</t>
  </si>
  <si>
    <t>2.3   Revitalização do  Centro</t>
  </si>
  <si>
    <t>Contratação de Empresa para realizar as obras no Parque das Águas</t>
  </si>
  <si>
    <t xml:space="preserve">Contratação de Empresa para realizar as obras na Praça Leoni Ramos </t>
  </si>
  <si>
    <t>Contratação de Empresa para realizar as obras na Praça São João</t>
  </si>
  <si>
    <t>COMPONENTE IV - CENTRO</t>
  </si>
  <si>
    <t>PARQUE DAS ÁGUAS</t>
  </si>
  <si>
    <t>obras</t>
  </si>
  <si>
    <t xml:space="preserve">2.3.2 - Praça Leoni Ramos </t>
  </si>
  <si>
    <t>2.3.3 - Praça São João</t>
  </si>
  <si>
    <t>Projeto e paisagismo</t>
  </si>
  <si>
    <t>Contratação de empresa para execução de obras de revitalização do Parque das Águas</t>
  </si>
  <si>
    <t>Contratação de empresa para execução de obras de Revitalização da Praça Leoni Ramos</t>
  </si>
  <si>
    <t>Contratação de empresa para execução de obras de Revitalização da Praça São João</t>
  </si>
  <si>
    <t>Contratação de Consultoria para desenvolvimento do Projeto e do paisagismo do Parque das Águas</t>
  </si>
  <si>
    <t>2.4   Fortalecimento Institucional</t>
  </si>
  <si>
    <t xml:space="preserve">Aquisição de equipamentos de informática e de comunicação visual </t>
  </si>
  <si>
    <t>COMPONENTE V - FORTALECIMENTO</t>
  </si>
  <si>
    <t>2.4.1 - Capacitação</t>
  </si>
  <si>
    <t>2.4.2 - Aquisição de Equipamentos</t>
  </si>
  <si>
    <t>2.4.3 - Sistema GEO</t>
  </si>
  <si>
    <t>Contratação de empresa para ministrar curso para o Nível Operacional da PMN</t>
  </si>
  <si>
    <t>Contratação de empresa para ministrar curso para o Nível Gerencial da PMN</t>
  </si>
  <si>
    <t>Contratação de empresa para ministrar curso para o Nível Estratégico da PMN</t>
  </si>
  <si>
    <t>Operacional</t>
  </si>
  <si>
    <t>Gerencial</t>
  </si>
  <si>
    <t>Estratégico</t>
  </si>
  <si>
    <t>PREVISTO</t>
  </si>
  <si>
    <t>DOLAR</t>
  </si>
  <si>
    <t>ALOCADO</t>
  </si>
  <si>
    <t>RECURSOS BID</t>
  </si>
  <si>
    <t>RECURSOS PMN</t>
  </si>
  <si>
    <t>RECURSOS BID &amp; PMN</t>
  </si>
  <si>
    <t>Contratação de Consultoria para desenvolvimento do Cadastro Multifinalitário com GEO</t>
  </si>
  <si>
    <t>Contratação de consultoria para realizar a Avaliação do Programa</t>
  </si>
  <si>
    <t>Contratação de Consultoria para apoiar a PMN na estruturação do Cadastro Multifinalitário com GEO</t>
  </si>
  <si>
    <t>Contratação de Consultoria para elaboração/atualização do regulamento operativo do Programa</t>
  </si>
  <si>
    <t>CI</t>
  </si>
  <si>
    <t>2.4.4 - Consultor CI GEO</t>
  </si>
  <si>
    <t>Consultor manual</t>
  </si>
  <si>
    <t>4. Capacitação</t>
  </si>
  <si>
    <t>SQC</t>
  </si>
  <si>
    <t>5. Serviços de Consultoria</t>
  </si>
  <si>
    <t>SBQ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</si>
</sst>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_);_(* \(#,##0.0\);_(* &quot;-&quot;?_);_(@_)"/>
    <numFmt numFmtId="166" formatCode="_([$€-2]* #,##0.00_);_([$€-2]* \(#,##0.00\);_([$€-2]* &quot;-&quot;??_)"/>
    <numFmt numFmtId="167" formatCode="0.0%"/>
    <numFmt numFmtId="168" formatCode="0.00000"/>
    <numFmt numFmtId="169" formatCode="#,##0.0_);\(#,##0.0\)"/>
    <numFmt numFmtId="170" formatCode="0_)"/>
    <numFmt numFmtId="171" formatCode="0.00_)"/>
    <numFmt numFmtId="172" formatCode="d\.mmm"/>
    <numFmt numFmtId="173" formatCode="0.00000000"/>
    <numFmt numFmtId="174" formatCode="0.0000000000"/>
    <numFmt numFmtId="175" formatCode="#,##0.000000"/>
    <numFmt numFmtId="176" formatCode="&quot;$&quot;#,##0.00000_);\(&quot;$&quot;#,##0.00000\)"/>
    <numFmt numFmtId="177" formatCode="0.0_)"/>
    <numFmt numFmtId="178" formatCode="&quot;R&quot;\ #,##0;&quot;R&quot;\ \-#,##0"/>
    <numFmt numFmtId="179" formatCode="&quot;Cr$&quot;\ #,##0.00_);\(&quot;Cr$&quot;\ #,##0.00\)"/>
    <numFmt numFmtId="180" formatCode="&quot;R$ &quot;#,##0.00;[Red]&quot;R$ &quot;#,##0.00"/>
    <numFmt numFmtId="181" formatCode="[$$-409]#,##0.00;[Red][$$-409]#,##0.00"/>
    <numFmt numFmtId="182" formatCode="_(* #,##0_);_(* \(#,##0\);_(* &quot;-&quot;??_);_(@_)"/>
    <numFmt numFmtId="183" formatCode="_-* #,##0_-;\-* #,##0_-;_-* &quot;-&quot;??_-;_-@_-"/>
    <numFmt numFmtId="184" formatCode="&quot;R$&quot;\ #,##0.00"/>
    <numFmt numFmtId="185" formatCode="_-&quot;R$&quot;\ * #,##0_-;\-&quot;R$&quot;\ * #,##0_-;_-&quot;R$&quot;\ * &quot;-&quot;??_-;_-@_-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2"/>
      <name val="Helv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0"/>
      <color indexed="24"/>
      <name val="Arial"/>
      <family val="2"/>
    </font>
    <font>
      <sz val="10"/>
      <name val="MS Sans Serif"/>
      <family val="2"/>
    </font>
    <font>
      <sz val="8"/>
      <name val="CG Times (E1)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hadow/>
      <sz val="8"/>
      <color indexed="12"/>
      <name val="Times New Roman"/>
      <family val="1"/>
    </font>
    <font>
      <sz val="7"/>
      <name val="Small Fonts"/>
      <family val="2"/>
    </font>
    <font>
      <b/>
      <i/>
      <sz val="16"/>
      <name val="Helv"/>
    </font>
    <font>
      <sz val="12"/>
      <name val="Arial"/>
      <family val="2"/>
    </font>
    <font>
      <b/>
      <i/>
      <sz val="10"/>
      <name val="Arial"/>
      <family val="2"/>
    </font>
    <font>
      <b/>
      <sz val="12"/>
      <name val="Univers (WN)"/>
    </font>
    <font>
      <sz val="10"/>
      <name val="Univers (E1)"/>
    </font>
    <font>
      <b/>
      <sz val="14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4"/>
      <name val="Lucida Sans"/>
      <family val="2"/>
    </font>
    <font>
      <b/>
      <sz val="11"/>
      <name val="Calibri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u val="singleAccounting"/>
      <sz val="11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gray06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8">
    <xf numFmtId="0" fontId="0" fillId="0" borderId="0"/>
    <xf numFmtId="179" fontId="2" fillId="0" borderId="0">
      <alignment horizontal="center" vertical="top"/>
    </xf>
    <xf numFmtId="0" fontId="6" fillId="0" borderId="1" applyBorder="0"/>
    <xf numFmtId="3" fontId="7" fillId="0" borderId="0" applyNumberFormat="0" applyFill="0" applyBorder="0" applyAlignment="0" applyProtection="0"/>
    <xf numFmtId="3" fontId="8" fillId="0" borderId="0" applyNumberFormat="0" applyFill="0" applyBorder="0" applyAlignment="0" applyProtection="0"/>
    <xf numFmtId="177" fontId="2" fillId="0" borderId="0" applyNumberFormat="0" applyFill="0" applyBorder="0" applyAlignment="0"/>
    <xf numFmtId="3" fontId="9" fillId="0" borderId="0" applyFont="0" applyFill="0" applyBorder="0" applyAlignment="0" applyProtection="0"/>
    <xf numFmtId="173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5" fontId="10" fillId="0" borderId="0" applyFont="0" applyFill="0" applyBorder="0" applyAlignment="0" applyProtection="0">
      <alignment horizontal="left"/>
    </xf>
    <xf numFmtId="0" fontId="2" fillId="0" borderId="0" applyFont="0" applyFill="0" applyBorder="0" applyProtection="0">
      <alignment horizontal="left"/>
    </xf>
    <xf numFmtId="169" fontId="11" fillId="0" borderId="0" applyFont="0" applyFill="0" applyBorder="0" applyAlignment="0" applyProtection="0">
      <protection locked="0"/>
    </xf>
    <xf numFmtId="39" fontId="12" fillId="0" borderId="0" applyFont="0" applyFill="0" applyBorder="0" applyAlignment="0" applyProtection="0"/>
    <xf numFmtId="176" fontId="2" fillId="0" borderId="0" applyFont="0" applyFill="0" applyBorder="0" applyAlignment="0"/>
    <xf numFmtId="166" fontId="2" fillId="0" borderId="0" applyFont="0" applyFill="0" applyBorder="0" applyAlignment="0" applyProtection="0"/>
    <xf numFmtId="38" fontId="13" fillId="2" borderId="0" applyNumberFormat="0" applyBorder="0" applyAlignment="0" applyProtection="0"/>
    <xf numFmtId="0" fontId="14" fillId="0" borderId="2" applyNumberFormat="0" applyAlignment="0" applyProtection="0">
      <alignment horizontal="left" vertical="center"/>
    </xf>
    <xf numFmtId="0" fontId="14" fillId="0" borderId="3">
      <alignment horizontal="left" vertical="center"/>
    </xf>
    <xf numFmtId="167" fontId="15" fillId="0" borderId="4" applyFill="0" applyBorder="0" applyAlignment="0">
      <alignment horizontal="center"/>
      <protection locked="0"/>
    </xf>
    <xf numFmtId="10" fontId="13" fillId="3" borderId="5" applyNumberFormat="0" applyBorder="0" applyAlignment="0" applyProtection="0"/>
    <xf numFmtId="169" fontId="15" fillId="0" borderId="0" applyFill="0" applyBorder="0" applyAlignment="0">
      <protection locked="0"/>
    </xf>
    <xf numFmtId="176" fontId="2" fillId="0" borderId="0" applyFill="0" applyBorder="0" applyAlignment="0" applyProtection="0">
      <protection locked="0"/>
    </xf>
    <xf numFmtId="175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37" fontId="16" fillId="0" borderId="0"/>
    <xf numFmtId="171" fontId="17" fillId="0" borderId="0"/>
    <xf numFmtId="177" fontId="2" fillId="0" borderId="0" applyFill="0" applyBorder="0" applyAlignment="0"/>
    <xf numFmtId="9" fontId="2" fillId="0" borderId="4" applyNumberFormat="0" applyBorder="0">
      <alignment horizontal="center" vertical="center"/>
    </xf>
    <xf numFmtId="0" fontId="4" fillId="4" borderId="5" applyNumberFormat="0" applyFont="0" applyBorder="0" applyAlignment="0" applyProtection="0">
      <alignment horizontal="center"/>
    </xf>
    <xf numFmtId="178" fontId="2" fillId="0" borderId="6" applyFont="0" applyFill="0" applyBorder="0" applyAlignment="0" applyProtection="0">
      <alignment horizontal="right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2" fontId="2" fillId="0" borderId="0" applyFont="0" applyFill="0" applyBorder="0" applyAlignment="0" applyProtection="0"/>
    <xf numFmtId="3" fontId="5" fillId="0" borderId="0" applyFill="0" applyBorder="0" applyAlignment="0" applyProtection="0"/>
    <xf numFmtId="3" fontId="18" fillId="0" borderId="0" applyFill="0" applyBorder="0" applyAlignment="0" applyProtection="0"/>
    <xf numFmtId="3" fontId="5" fillId="0" borderId="0" applyFill="0" applyBorder="0" applyAlignment="0" applyProtection="0"/>
    <xf numFmtId="164" fontId="2" fillId="0" borderId="0" applyFont="0" applyFill="0" applyBorder="0" applyAlignment="0" applyProtection="0"/>
    <xf numFmtId="38" fontId="10" fillId="5" borderId="0" applyNumberFormat="0" applyFont="0" applyBorder="0" applyAlignment="0" applyProtection="0"/>
    <xf numFmtId="164" fontId="19" fillId="0" borderId="7"/>
    <xf numFmtId="38" fontId="20" fillId="0" borderId="0" applyFill="0" applyBorder="0" applyAlignment="0" applyProtection="0"/>
    <xf numFmtId="0" fontId="2" fillId="0" borderId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" fontId="11" fillId="0" borderId="0" applyFont="0" applyFill="0" applyBorder="0" applyAlignment="0" applyProtection="0">
      <alignment horizontal="left"/>
    </xf>
    <xf numFmtId="38" fontId="10" fillId="0" borderId="8" applyNumberFormat="0" applyFont="0" applyFill="0" applyAlignment="0" applyProtection="0"/>
    <xf numFmtId="10" fontId="21" fillId="0" borderId="9" applyNumberFormat="0" applyFont="0" applyFill="0" applyAlignment="0" applyProtection="0"/>
    <xf numFmtId="0" fontId="2" fillId="0" borderId="3" applyFont="0" applyFill="0" applyBorder="0" applyAlignment="0" applyProtection="0"/>
    <xf numFmtId="44" fontId="31" fillId="0" borderId="0" applyFont="0" applyFill="0" applyBorder="0" applyAlignment="0" applyProtection="0"/>
    <xf numFmtId="9" fontId="31" fillId="0" borderId="0" applyFont="0" applyFill="0" applyBorder="0" applyAlignment="0" applyProtection="0"/>
  </cellStyleXfs>
  <cellXfs count="281">
    <xf numFmtId="0" fontId="0" fillId="0" borderId="0" xfId="0"/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165" fontId="0" fillId="0" borderId="0" xfId="0" applyNumberFormat="1" applyFill="1" applyBorder="1"/>
    <xf numFmtId="0" fontId="4" fillId="0" borderId="0" xfId="0" applyFont="1" applyFill="1" applyBorder="1" applyAlignment="1">
      <alignment horizontal="center" vertical="center" wrapText="1"/>
    </xf>
    <xf numFmtId="180" fontId="0" fillId="0" borderId="0" xfId="0" applyNumberFormat="1" applyFill="1" applyAlignment="1">
      <alignment vertical="center" wrapText="1"/>
    </xf>
    <xf numFmtId="0" fontId="0" fillId="6" borderId="0" xfId="0" applyFill="1" applyAlignment="1">
      <alignment vertical="top"/>
    </xf>
    <xf numFmtId="180" fontId="0" fillId="6" borderId="0" xfId="0" applyNumberFormat="1" applyFill="1" applyAlignment="1">
      <alignment vertical="top"/>
    </xf>
    <xf numFmtId="181" fontId="0" fillId="6" borderId="0" xfId="0" applyNumberFormat="1" applyFill="1" applyAlignment="1">
      <alignment vertical="top"/>
    </xf>
    <xf numFmtId="0" fontId="0" fillId="6" borderId="0" xfId="0" applyFill="1" applyAlignment="1">
      <alignment vertical="top" wrapText="1"/>
    </xf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vertical="center"/>
    </xf>
    <xf numFmtId="0" fontId="0" fillId="6" borderId="0" xfId="0" applyFill="1"/>
    <xf numFmtId="0" fontId="4" fillId="6" borderId="0" xfId="0" applyFont="1" applyFill="1" applyBorder="1" applyAlignment="1">
      <alignment horizontal="center" vertical="center" wrapText="1"/>
    </xf>
    <xf numFmtId="0" fontId="25" fillId="6" borderId="11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180" fontId="25" fillId="0" borderId="11" xfId="0" applyNumberFormat="1" applyFont="1" applyFill="1" applyBorder="1" applyAlignment="1">
      <alignment horizontal="center" vertical="center" wrapText="1"/>
    </xf>
    <xf numFmtId="0" fontId="26" fillId="6" borderId="5" xfId="0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7" borderId="5" xfId="0" applyFont="1" applyFill="1" applyBorder="1" applyAlignment="1">
      <alignment horizontal="center" vertical="center" wrapText="1"/>
    </xf>
    <xf numFmtId="180" fontId="25" fillId="0" borderId="5" xfId="0" applyNumberFormat="1" applyFont="1" applyFill="1" applyBorder="1" applyAlignment="1">
      <alignment horizontal="center" vertical="center" wrapText="1"/>
    </xf>
    <xf numFmtId="0" fontId="25" fillId="7" borderId="5" xfId="0" applyFont="1" applyFill="1" applyBorder="1" applyAlignment="1">
      <alignment horizontal="center" vertical="center" wrapText="1"/>
    </xf>
    <xf numFmtId="180" fontId="25" fillId="7" borderId="5" xfId="0" applyNumberFormat="1" applyFont="1" applyFill="1" applyBorder="1" applyAlignment="1">
      <alignment horizontal="center" vertical="center" wrapText="1"/>
    </xf>
    <xf numFmtId="0" fontId="25" fillId="6" borderId="5" xfId="0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7" borderId="13" xfId="0" applyFont="1" applyFill="1" applyBorder="1" applyAlignment="1">
      <alignment horizontal="center" vertical="center" wrapText="1"/>
    </xf>
    <xf numFmtId="180" fontId="25" fillId="7" borderId="13" xfId="0" applyNumberFormat="1" applyFont="1" applyFill="1" applyBorder="1" applyAlignment="1">
      <alignment horizontal="center" vertical="center" wrapText="1"/>
    </xf>
    <xf numFmtId="0" fontId="25" fillId="7" borderId="13" xfId="0" applyFont="1" applyFill="1" applyBorder="1" applyAlignment="1">
      <alignment horizontal="center" vertical="center" wrapText="1"/>
    </xf>
    <xf numFmtId="180" fontId="25" fillId="0" borderId="13" xfId="0" applyNumberFormat="1" applyFont="1" applyFill="1" applyBorder="1" applyAlignment="1">
      <alignment horizontal="center" vertical="center" wrapText="1"/>
    </xf>
    <xf numFmtId="0" fontId="26" fillId="6" borderId="11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indent="3"/>
    </xf>
    <xf numFmtId="0" fontId="28" fillId="0" borderId="0" xfId="0" applyFont="1" applyAlignment="1">
      <alignment horizontal="left"/>
    </xf>
    <xf numFmtId="0" fontId="4" fillId="0" borderId="5" xfId="0" applyFont="1" applyFill="1" applyBorder="1" applyAlignment="1">
      <alignment horizontal="center" vertical="center" wrapText="1"/>
    </xf>
    <xf numFmtId="0" fontId="26" fillId="7" borderId="11" xfId="0" applyFont="1" applyFill="1" applyBorder="1" applyAlignment="1">
      <alignment horizontal="center" vertical="center" wrapText="1"/>
    </xf>
    <xf numFmtId="0" fontId="26" fillId="6" borderId="15" xfId="0" applyFont="1" applyFill="1" applyBorder="1" applyAlignment="1">
      <alignment horizontal="center" vertical="center" wrapText="1"/>
    </xf>
    <xf numFmtId="180" fontId="25" fillId="2" borderId="16" xfId="0" applyNumberFormat="1" applyFont="1" applyFill="1" applyBorder="1" applyAlignment="1">
      <alignment horizontal="center" vertical="center" wrapText="1"/>
    </xf>
    <xf numFmtId="16" fontId="25" fillId="2" borderId="16" xfId="0" applyNumberFormat="1" applyFont="1" applyFill="1" applyBorder="1" applyAlignment="1">
      <alignment horizontal="center" vertical="center" wrapText="1"/>
    </xf>
    <xf numFmtId="9" fontId="25" fillId="6" borderId="11" xfId="0" applyNumberFormat="1" applyFont="1" applyFill="1" applyBorder="1" applyAlignment="1">
      <alignment horizontal="center" vertical="center" wrapText="1"/>
    </xf>
    <xf numFmtId="0" fontId="26" fillId="6" borderId="11" xfId="0" applyFont="1" applyFill="1" applyBorder="1" applyAlignment="1">
      <alignment horizontal="justify" vertical="center" wrapText="1"/>
    </xf>
    <xf numFmtId="164" fontId="25" fillId="6" borderId="11" xfId="45" applyFont="1" applyFill="1" applyBorder="1" applyAlignment="1">
      <alignment horizontal="center" vertical="center"/>
    </xf>
    <xf numFmtId="14" fontId="4" fillId="0" borderId="11" xfId="0" applyNumberFormat="1" applyFont="1" applyFill="1" applyBorder="1" applyAlignment="1">
      <alignment horizontal="center" vertical="center" wrapText="1"/>
    </xf>
    <xf numFmtId="0" fontId="25" fillId="6" borderId="11" xfId="0" applyFont="1" applyFill="1" applyBorder="1" applyAlignment="1">
      <alignment horizontal="center" vertical="center"/>
    </xf>
    <xf numFmtId="14" fontId="4" fillId="0" borderId="5" xfId="0" applyNumberFormat="1" applyFont="1" applyFill="1" applyBorder="1" applyAlignment="1">
      <alignment horizontal="center" vertical="center" wrapText="1"/>
    </xf>
    <xf numFmtId="0" fontId="26" fillId="6" borderId="17" xfId="0" applyFont="1" applyFill="1" applyBorder="1" applyAlignment="1">
      <alignment horizontal="center" vertical="center"/>
    </xf>
    <xf numFmtId="180" fontId="25" fillId="7" borderId="11" xfId="0" applyNumberFormat="1" applyFont="1" applyFill="1" applyBorder="1" applyAlignment="1">
      <alignment horizontal="center" vertical="center" wrapText="1"/>
    </xf>
    <xf numFmtId="0" fontId="25" fillId="7" borderId="11" xfId="0" applyFont="1" applyFill="1" applyBorder="1" applyAlignment="1">
      <alignment horizontal="center" vertical="center" wrapText="1"/>
    </xf>
    <xf numFmtId="0" fontId="25" fillId="0" borderId="20" xfId="0" applyFont="1" applyFill="1" applyBorder="1" applyAlignment="1">
      <alignment horizontal="center" vertical="center" wrapText="1"/>
    </xf>
    <xf numFmtId="0" fontId="26" fillId="0" borderId="20" xfId="0" applyFont="1" applyFill="1" applyBorder="1" applyAlignment="1">
      <alignment horizontal="center" vertical="center" wrapText="1"/>
    </xf>
    <xf numFmtId="0" fontId="26" fillId="7" borderId="20" xfId="0" applyFont="1" applyFill="1" applyBorder="1" applyAlignment="1">
      <alignment horizontal="center" vertical="center" wrapText="1"/>
    </xf>
    <xf numFmtId="180" fontId="25" fillId="7" borderId="20" xfId="0" applyNumberFormat="1" applyFont="1" applyFill="1" applyBorder="1" applyAlignment="1">
      <alignment horizontal="center" vertical="center" wrapText="1"/>
    </xf>
    <xf numFmtId="0" fontId="25" fillId="7" borderId="20" xfId="0" applyFont="1" applyFill="1" applyBorder="1" applyAlignment="1">
      <alignment horizontal="center" vertical="center" wrapText="1"/>
    </xf>
    <xf numFmtId="180" fontId="25" fillId="0" borderId="20" xfId="0" applyNumberFormat="1" applyFont="1" applyFill="1" applyBorder="1" applyAlignment="1">
      <alignment horizontal="center" vertical="center" wrapText="1"/>
    </xf>
    <xf numFmtId="9" fontId="25" fillId="6" borderId="5" xfId="0" applyNumberFormat="1" applyFont="1" applyFill="1" applyBorder="1" applyAlignment="1">
      <alignment horizontal="center" vertical="center" wrapText="1"/>
    </xf>
    <xf numFmtId="0" fontId="26" fillId="6" borderId="5" xfId="0" applyFont="1" applyFill="1" applyBorder="1" applyAlignment="1">
      <alignment horizontal="justify" vertical="center" wrapText="1"/>
    </xf>
    <xf numFmtId="0" fontId="26" fillId="6" borderId="13" xfId="0" applyFont="1" applyFill="1" applyBorder="1" applyAlignment="1">
      <alignment horizontal="justify" vertical="center" wrapText="1"/>
    </xf>
    <xf numFmtId="9" fontId="25" fillId="6" borderId="20" xfId="0" applyNumberFormat="1" applyFont="1" applyFill="1" applyBorder="1" applyAlignment="1">
      <alignment horizontal="center" vertical="center" wrapText="1"/>
    </xf>
    <xf numFmtId="0" fontId="26" fillId="6" borderId="20" xfId="0" applyFont="1" applyFill="1" applyBorder="1" applyAlignment="1">
      <alignment horizontal="justify" vertical="center" wrapText="1"/>
    </xf>
    <xf numFmtId="0" fontId="26" fillId="6" borderId="21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14" fontId="4" fillId="0" borderId="22" xfId="0" applyNumberFormat="1" applyFont="1" applyFill="1" applyBorder="1" applyAlignment="1">
      <alignment horizontal="center" vertical="center" wrapText="1"/>
    </xf>
    <xf numFmtId="14" fontId="4" fillId="0" borderId="13" xfId="0" applyNumberFormat="1" applyFont="1" applyFill="1" applyBorder="1" applyAlignment="1">
      <alignment horizontal="center" vertical="center" wrapText="1"/>
    </xf>
    <xf numFmtId="14" fontId="4" fillId="0" borderId="20" xfId="0" applyNumberFormat="1" applyFont="1" applyFill="1" applyBorder="1" applyAlignment="1">
      <alignment horizontal="center" vertical="center" wrapText="1"/>
    </xf>
    <xf numFmtId="14" fontId="30" fillId="0" borderId="20" xfId="0" applyNumberFormat="1" applyFont="1" applyFill="1" applyBorder="1" applyAlignment="1">
      <alignment horizontal="center" vertical="center" wrapText="1"/>
    </xf>
    <xf numFmtId="14" fontId="30" fillId="0" borderId="24" xfId="0" applyNumberFormat="1" applyFont="1" applyFill="1" applyBorder="1" applyAlignment="1">
      <alignment horizontal="center" vertical="center" wrapText="1"/>
    </xf>
    <xf numFmtId="14" fontId="4" fillId="0" borderId="23" xfId="0" applyNumberFormat="1" applyFont="1" applyFill="1" applyBorder="1" applyAlignment="1">
      <alignment horizontal="center" vertical="center" wrapText="1"/>
    </xf>
    <xf numFmtId="14" fontId="4" fillId="0" borderId="25" xfId="0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 wrapText="1"/>
    </xf>
    <xf numFmtId="14" fontId="4" fillId="0" borderId="18" xfId="0" applyNumberFormat="1" applyFont="1" applyFill="1" applyBorder="1" applyAlignment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 wrapText="1"/>
    </xf>
    <xf numFmtId="0" fontId="26" fillId="6" borderId="15" xfId="0" applyFont="1" applyFill="1" applyBorder="1" applyAlignment="1">
      <alignment horizontal="center" vertical="center"/>
    </xf>
    <xf numFmtId="0" fontId="26" fillId="6" borderId="19" xfId="0" applyFont="1" applyFill="1" applyBorder="1" applyAlignment="1">
      <alignment horizontal="center" vertical="center"/>
    </xf>
    <xf numFmtId="0" fontId="25" fillId="6" borderId="20" xfId="0" applyFont="1" applyFill="1" applyBorder="1" applyAlignment="1">
      <alignment horizontal="center" vertical="center"/>
    </xf>
    <xf numFmtId="164" fontId="25" fillId="6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17" fontId="26" fillId="6" borderId="11" xfId="0" applyNumberFormat="1" applyFont="1" applyFill="1" applyBorder="1" applyAlignment="1">
      <alignment horizontal="center" vertical="center" wrapText="1"/>
    </xf>
    <xf numFmtId="9" fontId="25" fillId="9" borderId="11" xfId="0" applyNumberFormat="1" applyFont="1" applyFill="1" applyBorder="1" applyAlignment="1">
      <alignment horizontal="center" vertical="center" wrapText="1"/>
    </xf>
    <xf numFmtId="9" fontId="25" fillId="9" borderId="5" xfId="0" applyNumberFormat="1" applyFont="1" applyFill="1" applyBorder="1" applyAlignment="1">
      <alignment horizontal="center" vertical="center" wrapText="1"/>
    </xf>
    <xf numFmtId="17" fontId="25" fillId="8" borderId="11" xfId="45" applyNumberFormat="1" applyFont="1" applyFill="1" applyBorder="1" applyAlignment="1">
      <alignment horizontal="center" vertical="center"/>
    </xf>
    <xf numFmtId="17" fontId="26" fillId="6" borderId="5" xfId="0" applyNumberFormat="1" applyFont="1" applyFill="1" applyBorder="1" applyAlignment="1">
      <alignment horizontal="center" vertical="center" wrapText="1"/>
    </xf>
    <xf numFmtId="17" fontId="26" fillId="6" borderId="20" xfId="0" applyNumberFormat="1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164" fontId="4" fillId="8" borderId="0" xfId="45" applyFont="1" applyFill="1" applyAlignment="1">
      <alignment horizontal="center" vertical="center"/>
    </xf>
    <xf numFmtId="164" fontId="25" fillId="10" borderId="5" xfId="0" applyNumberFormat="1" applyFont="1" applyFill="1" applyBorder="1" applyAlignment="1">
      <alignment horizontal="center" vertical="center" wrapText="1"/>
    </xf>
    <xf numFmtId="9" fontId="25" fillId="10" borderId="5" xfId="0" applyNumberFormat="1" applyFont="1" applyFill="1" applyBorder="1" applyAlignment="1">
      <alignment horizontal="center" vertical="center" wrapText="1"/>
    </xf>
    <xf numFmtId="164" fontId="25" fillId="6" borderId="11" xfId="0" applyNumberFormat="1" applyFont="1" applyFill="1" applyBorder="1" applyAlignment="1">
      <alignment horizontal="center" vertical="center" wrapText="1"/>
    </xf>
    <xf numFmtId="164" fontId="25" fillId="10" borderId="11" xfId="0" applyNumberFormat="1" applyFont="1" applyFill="1" applyBorder="1" applyAlignment="1">
      <alignment horizontal="center" vertical="center" wrapText="1"/>
    </xf>
    <xf numFmtId="17" fontId="25" fillId="8" borderId="15" xfId="45" applyNumberFormat="1" applyFon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25" fillId="2" borderId="16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0" fontId="25" fillId="2" borderId="27" xfId="0" applyFont="1" applyFill="1" applyBorder="1" applyAlignment="1">
      <alignment horizontal="center" vertical="center" wrapText="1"/>
    </xf>
    <xf numFmtId="0" fontId="26" fillId="10" borderId="10" xfId="0" applyFont="1" applyFill="1" applyBorder="1" applyAlignment="1">
      <alignment horizontal="center" vertical="center"/>
    </xf>
    <xf numFmtId="0" fontId="26" fillId="10" borderId="12" xfId="0" applyFont="1" applyFill="1" applyBorder="1" applyAlignment="1">
      <alignment horizontal="center" vertical="center"/>
    </xf>
    <xf numFmtId="0" fontId="26" fillId="10" borderId="19" xfId="0" applyFont="1" applyFill="1" applyBorder="1" applyAlignment="1">
      <alignment horizontal="center" vertical="center"/>
    </xf>
    <xf numFmtId="0" fontId="26" fillId="10" borderId="10" xfId="0" applyFont="1" applyFill="1" applyBorder="1" applyAlignment="1">
      <alignment horizontal="center" vertical="center" wrapText="1"/>
    </xf>
    <xf numFmtId="0" fontId="26" fillId="10" borderId="12" xfId="0" applyFont="1" applyFill="1" applyBorder="1" applyAlignment="1">
      <alignment horizontal="center" vertical="center" wrapText="1"/>
    </xf>
    <xf numFmtId="14" fontId="4" fillId="0" borderId="15" xfId="0" applyNumberFormat="1" applyFont="1" applyFill="1" applyBorder="1" applyAlignment="1">
      <alignment horizontal="center" vertical="center" wrapText="1"/>
    </xf>
    <xf numFmtId="14" fontId="4" fillId="0" borderId="0" xfId="0" applyNumberFormat="1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9" fontId="25" fillId="10" borderId="11" xfId="0" applyNumberFormat="1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16" fontId="25" fillId="2" borderId="2" xfId="0" applyNumberFormat="1" applyFont="1" applyFill="1" applyBorder="1" applyAlignment="1">
      <alignment horizontal="center" vertical="center" wrapText="1"/>
    </xf>
    <xf numFmtId="0" fontId="27" fillId="11" borderId="0" xfId="0" applyFont="1" applyFill="1" applyBorder="1" applyAlignment="1">
      <alignment horizontal="left" vertical="center" wrapText="1"/>
    </xf>
    <xf numFmtId="167" fontId="25" fillId="9" borderId="11" xfId="0" applyNumberFormat="1" applyFont="1" applyFill="1" applyBorder="1" applyAlignment="1">
      <alignment horizontal="center" vertical="center"/>
    </xf>
    <xf numFmtId="0" fontId="27" fillId="11" borderId="5" xfId="0" applyFont="1" applyFill="1" applyBorder="1" applyAlignment="1">
      <alignment horizontal="left" vertical="center" wrapText="1"/>
    </xf>
    <xf numFmtId="0" fontId="27" fillId="12" borderId="5" xfId="0" applyFont="1" applyFill="1" applyBorder="1" applyAlignment="1">
      <alignment horizontal="left" vertical="center" wrapText="1"/>
    </xf>
    <xf numFmtId="0" fontId="32" fillId="11" borderId="5" xfId="0" applyFont="1" applyFill="1" applyBorder="1" applyAlignment="1">
      <alignment horizontal="center" vertical="center" wrapText="1"/>
    </xf>
    <xf numFmtId="0" fontId="32" fillId="0" borderId="5" xfId="0" applyFont="1" applyBorder="1" applyAlignment="1">
      <alignment horizontal="justify" vertical="center" wrapText="1"/>
    </xf>
    <xf numFmtId="3" fontId="32" fillId="0" borderId="5" xfId="0" applyNumberFormat="1" applyFont="1" applyBorder="1" applyAlignment="1">
      <alignment horizontal="right" vertical="center" wrapText="1"/>
    </xf>
    <xf numFmtId="0" fontId="33" fillId="0" borderId="5" xfId="0" applyFont="1" applyBorder="1" applyAlignment="1">
      <alignment horizontal="justify" vertical="center" wrapText="1"/>
    </xf>
    <xf numFmtId="3" fontId="33" fillId="0" borderId="5" xfId="0" applyNumberFormat="1" applyFont="1" applyBorder="1" applyAlignment="1">
      <alignment horizontal="right" vertical="center" wrapText="1"/>
    </xf>
    <xf numFmtId="0" fontId="33" fillId="0" borderId="5" xfId="0" applyFont="1" applyBorder="1" applyAlignment="1">
      <alignment horizontal="right" vertical="center" wrapText="1"/>
    </xf>
    <xf numFmtId="0" fontId="2" fillId="0" borderId="0" xfId="0" applyFont="1"/>
    <xf numFmtId="0" fontId="2" fillId="0" borderId="0" xfId="0" applyFont="1" applyFill="1" applyBorder="1"/>
    <xf numFmtId="1" fontId="0" fillId="0" borderId="0" xfId="0" applyNumberFormat="1"/>
    <xf numFmtId="9" fontId="0" fillId="0" borderId="0" xfId="57" applyFont="1"/>
    <xf numFmtId="167" fontId="0" fillId="0" borderId="0" xfId="57" applyNumberFormat="1" applyFont="1"/>
    <xf numFmtId="10" fontId="0" fillId="0" borderId="0" xfId="57" applyNumberFormat="1" applyFont="1"/>
    <xf numFmtId="43" fontId="0" fillId="6" borderId="0" xfId="0" applyNumberFormat="1" applyFill="1" applyAlignment="1">
      <alignment horizontal="center" vertical="center"/>
    </xf>
    <xf numFmtId="182" fontId="26" fillId="6" borderId="11" xfId="45" applyNumberFormat="1" applyFont="1" applyFill="1" applyBorder="1" applyAlignment="1">
      <alignment horizontal="center" vertical="center"/>
    </xf>
    <xf numFmtId="182" fontId="26" fillId="6" borderId="5" xfId="45" applyNumberFormat="1" applyFont="1" applyFill="1" applyBorder="1" applyAlignment="1">
      <alignment horizontal="center" vertical="center"/>
    </xf>
    <xf numFmtId="182" fontId="26" fillId="6" borderId="20" xfId="45" applyNumberFormat="1" applyFont="1" applyFill="1" applyBorder="1" applyAlignment="1">
      <alignment horizontal="center" vertical="center"/>
    </xf>
    <xf numFmtId="182" fontId="26" fillId="10" borderId="20" xfId="45" applyNumberFormat="1" applyFont="1" applyFill="1" applyBorder="1" applyAlignment="1">
      <alignment horizontal="center" vertical="center"/>
    </xf>
    <xf numFmtId="182" fontId="26" fillId="10" borderId="11" xfId="45" applyNumberFormat="1" applyFont="1" applyFill="1" applyBorder="1" applyAlignment="1">
      <alignment horizontal="center" vertical="center"/>
    </xf>
    <xf numFmtId="183" fontId="27" fillId="11" borderId="5" xfId="0" applyNumberFormat="1" applyFont="1" applyFill="1" applyBorder="1" applyAlignment="1">
      <alignment horizontal="left" vertical="center" wrapText="1"/>
    </xf>
    <xf numFmtId="183" fontId="26" fillId="10" borderId="11" xfId="45" applyNumberFormat="1" applyFont="1" applyFill="1" applyBorder="1" applyAlignment="1">
      <alignment horizontal="center" vertical="center"/>
    </xf>
    <xf numFmtId="183" fontId="26" fillId="6" borderId="5" xfId="45" applyNumberFormat="1" applyFont="1" applyFill="1" applyBorder="1" applyAlignment="1">
      <alignment horizontal="center" vertical="center"/>
    </xf>
    <xf numFmtId="183" fontId="26" fillId="6" borderId="11" xfId="45" applyNumberFormat="1" applyFont="1" applyFill="1" applyBorder="1" applyAlignment="1">
      <alignment horizontal="center" vertical="center"/>
    </xf>
    <xf numFmtId="182" fontId="27" fillId="11" borderId="5" xfId="0" applyNumberFormat="1" applyFont="1" applyFill="1" applyBorder="1" applyAlignment="1">
      <alignment horizontal="left" vertical="center" wrapText="1"/>
    </xf>
    <xf numFmtId="183" fontId="27" fillId="12" borderId="5" xfId="0" applyNumberFormat="1" applyFont="1" applyFill="1" applyBorder="1" applyAlignment="1">
      <alignment horizontal="left" vertical="center" wrapText="1"/>
    </xf>
    <xf numFmtId="182" fontId="0" fillId="0" borderId="0" xfId="0" applyNumberFormat="1" applyFill="1" applyAlignment="1">
      <alignment vertical="center" wrapText="1"/>
    </xf>
    <xf numFmtId="182" fontId="0" fillId="0" borderId="0" xfId="45" applyNumberFormat="1" applyFont="1"/>
    <xf numFmtId="3" fontId="0" fillId="0" borderId="0" xfId="0" applyNumberFormat="1"/>
    <xf numFmtId="182" fontId="0" fillId="0" borderId="0" xfId="0" applyNumberFormat="1"/>
    <xf numFmtId="183" fontId="33" fillId="0" borderId="5" xfId="45" applyNumberFormat="1" applyFont="1" applyBorder="1" applyAlignment="1">
      <alignment horizontal="right" vertical="center" wrapText="1"/>
    </xf>
    <xf numFmtId="164" fontId="33" fillId="0" borderId="5" xfId="45" applyFont="1" applyBorder="1" applyAlignment="1">
      <alignment horizontal="right" vertical="center" wrapText="1"/>
    </xf>
    <xf numFmtId="0" fontId="25" fillId="11" borderId="5" xfId="0" applyFont="1" applyFill="1" applyBorder="1" applyAlignment="1">
      <alignment horizontal="center" vertical="center" wrapText="1"/>
    </xf>
    <xf numFmtId="0" fontId="26" fillId="11" borderId="5" xfId="0" applyFont="1" applyFill="1" applyBorder="1" applyAlignment="1">
      <alignment horizontal="center" vertical="center" wrapText="1"/>
    </xf>
    <xf numFmtId="180" fontId="25" fillId="11" borderId="5" xfId="0" applyNumberFormat="1" applyFont="1" applyFill="1" applyBorder="1" applyAlignment="1">
      <alignment horizontal="center" vertical="center" wrapText="1"/>
    </xf>
    <xf numFmtId="0" fontId="26" fillId="11" borderId="5" xfId="0" applyFont="1" applyFill="1" applyBorder="1" applyAlignment="1">
      <alignment vertical="center" wrapText="1"/>
    </xf>
    <xf numFmtId="0" fontId="29" fillId="11" borderId="5" xfId="0" applyFont="1" applyFill="1" applyBorder="1" applyAlignment="1">
      <alignment horizontal="center" vertical="center" wrapText="1"/>
    </xf>
    <xf numFmtId="16" fontId="25" fillId="11" borderId="5" xfId="0" applyNumberFormat="1" applyFont="1" applyFill="1" applyBorder="1" applyAlignment="1">
      <alignment horizontal="center" vertical="center" wrapText="1"/>
    </xf>
    <xf numFmtId="0" fontId="27" fillId="11" borderId="31" xfId="0" applyFont="1" applyFill="1" applyBorder="1" applyAlignment="1">
      <alignment horizontal="left" vertical="center" wrapText="1"/>
    </xf>
    <xf numFmtId="0" fontId="0" fillId="12" borderId="0" xfId="0" applyFill="1" applyBorder="1"/>
    <xf numFmtId="183" fontId="34" fillId="12" borderId="0" xfId="0" applyNumberFormat="1" applyFont="1" applyFill="1" applyBorder="1" applyAlignment="1">
      <alignment vertical="center"/>
    </xf>
    <xf numFmtId="182" fontId="34" fillId="12" borderId="0" xfId="0" applyNumberFormat="1" applyFont="1" applyFill="1" applyBorder="1" applyAlignment="1">
      <alignment vertical="center"/>
    </xf>
    <xf numFmtId="16" fontId="25" fillId="2" borderId="27" xfId="0" applyNumberFormat="1" applyFont="1" applyFill="1" applyBorder="1" applyAlignment="1">
      <alignment horizontal="center" vertical="center" wrapText="1"/>
    </xf>
    <xf numFmtId="182" fontId="34" fillId="11" borderId="5" xfId="0" applyNumberFormat="1" applyFont="1" applyFill="1" applyBorder="1" applyAlignment="1">
      <alignment horizontal="center" vertical="center" wrapText="1"/>
    </xf>
    <xf numFmtId="182" fontId="34" fillId="11" borderId="5" xfId="45" applyNumberFormat="1" applyFont="1" applyFill="1" applyBorder="1" applyAlignment="1">
      <alignment horizontal="center" vertical="center" wrapText="1"/>
    </xf>
    <xf numFmtId="1" fontId="33" fillId="0" borderId="5" xfId="0" applyNumberFormat="1" applyFont="1" applyBorder="1" applyAlignment="1">
      <alignment horizontal="right" vertical="center" wrapText="1"/>
    </xf>
    <xf numFmtId="17" fontId="35" fillId="6" borderId="20" xfId="0" applyNumberFormat="1" applyFont="1" applyFill="1" applyBorder="1" applyAlignment="1">
      <alignment horizontal="center" vertical="center" wrapText="1"/>
    </xf>
    <xf numFmtId="182" fontId="35" fillId="6" borderId="20" xfId="45" applyNumberFormat="1" applyFont="1" applyFill="1" applyBorder="1" applyAlignment="1">
      <alignment horizontal="center" vertical="center"/>
    </xf>
    <xf numFmtId="164" fontId="36" fillId="10" borderId="5" xfId="0" applyNumberFormat="1" applyFont="1" applyFill="1" applyBorder="1" applyAlignment="1">
      <alignment horizontal="center" vertical="center" wrapText="1"/>
    </xf>
    <xf numFmtId="0" fontId="35" fillId="6" borderId="5" xfId="0" applyFont="1" applyFill="1" applyBorder="1" applyAlignment="1">
      <alignment horizontal="center" vertical="center"/>
    </xf>
    <xf numFmtId="9" fontId="36" fillId="9" borderId="5" xfId="0" applyNumberFormat="1" applyFont="1" applyFill="1" applyBorder="1" applyAlignment="1">
      <alignment horizontal="center" vertical="center" wrapText="1"/>
    </xf>
    <xf numFmtId="9" fontId="36" fillId="6" borderId="5" xfId="0" applyNumberFormat="1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5" fillId="0" borderId="20" xfId="0" applyFont="1" applyFill="1" applyBorder="1" applyAlignment="1">
      <alignment horizontal="center" vertical="center" wrapText="1"/>
    </xf>
    <xf numFmtId="9" fontId="36" fillId="10" borderId="5" xfId="0" applyNumberFormat="1" applyFont="1" applyFill="1" applyBorder="1" applyAlignment="1">
      <alignment horizontal="center" vertical="center" wrapText="1"/>
    </xf>
    <xf numFmtId="164" fontId="27" fillId="11" borderId="5" xfId="45" applyFont="1" applyFill="1" applyBorder="1" applyAlignment="1">
      <alignment horizontal="center" vertical="center" wrapText="1"/>
    </xf>
    <xf numFmtId="0" fontId="26" fillId="10" borderId="5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43" fontId="0" fillId="0" borderId="0" xfId="0" applyNumberFormat="1"/>
    <xf numFmtId="184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85" fontId="0" fillId="0" borderId="0" xfId="56" applyNumberFormat="1" applyFont="1" applyBorder="1" applyAlignment="1">
      <alignment horizontal="center"/>
    </xf>
    <xf numFmtId="185" fontId="1" fillId="0" borderId="0" xfId="45" applyNumberFormat="1" applyFont="1"/>
    <xf numFmtId="185" fontId="0" fillId="0" borderId="0" xfId="0" applyNumberFormat="1"/>
    <xf numFmtId="185" fontId="0" fillId="0" borderId="0" xfId="56" applyNumberFormat="1" applyFont="1"/>
    <xf numFmtId="185" fontId="0" fillId="0" borderId="0" xfId="45" applyNumberFormat="1" applyFont="1"/>
    <xf numFmtId="185" fontId="0" fillId="0" borderId="0" xfId="56" applyNumberFormat="1" applyFont="1" applyAlignment="1">
      <alignment horizontal="left"/>
    </xf>
    <xf numFmtId="0" fontId="2" fillId="0" borderId="0" xfId="0" applyFont="1" applyAlignment="1">
      <alignment horizontal="center" vertical="center"/>
    </xf>
    <xf numFmtId="0" fontId="35" fillId="10" borderId="19" xfId="0" applyFont="1" applyFill="1" applyBorder="1" applyAlignment="1">
      <alignment horizontal="center" vertical="center" wrapText="1"/>
    </xf>
    <xf numFmtId="182" fontId="26" fillId="10" borderId="5" xfId="45" applyNumberFormat="1" applyFont="1" applyFill="1" applyBorder="1" applyAlignment="1">
      <alignment horizontal="center" vertical="center"/>
    </xf>
    <xf numFmtId="182" fontId="0" fillId="0" borderId="0" xfId="0" applyNumberFormat="1" applyFill="1" applyBorder="1"/>
    <xf numFmtId="14" fontId="4" fillId="0" borderId="32" xfId="0" applyNumberFormat="1" applyFont="1" applyFill="1" applyBorder="1" applyAlignment="1">
      <alignment horizontal="center" vertical="center" wrapText="1"/>
    </xf>
    <xf numFmtId="14" fontId="4" fillId="0" borderId="33" xfId="0" applyNumberFormat="1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10" borderId="34" xfId="0" applyFont="1" applyFill="1" applyBorder="1" applyAlignment="1">
      <alignment horizontal="center" vertical="center"/>
    </xf>
    <xf numFmtId="164" fontId="25" fillId="6" borderId="20" xfId="0" applyNumberFormat="1" applyFont="1" applyFill="1" applyBorder="1" applyAlignment="1">
      <alignment horizontal="center" vertical="center" wrapText="1"/>
    </xf>
    <xf numFmtId="0" fontId="26" fillId="6" borderId="32" xfId="0" applyFont="1" applyFill="1" applyBorder="1" applyAlignment="1">
      <alignment horizontal="center" vertical="center"/>
    </xf>
    <xf numFmtId="182" fontId="26" fillId="6" borderId="32" xfId="45" applyNumberFormat="1" applyFont="1" applyFill="1" applyBorder="1" applyAlignment="1">
      <alignment horizontal="center" vertical="center"/>
    </xf>
    <xf numFmtId="9" fontId="25" fillId="9" borderId="20" xfId="0" applyNumberFormat="1" applyFont="1" applyFill="1" applyBorder="1" applyAlignment="1">
      <alignment horizontal="center" vertical="center" wrapText="1"/>
    </xf>
    <xf numFmtId="17" fontId="26" fillId="6" borderId="32" xfId="0" applyNumberFormat="1" applyFont="1" applyFill="1" applyBorder="1" applyAlignment="1">
      <alignment horizontal="center" vertical="center" wrapText="1"/>
    </xf>
    <xf numFmtId="0" fontId="26" fillId="0" borderId="32" xfId="0" applyFont="1" applyFill="1" applyBorder="1" applyAlignment="1">
      <alignment horizontal="center" vertical="center" wrapText="1"/>
    </xf>
    <xf numFmtId="0" fontId="26" fillId="10" borderId="35" xfId="0" applyFont="1" applyFill="1" applyBorder="1" applyAlignment="1">
      <alignment horizontal="center" vertical="center"/>
    </xf>
    <xf numFmtId="0" fontId="26" fillId="10" borderId="35" xfId="0" applyFont="1" applyFill="1" applyBorder="1" applyAlignment="1">
      <alignment horizontal="justify" vertical="top"/>
    </xf>
    <xf numFmtId="164" fontId="25" fillId="10" borderId="35" xfId="0" applyNumberFormat="1" applyFont="1" applyFill="1" applyBorder="1" applyAlignment="1">
      <alignment horizontal="center" vertical="center" wrapText="1"/>
    </xf>
    <xf numFmtId="182" fontId="26" fillId="10" borderId="35" xfId="45" applyNumberFormat="1" applyFont="1" applyFill="1" applyBorder="1" applyAlignment="1">
      <alignment horizontal="center" vertical="center"/>
    </xf>
    <xf numFmtId="9" fontId="25" fillId="10" borderId="35" xfId="0" applyNumberFormat="1" applyFont="1" applyFill="1" applyBorder="1" applyAlignment="1">
      <alignment horizontal="center" vertical="center" wrapText="1"/>
    </xf>
    <xf numFmtId="17" fontId="26" fillId="10" borderId="35" xfId="0" applyNumberFormat="1" applyFont="1" applyFill="1" applyBorder="1" applyAlignment="1">
      <alignment horizontal="center" vertical="center" wrapText="1"/>
    </xf>
    <xf numFmtId="0" fontId="26" fillId="10" borderId="35" xfId="0" applyFont="1" applyFill="1" applyBorder="1" applyAlignment="1">
      <alignment horizontal="center" vertical="center" wrapText="1"/>
    </xf>
    <xf numFmtId="182" fontId="35" fillId="6" borderId="5" xfId="45" applyNumberFormat="1" applyFont="1" applyFill="1" applyBorder="1" applyAlignment="1">
      <alignment horizontal="center" vertical="center"/>
    </xf>
    <xf numFmtId="17" fontId="35" fillId="6" borderId="5" xfId="0" applyNumberFormat="1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182" fontId="0" fillId="6" borderId="0" xfId="0" applyNumberFormat="1" applyFill="1" applyAlignment="1">
      <alignment horizontal="center" vertical="center"/>
    </xf>
    <xf numFmtId="0" fontId="35" fillId="10" borderId="5" xfId="0" applyFont="1" applyFill="1" applyBorder="1" applyAlignment="1">
      <alignment horizontal="center" vertical="center" wrapText="1"/>
    </xf>
    <xf numFmtId="183" fontId="0" fillId="6" borderId="0" xfId="0" applyNumberFormat="1" applyFill="1" applyAlignment="1">
      <alignment horizontal="center" vertical="center"/>
    </xf>
    <xf numFmtId="164" fontId="0" fillId="0" borderId="0" xfId="0" applyNumberFormat="1" applyFill="1"/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26" fillId="10" borderId="0" xfId="0" applyFont="1" applyFill="1" applyBorder="1" applyAlignment="1">
      <alignment horizontal="center" vertical="center"/>
    </xf>
    <xf numFmtId="0" fontId="26" fillId="10" borderId="0" xfId="0" applyFont="1" applyFill="1" applyBorder="1" applyAlignment="1">
      <alignment horizontal="justify" vertical="top"/>
    </xf>
    <xf numFmtId="164" fontId="25" fillId="6" borderId="0" xfId="0" applyNumberFormat="1" applyFont="1" applyFill="1" applyBorder="1" applyAlignment="1">
      <alignment horizontal="center" vertical="center" wrapText="1"/>
    </xf>
    <xf numFmtId="0" fontId="26" fillId="6" borderId="0" xfId="0" applyFont="1" applyFill="1" applyBorder="1" applyAlignment="1">
      <alignment horizontal="center" vertical="center"/>
    </xf>
    <xf numFmtId="182" fontId="26" fillId="6" borderId="0" xfId="45" applyNumberFormat="1" applyFont="1" applyFill="1" applyBorder="1" applyAlignment="1">
      <alignment horizontal="center" vertical="center"/>
    </xf>
    <xf numFmtId="9" fontId="25" fillId="6" borderId="0" xfId="0" applyNumberFormat="1" applyFont="1" applyFill="1" applyBorder="1" applyAlignment="1">
      <alignment horizontal="center" vertical="center" wrapText="1"/>
    </xf>
    <xf numFmtId="17" fontId="26" fillId="6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9" fontId="25" fillId="10" borderId="0" xfId="0" applyNumberFormat="1" applyFont="1" applyFill="1" applyBorder="1" applyAlignment="1">
      <alignment horizontal="center" vertical="center" wrapText="1"/>
    </xf>
    <xf numFmtId="16" fontId="25" fillId="2" borderId="0" xfId="0" applyNumberFormat="1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horizontal="center" vertical="center" wrapText="1"/>
    </xf>
    <xf numFmtId="183" fontId="0" fillId="0" borderId="0" xfId="0" applyNumberFormat="1" applyFill="1"/>
    <xf numFmtId="182" fontId="0" fillId="0" borderId="0" xfId="0" applyNumberFormat="1" applyFill="1"/>
    <xf numFmtId="164" fontId="0" fillId="0" borderId="0" xfId="45" applyFont="1" applyFill="1"/>
    <xf numFmtId="183" fontId="0" fillId="0" borderId="0" xfId="0" applyNumberFormat="1" applyFill="1" applyBorder="1"/>
    <xf numFmtId="0" fontId="26" fillId="10" borderId="11" xfId="0" applyFont="1" applyFill="1" applyBorder="1" applyAlignment="1">
      <alignment horizontal="justify" vertical="top" wrapText="1"/>
    </xf>
    <xf numFmtId="0" fontId="27" fillId="11" borderId="26" xfId="0" applyFont="1" applyFill="1" applyBorder="1" applyAlignment="1">
      <alignment horizontal="left" vertical="center" wrapText="1"/>
    </xf>
    <xf numFmtId="0" fontId="27" fillId="11" borderId="2" xfId="0" applyFont="1" applyFill="1" applyBorder="1" applyAlignment="1">
      <alignment horizontal="left" vertical="center" wrapText="1"/>
    </xf>
    <xf numFmtId="0" fontId="27" fillId="11" borderId="27" xfId="0" applyFont="1" applyFill="1" applyBorder="1" applyAlignment="1">
      <alignment horizontal="left" vertical="center" wrapText="1"/>
    </xf>
    <xf numFmtId="0" fontId="25" fillId="11" borderId="5" xfId="0" applyFont="1" applyFill="1" applyBorder="1" applyAlignment="1">
      <alignment horizontal="center" vertical="center"/>
    </xf>
    <xf numFmtId="0" fontId="25" fillId="11" borderId="5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27" fillId="11" borderId="5" xfId="0" applyFont="1" applyFill="1" applyBorder="1" applyAlignment="1">
      <alignment horizontal="left" vertical="center" wrapText="1"/>
    </xf>
    <xf numFmtId="0" fontId="35" fillId="10" borderId="11" xfId="0" applyFont="1" applyFill="1" applyBorder="1" applyAlignment="1">
      <alignment horizontal="justify" vertical="top" wrapText="1"/>
    </xf>
    <xf numFmtId="0" fontId="0" fillId="6" borderId="0" xfId="0" applyFill="1" applyAlignment="1">
      <alignment horizontal="center" vertical="center"/>
    </xf>
    <xf numFmtId="0" fontId="28" fillId="0" borderId="0" xfId="0" applyFont="1" applyAlignment="1">
      <alignment horizontal="justify" vertical="justify" wrapText="1"/>
    </xf>
    <xf numFmtId="0" fontId="26" fillId="10" borderId="14" xfId="0" applyFont="1" applyFill="1" applyBorder="1" applyAlignment="1">
      <alignment horizontal="left" vertical="top" wrapText="1"/>
    </xf>
    <xf numFmtId="0" fontId="26" fillId="10" borderId="3" xfId="0" applyFont="1" applyFill="1" applyBorder="1" applyAlignment="1">
      <alignment horizontal="left" vertical="top" wrapText="1"/>
    </xf>
    <xf numFmtId="0" fontId="26" fillId="10" borderId="28" xfId="0" applyFont="1" applyFill="1" applyBorder="1" applyAlignment="1">
      <alignment horizontal="left" vertical="top" wrapText="1"/>
    </xf>
    <xf numFmtId="0" fontId="35" fillId="10" borderId="5" xfId="0" applyFont="1" applyFill="1" applyBorder="1" applyAlignment="1">
      <alignment horizontal="justify" vertical="top" wrapText="1"/>
    </xf>
    <xf numFmtId="0" fontId="26" fillId="10" borderId="14" xfId="0" applyFont="1" applyFill="1" applyBorder="1" applyAlignment="1">
      <alignment horizontal="justify" vertical="top"/>
    </xf>
    <xf numFmtId="0" fontId="26" fillId="10" borderId="3" xfId="0" applyFont="1" applyFill="1" applyBorder="1" applyAlignment="1">
      <alignment horizontal="justify" vertical="top"/>
    </xf>
    <xf numFmtId="0" fontId="26" fillId="10" borderId="28" xfId="0" applyFont="1" applyFill="1" applyBorder="1" applyAlignment="1">
      <alignment horizontal="justify" vertical="top"/>
    </xf>
    <xf numFmtId="0" fontId="26" fillId="10" borderId="15" xfId="0" applyFont="1" applyFill="1" applyBorder="1" applyAlignment="1">
      <alignment horizontal="justify" vertical="top" wrapText="1"/>
    </xf>
    <xf numFmtId="0" fontId="26" fillId="10" borderId="1" xfId="0" applyFont="1" applyFill="1" applyBorder="1" applyAlignment="1">
      <alignment horizontal="justify" vertical="top" wrapText="1"/>
    </xf>
    <xf numFmtId="0" fontId="26" fillId="10" borderId="6" xfId="0" applyFont="1" applyFill="1" applyBorder="1" applyAlignment="1">
      <alignment horizontal="justify" vertical="top" wrapText="1"/>
    </xf>
    <xf numFmtId="0" fontId="26" fillId="10" borderId="5" xfId="0" applyFont="1" applyFill="1" applyBorder="1" applyAlignment="1">
      <alignment horizontal="justify" vertical="top" wrapText="1"/>
    </xf>
    <xf numFmtId="0" fontId="26" fillId="10" borderId="4" xfId="0" applyFont="1" applyFill="1" applyBorder="1" applyAlignment="1">
      <alignment horizontal="justify" vertical="top" wrapText="1"/>
    </xf>
    <xf numFmtId="0" fontId="26" fillId="10" borderId="0" xfId="0" applyFont="1" applyFill="1" applyBorder="1" applyAlignment="1">
      <alignment horizontal="justify" vertical="top" wrapText="1"/>
    </xf>
    <xf numFmtId="0" fontId="26" fillId="10" borderId="30" xfId="0" applyFont="1" applyFill="1" applyBorder="1" applyAlignment="1">
      <alignment horizontal="justify" vertical="top" wrapText="1"/>
    </xf>
    <xf numFmtId="0" fontId="25" fillId="2" borderId="16" xfId="0" applyFont="1" applyFill="1" applyBorder="1" applyAlignment="1">
      <alignment horizontal="center" vertical="center" wrapText="1"/>
    </xf>
    <xf numFmtId="0" fontId="25" fillId="2" borderId="27" xfId="0" applyFont="1" applyFill="1" applyBorder="1" applyAlignment="1">
      <alignment horizontal="center" vertical="center" wrapText="1"/>
    </xf>
    <xf numFmtId="0" fontId="25" fillId="11" borderId="5" xfId="0" applyFont="1" applyFill="1" applyBorder="1" applyAlignment="1">
      <alignment horizontal="left" vertical="center" wrapText="1"/>
    </xf>
    <xf numFmtId="0" fontId="26" fillId="6" borderId="5" xfId="0" applyFont="1" applyFill="1" applyBorder="1" applyAlignment="1">
      <alignment horizontal="left" vertical="top" wrapText="1"/>
    </xf>
    <xf numFmtId="0" fontId="4" fillId="12" borderId="3" xfId="0" applyFont="1" applyFill="1" applyBorder="1" applyAlignment="1">
      <alignment horizontal="left" vertical="center"/>
    </xf>
    <xf numFmtId="0" fontId="26" fillId="10" borderId="14" xfId="0" applyFont="1" applyFill="1" applyBorder="1" applyAlignment="1">
      <alignment horizontal="center" vertical="top"/>
    </xf>
    <xf numFmtId="0" fontId="26" fillId="10" borderId="3" xfId="0" applyFont="1" applyFill="1" applyBorder="1" applyAlignment="1">
      <alignment horizontal="center" vertical="top"/>
    </xf>
    <xf numFmtId="0" fontId="26" fillId="10" borderId="28" xfId="0" applyFont="1" applyFill="1" applyBorder="1" applyAlignment="1">
      <alignment horizontal="center" vertical="top"/>
    </xf>
    <xf numFmtId="0" fontId="27" fillId="12" borderId="5" xfId="0" applyFont="1" applyFill="1" applyBorder="1" applyAlignment="1">
      <alignment horizontal="left" vertical="center" wrapText="1"/>
    </xf>
    <xf numFmtId="0" fontId="27" fillId="11" borderId="11" xfId="0" applyFont="1" applyFill="1" applyBorder="1" applyAlignment="1">
      <alignment horizontal="left" vertical="center" wrapText="1"/>
    </xf>
    <xf numFmtId="0" fontId="26" fillId="10" borderId="21" xfId="0" applyFont="1" applyFill="1" applyBorder="1" applyAlignment="1">
      <alignment horizontal="justify" vertical="top"/>
    </xf>
    <xf numFmtId="0" fontId="26" fillId="10" borderId="35" xfId="0" applyFont="1" applyFill="1" applyBorder="1" applyAlignment="1">
      <alignment horizontal="justify" vertical="top"/>
    </xf>
    <xf numFmtId="0" fontId="26" fillId="10" borderId="36" xfId="0" applyFont="1" applyFill="1" applyBorder="1" applyAlignment="1">
      <alignment horizontal="justify" vertical="top"/>
    </xf>
    <xf numFmtId="0" fontId="26" fillId="6" borderId="14" xfId="0" applyFont="1" applyFill="1" applyBorder="1" applyAlignment="1">
      <alignment horizontal="left" vertical="top" wrapText="1"/>
    </xf>
    <xf numFmtId="0" fontId="26" fillId="6" borderId="3" xfId="0" applyFont="1" applyFill="1" applyBorder="1" applyAlignment="1">
      <alignment horizontal="left" vertical="top" wrapText="1"/>
    </xf>
    <xf numFmtId="0" fontId="26" fillId="6" borderId="28" xfId="0" applyFont="1" applyFill="1" applyBorder="1" applyAlignment="1">
      <alignment horizontal="left" vertical="top" wrapText="1"/>
    </xf>
    <xf numFmtId="182" fontId="0" fillId="0" borderId="0" xfId="0" applyNumberFormat="1" applyFill="1" applyAlignment="1">
      <alignment vertical="center"/>
    </xf>
    <xf numFmtId="0" fontId="26" fillId="10" borderId="19" xfId="0" applyFont="1" applyFill="1" applyBorder="1" applyAlignment="1">
      <alignment horizontal="center" vertical="center" wrapText="1"/>
    </xf>
    <xf numFmtId="9" fontId="26" fillId="6" borderId="5" xfId="0" applyNumberFormat="1" applyFont="1" applyFill="1" applyBorder="1" applyAlignment="1">
      <alignment horizontal="center" vertical="center" wrapText="1"/>
    </xf>
    <xf numFmtId="9" fontId="26" fillId="10" borderId="5" xfId="0" applyNumberFormat="1" applyFont="1" applyFill="1" applyBorder="1" applyAlignment="1">
      <alignment horizontal="center" vertical="center" wrapText="1"/>
    </xf>
    <xf numFmtId="0" fontId="26" fillId="10" borderId="15" xfId="0" applyFont="1" applyFill="1" applyBorder="1" applyAlignment="1">
      <alignment horizontal="left" vertical="top" wrapText="1"/>
    </xf>
    <xf numFmtId="0" fontId="26" fillId="10" borderId="1" xfId="0" applyFont="1" applyFill="1" applyBorder="1" applyAlignment="1">
      <alignment horizontal="left" vertical="top" wrapText="1"/>
    </xf>
    <xf numFmtId="0" fontId="26" fillId="10" borderId="6" xfId="0" applyFont="1" applyFill="1" applyBorder="1" applyAlignment="1">
      <alignment horizontal="left" vertical="top" wrapText="1"/>
    </xf>
    <xf numFmtId="0" fontId="26" fillId="10" borderId="11" xfId="0" applyFont="1" applyFill="1" applyBorder="1" applyAlignment="1">
      <alignment horizontal="center" vertical="center"/>
    </xf>
    <xf numFmtId="17" fontId="26" fillId="10" borderId="11" xfId="0" applyNumberFormat="1" applyFont="1" applyFill="1" applyBorder="1" applyAlignment="1">
      <alignment horizontal="center" vertical="center" wrapText="1"/>
    </xf>
    <xf numFmtId="0" fontId="26" fillId="10" borderId="11" xfId="0" applyFont="1" applyFill="1" applyBorder="1" applyAlignment="1">
      <alignment horizontal="center" vertical="center" wrapText="1"/>
    </xf>
    <xf numFmtId="167" fontId="25" fillId="10" borderId="11" xfId="0" applyNumberFormat="1" applyFont="1" applyFill="1" applyBorder="1" applyAlignment="1">
      <alignment horizontal="center" vertical="center"/>
    </xf>
    <xf numFmtId="0" fontId="25" fillId="10" borderId="20" xfId="0" applyFont="1" applyFill="1" applyBorder="1" applyAlignment="1">
      <alignment horizontal="center" vertical="center"/>
    </xf>
    <xf numFmtId="0" fontId="25" fillId="10" borderId="5" xfId="0" applyFont="1" applyFill="1" applyBorder="1" applyAlignment="1">
      <alignment horizontal="center" vertical="center"/>
    </xf>
    <xf numFmtId="17" fontId="26" fillId="10" borderId="20" xfId="0" applyNumberFormat="1" applyFont="1" applyFill="1" applyBorder="1" applyAlignment="1">
      <alignment horizontal="center" vertical="center" wrapText="1"/>
    </xf>
    <xf numFmtId="0" fontId="26" fillId="10" borderId="20" xfId="0" applyFont="1" applyFill="1" applyBorder="1" applyAlignment="1">
      <alignment horizontal="center" vertical="center" wrapText="1"/>
    </xf>
  </cellXfs>
  <cellStyles count="58">
    <cellStyle name="0.0" xfId="1"/>
    <cellStyle name="ac" xfId="2"/>
    <cellStyle name="arial12" xfId="3"/>
    <cellStyle name="arial14" xfId="4"/>
    <cellStyle name="Bold 11" xfId="5"/>
    <cellStyle name="Comma0" xfId="6"/>
    <cellStyle name="Currency (0)" xfId="7"/>
    <cellStyle name="Currency (2)" xfId="8"/>
    <cellStyle name="Date" xfId="9"/>
    <cellStyle name="Date-Time" xfId="10"/>
    <cellStyle name="Decimal 1" xfId="11"/>
    <cellStyle name="Decimal 2" xfId="12"/>
    <cellStyle name="Decimal 3" xfId="13"/>
    <cellStyle name="Euro" xfId="14"/>
    <cellStyle name="Grey" xfId="15"/>
    <cellStyle name="Header1" xfId="16"/>
    <cellStyle name="Header2" xfId="17"/>
    <cellStyle name="Input %" xfId="18"/>
    <cellStyle name="Input [yellow]" xfId="19"/>
    <cellStyle name="Input 1" xfId="20"/>
    <cellStyle name="Input 3" xfId="21"/>
    <cellStyle name="Millares [0]_RESULTS" xfId="22"/>
    <cellStyle name="Millares_RESULTS" xfId="23"/>
    <cellStyle name="Milliers [0]_EDYAN" xfId="24"/>
    <cellStyle name="Milliers_EDYAN" xfId="25"/>
    <cellStyle name="Moeda" xfId="56" builtinId="4"/>
    <cellStyle name="Moneda [0]_RESULTS" xfId="26"/>
    <cellStyle name="Moneda_RESULTS" xfId="27"/>
    <cellStyle name="Monétaire [0]_EDYAN" xfId="28"/>
    <cellStyle name="Monétaire_EDYAN" xfId="29"/>
    <cellStyle name="Month" xfId="30"/>
    <cellStyle name="no dec" xfId="31"/>
    <cellStyle name="Normal" xfId="0" builtinId="0"/>
    <cellStyle name="Normal - Style1" xfId="32"/>
    <cellStyle name="Normal 11" xfId="33"/>
    <cellStyle name="Numero" xfId="34"/>
    <cellStyle name="padroes" xfId="35"/>
    <cellStyle name="Percent ()" xfId="36"/>
    <cellStyle name="Percent (0)" xfId="37"/>
    <cellStyle name="Percent (1)" xfId="38"/>
    <cellStyle name="Percent [2]" xfId="39"/>
    <cellStyle name="Percent 1" xfId="40"/>
    <cellStyle name="Percent 2" xfId="41"/>
    <cellStyle name="Porcentagem" xfId="57" builtinId="5"/>
    <cellStyle name="RAMEY" xfId="42"/>
    <cellStyle name="Ramey $k" xfId="43"/>
    <cellStyle name="RAMEY_P&amp;O BKUP" xfId="44"/>
    <cellStyle name="Shaded" xfId="46"/>
    <cellStyle name="sub-total" xfId="47"/>
    <cellStyle name="Sum" xfId="48"/>
    <cellStyle name="Sum %of HV" xfId="49"/>
    <cellStyle name="Thousands (0)" xfId="50"/>
    <cellStyle name="Thousands (1)" xfId="51"/>
    <cellStyle name="time" xfId="52"/>
    <cellStyle name="Total" xfId="53" builtinId="25" customBuiltin="1"/>
    <cellStyle name="Underline 2" xfId="54"/>
    <cellStyle name="Vírgula" xfId="45" builtinId="3"/>
    <cellStyle name="Year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5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Relationship Id="rId22" Type="http://schemas.openxmlformats.org/officeDocument/2006/relationships/customXml" Target="../customXml/item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oc\Disco_C\Take-Off\Valdemi\TakeOff%202551%20-%20Filtrag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fazi08\set\SCCP\SCCP%202004\LRF%202004\AnexosRREO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ocesso%20tps\EXCEL\Orcamentos\Aeroporto-Infraero-Navegant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RSPEZIALI/Desktop/BID%20NITER&#211;I/USOS%20E%20FONTES%20E%20CRONOGRAMA/Quadro%20de%20Custos%20Niter&#243;i%20v09-abril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RSPEZIALI/Desktop/BID%20NITER&#211;I/COMPONENTE%20I%20-%20MELHORAMENTO%20BAIRROS/CRONOGRAMA%20DESEMBOLSO%20IGREJINHA%20E%20SAO%20JOS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RSPEZIALI/Desktop/BID%20NITER&#211;I/COMPONENTE%20IV%20-%20FORTALECIMENTO%20INSTITUCIONAL/capacita&#231;&#227;o/Componente%20Fortalecimento%20Institucional%20Aquisi&#231;&#227;o%20de%20equipamentos%20PDUISN%20ANEXO%20CURSOS%20DE%20CAPACITA&#199;&#195;O%20NA%20&#193;REA%20P&#218;BLIC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RSPEZIALI/Desktop/BID%20NITER&#211;I/COMPONENTE%20II%20-%20MOBILIDADE%20URBANA/PROJETO_CTA_BID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Resumo"/>
      <sheetName val="Projetos"/>
      <sheetName val="Esc 1,5"/>
      <sheetName val="Esc 3,0"/>
      <sheetName val="Esc 3ª"/>
      <sheetName val="Esc 3ªate3m"/>
      <sheetName val="B.Fora"/>
      <sheetName val="Rachão"/>
      <sheetName val="Reat.Areia"/>
      <sheetName val="Base 40-60"/>
      <sheetName val="Reg.8%"/>
      <sheetName val="F.3ª"/>
      <sheetName val="F.14mm"/>
      <sheetName val="Conc 10"/>
      <sheetName val="Conc 20"/>
      <sheetName val="Conc 30 (SP)"/>
      <sheetName val="Cimbram"/>
      <sheetName val="M.Poliet"/>
      <sheetName val="Isopor 15mm"/>
      <sheetName val="JSerr"/>
      <sheetName val="BarraTf"/>
      <sheetName val="JMast"/>
      <sheetName val="JF O-22"/>
      <sheetName val="G.Normal"/>
      <sheetName val="ASTM-A-36"/>
      <sheetName val="SAE-1020"/>
      <sheetName val="Aço &lt;=12,5"/>
      <sheetName val="Aço &gt;12,5"/>
      <sheetName val="FornTransp"/>
      <sheetName val="Reaterro 1ª"/>
      <sheetName val="Brita Comp"/>
      <sheetName val="Forma 3ª"/>
      <sheetName val="Forma 14m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I-BALANCO ORCAMENTARIO"/>
      <sheetName val="Anexo II-DESP FUNC-SUBFUNC"/>
      <sheetName val="Anexo III - RCL"/>
      <sheetName val="Anexo IV - PREVID REGIME GERAL"/>
      <sheetName val="Anexo V - PREVID SERV PUB"/>
      <sheetName val="Anexo VI - RES NOM"/>
      <sheetName val="Anexo VII - RES PRIM"/>
      <sheetName val="Anexo VIII - RES PRIM UNIAO"/>
      <sheetName val="Anexo IX - RP PODER E ORGAO"/>
      <sheetName val="Anexo X - ENSINO"/>
      <sheetName val="Anexo XI-REC OP CRED E DESP CAP"/>
      <sheetName val="Anexo XII-PROJ AT REG GERAL RES"/>
      <sheetName val="Anexo XII-PROJ AT REG GERAL HIP"/>
      <sheetName val="Anexo XIII-PROJ AT REG SERV"/>
      <sheetName val="Anexo XIV-ALIEN ATIVOS"/>
      <sheetName val="Anexo XV - SAUDE UNIAO"/>
      <sheetName val="Anexo XVI - SAUDE ESTADOS"/>
      <sheetName val="Anexo XVI - SAUDE MUNICIPIOS"/>
      <sheetName val="Anexo XVII - Simplific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Orçamento Global"/>
      <sheetName val="Hidrossanitário"/>
    </sheetNames>
    <sheetDataSet>
      <sheetData sheetId="0" refreshError="1"/>
      <sheetData sheetId="1" refreshError="1">
        <row r="38">
          <cell r="D38">
            <v>0.2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com preço-INFRAERO"/>
      <sheetName val="Orçamento sem preço"/>
      <sheetName val="ABAPAN"/>
      <sheetName val="CRONO"/>
      <sheetName val=" BDI"/>
      <sheetName val="ENCARGOS "/>
      <sheetName val="Plan3"/>
      <sheetName val="Plan4"/>
      <sheetName val="Plan5"/>
      <sheetName val="Plan6"/>
      <sheetName val="Plan7"/>
      <sheetName val="Plan8"/>
      <sheetName val="Plan9"/>
      <sheetName val="Plan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de custos"/>
      <sheetName val="proposta cronograma"/>
      <sheetName val="cronograma exec. %"/>
      <sheetName val="ANTIGA"/>
      <sheetName val="Plan1"/>
    </sheetNames>
    <sheetDataSet>
      <sheetData sheetId="0"/>
      <sheetData sheetId="1">
        <row r="10">
          <cell r="D10">
            <v>4137.4456700000001</v>
          </cell>
        </row>
        <row r="11">
          <cell r="D11">
            <v>7922.7906449999991</v>
          </cell>
        </row>
        <row r="21">
          <cell r="C21">
            <v>509</v>
          </cell>
        </row>
      </sheetData>
      <sheetData sheetId="2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ão Jose_FINAL_BID"/>
      <sheetName val="Igrejinha_FINAL_BID"/>
      <sheetName val="Crono_Ano_R$"/>
    </sheetNames>
    <sheetDataSet>
      <sheetData sheetId="0">
        <row r="5">
          <cell r="D5">
            <v>658257.30000000005</v>
          </cell>
        </row>
        <row r="20">
          <cell r="D20">
            <v>216690</v>
          </cell>
        </row>
        <row r="21">
          <cell r="D21">
            <v>236469.16</v>
          </cell>
        </row>
        <row r="22">
          <cell r="D22">
            <v>10517795.805000002</v>
          </cell>
        </row>
      </sheetData>
      <sheetData sheetId="1">
        <row r="5">
          <cell r="D5">
            <v>581668.65500000003</v>
          </cell>
        </row>
        <row r="20">
          <cell r="D20">
            <v>197584</v>
          </cell>
        </row>
        <row r="21">
          <cell r="D21">
            <v>217084</v>
          </cell>
        </row>
        <row r="31">
          <cell r="E31">
            <v>5506663.3449999997</v>
          </cell>
        </row>
      </sheetData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</sheetNames>
    <sheetDataSet>
      <sheetData sheetId="0" refreshError="1">
        <row r="49">
          <cell r="H49">
            <v>80500</v>
          </cell>
        </row>
        <row r="50">
          <cell r="H50">
            <v>113000</v>
          </cell>
        </row>
      </sheetData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O VIAGEM"/>
      <sheetName val="AREAS"/>
      <sheetName val="TIPOS"/>
      <sheetName val="PREÇOS"/>
      <sheetName val="CRONOGRAMA"/>
      <sheetName val="RESULTADOS"/>
      <sheetName val="0 CCO"/>
      <sheetName val="1 CENTRO"/>
      <sheetName val="2 ORLA"/>
      <sheetName val="3 FONSECA"/>
      <sheetName val="4 ICARAI"/>
      <sheetName val="5 BARRETO"/>
      <sheetName val="6 SF_CHARITAS"/>
      <sheetName val="7 L BATALHA"/>
      <sheetName val="8 S ROSA"/>
      <sheetName val="9 R OCEANICA"/>
      <sheetName val="10 E MATO"/>
      <sheetName val="Plan1"/>
    </sheetNames>
    <sheetDataSet>
      <sheetData sheetId="0"/>
      <sheetData sheetId="1"/>
      <sheetData sheetId="2"/>
      <sheetData sheetId="3"/>
      <sheetData sheetId="4">
        <row r="11">
          <cell r="D11">
            <v>250000</v>
          </cell>
          <cell r="E11">
            <v>250000</v>
          </cell>
        </row>
        <row r="12">
          <cell r="F12">
            <v>490000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57"/>
  <sheetViews>
    <sheetView showGridLines="0" showRuler="0" zoomScale="80" zoomScaleNormal="80" zoomScaleSheetLayoutView="75" zoomScalePageLayoutView="80" workbookViewId="0">
      <pane ySplit="15" topLeftCell="A16" activePane="bottomLeft" state="frozen"/>
      <selection pane="bottomLeft" activeCell="BT24" sqref="BT24"/>
    </sheetView>
  </sheetViews>
  <sheetFormatPr defaultRowHeight="12.75"/>
  <cols>
    <col min="1" max="1" width="4.85546875" style="12" customWidth="1"/>
    <col min="2" max="2" width="24" style="12" customWidth="1"/>
    <col min="3" max="3" width="9.140625" style="13"/>
    <col min="4" max="4" width="6.42578125" style="14" customWidth="1"/>
    <col min="5" max="5" width="11.5703125" style="15" customWidth="1"/>
    <col min="6" max="6" width="16.85546875" style="16" customWidth="1"/>
    <col min="7" max="7" width="9.5703125" style="16" customWidth="1"/>
    <col min="8" max="8" width="16.140625" style="16" customWidth="1"/>
    <col min="9" max="9" width="11.5703125" style="16" bestFit="1" customWidth="1"/>
    <col min="10" max="10" width="10.85546875" style="16" bestFit="1" customWidth="1"/>
    <col min="11" max="11" width="10.5703125" style="16" customWidth="1"/>
    <col min="12" max="12" width="12" style="16" customWidth="1"/>
    <col min="13" max="13" width="16.140625" style="6" customWidth="1"/>
    <col min="14" max="14" width="15.7109375" style="7" hidden="1" customWidth="1"/>
    <col min="15" max="15" width="5.28515625" style="7" hidden="1" customWidth="1"/>
    <col min="16" max="16" width="5.85546875" style="7" hidden="1" customWidth="1"/>
    <col min="17" max="17" width="6.42578125" style="7" hidden="1" customWidth="1"/>
    <col min="18" max="18" width="6.5703125" style="7" hidden="1" customWidth="1"/>
    <col min="19" max="19" width="5.28515625" style="7" hidden="1" customWidth="1"/>
    <col min="20" max="20" width="5.85546875" style="7" hidden="1" customWidth="1"/>
    <col min="21" max="21" width="6.42578125" style="7" hidden="1" customWidth="1"/>
    <col min="22" max="22" width="6.5703125" style="7" hidden="1" customWidth="1"/>
    <col min="23" max="23" width="5.28515625" style="7" hidden="1" customWidth="1"/>
    <col min="24" max="24" width="5.85546875" style="7" hidden="1" customWidth="1"/>
    <col min="25" max="25" width="6.42578125" style="7" hidden="1" customWidth="1"/>
    <col min="26" max="26" width="6.5703125" style="7" hidden="1" customWidth="1"/>
    <col min="27" max="27" width="5.28515625" style="7" hidden="1" customWidth="1"/>
    <col min="28" max="28" width="5.85546875" style="7" hidden="1" customWidth="1"/>
    <col min="29" max="29" width="6.42578125" style="7" hidden="1" customWidth="1"/>
    <col min="30" max="30" width="6.5703125" style="7" hidden="1" customWidth="1"/>
    <col min="31" max="31" width="5.28515625" style="11" hidden="1" customWidth="1"/>
    <col min="32" max="32" width="5.85546875" style="7" hidden="1" customWidth="1"/>
    <col min="33" max="33" width="6.42578125" style="7" hidden="1" customWidth="1"/>
    <col min="34" max="34" width="6.5703125" style="7" hidden="1" customWidth="1"/>
    <col min="35" max="35" width="5.28515625" style="7" hidden="1" customWidth="1"/>
    <col min="36" max="36" width="5.85546875" style="7" hidden="1" customWidth="1"/>
    <col min="37" max="37" width="6.42578125" style="7" hidden="1" customWidth="1"/>
    <col min="38" max="38" width="6.5703125" style="7" hidden="1" customWidth="1"/>
    <col min="39" max="39" width="5.28515625" style="11" hidden="1" customWidth="1"/>
    <col min="40" max="40" width="5.85546875" style="7" hidden="1" customWidth="1"/>
    <col min="41" max="41" width="6.42578125" style="7" hidden="1" customWidth="1"/>
    <col min="42" max="42" width="6.5703125" style="7" hidden="1" customWidth="1"/>
    <col min="43" max="43" width="5.28515625" style="11" hidden="1" customWidth="1"/>
    <col min="44" max="44" width="5.85546875" style="7" hidden="1" customWidth="1"/>
    <col min="45" max="45" width="6.42578125" style="7" hidden="1" customWidth="1"/>
    <col min="46" max="46" width="6.5703125" style="7" hidden="1" customWidth="1"/>
    <col min="47" max="47" width="28" style="7" hidden="1" customWidth="1"/>
    <col min="48" max="48" width="40" style="7" hidden="1" customWidth="1"/>
    <col min="49" max="49" width="15.5703125" style="7" hidden="1" customWidth="1"/>
    <col min="50" max="50" width="21.28515625" style="7" hidden="1" customWidth="1"/>
    <col min="51" max="51" width="16.85546875" style="7" hidden="1" customWidth="1"/>
    <col min="52" max="52" width="18.28515625" style="7" hidden="1" customWidth="1"/>
    <col min="53" max="53" width="24.85546875" style="7" hidden="1" customWidth="1"/>
    <col min="54" max="54" width="19.42578125" style="7" hidden="1" customWidth="1"/>
    <col min="55" max="55" width="14.42578125" style="7" hidden="1" customWidth="1"/>
    <col min="56" max="56" width="11.5703125" style="7" hidden="1" customWidth="1"/>
    <col min="57" max="57" width="12" style="7" hidden="1" customWidth="1"/>
    <col min="58" max="58" width="14.140625" style="7" hidden="1" customWidth="1"/>
    <col min="59" max="59" width="14.5703125" style="7" hidden="1" customWidth="1"/>
    <col min="60" max="60" width="7" style="7" hidden="1" customWidth="1"/>
    <col min="61" max="61" width="16.28515625" style="7" hidden="1" customWidth="1"/>
    <col min="62" max="62" width="2.85546875" style="7" hidden="1" customWidth="1"/>
    <col min="63" max="63" width="5.85546875" style="7" hidden="1" customWidth="1"/>
    <col min="64" max="64" width="6" style="8" bestFit="1" customWidth="1"/>
    <col min="65" max="65" width="7.5703125" style="8" customWidth="1"/>
    <col min="66" max="66" width="15.140625" style="1" bestFit="1" customWidth="1"/>
    <col min="67" max="67" width="7.5703125" style="1" customWidth="1"/>
    <col min="68" max="68" width="20.5703125" style="1" customWidth="1"/>
    <col min="69" max="69" width="12" style="8" bestFit="1" customWidth="1"/>
    <col min="70" max="16384" width="9.140625" style="1"/>
  </cols>
  <sheetData>
    <row r="1" spans="1:69" ht="6" customHeight="1">
      <c r="A1" s="39"/>
    </row>
    <row r="2" spans="1:69" ht="18" hidden="1">
      <c r="A2" s="40" t="s">
        <v>108</v>
      </c>
    </row>
    <row r="3" spans="1:69" ht="18" hidden="1">
      <c r="A3" s="40" t="s">
        <v>109</v>
      </c>
    </row>
    <row r="4" spans="1:69" ht="18" hidden="1">
      <c r="A4" s="40" t="s">
        <v>48</v>
      </c>
    </row>
    <row r="5" spans="1:69" ht="3" hidden="1" customHeight="1">
      <c r="A5" s="40"/>
    </row>
    <row r="6" spans="1:69" ht="18" hidden="1">
      <c r="A6" s="40" t="s">
        <v>110</v>
      </c>
    </row>
    <row r="7" spans="1:69" ht="18" hidden="1">
      <c r="A7" s="40" t="s">
        <v>50</v>
      </c>
    </row>
    <row r="8" spans="1:69" ht="18" hidden="1">
      <c r="A8" s="40" t="s">
        <v>128</v>
      </c>
    </row>
    <row r="9" spans="1:69" ht="18" hidden="1">
      <c r="A9" s="235" t="s">
        <v>129</v>
      </c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235"/>
      <c r="U9" s="235"/>
      <c r="V9" s="235"/>
      <c r="W9" s="235"/>
      <c r="X9" s="235"/>
      <c r="Y9" s="235"/>
      <c r="Z9" s="235"/>
      <c r="AA9" s="235"/>
      <c r="AB9" s="235"/>
      <c r="AC9" s="235"/>
      <c r="AD9" s="235"/>
      <c r="AE9" s="235"/>
      <c r="AF9" s="235"/>
      <c r="AG9" s="235"/>
      <c r="AH9" s="235"/>
      <c r="AI9" s="235"/>
      <c r="AJ9" s="235"/>
      <c r="AK9" s="235"/>
      <c r="AL9" s="235"/>
      <c r="AM9" s="235"/>
      <c r="AN9" s="235"/>
      <c r="AO9" s="235"/>
      <c r="AP9" s="235"/>
      <c r="AQ9" s="235"/>
      <c r="AR9" s="235"/>
      <c r="AS9" s="235"/>
      <c r="AT9" s="235"/>
      <c r="AU9" s="235"/>
      <c r="AV9" s="235"/>
      <c r="AW9" s="235"/>
    </row>
    <row r="10" spans="1:69" ht="18" hidden="1">
      <c r="A10" s="40" t="s">
        <v>130</v>
      </c>
    </row>
    <row r="11" spans="1:69" ht="18" hidden="1">
      <c r="A11" s="40" t="s">
        <v>131</v>
      </c>
    </row>
    <row r="12" spans="1:69" ht="18">
      <c r="A12" s="40"/>
      <c r="G12" s="89" t="s">
        <v>125</v>
      </c>
      <c r="H12" s="90">
        <v>2</v>
      </c>
      <c r="AV12" s="75" t="s">
        <v>122</v>
      </c>
    </row>
    <row r="13" spans="1:69" s="18" customFormat="1" ht="20.25" customHeight="1">
      <c r="A13" s="230" t="s">
        <v>67</v>
      </c>
      <c r="B13" s="230" t="s">
        <v>86</v>
      </c>
      <c r="C13" s="230"/>
      <c r="D13" s="230"/>
      <c r="E13" s="230"/>
      <c r="F13" s="230" t="s">
        <v>0</v>
      </c>
      <c r="G13" s="230" t="s">
        <v>68</v>
      </c>
      <c r="H13" s="230" t="s">
        <v>47</v>
      </c>
      <c r="I13" s="230" t="s">
        <v>69</v>
      </c>
      <c r="J13" s="230"/>
      <c r="K13" s="229" t="s">
        <v>3</v>
      </c>
      <c r="L13" s="229"/>
      <c r="M13" s="230" t="s">
        <v>4</v>
      </c>
      <c r="N13" s="230" t="s">
        <v>5</v>
      </c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7"/>
      <c r="AF13" s="145"/>
      <c r="AG13" s="145"/>
      <c r="AH13" s="145"/>
      <c r="AI13" s="145"/>
      <c r="AJ13" s="145"/>
      <c r="AK13" s="145"/>
      <c r="AL13" s="145"/>
      <c r="AM13" s="147"/>
      <c r="AN13" s="145"/>
      <c r="AO13" s="145"/>
      <c r="AP13" s="145"/>
      <c r="AQ13" s="147"/>
      <c r="AR13" s="145"/>
      <c r="AS13" s="145"/>
      <c r="AT13" s="145"/>
      <c r="AU13" s="145"/>
      <c r="AV13" s="230" t="s">
        <v>71</v>
      </c>
      <c r="AW13" s="230" t="s">
        <v>66</v>
      </c>
      <c r="AX13" s="230" t="s">
        <v>58</v>
      </c>
      <c r="AY13" s="230" t="s">
        <v>59</v>
      </c>
      <c r="AZ13" s="230" t="s">
        <v>60</v>
      </c>
      <c r="BA13" s="230" t="s">
        <v>61</v>
      </c>
      <c r="BB13" s="230" t="s">
        <v>62</v>
      </c>
      <c r="BC13" s="230" t="s">
        <v>63</v>
      </c>
      <c r="BD13" s="230" t="s">
        <v>64</v>
      </c>
      <c r="BE13" s="230" t="s">
        <v>65</v>
      </c>
      <c r="BF13" s="19"/>
      <c r="BG13" s="19"/>
      <c r="BH13" s="19"/>
      <c r="BI13" s="19"/>
      <c r="BJ13" s="19"/>
      <c r="BK13" s="19"/>
      <c r="BL13" s="17"/>
      <c r="BM13" s="17"/>
      <c r="BQ13" s="17"/>
    </row>
    <row r="14" spans="1:69" s="18" customFormat="1" ht="17.25" customHeight="1">
      <c r="A14" s="230"/>
      <c r="B14" s="230"/>
      <c r="C14" s="230"/>
      <c r="D14" s="230"/>
      <c r="E14" s="230"/>
      <c r="F14" s="230"/>
      <c r="G14" s="230"/>
      <c r="H14" s="230"/>
      <c r="I14" s="230"/>
      <c r="J14" s="230"/>
      <c r="K14" s="230" t="s">
        <v>94</v>
      </c>
      <c r="L14" s="230" t="s">
        <v>70</v>
      </c>
      <c r="M14" s="230"/>
      <c r="N14" s="230"/>
      <c r="O14" s="230" t="s">
        <v>14</v>
      </c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230"/>
      <c r="AW14" s="230"/>
      <c r="AX14" s="230"/>
      <c r="AY14" s="230"/>
      <c r="AZ14" s="230"/>
      <c r="BA14" s="230"/>
      <c r="BB14" s="230"/>
      <c r="BC14" s="230"/>
      <c r="BD14" s="230"/>
      <c r="BE14" s="230"/>
      <c r="BF14" s="19"/>
      <c r="BG14" s="19"/>
      <c r="BH14" s="19"/>
      <c r="BI14" s="19"/>
      <c r="BJ14" s="19"/>
      <c r="BK14" s="19"/>
      <c r="BL14" s="234"/>
      <c r="BM14" s="234"/>
    </row>
    <row r="15" spans="1:69" ht="36.75" customHeight="1">
      <c r="A15" s="230"/>
      <c r="B15" s="230"/>
      <c r="C15" s="230"/>
      <c r="D15" s="230"/>
      <c r="E15" s="230"/>
      <c r="F15" s="230"/>
      <c r="G15" s="230"/>
      <c r="H15" s="230"/>
      <c r="I15" s="145" t="s">
        <v>1</v>
      </c>
      <c r="J15" s="145" t="s">
        <v>2</v>
      </c>
      <c r="K15" s="230"/>
      <c r="L15" s="230"/>
      <c r="M15" s="230"/>
      <c r="N15" s="230"/>
      <c r="O15" s="150" t="s">
        <v>15</v>
      </c>
      <c r="P15" s="150" t="s">
        <v>16</v>
      </c>
      <c r="Q15" s="150" t="s">
        <v>17</v>
      </c>
      <c r="R15" s="150" t="s">
        <v>18</v>
      </c>
      <c r="S15" s="150" t="s">
        <v>19</v>
      </c>
      <c r="T15" s="150" t="s">
        <v>20</v>
      </c>
      <c r="U15" s="150" t="s">
        <v>21</v>
      </c>
      <c r="V15" s="150" t="s">
        <v>22</v>
      </c>
      <c r="W15" s="150" t="s">
        <v>23</v>
      </c>
      <c r="X15" s="150" t="s">
        <v>24</v>
      </c>
      <c r="Y15" s="150" t="s">
        <v>25</v>
      </c>
      <c r="Z15" s="150" t="s">
        <v>26</v>
      </c>
      <c r="AA15" s="150" t="s">
        <v>27</v>
      </c>
      <c r="AB15" s="150" t="s">
        <v>28</v>
      </c>
      <c r="AC15" s="150" t="s">
        <v>29</v>
      </c>
      <c r="AD15" s="150" t="s">
        <v>31</v>
      </c>
      <c r="AE15" s="150" t="s">
        <v>32</v>
      </c>
      <c r="AF15" s="150" t="s">
        <v>33</v>
      </c>
      <c r="AG15" s="150" t="s">
        <v>34</v>
      </c>
      <c r="AH15" s="150" t="s">
        <v>30</v>
      </c>
      <c r="AI15" s="150" t="s">
        <v>35</v>
      </c>
      <c r="AJ15" s="150" t="s">
        <v>36</v>
      </c>
      <c r="AK15" s="150" t="s">
        <v>37</v>
      </c>
      <c r="AL15" s="150" t="s">
        <v>38</v>
      </c>
      <c r="AM15" s="150" t="s">
        <v>39</v>
      </c>
      <c r="AN15" s="150" t="s">
        <v>40</v>
      </c>
      <c r="AO15" s="150" t="s">
        <v>41</v>
      </c>
      <c r="AP15" s="150" t="s">
        <v>42</v>
      </c>
      <c r="AQ15" s="150" t="s">
        <v>43</v>
      </c>
      <c r="AR15" s="150" t="s">
        <v>44</v>
      </c>
      <c r="AS15" s="150" t="s">
        <v>45</v>
      </c>
      <c r="AT15" s="150" t="s">
        <v>46</v>
      </c>
      <c r="AU15" s="145"/>
      <c r="AV15" s="230"/>
      <c r="AW15" s="230"/>
      <c r="AX15" s="230"/>
      <c r="AY15" s="230"/>
      <c r="AZ15" s="230"/>
      <c r="BA15" s="230"/>
      <c r="BB15" s="230"/>
      <c r="BC15" s="230"/>
      <c r="BD15" s="230"/>
      <c r="BE15" s="230"/>
      <c r="BF15" s="10"/>
      <c r="BG15" s="10"/>
      <c r="BH15" s="10"/>
      <c r="BI15" s="10"/>
      <c r="BJ15" s="10"/>
      <c r="BK15" s="10"/>
      <c r="BN15" s="5"/>
      <c r="BO15" s="5"/>
    </row>
    <row r="16" spans="1:69" ht="21.75" customHeight="1">
      <c r="A16" s="232" t="s">
        <v>49</v>
      </c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  <c r="AE16" s="232"/>
      <c r="AF16" s="232"/>
      <c r="AG16" s="232"/>
      <c r="AH16" s="232"/>
      <c r="AI16" s="232"/>
      <c r="AJ16" s="232"/>
      <c r="AK16" s="232"/>
      <c r="AL16" s="232"/>
      <c r="AM16" s="232"/>
      <c r="AN16" s="232"/>
      <c r="AO16" s="232"/>
      <c r="AP16" s="232"/>
      <c r="AQ16" s="232"/>
      <c r="AR16" s="232"/>
      <c r="AS16" s="232"/>
      <c r="AT16" s="232"/>
      <c r="AU16" s="232"/>
      <c r="AV16" s="232"/>
      <c r="AW16" s="232"/>
      <c r="AX16" s="232"/>
      <c r="AY16" s="232"/>
      <c r="AZ16" s="232"/>
      <c r="BA16" s="232"/>
      <c r="BB16" s="232"/>
      <c r="BC16" s="232"/>
      <c r="BD16" s="232"/>
      <c r="BE16" s="232"/>
      <c r="BF16" s="10"/>
      <c r="BG16" s="10"/>
      <c r="BH16" s="10"/>
      <c r="BI16" s="10"/>
      <c r="BJ16" s="10"/>
      <c r="BK16" s="10"/>
      <c r="BN16" s="5"/>
      <c r="BO16" s="5"/>
    </row>
    <row r="17" spans="1:71" ht="38.25" customHeight="1">
      <c r="A17" s="103">
        <v>1</v>
      </c>
      <c r="B17" s="225" t="s">
        <v>137</v>
      </c>
      <c r="C17" s="225"/>
      <c r="D17" s="225"/>
      <c r="E17" s="225"/>
      <c r="F17" s="94" t="s">
        <v>116</v>
      </c>
      <c r="G17" s="37" t="s">
        <v>133</v>
      </c>
      <c r="H17" s="132">
        <f>+'[5]proposta cronograma'!$D$10*1000</f>
        <v>4137445.67</v>
      </c>
      <c r="I17" s="276">
        <v>0</v>
      </c>
      <c r="J17" s="108">
        <v>1</v>
      </c>
      <c r="K17" s="83">
        <v>41426</v>
      </c>
      <c r="L17" s="83">
        <v>42705</v>
      </c>
      <c r="M17" s="38" t="s">
        <v>127</v>
      </c>
      <c r="N17" s="38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38"/>
      <c r="Z17" s="38"/>
      <c r="AA17" s="38"/>
      <c r="AB17" s="38"/>
      <c r="AC17" s="38"/>
      <c r="AD17" s="38"/>
      <c r="AE17" s="22"/>
      <c r="AF17" s="21"/>
      <c r="AG17" s="21"/>
      <c r="AH17" s="21"/>
      <c r="AI17" s="21"/>
      <c r="AJ17" s="21"/>
      <c r="AK17" s="21"/>
      <c r="AL17" s="21"/>
      <c r="AM17" s="22"/>
      <c r="AN17" s="21"/>
      <c r="AO17" s="21"/>
      <c r="AP17" s="21"/>
      <c r="AQ17" s="22"/>
      <c r="AR17" s="21"/>
      <c r="AS17" s="21"/>
      <c r="AT17" s="21"/>
      <c r="AU17" s="21"/>
      <c r="AV17" s="47" t="s">
        <v>113</v>
      </c>
      <c r="AW17" s="43" t="s">
        <v>123</v>
      </c>
      <c r="AX17" s="86" t="s">
        <v>124</v>
      </c>
      <c r="AY17" s="86">
        <v>41306</v>
      </c>
      <c r="AZ17" s="86">
        <v>41306</v>
      </c>
      <c r="BA17" s="86">
        <v>41365</v>
      </c>
      <c r="BB17" s="86">
        <v>41395</v>
      </c>
      <c r="BC17" s="86">
        <v>41395</v>
      </c>
      <c r="BD17" s="86">
        <v>41426</v>
      </c>
      <c r="BE17" s="86">
        <v>41426</v>
      </c>
      <c r="BF17" s="10"/>
      <c r="BG17" s="10"/>
      <c r="BH17" s="10"/>
      <c r="BI17" s="10"/>
      <c r="BJ17" s="10"/>
      <c r="BK17" s="10"/>
      <c r="BN17" s="96"/>
      <c r="BO17" s="5"/>
      <c r="BQ17" s="266"/>
    </row>
    <row r="18" spans="1:71" ht="36.75" customHeight="1">
      <c r="A18" s="103">
        <v>2</v>
      </c>
      <c r="B18" s="225" t="s">
        <v>136</v>
      </c>
      <c r="C18" s="225"/>
      <c r="D18" s="225"/>
      <c r="E18" s="225"/>
      <c r="F18" s="91" t="s">
        <v>116</v>
      </c>
      <c r="G18" s="37" t="s">
        <v>13</v>
      </c>
      <c r="H18" s="132">
        <f>+'[5]proposta cronograma'!$D$11*1000</f>
        <v>7922790.6449999996</v>
      </c>
      <c r="I18" s="108">
        <v>0</v>
      </c>
      <c r="J18" s="46">
        <v>1</v>
      </c>
      <c r="K18" s="83">
        <v>40422</v>
      </c>
      <c r="L18" s="83">
        <v>42522</v>
      </c>
      <c r="M18" s="38" t="s">
        <v>127</v>
      </c>
      <c r="N18" s="38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38"/>
      <c r="Z18" s="38"/>
      <c r="AA18" s="38"/>
      <c r="AB18" s="38"/>
      <c r="AC18" s="38"/>
      <c r="AD18" s="38"/>
      <c r="AE18" s="22"/>
      <c r="AF18" s="21"/>
      <c r="AG18" s="21"/>
      <c r="AH18" s="21"/>
      <c r="AI18" s="21"/>
      <c r="AJ18" s="21"/>
      <c r="AK18" s="21"/>
      <c r="AL18" s="21"/>
      <c r="AM18" s="22"/>
      <c r="AN18" s="21"/>
      <c r="AO18" s="21"/>
      <c r="AP18" s="21"/>
      <c r="AQ18" s="22"/>
      <c r="AR18" s="21"/>
      <c r="AS18" s="21"/>
      <c r="AT18" s="21"/>
      <c r="AU18" s="21"/>
      <c r="AV18" s="47"/>
      <c r="AW18" s="43"/>
      <c r="AX18" s="86"/>
      <c r="AY18" s="86"/>
      <c r="AZ18" s="86"/>
      <c r="BA18" s="86"/>
      <c r="BB18" s="86"/>
      <c r="BC18" s="86"/>
      <c r="BD18" s="86"/>
      <c r="BE18" s="95"/>
      <c r="BF18" s="10"/>
      <c r="BG18" s="10"/>
      <c r="BH18" s="10"/>
      <c r="BI18" s="10"/>
      <c r="BJ18" s="10"/>
      <c r="BK18" s="10"/>
      <c r="BN18" s="5"/>
      <c r="BO18" s="5"/>
      <c r="BQ18" s="266"/>
    </row>
    <row r="19" spans="1:71" ht="35.25" customHeight="1">
      <c r="A19" s="104">
        <v>3</v>
      </c>
      <c r="B19" s="225" t="s">
        <v>135</v>
      </c>
      <c r="C19" s="225"/>
      <c r="D19" s="225"/>
      <c r="E19" s="225"/>
      <c r="F19" s="91" t="s">
        <v>115</v>
      </c>
      <c r="G19" s="23" t="s">
        <v>6</v>
      </c>
      <c r="H19" s="129">
        <f>+'[6]São Jose_FINAL_BID'!$D$22</f>
        <v>10517795.805000002</v>
      </c>
      <c r="I19" s="108">
        <v>1</v>
      </c>
      <c r="J19" s="46">
        <v>0</v>
      </c>
      <c r="K19" s="87">
        <v>41974</v>
      </c>
      <c r="L19" s="87">
        <v>43070</v>
      </c>
      <c r="M19" s="38" t="s">
        <v>127</v>
      </c>
      <c r="N19" s="25"/>
      <c r="O19" s="25"/>
      <c r="P19" s="25"/>
      <c r="Q19" s="25"/>
      <c r="R19" s="25"/>
      <c r="S19" s="25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9"/>
      <c r="AF19" s="28"/>
      <c r="AG19" s="28"/>
      <c r="AH19" s="24"/>
      <c r="AI19" s="24"/>
      <c r="AJ19" s="24"/>
      <c r="AK19" s="24"/>
      <c r="AL19" s="24"/>
      <c r="AM19" s="27"/>
      <c r="AN19" s="24"/>
      <c r="AO19" s="24"/>
      <c r="AP19" s="24"/>
      <c r="AQ19" s="27"/>
      <c r="AR19" s="24"/>
      <c r="AS19" s="24"/>
      <c r="AT19" s="24"/>
      <c r="AU19" s="24"/>
      <c r="AV19" s="47" t="s">
        <v>114</v>
      </c>
      <c r="AW19" s="43" t="s">
        <v>123</v>
      </c>
      <c r="AX19" s="49"/>
      <c r="AY19" s="41"/>
      <c r="AZ19" s="41"/>
      <c r="BA19" s="41"/>
      <c r="BB19" s="41"/>
      <c r="BC19" s="41"/>
      <c r="BD19" s="41"/>
      <c r="BE19" s="67"/>
      <c r="BF19" s="10"/>
      <c r="BG19" s="10"/>
      <c r="BH19" s="10"/>
      <c r="BI19" s="10"/>
      <c r="BJ19" s="10"/>
      <c r="BK19" s="10"/>
      <c r="BN19" s="5"/>
      <c r="BO19" s="5"/>
      <c r="BQ19" s="266"/>
    </row>
    <row r="20" spans="1:71" ht="33.75" customHeight="1">
      <c r="A20" s="104">
        <v>4</v>
      </c>
      <c r="B20" s="225" t="s">
        <v>138</v>
      </c>
      <c r="C20" s="225"/>
      <c r="D20" s="225"/>
      <c r="E20" s="225"/>
      <c r="F20" s="91" t="s">
        <v>115</v>
      </c>
      <c r="G20" s="23" t="s">
        <v>6</v>
      </c>
      <c r="H20" s="129">
        <f>+[6]Igrejinha_FINAL_BID!$E$31</f>
        <v>5506663.3449999997</v>
      </c>
      <c r="I20" s="108">
        <v>0.25</v>
      </c>
      <c r="J20" s="46">
        <v>0.75</v>
      </c>
      <c r="K20" s="87">
        <v>41974</v>
      </c>
      <c r="L20" s="87">
        <v>43070</v>
      </c>
      <c r="M20" s="38" t="s">
        <v>127</v>
      </c>
      <c r="N20" s="25"/>
      <c r="O20" s="25"/>
      <c r="P20" s="25"/>
      <c r="Q20" s="25"/>
      <c r="R20" s="25"/>
      <c r="S20" s="25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9"/>
      <c r="AF20" s="28"/>
      <c r="AG20" s="28"/>
      <c r="AH20" s="24"/>
      <c r="AI20" s="24"/>
      <c r="AJ20" s="24"/>
      <c r="AK20" s="24"/>
      <c r="AL20" s="24"/>
      <c r="AM20" s="27"/>
      <c r="AN20" s="24"/>
      <c r="AO20" s="24"/>
      <c r="AP20" s="24"/>
      <c r="AQ20" s="27"/>
      <c r="AR20" s="24"/>
      <c r="AS20" s="24"/>
      <c r="AT20" s="24"/>
      <c r="AU20" s="24"/>
      <c r="AV20" s="47"/>
      <c r="AW20" s="43"/>
      <c r="AX20" s="49"/>
      <c r="AY20" s="41"/>
      <c r="AZ20" s="41"/>
      <c r="BA20" s="41"/>
      <c r="BB20" s="41"/>
      <c r="BC20" s="41"/>
      <c r="BD20" s="41"/>
      <c r="BE20" s="67"/>
      <c r="BF20" s="10"/>
      <c r="BG20" s="10"/>
      <c r="BH20" s="10"/>
      <c r="BI20" s="10"/>
      <c r="BJ20" s="10"/>
      <c r="BK20" s="10"/>
      <c r="BN20" s="5"/>
      <c r="BO20" s="5"/>
      <c r="BQ20" s="266"/>
    </row>
    <row r="21" spans="1:71" ht="31.5" customHeight="1">
      <c r="A21" s="104">
        <v>5</v>
      </c>
      <c r="B21" s="225" t="s">
        <v>180</v>
      </c>
      <c r="C21" s="225"/>
      <c r="D21" s="225"/>
      <c r="E21" s="225"/>
      <c r="F21" s="91" t="s">
        <v>115</v>
      </c>
      <c r="G21" s="23" t="s">
        <v>133</v>
      </c>
      <c r="H21" s="129">
        <f>+apoio!C33*1000</f>
        <v>2035000</v>
      </c>
      <c r="I21" s="108">
        <v>1</v>
      </c>
      <c r="J21" s="46">
        <v>0</v>
      </c>
      <c r="K21" s="87">
        <v>42522</v>
      </c>
      <c r="L21" s="87">
        <v>42917</v>
      </c>
      <c r="M21" s="38" t="s">
        <v>127</v>
      </c>
      <c r="N21" s="25"/>
      <c r="O21" s="25"/>
      <c r="P21" s="25"/>
      <c r="Q21" s="25"/>
      <c r="R21" s="25"/>
      <c r="S21" s="25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9"/>
      <c r="AF21" s="28"/>
      <c r="AG21" s="28"/>
      <c r="AH21" s="24"/>
      <c r="AI21" s="24"/>
      <c r="AJ21" s="24"/>
      <c r="AK21" s="24"/>
      <c r="AL21" s="24"/>
      <c r="AM21" s="27"/>
      <c r="AN21" s="24"/>
      <c r="AO21" s="24"/>
      <c r="AP21" s="24"/>
      <c r="AQ21" s="27"/>
      <c r="AR21" s="24"/>
      <c r="AS21" s="24"/>
      <c r="AT21" s="24"/>
      <c r="AU21" s="24"/>
      <c r="AV21" s="47" t="s">
        <v>111</v>
      </c>
      <c r="AW21" s="43" t="s">
        <v>123</v>
      </c>
      <c r="AX21" s="49"/>
      <c r="AY21" s="51"/>
      <c r="AZ21" s="51"/>
      <c r="BA21" s="51"/>
      <c r="BB21" s="51"/>
      <c r="BC21" s="51"/>
      <c r="BD21" s="41"/>
      <c r="BE21" s="67"/>
      <c r="BF21" s="10"/>
      <c r="BG21" s="10"/>
      <c r="BH21" s="10"/>
      <c r="BI21" s="10"/>
      <c r="BJ21" s="10"/>
      <c r="BK21" s="10"/>
      <c r="BN21" s="96"/>
      <c r="BO21" s="5"/>
      <c r="BQ21" s="266"/>
    </row>
    <row r="22" spans="1:71" ht="36" customHeight="1">
      <c r="A22" s="267">
        <v>6</v>
      </c>
      <c r="B22" s="225" t="s">
        <v>181</v>
      </c>
      <c r="C22" s="225"/>
      <c r="D22" s="225"/>
      <c r="E22" s="225"/>
      <c r="F22" s="91" t="s">
        <v>116</v>
      </c>
      <c r="G22" s="23" t="s">
        <v>13</v>
      </c>
      <c r="H22" s="130">
        <f>+apoio!D36*1000</f>
        <v>335654</v>
      </c>
      <c r="I22" s="269">
        <v>0</v>
      </c>
      <c r="J22" s="268">
        <v>1</v>
      </c>
      <c r="K22" s="88">
        <v>39234</v>
      </c>
      <c r="L22" s="88">
        <v>39873</v>
      </c>
      <c r="M22" s="38" t="s">
        <v>127</v>
      </c>
      <c r="N22" s="56"/>
      <c r="O22" s="56"/>
      <c r="P22" s="56"/>
      <c r="Q22" s="56"/>
      <c r="R22" s="56"/>
      <c r="S22" s="56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8"/>
      <c r="AF22" s="59"/>
      <c r="AG22" s="59"/>
      <c r="AH22" s="55"/>
      <c r="AI22" s="55"/>
      <c r="AJ22" s="55"/>
      <c r="AK22" s="55"/>
      <c r="AL22" s="55"/>
      <c r="AM22" s="60"/>
      <c r="AN22" s="55"/>
      <c r="AO22" s="55"/>
      <c r="AP22" s="55"/>
      <c r="AQ22" s="60"/>
      <c r="AR22" s="55"/>
      <c r="AS22" s="55"/>
      <c r="AT22" s="55"/>
      <c r="AU22" s="55"/>
      <c r="AV22" s="47" t="s">
        <v>114</v>
      </c>
      <c r="AW22" s="43" t="s">
        <v>123</v>
      </c>
      <c r="AX22" s="49"/>
      <c r="AY22" s="51"/>
      <c r="AZ22" s="51"/>
      <c r="BA22" s="51"/>
      <c r="BB22" s="51"/>
      <c r="BC22" s="51"/>
      <c r="BD22" s="41"/>
      <c r="BE22" s="67"/>
      <c r="BF22" s="10"/>
      <c r="BG22" s="10"/>
      <c r="BH22" s="10"/>
      <c r="BI22" s="10"/>
      <c r="BJ22" s="10"/>
      <c r="BK22" s="10"/>
      <c r="BN22" s="96"/>
      <c r="BO22" s="5"/>
      <c r="BQ22" s="266"/>
    </row>
    <row r="23" spans="1:71" ht="36" customHeight="1">
      <c r="A23" s="104">
        <v>7</v>
      </c>
      <c r="B23" s="246" t="s">
        <v>182</v>
      </c>
      <c r="C23" s="246"/>
      <c r="D23" s="246"/>
      <c r="E23" s="246"/>
      <c r="F23" s="91" t="s">
        <v>116</v>
      </c>
      <c r="G23" s="23" t="s">
        <v>13</v>
      </c>
      <c r="H23" s="129">
        <f>+apoio!D37*1000</f>
        <v>264459.90000000002</v>
      </c>
      <c r="I23" s="269">
        <v>0</v>
      </c>
      <c r="J23" s="269">
        <f>1-I23</f>
        <v>1</v>
      </c>
      <c r="K23" s="87">
        <v>39783</v>
      </c>
      <c r="L23" s="87">
        <v>39934</v>
      </c>
      <c r="M23" s="25" t="s">
        <v>127</v>
      </c>
      <c r="N23" s="25"/>
      <c r="O23" s="56"/>
      <c r="P23" s="56"/>
      <c r="Q23" s="56"/>
      <c r="R23" s="56"/>
      <c r="S23" s="56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8"/>
      <c r="AF23" s="59"/>
      <c r="AG23" s="59"/>
      <c r="AH23" s="55"/>
      <c r="AI23" s="55"/>
      <c r="AJ23" s="55"/>
      <c r="AK23" s="55"/>
      <c r="AL23" s="55"/>
      <c r="AM23" s="60"/>
      <c r="AN23" s="55"/>
      <c r="AO23" s="55"/>
      <c r="AP23" s="55"/>
      <c r="AQ23" s="60"/>
      <c r="AR23" s="55"/>
      <c r="AS23" s="55"/>
      <c r="AT23" s="55"/>
      <c r="AU23" s="55"/>
      <c r="AV23" s="47"/>
      <c r="AW23" s="43"/>
      <c r="AX23" s="49"/>
      <c r="AY23" s="51"/>
      <c r="AZ23" s="51"/>
      <c r="BA23" s="51"/>
      <c r="BB23" s="51"/>
      <c r="BC23" s="51"/>
      <c r="BD23" s="41"/>
      <c r="BE23" s="67"/>
      <c r="BF23" s="10"/>
      <c r="BG23" s="10"/>
      <c r="BH23" s="10"/>
      <c r="BI23" s="10"/>
      <c r="BJ23" s="10"/>
      <c r="BK23" s="10"/>
      <c r="BN23" s="96"/>
      <c r="BO23" s="5"/>
      <c r="BQ23" s="266"/>
    </row>
    <row r="24" spans="1:71" ht="34.5" customHeight="1" thickBot="1">
      <c r="A24" s="100">
        <v>8</v>
      </c>
      <c r="B24" s="270" t="s">
        <v>167</v>
      </c>
      <c r="C24" s="271"/>
      <c r="D24" s="271"/>
      <c r="E24" s="272"/>
      <c r="F24" s="94" t="s">
        <v>117</v>
      </c>
      <c r="G24" s="273" t="s">
        <v>6</v>
      </c>
      <c r="H24" s="132">
        <f>+apoio!C25</f>
        <v>245000</v>
      </c>
      <c r="I24" s="108">
        <v>1</v>
      </c>
      <c r="J24" s="108">
        <v>0</v>
      </c>
      <c r="K24" s="274">
        <v>41974</v>
      </c>
      <c r="L24" s="274">
        <v>42156</v>
      </c>
      <c r="M24" s="275" t="s">
        <v>127</v>
      </c>
      <c r="N24" s="275"/>
      <c r="O24" s="56"/>
      <c r="P24" s="56"/>
      <c r="Q24" s="56"/>
      <c r="R24" s="56"/>
      <c r="S24" s="56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8"/>
      <c r="AF24" s="59"/>
      <c r="AG24" s="59"/>
      <c r="AH24" s="55"/>
      <c r="AI24" s="55"/>
      <c r="AJ24" s="55"/>
      <c r="AK24" s="55"/>
      <c r="AL24" s="55"/>
      <c r="AM24" s="60"/>
      <c r="AN24" s="55"/>
      <c r="AO24" s="55"/>
      <c r="AP24" s="55"/>
      <c r="AQ24" s="60"/>
      <c r="AR24" s="55"/>
      <c r="AS24" s="55"/>
      <c r="AT24" s="55"/>
      <c r="AU24" s="55"/>
      <c r="AV24" s="47" t="s">
        <v>114</v>
      </c>
      <c r="AW24" s="43" t="s">
        <v>123</v>
      </c>
      <c r="AX24" s="49"/>
      <c r="AY24" s="51"/>
      <c r="AZ24" s="51"/>
      <c r="BA24" s="51"/>
      <c r="BB24" s="51"/>
      <c r="BC24" s="51"/>
      <c r="BD24" s="41"/>
      <c r="BE24" s="67"/>
      <c r="BF24" s="10"/>
      <c r="BG24" s="10"/>
      <c r="BH24" s="10"/>
      <c r="BI24" s="10"/>
      <c r="BJ24" s="10"/>
      <c r="BK24" s="10"/>
      <c r="BN24" s="96"/>
      <c r="BO24" s="5"/>
      <c r="BQ24" s="266"/>
    </row>
    <row r="25" spans="1:71" s="2" customFormat="1" ht="20.25" customHeight="1" thickBot="1">
      <c r="A25" s="226" t="s">
        <v>120</v>
      </c>
      <c r="B25" s="227"/>
      <c r="C25" s="227"/>
      <c r="D25" s="227"/>
      <c r="E25" s="227"/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7"/>
      <c r="U25" s="227"/>
      <c r="V25" s="227"/>
      <c r="W25" s="227"/>
      <c r="X25" s="227"/>
      <c r="Y25" s="227"/>
      <c r="Z25" s="227"/>
      <c r="AA25" s="227"/>
      <c r="AB25" s="227"/>
      <c r="AC25" s="227"/>
      <c r="AD25" s="227"/>
      <c r="AE25" s="227"/>
      <c r="AF25" s="227"/>
      <c r="AG25" s="227"/>
      <c r="AH25" s="227"/>
      <c r="AI25" s="227"/>
      <c r="AJ25" s="227"/>
      <c r="AK25" s="227"/>
      <c r="AL25" s="227"/>
      <c r="AM25" s="227"/>
      <c r="AN25" s="227"/>
      <c r="AO25" s="227"/>
      <c r="AP25" s="227"/>
      <c r="AQ25" s="227"/>
      <c r="AR25" s="227"/>
      <c r="AS25" s="227"/>
      <c r="AT25" s="227"/>
      <c r="AU25" s="227"/>
      <c r="AV25" s="227"/>
      <c r="AW25" s="227"/>
      <c r="AX25" s="227"/>
      <c r="AY25" s="227"/>
      <c r="AZ25" s="227"/>
      <c r="BA25" s="227"/>
      <c r="BB25" s="227"/>
      <c r="BC25" s="227"/>
      <c r="BD25" s="227"/>
      <c r="BE25" s="228"/>
      <c r="BF25" s="4"/>
      <c r="BG25" s="4"/>
      <c r="BH25" s="4"/>
      <c r="BI25" s="4"/>
      <c r="BJ25" s="4"/>
      <c r="BK25" s="4"/>
      <c r="BL25" s="3"/>
      <c r="BM25" s="3"/>
      <c r="BP25" s="1"/>
      <c r="BQ25" s="266"/>
    </row>
    <row r="26" spans="1:71" s="2" customFormat="1" ht="39.75" customHeight="1">
      <c r="A26" s="100">
        <v>1</v>
      </c>
      <c r="B26" s="236" t="s">
        <v>168</v>
      </c>
      <c r="C26" s="237"/>
      <c r="D26" s="237"/>
      <c r="E26" s="238"/>
      <c r="F26" s="277" t="s">
        <v>134</v>
      </c>
      <c r="G26" s="23" t="s">
        <v>13</v>
      </c>
      <c r="H26" s="128">
        <f>+apoio!C24</f>
        <v>5135000</v>
      </c>
      <c r="I26" s="92">
        <v>1</v>
      </c>
      <c r="J26" s="46">
        <v>0</v>
      </c>
      <c r="K26" s="83">
        <v>41974</v>
      </c>
      <c r="L26" s="83">
        <v>42156</v>
      </c>
      <c r="M26" s="38" t="s">
        <v>127</v>
      </c>
      <c r="N26" s="38"/>
      <c r="O26" s="38"/>
      <c r="P26" s="38"/>
      <c r="Q26" s="38"/>
      <c r="R26" s="38"/>
      <c r="S26" s="38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53"/>
      <c r="AF26" s="54"/>
      <c r="AG26" s="54"/>
      <c r="AH26" s="21"/>
      <c r="AI26" s="21"/>
      <c r="AJ26" s="21"/>
      <c r="AK26" s="21"/>
      <c r="AL26" s="21"/>
      <c r="AM26" s="22"/>
      <c r="AN26" s="21"/>
      <c r="AO26" s="21"/>
      <c r="AP26" s="21"/>
      <c r="AQ26" s="22"/>
      <c r="AR26" s="21"/>
      <c r="AS26" s="21"/>
      <c r="AT26" s="21"/>
      <c r="AU26" s="21"/>
      <c r="AV26" s="47"/>
      <c r="AW26" s="37" t="s">
        <v>123</v>
      </c>
      <c r="AX26" s="49"/>
      <c r="AY26" s="49"/>
      <c r="AZ26" s="49"/>
      <c r="BA26" s="49"/>
      <c r="BB26" s="49"/>
      <c r="BC26" s="49"/>
      <c r="BD26" s="49"/>
      <c r="BE26" s="49"/>
      <c r="BF26" s="82" t="s">
        <v>121</v>
      </c>
      <c r="BG26" s="4"/>
      <c r="BH26" s="4"/>
      <c r="BI26" s="4"/>
      <c r="BJ26" s="4"/>
      <c r="BK26" s="4"/>
      <c r="BL26" s="3"/>
      <c r="BM26" s="4"/>
      <c r="BN26" s="9"/>
      <c r="BO26" s="9"/>
      <c r="BP26" s="1"/>
      <c r="BQ26" s="266"/>
    </row>
    <row r="27" spans="1:71" s="2" customFormat="1" ht="36.75" customHeight="1" thickBot="1">
      <c r="A27" s="102">
        <v>2</v>
      </c>
      <c r="B27" s="236" t="s">
        <v>185</v>
      </c>
      <c r="C27" s="237"/>
      <c r="D27" s="237"/>
      <c r="E27" s="238"/>
      <c r="F27" s="80" t="s">
        <v>119</v>
      </c>
      <c r="G27" s="23" t="s">
        <v>6</v>
      </c>
      <c r="H27" s="131">
        <f>+apoio!C44*1000</f>
        <v>720000</v>
      </c>
      <c r="I27" s="108">
        <v>1</v>
      </c>
      <c r="J27" s="108">
        <v>0</v>
      </c>
      <c r="K27" s="88">
        <v>41730</v>
      </c>
      <c r="L27" s="88">
        <v>42095</v>
      </c>
      <c r="M27" s="38" t="s">
        <v>127</v>
      </c>
      <c r="N27" s="56"/>
      <c r="O27" s="56"/>
      <c r="P27" s="56"/>
      <c r="Q27" s="56"/>
      <c r="R27" s="56"/>
      <c r="S27" s="56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8"/>
      <c r="AF27" s="59"/>
      <c r="AG27" s="59"/>
      <c r="AH27" s="55"/>
      <c r="AI27" s="55"/>
      <c r="AJ27" s="55"/>
      <c r="AK27" s="55"/>
      <c r="AL27" s="55"/>
      <c r="AM27" s="60"/>
      <c r="AN27" s="55"/>
      <c r="AO27" s="55"/>
      <c r="AP27" s="55"/>
      <c r="AQ27" s="60"/>
      <c r="AR27" s="55"/>
      <c r="AS27" s="55"/>
      <c r="AT27" s="55"/>
      <c r="AU27" s="55"/>
      <c r="AV27" s="47"/>
      <c r="AW27" s="37" t="s">
        <v>123</v>
      </c>
      <c r="AX27" s="51"/>
      <c r="AY27" s="51"/>
      <c r="AZ27" s="51"/>
      <c r="BA27" s="51"/>
      <c r="BB27" s="51"/>
      <c r="BC27" s="51"/>
      <c r="BD27" s="51"/>
      <c r="BE27" s="51"/>
      <c r="BF27" s="4"/>
      <c r="BG27" s="4"/>
      <c r="BH27" s="4"/>
      <c r="BI27" s="4"/>
      <c r="BJ27" s="4"/>
      <c r="BK27" s="4"/>
      <c r="BL27" s="3"/>
      <c r="BM27" s="4"/>
      <c r="BP27" s="1"/>
      <c r="BQ27" s="266"/>
      <c r="BS27" s="3"/>
    </row>
    <row r="28" spans="1:71" s="2" customFormat="1" ht="24" customHeight="1" thickBot="1">
      <c r="A28" s="226" t="s">
        <v>118</v>
      </c>
      <c r="B28" s="227"/>
      <c r="C28" s="227"/>
      <c r="D28" s="227"/>
      <c r="E28" s="227"/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227"/>
      <c r="S28" s="227"/>
      <c r="T28" s="227"/>
      <c r="U28" s="227"/>
      <c r="V28" s="227"/>
      <c r="W28" s="227"/>
      <c r="X28" s="227"/>
      <c r="Y28" s="227"/>
      <c r="Z28" s="227"/>
      <c r="AA28" s="227"/>
      <c r="AB28" s="227"/>
      <c r="AC28" s="227"/>
      <c r="AD28" s="227"/>
      <c r="AE28" s="227"/>
      <c r="AF28" s="227"/>
      <c r="AG28" s="227"/>
      <c r="AH28" s="227"/>
      <c r="AI28" s="227"/>
      <c r="AJ28" s="227"/>
      <c r="AK28" s="227"/>
      <c r="AL28" s="227"/>
      <c r="AM28" s="227"/>
      <c r="AN28" s="227"/>
      <c r="AO28" s="227"/>
      <c r="AP28" s="227"/>
      <c r="AQ28" s="227"/>
      <c r="AR28" s="227"/>
      <c r="AS28" s="227"/>
      <c r="AT28" s="227"/>
      <c r="AU28" s="227"/>
      <c r="AV28" s="227"/>
      <c r="AW28" s="227"/>
      <c r="AX28" s="227"/>
      <c r="AY28" s="227"/>
      <c r="AZ28" s="227"/>
      <c r="BA28" s="227"/>
      <c r="BB28" s="227"/>
      <c r="BC28" s="227"/>
      <c r="BD28" s="227"/>
      <c r="BE28" s="228"/>
      <c r="BF28" s="4"/>
      <c r="BG28" s="4"/>
      <c r="BH28" s="4"/>
      <c r="BI28" s="4"/>
      <c r="BJ28" s="4"/>
      <c r="BK28" s="4"/>
      <c r="BL28" s="3"/>
      <c r="BM28" s="4"/>
      <c r="BP28" s="1"/>
      <c r="BQ28" s="266"/>
      <c r="BS28" s="3"/>
    </row>
    <row r="29" spans="1:71" s="2" customFormat="1" ht="51.75" customHeight="1" thickBot="1">
      <c r="A29" s="100">
        <v>1</v>
      </c>
      <c r="B29" s="236" t="s">
        <v>140</v>
      </c>
      <c r="C29" s="237"/>
      <c r="D29" s="237"/>
      <c r="E29" s="238"/>
      <c r="F29" s="20" t="s">
        <v>115</v>
      </c>
      <c r="G29" s="37" t="s">
        <v>13</v>
      </c>
      <c r="H29" s="128">
        <f>+'[6]São Jose_FINAL_BID'!$D$20+'[6]São Jose_FINAL_BID'!$D$21+[6]Igrejinha_FINAL_BID!$D$20+[6]Igrejinha_FINAL_BID!$D$21</f>
        <v>867827.16</v>
      </c>
      <c r="I29" s="92">
        <v>1</v>
      </c>
      <c r="J29" s="92">
        <v>0</v>
      </c>
      <c r="K29" s="83">
        <v>41974</v>
      </c>
      <c r="L29" s="83">
        <v>43070</v>
      </c>
      <c r="M29" s="38" t="s">
        <v>127</v>
      </c>
      <c r="N29" s="38"/>
      <c r="O29" s="38"/>
      <c r="P29" s="38"/>
      <c r="Q29" s="38"/>
      <c r="R29" s="38"/>
      <c r="S29" s="38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53"/>
      <c r="AF29" s="54"/>
      <c r="AG29" s="54"/>
      <c r="AH29" s="21"/>
      <c r="AI29" s="21"/>
      <c r="AJ29" s="21"/>
      <c r="AK29" s="21"/>
      <c r="AL29" s="21"/>
      <c r="AM29" s="22"/>
      <c r="AN29" s="21"/>
      <c r="AO29" s="21"/>
      <c r="AP29" s="21"/>
      <c r="AQ29" s="22"/>
      <c r="AR29" s="21"/>
      <c r="AS29" s="21"/>
      <c r="AT29" s="21"/>
      <c r="AU29" s="21"/>
      <c r="AV29" s="47"/>
      <c r="AW29" s="78" t="s">
        <v>123</v>
      </c>
      <c r="AX29" s="49"/>
      <c r="AY29" s="49"/>
      <c r="AZ29" s="49"/>
      <c r="BA29" s="49"/>
      <c r="BB29" s="49"/>
      <c r="BC29" s="49"/>
      <c r="BD29" s="49"/>
      <c r="BE29" s="68"/>
      <c r="BF29" s="4"/>
      <c r="BG29" s="4"/>
      <c r="BH29" s="4"/>
      <c r="BI29" s="4"/>
      <c r="BJ29" s="4"/>
      <c r="BK29" s="4"/>
      <c r="BL29" s="3"/>
      <c r="BM29" s="4"/>
      <c r="BN29" s="9"/>
      <c r="BO29" s="9"/>
      <c r="BP29" s="1"/>
      <c r="BQ29" s="266"/>
    </row>
    <row r="30" spans="1:71" s="2" customFormat="1" ht="29.25" customHeight="1" thickBot="1">
      <c r="A30" s="226" t="s">
        <v>209</v>
      </c>
      <c r="B30" s="227"/>
      <c r="C30" s="227"/>
      <c r="D30" s="227"/>
      <c r="E30" s="227"/>
      <c r="F30" s="227"/>
      <c r="G30" s="227"/>
      <c r="H30" s="227"/>
      <c r="I30" s="227"/>
      <c r="J30" s="227"/>
      <c r="K30" s="227"/>
      <c r="L30" s="227"/>
      <c r="M30" s="227"/>
      <c r="N30" s="227"/>
      <c r="O30" s="227"/>
      <c r="P30" s="227"/>
      <c r="Q30" s="227"/>
      <c r="R30" s="227"/>
      <c r="S30" s="227"/>
      <c r="T30" s="227"/>
      <c r="U30" s="227"/>
      <c r="V30" s="227"/>
      <c r="W30" s="227"/>
      <c r="X30" s="227"/>
      <c r="Y30" s="227"/>
      <c r="Z30" s="227"/>
      <c r="AA30" s="227"/>
      <c r="AB30" s="227"/>
      <c r="AC30" s="227"/>
      <c r="AD30" s="227"/>
      <c r="AE30" s="227"/>
      <c r="AF30" s="227"/>
      <c r="AG30" s="227"/>
      <c r="AH30" s="227"/>
      <c r="AI30" s="227"/>
      <c r="AJ30" s="227"/>
      <c r="AK30" s="227"/>
      <c r="AL30" s="227"/>
      <c r="AM30" s="227"/>
      <c r="AN30" s="227"/>
      <c r="AO30" s="227"/>
      <c r="AP30" s="227"/>
      <c r="AQ30" s="227"/>
      <c r="AR30" s="227"/>
      <c r="AS30" s="227"/>
      <c r="AT30" s="227"/>
      <c r="AU30" s="227"/>
      <c r="AV30" s="227"/>
      <c r="AW30" s="227"/>
      <c r="AX30" s="227"/>
      <c r="AY30" s="227"/>
      <c r="AZ30" s="227"/>
      <c r="BA30" s="227"/>
      <c r="BB30" s="227"/>
      <c r="BC30" s="227"/>
      <c r="BD30" s="227"/>
      <c r="BE30" s="228"/>
      <c r="BF30" s="4"/>
      <c r="BG30" s="4"/>
      <c r="BH30" s="4"/>
      <c r="BI30" s="4"/>
      <c r="BJ30" s="4"/>
      <c r="BK30" s="4"/>
      <c r="BL30" s="3"/>
      <c r="BM30" s="4"/>
      <c r="BN30" s="9"/>
      <c r="BO30" s="9"/>
      <c r="BP30" s="1"/>
      <c r="BQ30" s="266"/>
    </row>
    <row r="31" spans="1:71" s="2" customFormat="1" ht="30.75" customHeight="1">
      <c r="A31" s="102">
        <v>1</v>
      </c>
      <c r="B31" s="236" t="s">
        <v>190</v>
      </c>
      <c r="C31" s="237"/>
      <c r="D31" s="237"/>
      <c r="E31" s="238"/>
      <c r="F31" s="278" t="s">
        <v>210</v>
      </c>
      <c r="G31" s="273" t="s">
        <v>6</v>
      </c>
      <c r="H31" s="131">
        <f>+[7]Plan1!$H$49</f>
        <v>80500</v>
      </c>
      <c r="I31" s="108">
        <v>1</v>
      </c>
      <c r="J31" s="108">
        <v>0</v>
      </c>
      <c r="K31" s="279">
        <v>41730</v>
      </c>
      <c r="L31" s="279">
        <v>42339</v>
      </c>
      <c r="M31" s="275" t="s">
        <v>127</v>
      </c>
      <c r="N31" s="280"/>
      <c r="O31" s="56"/>
      <c r="P31" s="56"/>
      <c r="Q31" s="56"/>
      <c r="R31" s="56"/>
      <c r="S31" s="56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8"/>
      <c r="AF31" s="59"/>
      <c r="AG31" s="59"/>
      <c r="AH31" s="55"/>
      <c r="AI31" s="55"/>
      <c r="AJ31" s="55"/>
      <c r="AK31" s="55"/>
      <c r="AL31" s="55"/>
      <c r="AM31" s="60"/>
      <c r="AN31" s="55"/>
      <c r="AO31" s="55"/>
      <c r="AP31" s="55"/>
      <c r="AQ31" s="60"/>
      <c r="AR31" s="55"/>
      <c r="AS31" s="55"/>
      <c r="AT31" s="55"/>
      <c r="AU31" s="55"/>
      <c r="AV31" s="47"/>
      <c r="AW31" s="78" t="s">
        <v>123</v>
      </c>
      <c r="AX31" s="51"/>
      <c r="AY31" s="51"/>
      <c r="AZ31" s="51"/>
      <c r="BA31" s="51"/>
      <c r="BB31" s="51"/>
      <c r="BC31" s="51"/>
      <c r="BD31" s="51"/>
      <c r="BE31" s="51"/>
      <c r="BF31" s="4"/>
      <c r="BG31" s="4"/>
      <c r="BH31" s="4"/>
      <c r="BI31" s="4"/>
      <c r="BJ31" s="4"/>
      <c r="BK31" s="4"/>
      <c r="BL31" s="3"/>
      <c r="BM31" s="4"/>
      <c r="BP31" s="1"/>
      <c r="BQ31" s="266"/>
      <c r="BS31" s="3"/>
    </row>
    <row r="32" spans="1:71" s="2" customFormat="1" ht="30.75" customHeight="1">
      <c r="A32" s="102">
        <v>2</v>
      </c>
      <c r="B32" s="236" t="s">
        <v>191</v>
      </c>
      <c r="C32" s="237"/>
      <c r="D32" s="237"/>
      <c r="E32" s="238"/>
      <c r="F32" s="278" t="s">
        <v>210</v>
      </c>
      <c r="G32" s="273" t="s">
        <v>13</v>
      </c>
      <c r="H32" s="131">
        <f>+[7]Plan1!$H$50</f>
        <v>113000</v>
      </c>
      <c r="I32" s="108">
        <v>1</v>
      </c>
      <c r="J32" s="108">
        <v>0</v>
      </c>
      <c r="K32" s="279">
        <v>41730</v>
      </c>
      <c r="L32" s="279">
        <v>42339</v>
      </c>
      <c r="M32" s="275" t="s">
        <v>127</v>
      </c>
      <c r="N32" s="280"/>
      <c r="O32" s="56"/>
      <c r="P32" s="56"/>
      <c r="Q32" s="56"/>
      <c r="R32" s="56"/>
      <c r="S32" s="56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8"/>
      <c r="AF32" s="59"/>
      <c r="AG32" s="59"/>
      <c r="AH32" s="55"/>
      <c r="AI32" s="55"/>
      <c r="AJ32" s="55"/>
      <c r="AK32" s="55"/>
      <c r="AL32" s="55"/>
      <c r="AM32" s="60"/>
      <c r="AN32" s="55"/>
      <c r="AO32" s="55"/>
      <c r="AP32" s="55"/>
      <c r="AQ32" s="60"/>
      <c r="AR32" s="55"/>
      <c r="AS32" s="55"/>
      <c r="AT32" s="55"/>
      <c r="AU32" s="55"/>
      <c r="AV32" s="47"/>
      <c r="AW32" s="66" t="s">
        <v>123</v>
      </c>
      <c r="AX32" s="51"/>
      <c r="AY32" s="51"/>
      <c r="AZ32" s="51"/>
      <c r="BA32" s="51"/>
      <c r="BB32" s="51"/>
      <c r="BC32" s="51"/>
      <c r="BD32" s="51"/>
      <c r="BE32" s="51"/>
      <c r="BF32" s="4"/>
      <c r="BG32" s="4"/>
      <c r="BH32" s="4"/>
      <c r="BI32" s="4"/>
      <c r="BJ32" s="4"/>
      <c r="BK32" s="4"/>
      <c r="BL32" s="3"/>
      <c r="BM32" s="4"/>
      <c r="BP32" s="1"/>
      <c r="BQ32" s="266"/>
      <c r="BS32" s="3"/>
    </row>
    <row r="33" spans="1:71" s="2" customFormat="1" ht="35.25" customHeight="1">
      <c r="A33" s="102">
        <v>3</v>
      </c>
      <c r="B33" s="236" t="s">
        <v>192</v>
      </c>
      <c r="C33" s="237"/>
      <c r="D33" s="237"/>
      <c r="E33" s="238"/>
      <c r="F33" s="278" t="s">
        <v>12</v>
      </c>
      <c r="G33" s="273" t="s">
        <v>13</v>
      </c>
      <c r="H33" s="131">
        <f>+apoio!E52</f>
        <v>315500</v>
      </c>
      <c r="I33" s="108">
        <v>1</v>
      </c>
      <c r="J33" s="108">
        <v>0</v>
      </c>
      <c r="K33" s="279">
        <v>42370</v>
      </c>
      <c r="L33" s="279">
        <v>42917</v>
      </c>
      <c r="M33" s="275" t="s">
        <v>127</v>
      </c>
      <c r="N33" s="280"/>
      <c r="O33" s="56"/>
      <c r="P33" s="56"/>
      <c r="Q33" s="56"/>
      <c r="R33" s="56"/>
      <c r="S33" s="56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8"/>
      <c r="AF33" s="59"/>
      <c r="AG33" s="59"/>
      <c r="AH33" s="55"/>
      <c r="AI33" s="55"/>
      <c r="AJ33" s="55"/>
      <c r="AK33" s="55"/>
      <c r="AL33" s="55"/>
      <c r="AM33" s="60"/>
      <c r="AN33" s="55"/>
      <c r="AO33" s="55"/>
      <c r="AP33" s="55"/>
      <c r="AQ33" s="60"/>
      <c r="AR33" s="55"/>
      <c r="AS33" s="55"/>
      <c r="AT33" s="55"/>
      <c r="AU33" s="55"/>
      <c r="AV33" s="47"/>
      <c r="AW33" s="66" t="s">
        <v>123</v>
      </c>
      <c r="AX33" s="51"/>
      <c r="AY33" s="51"/>
      <c r="AZ33" s="51"/>
      <c r="BA33" s="51"/>
      <c r="BB33" s="51"/>
      <c r="BC33" s="51"/>
      <c r="BD33" s="51"/>
      <c r="BE33" s="51"/>
      <c r="BF33" s="4"/>
      <c r="BG33" s="4"/>
      <c r="BH33" s="4"/>
      <c r="BI33" s="4"/>
      <c r="BJ33" s="4"/>
      <c r="BK33" s="4"/>
      <c r="BL33" s="3"/>
      <c r="BM33" s="4"/>
      <c r="BP33" s="1"/>
      <c r="BQ33" s="266"/>
      <c r="BS33" s="3"/>
    </row>
    <row r="34" spans="1:71" s="2" customFormat="1" ht="21.75" customHeight="1">
      <c r="A34" s="232" t="s">
        <v>211</v>
      </c>
      <c r="B34" s="232"/>
      <c r="C34" s="232"/>
      <c r="D34" s="232"/>
      <c r="E34" s="232"/>
      <c r="F34" s="232"/>
      <c r="G34" s="232"/>
      <c r="H34" s="232"/>
      <c r="I34" s="232"/>
      <c r="J34" s="232"/>
      <c r="K34" s="232"/>
      <c r="L34" s="232"/>
      <c r="M34" s="232"/>
      <c r="N34" s="232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  <c r="AE34" s="232"/>
      <c r="AF34" s="232"/>
      <c r="AG34" s="232"/>
      <c r="AH34" s="232"/>
      <c r="AI34" s="232"/>
      <c r="AJ34" s="232"/>
      <c r="AK34" s="232"/>
      <c r="AL34" s="232"/>
      <c r="AM34" s="232"/>
      <c r="AN34" s="232"/>
      <c r="AO34" s="232"/>
      <c r="AP34" s="232"/>
      <c r="AQ34" s="232"/>
      <c r="AR34" s="232"/>
      <c r="AS34" s="232"/>
      <c r="AT34" s="232"/>
      <c r="AU34" s="232"/>
      <c r="AV34" s="232"/>
      <c r="AW34" s="232"/>
      <c r="AX34" s="232"/>
      <c r="AY34" s="232"/>
      <c r="AZ34" s="232"/>
      <c r="BA34" s="232"/>
      <c r="BB34" s="232"/>
      <c r="BC34" s="232"/>
      <c r="BD34" s="232"/>
      <c r="BE34" s="232"/>
      <c r="BF34" s="232"/>
      <c r="BG34" s="232"/>
      <c r="BH34" s="232"/>
      <c r="BI34" s="232"/>
      <c r="BJ34" s="4"/>
      <c r="BK34" s="4"/>
      <c r="BL34" s="3"/>
      <c r="BM34" s="4"/>
      <c r="BP34" s="1"/>
      <c r="BQ34" s="266"/>
      <c r="BS34" s="3"/>
    </row>
    <row r="35" spans="1:71" s="2" customFormat="1" ht="31.5" customHeight="1">
      <c r="A35" s="230" t="s">
        <v>67</v>
      </c>
      <c r="B35" s="230" t="s">
        <v>86</v>
      </c>
      <c r="C35" s="230"/>
      <c r="D35" s="230"/>
      <c r="E35" s="230"/>
      <c r="F35" s="230" t="s">
        <v>0</v>
      </c>
      <c r="G35" s="230" t="s">
        <v>68</v>
      </c>
      <c r="H35" s="230" t="s">
        <v>47</v>
      </c>
      <c r="I35" s="230" t="s">
        <v>69</v>
      </c>
      <c r="J35" s="230"/>
      <c r="K35" s="230" t="s">
        <v>3</v>
      </c>
      <c r="L35" s="230"/>
      <c r="M35" s="145"/>
      <c r="N35" s="146"/>
      <c r="O35" s="146"/>
      <c r="P35" s="146"/>
      <c r="Q35" s="146"/>
      <c r="R35" s="146"/>
      <c r="S35" s="146"/>
      <c r="T35" s="146"/>
      <c r="U35" s="146"/>
      <c r="V35" s="146"/>
      <c r="W35" s="146"/>
      <c r="X35" s="146"/>
      <c r="Y35" s="146"/>
      <c r="Z35" s="146"/>
      <c r="AA35" s="146"/>
      <c r="AB35" s="146"/>
      <c r="AC35" s="146"/>
      <c r="AD35" s="146"/>
      <c r="AE35" s="147"/>
      <c r="AF35" s="145"/>
      <c r="AG35" s="145"/>
      <c r="AH35" s="145"/>
      <c r="AI35" s="145"/>
      <c r="AJ35" s="145"/>
      <c r="AK35" s="145"/>
      <c r="AL35" s="145"/>
      <c r="AM35" s="147"/>
      <c r="AN35" s="145"/>
      <c r="AO35" s="145"/>
      <c r="AP35" s="145"/>
      <c r="AQ35" s="147"/>
      <c r="AR35" s="145"/>
      <c r="AS35" s="145"/>
      <c r="AT35" s="145"/>
      <c r="AU35" s="145"/>
      <c r="AV35" s="230" t="s">
        <v>71</v>
      </c>
      <c r="AW35" s="229" t="s">
        <v>66</v>
      </c>
      <c r="AX35" s="231" t="s">
        <v>73</v>
      </c>
      <c r="AY35" s="231"/>
      <c r="AZ35" s="231"/>
      <c r="BA35" s="231"/>
      <c r="BB35" s="231"/>
      <c r="BC35" s="231"/>
      <c r="BD35" s="231"/>
      <c r="BE35" s="231"/>
      <c r="BF35" s="231"/>
      <c r="BG35" s="231"/>
      <c r="BH35" s="231"/>
      <c r="BI35" s="231"/>
      <c r="BJ35" s="4"/>
      <c r="BK35" s="4"/>
      <c r="BL35" s="3"/>
      <c r="BM35" s="4"/>
      <c r="BP35" s="1"/>
      <c r="BQ35" s="266"/>
      <c r="BS35" s="3"/>
    </row>
    <row r="36" spans="1:71" s="2" customFormat="1" ht="33" customHeight="1">
      <c r="A36" s="230"/>
      <c r="B36" s="230"/>
      <c r="C36" s="230"/>
      <c r="D36" s="230"/>
      <c r="E36" s="230"/>
      <c r="F36" s="230"/>
      <c r="G36" s="230"/>
      <c r="H36" s="230"/>
      <c r="I36" s="145" t="s">
        <v>1</v>
      </c>
      <c r="J36" s="145" t="s">
        <v>2</v>
      </c>
      <c r="K36" s="145" t="s">
        <v>94</v>
      </c>
      <c r="L36" s="145" t="s">
        <v>70</v>
      </c>
      <c r="M36" s="146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7"/>
      <c r="AF36" s="145"/>
      <c r="AG36" s="148"/>
      <c r="AH36" s="148"/>
      <c r="AI36" s="148"/>
      <c r="AJ36" s="145"/>
      <c r="AK36" s="148"/>
      <c r="AL36" s="148"/>
      <c r="AM36" s="147"/>
      <c r="AN36" s="145"/>
      <c r="AO36" s="148"/>
      <c r="AP36" s="148"/>
      <c r="AQ36" s="147"/>
      <c r="AR36" s="145"/>
      <c r="AS36" s="148"/>
      <c r="AT36" s="148"/>
      <c r="AU36" s="148"/>
      <c r="AV36" s="230"/>
      <c r="AW36" s="229"/>
      <c r="AX36" s="149" t="s">
        <v>74</v>
      </c>
      <c r="AY36" s="149" t="s">
        <v>75</v>
      </c>
      <c r="AZ36" s="149" t="s">
        <v>76</v>
      </c>
      <c r="BA36" s="149" t="s">
        <v>77</v>
      </c>
      <c r="BB36" s="149" t="s">
        <v>78</v>
      </c>
      <c r="BC36" s="149" t="s">
        <v>79</v>
      </c>
      <c r="BD36" s="149" t="s">
        <v>80</v>
      </c>
      <c r="BE36" s="149" t="s">
        <v>81</v>
      </c>
      <c r="BF36" s="149" t="s">
        <v>82</v>
      </c>
      <c r="BG36" s="149" t="s">
        <v>83</v>
      </c>
      <c r="BH36" s="149" t="s">
        <v>84</v>
      </c>
      <c r="BI36" s="149" t="s">
        <v>85</v>
      </c>
      <c r="BJ36" s="4"/>
      <c r="BK36" s="4"/>
      <c r="BL36" s="3"/>
      <c r="BM36" s="3"/>
      <c r="BP36" s="1"/>
      <c r="BQ36" s="266"/>
    </row>
    <row r="37" spans="1:71" ht="47.25" customHeight="1">
      <c r="A37" s="100">
        <v>1</v>
      </c>
      <c r="B37" s="243" t="s">
        <v>132</v>
      </c>
      <c r="C37" s="244"/>
      <c r="D37" s="244"/>
      <c r="E37" s="245"/>
      <c r="F37" s="93" t="s">
        <v>12</v>
      </c>
      <c r="G37" s="37" t="s">
        <v>6</v>
      </c>
      <c r="H37" s="128">
        <f>+apoio!E9*1000</f>
        <v>1771000</v>
      </c>
      <c r="I37" s="108">
        <f>+apoio!G9</f>
        <v>0.87492941840767924</v>
      </c>
      <c r="J37" s="46">
        <f>+apoio!H9</f>
        <v>0.12507058159232073</v>
      </c>
      <c r="K37" s="83">
        <v>41640</v>
      </c>
      <c r="L37" s="83">
        <v>43070</v>
      </c>
      <c r="M37" s="38" t="s">
        <v>127</v>
      </c>
      <c r="N37" s="38"/>
      <c r="O37" s="38"/>
      <c r="P37" s="38"/>
      <c r="Q37" s="38"/>
      <c r="R37" s="38"/>
      <c r="S37" s="38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53"/>
      <c r="AF37" s="54"/>
      <c r="AG37" s="54"/>
      <c r="AH37" s="21"/>
      <c r="AI37" s="21"/>
      <c r="AJ37" s="21"/>
      <c r="AK37" s="21"/>
      <c r="AL37" s="21"/>
      <c r="AM37" s="22"/>
      <c r="AN37" s="21"/>
      <c r="AO37" s="21"/>
      <c r="AP37" s="21"/>
      <c r="AQ37" s="22"/>
      <c r="AR37" s="21"/>
      <c r="AS37" s="21"/>
      <c r="AT37" s="21"/>
      <c r="AU37" s="21"/>
      <c r="AV37" s="47" t="s">
        <v>112</v>
      </c>
      <c r="AW37" s="43" t="s">
        <v>123</v>
      </c>
      <c r="AX37" s="49" t="s">
        <v>87</v>
      </c>
      <c r="AY37" s="49" t="s">
        <v>87</v>
      </c>
      <c r="AZ37" s="49" t="s">
        <v>87</v>
      </c>
      <c r="BA37" s="49" t="s">
        <v>87</v>
      </c>
      <c r="BB37" s="49" t="s">
        <v>87</v>
      </c>
      <c r="BC37" s="49" t="s">
        <v>87</v>
      </c>
      <c r="BD37" s="49" t="s">
        <v>87</v>
      </c>
      <c r="BE37" s="49" t="s">
        <v>87</v>
      </c>
      <c r="BF37" s="49" t="s">
        <v>87</v>
      </c>
      <c r="BG37" s="49" t="s">
        <v>87</v>
      </c>
      <c r="BH37" s="49" t="s">
        <v>87</v>
      </c>
      <c r="BI37" s="68" t="s">
        <v>87</v>
      </c>
      <c r="BJ37" s="10"/>
      <c r="BK37" s="10"/>
      <c r="BN37" s="96"/>
      <c r="BO37" s="5"/>
      <c r="BQ37" s="266"/>
    </row>
    <row r="38" spans="1:71" ht="47.25" customHeight="1" thickBot="1">
      <c r="A38" s="100">
        <v>2</v>
      </c>
      <c r="B38" s="247" t="s">
        <v>156</v>
      </c>
      <c r="C38" s="248"/>
      <c r="D38" s="248"/>
      <c r="E38" s="249"/>
      <c r="F38" s="81" t="s">
        <v>12</v>
      </c>
      <c r="G38" s="37" t="s">
        <v>6</v>
      </c>
      <c r="H38" s="128">
        <f>+apoio!E10*1000</f>
        <v>909000</v>
      </c>
      <c r="I38" s="108">
        <f>+apoio!G10</f>
        <v>0.82013201320132012</v>
      </c>
      <c r="J38" s="46">
        <f>+apoio!H10</f>
        <v>0.17986798679867988</v>
      </c>
      <c r="K38" s="83">
        <v>41913</v>
      </c>
      <c r="L38" s="83">
        <v>43070</v>
      </c>
      <c r="M38" s="38" t="s">
        <v>127</v>
      </c>
      <c r="N38" s="38"/>
      <c r="O38" s="38"/>
      <c r="P38" s="38"/>
      <c r="Q38" s="38"/>
      <c r="R38" s="38"/>
      <c r="S38" s="38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53"/>
      <c r="AF38" s="54"/>
      <c r="AG38" s="54"/>
      <c r="AH38" s="21"/>
      <c r="AI38" s="21"/>
      <c r="AJ38" s="21"/>
      <c r="AK38" s="21"/>
      <c r="AL38" s="21"/>
      <c r="AM38" s="22"/>
      <c r="AN38" s="21"/>
      <c r="AO38" s="21"/>
      <c r="AP38" s="21"/>
      <c r="AQ38" s="22"/>
      <c r="AR38" s="21"/>
      <c r="AS38" s="21"/>
      <c r="AT38" s="21"/>
      <c r="AU38" s="21"/>
      <c r="AV38" s="47"/>
      <c r="AW38" s="43"/>
      <c r="AX38" s="49"/>
      <c r="AY38" s="49"/>
      <c r="AZ38" s="49"/>
      <c r="BA38" s="49"/>
      <c r="BB38" s="49"/>
      <c r="BC38" s="49"/>
      <c r="BD38" s="49"/>
      <c r="BE38" s="105"/>
      <c r="BF38" s="106"/>
      <c r="BG38" s="106"/>
      <c r="BH38" s="106"/>
      <c r="BI38" s="106"/>
      <c r="BJ38" s="10"/>
      <c r="BK38" s="10"/>
      <c r="BN38" s="96"/>
      <c r="BO38" s="5"/>
      <c r="BQ38" s="266"/>
    </row>
    <row r="39" spans="1:71" ht="31.5" customHeight="1" thickBot="1">
      <c r="A39" s="100">
        <v>3</v>
      </c>
      <c r="B39" s="246" t="s">
        <v>203</v>
      </c>
      <c r="C39" s="246"/>
      <c r="D39" s="246"/>
      <c r="E39" s="246"/>
      <c r="F39" s="81" t="str">
        <f>+F41</f>
        <v>SBQC</v>
      </c>
      <c r="G39" s="37" t="s">
        <v>6</v>
      </c>
      <c r="H39" s="128">
        <f>+apoio!E11*1000</f>
        <v>300000</v>
      </c>
      <c r="I39" s="108">
        <v>1</v>
      </c>
      <c r="J39" s="46">
        <v>0</v>
      </c>
      <c r="K39" s="83">
        <v>41640</v>
      </c>
      <c r="L39" s="83">
        <v>43070</v>
      </c>
      <c r="M39" s="38" t="s">
        <v>127</v>
      </c>
      <c r="N39" s="38"/>
      <c r="O39" s="38"/>
      <c r="P39" s="38"/>
      <c r="Q39" s="38"/>
      <c r="R39" s="38"/>
      <c r="S39" s="38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53"/>
      <c r="AF39" s="54"/>
      <c r="AG39" s="54"/>
      <c r="AH39" s="21"/>
      <c r="AI39" s="21"/>
      <c r="AJ39" s="21"/>
      <c r="AK39" s="21"/>
      <c r="AL39" s="21"/>
      <c r="AM39" s="22"/>
      <c r="AN39" s="21"/>
      <c r="AO39" s="21"/>
      <c r="AP39" s="21"/>
      <c r="AQ39" s="22"/>
      <c r="AR39" s="21"/>
      <c r="AS39" s="21"/>
      <c r="AT39" s="21"/>
      <c r="AU39" s="21"/>
      <c r="AV39" s="47"/>
      <c r="AW39" s="43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7"/>
      <c r="BJ39" s="10"/>
      <c r="BK39" s="10"/>
      <c r="BN39" s="5"/>
      <c r="BO39" s="5"/>
      <c r="BQ39" s="266"/>
    </row>
    <row r="40" spans="1:71" ht="32.25" customHeight="1" thickBot="1">
      <c r="A40" s="100">
        <v>4</v>
      </c>
      <c r="B40" s="246" t="s">
        <v>164</v>
      </c>
      <c r="C40" s="246"/>
      <c r="D40" s="246"/>
      <c r="E40" s="246"/>
      <c r="F40" s="81" t="str">
        <f>+F39</f>
        <v>SBQC</v>
      </c>
      <c r="G40" s="37" t="s">
        <v>6</v>
      </c>
      <c r="H40" s="128">
        <f>+apoio!E6*1000</f>
        <v>177000</v>
      </c>
      <c r="I40" s="108">
        <f>+apoio!C18</f>
        <v>0.8192090395480226</v>
      </c>
      <c r="J40" s="46">
        <f>+apoio!D18</f>
        <v>0.1807909604519774</v>
      </c>
      <c r="K40" s="83">
        <v>41760</v>
      </c>
      <c r="L40" s="83">
        <v>43070</v>
      </c>
      <c r="M40" s="38" t="s">
        <v>127</v>
      </c>
      <c r="N40" s="38"/>
      <c r="O40" s="38"/>
      <c r="P40" s="38"/>
      <c r="Q40" s="38"/>
      <c r="R40" s="38"/>
      <c r="S40" s="38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53"/>
      <c r="AF40" s="54"/>
      <c r="AG40" s="54"/>
      <c r="AH40" s="21"/>
      <c r="AI40" s="21"/>
      <c r="AJ40" s="21"/>
      <c r="AK40" s="21"/>
      <c r="AL40" s="21"/>
      <c r="AM40" s="22"/>
      <c r="AN40" s="21"/>
      <c r="AO40" s="21"/>
      <c r="AP40" s="21"/>
      <c r="AQ40" s="22"/>
      <c r="AR40" s="21"/>
      <c r="AS40" s="21"/>
      <c r="AT40" s="21"/>
      <c r="AU40" s="21"/>
      <c r="AV40" s="47"/>
      <c r="AW40" s="43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7"/>
      <c r="BJ40" s="10"/>
      <c r="BK40" s="10"/>
      <c r="BN40" s="5"/>
      <c r="BO40" s="5"/>
      <c r="BQ40" s="266"/>
    </row>
    <row r="41" spans="1:71" ht="46.5" customHeight="1" thickBot="1">
      <c r="A41" s="100">
        <v>5</v>
      </c>
      <c r="B41" s="236" t="s">
        <v>139</v>
      </c>
      <c r="C41" s="237"/>
      <c r="D41" s="237"/>
      <c r="E41" s="238"/>
      <c r="F41" s="81" t="str">
        <f>+F38</f>
        <v>SBQC</v>
      </c>
      <c r="G41" s="37" t="s">
        <v>6</v>
      </c>
      <c r="H41" s="128">
        <f>+'[6]São Jose_FINAL_BID'!$D$5+[6]Igrejinha_FINAL_BID!$D$5</f>
        <v>1239925.9550000001</v>
      </c>
      <c r="I41" s="92">
        <v>1</v>
      </c>
      <c r="J41" s="61">
        <v>0</v>
      </c>
      <c r="K41" s="83">
        <v>41640</v>
      </c>
      <c r="L41" s="83">
        <v>41974</v>
      </c>
      <c r="M41" s="38" t="s">
        <v>127</v>
      </c>
      <c r="N41" s="38"/>
      <c r="O41" s="38"/>
      <c r="P41" s="38"/>
      <c r="Q41" s="38"/>
      <c r="R41" s="38"/>
      <c r="S41" s="38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53"/>
      <c r="AF41" s="54"/>
      <c r="AG41" s="54"/>
      <c r="AH41" s="21"/>
      <c r="AI41" s="21"/>
      <c r="AJ41" s="21"/>
      <c r="AK41" s="21"/>
      <c r="AL41" s="21"/>
      <c r="AM41" s="22"/>
      <c r="AN41" s="21"/>
      <c r="AO41" s="21"/>
      <c r="AP41" s="21"/>
      <c r="AQ41" s="22"/>
      <c r="AR41" s="21"/>
      <c r="AS41" s="21"/>
      <c r="AT41" s="21"/>
      <c r="AU41" s="21"/>
      <c r="AV41" s="47"/>
      <c r="AW41" s="43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7"/>
      <c r="BJ41" s="10"/>
      <c r="BK41" s="10"/>
      <c r="BN41" s="5"/>
      <c r="BO41" s="5"/>
      <c r="BQ41" s="266"/>
    </row>
    <row r="42" spans="1:71" ht="44.25" customHeight="1" thickBot="1">
      <c r="A42" s="100">
        <v>6</v>
      </c>
      <c r="B42" s="240" t="s">
        <v>166</v>
      </c>
      <c r="C42" s="241"/>
      <c r="D42" s="241"/>
      <c r="E42" s="242"/>
      <c r="F42" s="81" t="s">
        <v>212</v>
      </c>
      <c r="G42" s="37" t="s">
        <v>6</v>
      </c>
      <c r="H42" s="128">
        <f>+apoio!C23</f>
        <v>250000</v>
      </c>
      <c r="I42" s="92">
        <v>1</v>
      </c>
      <c r="J42" s="61">
        <v>0</v>
      </c>
      <c r="K42" s="83">
        <v>41699</v>
      </c>
      <c r="L42" s="83">
        <v>42005</v>
      </c>
      <c r="M42" s="38" t="s">
        <v>127</v>
      </c>
      <c r="N42" s="38"/>
      <c r="O42" s="38"/>
      <c r="P42" s="38"/>
      <c r="Q42" s="38"/>
      <c r="R42" s="38"/>
      <c r="S42" s="38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53"/>
      <c r="AF42" s="54"/>
      <c r="AG42" s="54"/>
      <c r="AH42" s="21"/>
      <c r="AI42" s="21"/>
      <c r="AJ42" s="21"/>
      <c r="AK42" s="21"/>
      <c r="AL42" s="21"/>
      <c r="AM42" s="22"/>
      <c r="AN42" s="21"/>
      <c r="AO42" s="21"/>
      <c r="AP42" s="21"/>
      <c r="AQ42" s="22"/>
      <c r="AR42" s="21"/>
      <c r="AS42" s="21"/>
      <c r="AT42" s="21"/>
      <c r="AU42" s="21"/>
      <c r="AV42" s="47"/>
      <c r="AW42" s="43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7"/>
      <c r="BJ42" s="10"/>
      <c r="BK42" s="10"/>
      <c r="BN42" s="5"/>
      <c r="BO42" s="5"/>
      <c r="BQ42" s="266"/>
    </row>
    <row r="43" spans="1:71" ht="33" customHeight="1" thickBot="1">
      <c r="A43" s="100">
        <v>7</v>
      </c>
      <c r="B43" s="240" t="s">
        <v>183</v>
      </c>
      <c r="C43" s="241"/>
      <c r="D43" s="241"/>
      <c r="E43" s="242"/>
      <c r="F43" s="81" t="s">
        <v>212</v>
      </c>
      <c r="G43" s="37" t="s">
        <v>133</v>
      </c>
      <c r="H43" s="128">
        <f>+apoio!C32*1000</f>
        <v>300000</v>
      </c>
      <c r="I43" s="92">
        <v>1</v>
      </c>
      <c r="J43" s="61">
        <v>0</v>
      </c>
      <c r="K43" s="83">
        <v>42217</v>
      </c>
      <c r="L43" s="83">
        <v>42461</v>
      </c>
      <c r="M43" s="38" t="s">
        <v>127</v>
      </c>
      <c r="N43" s="38"/>
      <c r="O43" s="38"/>
      <c r="P43" s="38"/>
      <c r="Q43" s="38"/>
      <c r="R43" s="38"/>
      <c r="S43" s="38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53"/>
      <c r="AF43" s="54"/>
      <c r="AG43" s="54"/>
      <c r="AH43" s="21"/>
      <c r="AI43" s="21"/>
      <c r="AJ43" s="21"/>
      <c r="AK43" s="21"/>
      <c r="AL43" s="21"/>
      <c r="AM43" s="22"/>
      <c r="AN43" s="21"/>
      <c r="AO43" s="21"/>
      <c r="AP43" s="21"/>
      <c r="AQ43" s="22"/>
      <c r="AR43" s="21"/>
      <c r="AS43" s="21"/>
      <c r="AT43" s="21"/>
      <c r="AU43" s="21"/>
      <c r="AV43" s="47"/>
      <c r="AW43" s="43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7"/>
      <c r="BJ43" s="10"/>
      <c r="BK43" s="10"/>
      <c r="BN43" s="5"/>
      <c r="BO43" s="5"/>
      <c r="BQ43" s="266"/>
    </row>
    <row r="44" spans="1:71" ht="39.75" customHeight="1">
      <c r="A44" s="100">
        <v>8</v>
      </c>
      <c r="B44" s="240" t="s">
        <v>202</v>
      </c>
      <c r="C44" s="241"/>
      <c r="D44" s="241"/>
      <c r="E44" s="242"/>
      <c r="F44" s="81" t="str">
        <f>+F42</f>
        <v>SBQ</v>
      </c>
      <c r="G44" s="37" t="s">
        <v>6</v>
      </c>
      <c r="H44" s="128">
        <f>+apoio!E45*1000-50000</f>
        <v>837000</v>
      </c>
      <c r="I44" s="108">
        <f>+apoio!C47</f>
        <v>0.67192784667418259</v>
      </c>
      <c r="J44" s="46">
        <f>+apoio!D47</f>
        <v>0.32807215332581735</v>
      </c>
      <c r="K44" s="83">
        <v>41791</v>
      </c>
      <c r="L44" s="83">
        <v>42339</v>
      </c>
      <c r="M44" s="38" t="s">
        <v>127</v>
      </c>
      <c r="N44" s="38"/>
      <c r="O44" s="38"/>
      <c r="P44" s="38"/>
      <c r="Q44" s="38"/>
      <c r="R44" s="38"/>
      <c r="S44" s="38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53"/>
      <c r="AF44" s="54"/>
      <c r="AG44" s="54"/>
      <c r="AH44" s="21"/>
      <c r="AI44" s="21"/>
      <c r="AJ44" s="21"/>
      <c r="AK44" s="21"/>
      <c r="AL44" s="21"/>
      <c r="AM44" s="22"/>
      <c r="AN44" s="21"/>
      <c r="AO44" s="21"/>
      <c r="AP44" s="21"/>
      <c r="AQ44" s="22"/>
      <c r="AR44" s="21"/>
      <c r="AS44" s="21"/>
      <c r="AT44" s="21"/>
      <c r="AU44" s="21"/>
      <c r="AV44" s="47"/>
      <c r="AW44" s="43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7"/>
      <c r="BJ44" s="10"/>
      <c r="BK44" s="10"/>
      <c r="BN44" s="5"/>
      <c r="BO44" s="5"/>
      <c r="BQ44" s="266"/>
    </row>
    <row r="45" spans="1:71" ht="36.75" customHeight="1">
      <c r="A45" s="100">
        <v>9</v>
      </c>
      <c r="B45" s="240" t="s">
        <v>204</v>
      </c>
      <c r="C45" s="241"/>
      <c r="D45" s="241"/>
      <c r="E45" s="242"/>
      <c r="F45" s="81" t="s">
        <v>206</v>
      </c>
      <c r="G45" s="37" t="s">
        <v>6</v>
      </c>
      <c r="H45" s="128">
        <f>+apoio!C12*1000</f>
        <v>50000</v>
      </c>
      <c r="I45" s="108">
        <v>1</v>
      </c>
      <c r="J45" s="46">
        <v>0</v>
      </c>
      <c r="K45" s="83">
        <v>41640</v>
      </c>
      <c r="L45" s="83">
        <v>41699</v>
      </c>
      <c r="M45" s="38" t="s">
        <v>127</v>
      </c>
      <c r="N45" s="38"/>
      <c r="AX45" s="16"/>
      <c r="BN45" s="207"/>
      <c r="BQ45" s="266"/>
    </row>
    <row r="46" spans="1:71" ht="48.75" customHeight="1">
      <c r="A46" s="100">
        <v>10</v>
      </c>
      <c r="B46" s="240" t="s">
        <v>205</v>
      </c>
      <c r="C46" s="241"/>
      <c r="D46" s="241"/>
      <c r="E46" s="242"/>
      <c r="F46" s="81" t="s">
        <v>206</v>
      </c>
      <c r="G46" s="37" t="s">
        <v>6</v>
      </c>
      <c r="H46" s="128">
        <v>50000</v>
      </c>
      <c r="I46" s="108">
        <v>1</v>
      </c>
      <c r="J46" s="46">
        <v>0</v>
      </c>
      <c r="K46" s="83">
        <v>41640</v>
      </c>
      <c r="L46" s="83">
        <v>41730</v>
      </c>
      <c r="M46" s="38" t="s">
        <v>127</v>
      </c>
      <c r="N46" s="38"/>
      <c r="AX46" s="208"/>
      <c r="BN46" s="207"/>
      <c r="BQ46" s="266"/>
    </row>
    <row r="47" spans="1:71" ht="15">
      <c r="A47" s="210"/>
      <c r="B47" s="211"/>
      <c r="C47" s="211"/>
      <c r="D47" s="211"/>
      <c r="E47" s="211"/>
      <c r="F47" s="212"/>
      <c r="G47" s="213"/>
      <c r="H47" s="214"/>
      <c r="I47" s="218"/>
      <c r="J47" s="215"/>
      <c r="K47" s="216"/>
      <c r="L47" s="216"/>
      <c r="M47" s="217"/>
      <c r="N47" s="217"/>
      <c r="AX47" s="209"/>
      <c r="BN47" s="207"/>
    </row>
    <row r="48" spans="1:71">
      <c r="B48" s="12" t="s">
        <v>51</v>
      </c>
    </row>
    <row r="49" spans="3:14">
      <c r="C49" s="13" t="s">
        <v>52</v>
      </c>
    </row>
    <row r="50" spans="3:14">
      <c r="C50" s="13" t="s">
        <v>53</v>
      </c>
      <c r="H50" s="127"/>
      <c r="I50" s="127"/>
      <c r="J50" s="127"/>
    </row>
    <row r="51" spans="3:14">
      <c r="C51" s="13" t="s">
        <v>54</v>
      </c>
    </row>
    <row r="52" spans="3:14">
      <c r="C52" s="13" t="s">
        <v>55</v>
      </c>
    </row>
    <row r="53" spans="3:14">
      <c r="C53" s="13" t="s">
        <v>56</v>
      </c>
    </row>
    <row r="54" spans="3:14">
      <c r="C54" s="13" t="s">
        <v>57</v>
      </c>
    </row>
    <row r="57" spans="3:14">
      <c r="N57" s="139"/>
    </row>
  </sheetData>
  <mergeCells count="63">
    <mergeCell ref="B45:E45"/>
    <mergeCell ref="B46:E46"/>
    <mergeCell ref="B43:E43"/>
    <mergeCell ref="B44:E44"/>
    <mergeCell ref="B32:E32"/>
    <mergeCell ref="B33:E33"/>
    <mergeCell ref="B35:E36"/>
    <mergeCell ref="B41:E41"/>
    <mergeCell ref="B37:E37"/>
    <mergeCell ref="B39:E39"/>
    <mergeCell ref="B40:E40"/>
    <mergeCell ref="B38:E38"/>
    <mergeCell ref="B42:E42"/>
    <mergeCell ref="B29:E29"/>
    <mergeCell ref="B26:E26"/>
    <mergeCell ref="B27:E27"/>
    <mergeCell ref="B21:E21"/>
    <mergeCell ref="A25:BE25"/>
    <mergeCell ref="A28:BE28"/>
    <mergeCell ref="B24:E24"/>
    <mergeCell ref="B23:E23"/>
    <mergeCell ref="A9:AW9"/>
    <mergeCell ref="B17:E17"/>
    <mergeCell ref="K13:L13"/>
    <mergeCell ref="H13:H15"/>
    <mergeCell ref="G13:G15"/>
    <mergeCell ref="F13:F15"/>
    <mergeCell ref="B13:E15"/>
    <mergeCell ref="A13:A15"/>
    <mergeCell ref="A16:BE16"/>
    <mergeCell ref="I13:J14"/>
    <mergeCell ref="BE13:BE15"/>
    <mergeCell ref="M13:M15"/>
    <mergeCell ref="AX13:AX15"/>
    <mergeCell ref="AZ13:AZ15"/>
    <mergeCell ref="BL14:BM14"/>
    <mergeCell ref="O14:AI14"/>
    <mergeCell ref="K14:K15"/>
    <mergeCell ref="L14:L15"/>
    <mergeCell ref="N13:N15"/>
    <mergeCell ref="AV13:AV15"/>
    <mergeCell ref="AW13:AW15"/>
    <mergeCell ref="AY13:AY15"/>
    <mergeCell ref="BA13:BA15"/>
    <mergeCell ref="BB13:BB15"/>
    <mergeCell ref="BC13:BC15"/>
    <mergeCell ref="BD13:BD15"/>
    <mergeCell ref="B18:E18"/>
    <mergeCell ref="A30:BE30"/>
    <mergeCell ref="AW35:AW36"/>
    <mergeCell ref="I35:J35"/>
    <mergeCell ref="H35:H36"/>
    <mergeCell ref="AX35:BI35"/>
    <mergeCell ref="F35:F36"/>
    <mergeCell ref="K35:L35"/>
    <mergeCell ref="G35:G36"/>
    <mergeCell ref="AV35:AV36"/>
    <mergeCell ref="B31:E31"/>
    <mergeCell ref="A34:BI34"/>
    <mergeCell ref="A35:A36"/>
    <mergeCell ref="B19:E19"/>
    <mergeCell ref="B22:E22"/>
    <mergeCell ref="B20:E20"/>
  </mergeCells>
  <phoneticPr fontId="3" type="noConversion"/>
  <printOptions horizontalCentered="1" verticalCentered="1"/>
  <pageMargins left="7.874015748031496E-2" right="0.19685039370078741" top="0" bottom="0" header="0" footer="0"/>
  <pageSetup paperSize="9" scale="80" orientation="landscape" horizontalDpi="4294967292" r:id="rId1"/>
  <headerFooter scaleWithDoc="0" alignWithMargins="0"/>
  <rowBreaks count="1" manualBreakCount="1">
    <brk id="24" max="60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P64"/>
  <sheetViews>
    <sheetView showGridLines="0" tabSelected="1" showRuler="0" zoomScale="80" zoomScaleNormal="80" zoomScaleSheetLayoutView="75" zoomScalePageLayoutView="80" workbookViewId="0">
      <pane ySplit="15" topLeftCell="A43" activePane="bottomLeft" state="frozen"/>
      <selection pane="bottomLeft" activeCell="J64" sqref="J64"/>
    </sheetView>
  </sheetViews>
  <sheetFormatPr defaultRowHeight="12.75"/>
  <cols>
    <col min="1" max="1" width="4.85546875" style="12" customWidth="1"/>
    <col min="2" max="2" width="24" style="12" customWidth="1"/>
    <col min="3" max="3" width="9.140625" style="13"/>
    <col min="4" max="4" width="6.42578125" style="14" customWidth="1"/>
    <col min="5" max="5" width="11.5703125" style="15" customWidth="1"/>
    <col min="6" max="6" width="15" style="98" customWidth="1"/>
    <col min="7" max="7" width="9.5703125" style="98" customWidth="1"/>
    <col min="8" max="8" width="20" style="98" customWidth="1"/>
    <col min="9" max="9" width="21.42578125" style="98" customWidth="1"/>
    <col min="10" max="10" width="16.5703125" style="98" bestFit="1" customWidth="1"/>
    <col min="11" max="11" width="10.5703125" style="98" customWidth="1"/>
    <col min="12" max="12" width="12" style="98" customWidth="1"/>
    <col min="13" max="13" width="16.140625" style="6" customWidth="1"/>
    <col min="14" max="14" width="26" style="7" customWidth="1"/>
    <col min="15" max="15" width="5.28515625" style="7" hidden="1" customWidth="1"/>
    <col min="16" max="16" width="5.85546875" style="7" hidden="1" customWidth="1"/>
    <col min="17" max="17" width="6.42578125" style="7" hidden="1" customWidth="1"/>
    <col min="18" max="18" width="6.5703125" style="7" hidden="1" customWidth="1"/>
    <col min="19" max="19" width="5.28515625" style="7" hidden="1" customWidth="1"/>
    <col min="20" max="20" width="5.85546875" style="7" hidden="1" customWidth="1"/>
    <col min="21" max="21" width="6.42578125" style="7" hidden="1" customWidth="1"/>
    <col min="22" max="22" width="6.5703125" style="7" hidden="1" customWidth="1"/>
    <col min="23" max="23" width="5.28515625" style="7" hidden="1" customWidth="1"/>
    <col min="24" max="24" width="5.85546875" style="7" hidden="1" customWidth="1"/>
    <col min="25" max="25" width="6.42578125" style="7" hidden="1" customWidth="1"/>
    <col min="26" max="26" width="6.5703125" style="7" hidden="1" customWidth="1"/>
    <col min="27" max="27" width="5.28515625" style="7" hidden="1" customWidth="1"/>
    <col min="28" max="28" width="5.85546875" style="7" hidden="1" customWidth="1"/>
    <col min="29" max="29" width="6.42578125" style="7" hidden="1" customWidth="1"/>
    <col min="30" max="30" width="6.5703125" style="7" hidden="1" customWidth="1"/>
    <col min="31" max="31" width="5.28515625" style="11" hidden="1" customWidth="1"/>
    <col min="32" max="32" width="5.85546875" style="7" hidden="1" customWidth="1"/>
    <col min="33" max="33" width="6.42578125" style="7" hidden="1" customWidth="1"/>
    <col min="34" max="34" width="6.5703125" style="7" hidden="1" customWidth="1"/>
    <col min="35" max="35" width="5.28515625" style="7" hidden="1" customWidth="1"/>
    <col min="36" max="36" width="5.85546875" style="7" hidden="1" customWidth="1"/>
    <col min="37" max="37" width="6.42578125" style="7" hidden="1" customWidth="1"/>
    <col min="38" max="38" width="6.5703125" style="7" hidden="1" customWidth="1"/>
    <col min="39" max="39" width="5.28515625" style="11" hidden="1" customWidth="1"/>
    <col min="40" max="40" width="5.85546875" style="7" hidden="1" customWidth="1"/>
    <col min="41" max="41" width="6.42578125" style="7" hidden="1" customWidth="1"/>
    <col min="42" max="42" width="6.5703125" style="7" hidden="1" customWidth="1"/>
    <col min="43" max="43" width="5.28515625" style="11" hidden="1" customWidth="1"/>
    <col min="44" max="44" width="5.85546875" style="7" hidden="1" customWidth="1"/>
    <col min="45" max="45" width="6.42578125" style="7" hidden="1" customWidth="1"/>
    <col min="46" max="46" width="6.5703125" style="7" hidden="1" customWidth="1"/>
    <col min="47" max="47" width="28" style="7" hidden="1" customWidth="1"/>
    <col min="48" max="48" width="40" style="7" hidden="1" customWidth="1"/>
    <col min="49" max="49" width="15.5703125" style="7" hidden="1" customWidth="1"/>
    <col min="50" max="50" width="21.28515625" style="7" hidden="1" customWidth="1"/>
    <col min="51" max="51" width="16.85546875" style="7" hidden="1" customWidth="1"/>
    <col min="52" max="52" width="18.28515625" style="7" hidden="1" customWidth="1"/>
    <col min="53" max="53" width="24.85546875" style="7" hidden="1" customWidth="1"/>
    <col min="54" max="54" width="19.42578125" style="7" hidden="1" customWidth="1"/>
    <col min="55" max="55" width="14.42578125" style="7" hidden="1" customWidth="1"/>
    <col min="56" max="56" width="11.5703125" style="7" hidden="1" customWidth="1"/>
    <col min="57" max="57" width="12" style="7" hidden="1" customWidth="1"/>
    <col min="58" max="58" width="14.140625" style="7" hidden="1" customWidth="1"/>
    <col min="59" max="59" width="14.5703125" style="7" hidden="1" customWidth="1"/>
    <col min="60" max="60" width="7" style="7" hidden="1" customWidth="1"/>
    <col min="61" max="61" width="16.28515625" style="7" hidden="1" customWidth="1"/>
    <col min="62" max="63" width="28" style="7" hidden="1" customWidth="1"/>
    <col min="64" max="65" width="9.140625" style="1"/>
    <col min="66" max="66" width="16.85546875" style="1" customWidth="1"/>
    <col min="67" max="67" width="13.85546875" style="1" bestFit="1" customWidth="1"/>
    <col min="68" max="68" width="9.5703125" style="1" bestFit="1" customWidth="1"/>
    <col min="69" max="16384" width="9.140625" style="1"/>
  </cols>
  <sheetData>
    <row r="1" spans="1:63" ht="6" customHeight="1">
      <c r="A1" s="39"/>
    </row>
    <row r="2" spans="1:63" ht="18" hidden="1">
      <c r="A2" s="40" t="s">
        <v>108</v>
      </c>
    </row>
    <row r="3" spans="1:63" ht="18" hidden="1">
      <c r="A3" s="40" t="s">
        <v>109</v>
      </c>
    </row>
    <row r="4" spans="1:63" ht="18" hidden="1">
      <c r="A4" s="40" t="s">
        <v>48</v>
      </c>
    </row>
    <row r="5" spans="1:63" ht="3" hidden="1" customHeight="1">
      <c r="A5" s="40"/>
    </row>
    <row r="6" spans="1:63" ht="18" hidden="1">
      <c r="A6" s="40" t="s">
        <v>110</v>
      </c>
    </row>
    <row r="7" spans="1:63" ht="18" hidden="1">
      <c r="A7" s="40" t="s">
        <v>50</v>
      </c>
    </row>
    <row r="8" spans="1:63" ht="18" hidden="1">
      <c r="A8" s="40" t="s">
        <v>128</v>
      </c>
    </row>
    <row r="9" spans="1:63" ht="18" hidden="1">
      <c r="A9" s="235" t="s">
        <v>129</v>
      </c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235"/>
      <c r="U9" s="235"/>
      <c r="V9" s="235"/>
      <c r="W9" s="235"/>
      <c r="X9" s="235"/>
      <c r="Y9" s="235"/>
      <c r="Z9" s="235"/>
      <c r="AA9" s="235"/>
      <c r="AB9" s="235"/>
      <c r="AC9" s="235"/>
      <c r="AD9" s="235"/>
      <c r="AE9" s="235"/>
      <c r="AF9" s="235"/>
      <c r="AG9" s="235"/>
      <c r="AH9" s="235"/>
      <c r="AI9" s="235"/>
      <c r="AJ9" s="235"/>
      <c r="AK9" s="235"/>
      <c r="AL9" s="235"/>
      <c r="AM9" s="235"/>
      <c r="AN9" s="235"/>
      <c r="AO9" s="235"/>
      <c r="AP9" s="235"/>
      <c r="AQ9" s="235"/>
      <c r="AR9" s="235"/>
      <c r="AS9" s="235"/>
      <c r="AT9" s="235"/>
      <c r="AU9" s="235"/>
      <c r="AV9" s="235"/>
      <c r="AW9" s="235"/>
    </row>
    <row r="10" spans="1:63" ht="18" hidden="1">
      <c r="A10" s="40" t="s">
        <v>130</v>
      </c>
    </row>
    <row r="11" spans="1:63" ht="18" hidden="1">
      <c r="A11" s="40" t="s">
        <v>131</v>
      </c>
    </row>
    <row r="12" spans="1:63" ht="18.75" thickBot="1">
      <c r="A12" s="40"/>
      <c r="G12" s="89" t="s">
        <v>125</v>
      </c>
      <c r="H12" s="90">
        <v>2</v>
      </c>
      <c r="AV12" s="75" t="s">
        <v>122</v>
      </c>
    </row>
    <row r="13" spans="1:63" s="18" customFormat="1" ht="20.25" customHeight="1" thickBot="1">
      <c r="A13" s="230" t="s">
        <v>67</v>
      </c>
      <c r="B13" s="230" t="s">
        <v>86</v>
      </c>
      <c r="C13" s="230"/>
      <c r="D13" s="230"/>
      <c r="E13" s="230"/>
      <c r="F13" s="230" t="s">
        <v>0</v>
      </c>
      <c r="G13" s="230" t="s">
        <v>68</v>
      </c>
      <c r="H13" s="230" t="s">
        <v>47</v>
      </c>
      <c r="I13" s="230" t="s">
        <v>69</v>
      </c>
      <c r="J13" s="230"/>
      <c r="K13" s="229" t="s">
        <v>3</v>
      </c>
      <c r="L13" s="229"/>
      <c r="M13" s="230" t="s">
        <v>4</v>
      </c>
      <c r="N13" s="230" t="s">
        <v>5</v>
      </c>
      <c r="O13" s="99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44"/>
      <c r="AF13" s="97"/>
      <c r="AG13" s="97"/>
      <c r="AH13" s="97"/>
      <c r="AI13" s="97"/>
      <c r="AJ13" s="97"/>
      <c r="AK13" s="97"/>
      <c r="AL13" s="97"/>
      <c r="AM13" s="44"/>
      <c r="AN13" s="97"/>
      <c r="AO13" s="97"/>
      <c r="AP13" s="97"/>
      <c r="AQ13" s="44"/>
      <c r="AR13" s="97"/>
      <c r="AS13" s="97"/>
      <c r="AT13" s="97"/>
      <c r="AU13" s="97"/>
      <c r="AV13" s="250" t="s">
        <v>71</v>
      </c>
      <c r="AW13" s="250" t="s">
        <v>66</v>
      </c>
      <c r="AX13" s="250" t="s">
        <v>58</v>
      </c>
      <c r="AY13" s="250" t="s">
        <v>59</v>
      </c>
      <c r="AZ13" s="250" t="s">
        <v>60</v>
      </c>
      <c r="BA13" s="250" t="s">
        <v>61</v>
      </c>
      <c r="BB13" s="250" t="s">
        <v>62</v>
      </c>
      <c r="BC13" s="250" t="s">
        <v>63</v>
      </c>
      <c r="BD13" s="250" t="s">
        <v>64</v>
      </c>
      <c r="BE13" s="250" t="s">
        <v>65</v>
      </c>
      <c r="BF13" s="19"/>
      <c r="BG13" s="19"/>
      <c r="BH13" s="19"/>
      <c r="BI13" s="19"/>
      <c r="BJ13" s="19"/>
      <c r="BK13" s="19"/>
    </row>
    <row r="14" spans="1:63" s="18" customFormat="1" ht="17.25" customHeight="1" thickBot="1">
      <c r="A14" s="230"/>
      <c r="B14" s="230"/>
      <c r="C14" s="230"/>
      <c r="D14" s="230"/>
      <c r="E14" s="230"/>
      <c r="F14" s="230"/>
      <c r="G14" s="230"/>
      <c r="H14" s="230"/>
      <c r="I14" s="230"/>
      <c r="J14" s="230"/>
      <c r="K14" s="230" t="s">
        <v>94</v>
      </c>
      <c r="L14" s="230" t="s">
        <v>70</v>
      </c>
      <c r="M14" s="230"/>
      <c r="N14" s="230"/>
      <c r="O14" s="251" t="s">
        <v>14</v>
      </c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0"/>
      <c r="AD14" s="250"/>
      <c r="AE14" s="250"/>
      <c r="AF14" s="250"/>
      <c r="AG14" s="250"/>
      <c r="AH14" s="250"/>
      <c r="AI14" s="250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250"/>
      <c r="AW14" s="250"/>
      <c r="AX14" s="250"/>
      <c r="AY14" s="250"/>
      <c r="AZ14" s="250"/>
      <c r="BA14" s="250"/>
      <c r="BB14" s="250"/>
      <c r="BC14" s="250"/>
      <c r="BD14" s="250"/>
      <c r="BE14" s="250"/>
      <c r="BF14" s="19"/>
      <c r="BG14" s="19"/>
      <c r="BH14" s="19"/>
      <c r="BI14" s="19"/>
      <c r="BJ14" s="19"/>
      <c r="BK14" s="19"/>
    </row>
    <row r="15" spans="1:63" ht="36.75" customHeight="1" thickBot="1">
      <c r="A15" s="230"/>
      <c r="B15" s="230"/>
      <c r="C15" s="230"/>
      <c r="D15" s="230"/>
      <c r="E15" s="230"/>
      <c r="F15" s="230"/>
      <c r="G15" s="230"/>
      <c r="H15" s="230"/>
      <c r="I15" s="145" t="s">
        <v>1</v>
      </c>
      <c r="J15" s="145" t="s">
        <v>2</v>
      </c>
      <c r="K15" s="230"/>
      <c r="L15" s="230"/>
      <c r="M15" s="230"/>
      <c r="N15" s="230"/>
      <c r="O15" s="155" t="s">
        <v>15</v>
      </c>
      <c r="P15" s="45" t="s">
        <v>16</v>
      </c>
      <c r="Q15" s="45" t="s">
        <v>17</v>
      </c>
      <c r="R15" s="45" t="s">
        <v>18</v>
      </c>
      <c r="S15" s="45" t="s">
        <v>19</v>
      </c>
      <c r="T15" s="45" t="s">
        <v>20</v>
      </c>
      <c r="U15" s="45" t="s">
        <v>21</v>
      </c>
      <c r="V15" s="45" t="s">
        <v>22</v>
      </c>
      <c r="W15" s="45" t="s">
        <v>23</v>
      </c>
      <c r="X15" s="45" t="s">
        <v>24</v>
      </c>
      <c r="Y15" s="45" t="s">
        <v>25</v>
      </c>
      <c r="Z15" s="45" t="s">
        <v>26</v>
      </c>
      <c r="AA15" s="45" t="s">
        <v>27</v>
      </c>
      <c r="AB15" s="45" t="s">
        <v>28</v>
      </c>
      <c r="AC15" s="45" t="s">
        <v>29</v>
      </c>
      <c r="AD15" s="45" t="s">
        <v>31</v>
      </c>
      <c r="AE15" s="45" t="s">
        <v>32</v>
      </c>
      <c r="AF15" s="45" t="s">
        <v>33</v>
      </c>
      <c r="AG15" s="45" t="s">
        <v>34</v>
      </c>
      <c r="AH15" s="45" t="s">
        <v>30</v>
      </c>
      <c r="AI15" s="45" t="s">
        <v>35</v>
      </c>
      <c r="AJ15" s="45" t="s">
        <v>36</v>
      </c>
      <c r="AK15" s="45" t="s">
        <v>37</v>
      </c>
      <c r="AL15" s="45" t="s">
        <v>38</v>
      </c>
      <c r="AM15" s="45" t="s">
        <v>39</v>
      </c>
      <c r="AN15" s="45" t="s">
        <v>40</v>
      </c>
      <c r="AO15" s="45" t="s">
        <v>41</v>
      </c>
      <c r="AP15" s="45" t="s">
        <v>42</v>
      </c>
      <c r="AQ15" s="45" t="s">
        <v>43</v>
      </c>
      <c r="AR15" s="45" t="s">
        <v>44</v>
      </c>
      <c r="AS15" s="45" t="s">
        <v>45</v>
      </c>
      <c r="AT15" s="45" t="s">
        <v>46</v>
      </c>
      <c r="AU15" s="97"/>
      <c r="AV15" s="250"/>
      <c r="AW15" s="250"/>
      <c r="AX15" s="250"/>
      <c r="AY15" s="250"/>
      <c r="AZ15" s="250"/>
      <c r="BA15" s="250"/>
      <c r="BB15" s="250"/>
      <c r="BC15" s="250"/>
      <c r="BD15" s="250"/>
      <c r="BE15" s="250"/>
      <c r="BF15" s="10"/>
      <c r="BG15" s="10"/>
      <c r="BH15" s="10"/>
      <c r="BI15" s="10"/>
      <c r="BJ15" s="10"/>
      <c r="BK15" s="10"/>
    </row>
    <row r="16" spans="1:63" ht="22.5" customHeight="1" thickBot="1">
      <c r="A16" s="252" t="s">
        <v>141</v>
      </c>
      <c r="B16" s="252"/>
      <c r="C16" s="252"/>
      <c r="D16" s="252"/>
      <c r="E16" s="252"/>
      <c r="F16" s="145"/>
      <c r="G16" s="145"/>
      <c r="H16" s="156">
        <f>+H18+H19+H20+H21</f>
        <v>3157000</v>
      </c>
      <c r="I16" s="157">
        <f>(H18*I18)+(H19*I19)+H20+(H21*I21)</f>
        <v>2740140</v>
      </c>
      <c r="J16" s="157">
        <f>(H18*J18)+(H19*J19)+(H21*J21)</f>
        <v>416860</v>
      </c>
      <c r="K16" s="145"/>
      <c r="L16" s="145"/>
      <c r="M16" s="145"/>
      <c r="N16" s="145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99"/>
      <c r="BF16" s="10"/>
      <c r="BG16" s="10"/>
      <c r="BH16" s="10"/>
      <c r="BI16" s="10"/>
      <c r="BJ16" s="10"/>
      <c r="BK16" s="10"/>
    </row>
    <row r="17" spans="1:68" ht="19.5" customHeight="1" thickBot="1">
      <c r="A17" s="232" t="s">
        <v>143</v>
      </c>
      <c r="B17" s="232"/>
      <c r="C17" s="232"/>
      <c r="D17" s="232"/>
      <c r="E17" s="232"/>
      <c r="F17" s="113"/>
      <c r="G17" s="113"/>
      <c r="H17" s="133">
        <f>+H18+H19+H20+H21</f>
        <v>3157000</v>
      </c>
      <c r="I17" s="157">
        <f>(H18*I18)+(H19*I19)+H20+(H21*I21)</f>
        <v>2740140</v>
      </c>
      <c r="J17" s="157">
        <f>(H18*J18)+(H19*J19)+(H21*J21)</f>
        <v>416860</v>
      </c>
      <c r="K17" s="113"/>
      <c r="L17" s="113"/>
      <c r="M17" s="113"/>
      <c r="N17" s="113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99"/>
      <c r="BF17" s="10"/>
      <c r="BG17" s="10"/>
      <c r="BH17" s="10"/>
      <c r="BI17" s="10"/>
      <c r="BJ17" s="10"/>
      <c r="BK17" s="10"/>
    </row>
    <row r="18" spans="1:68" ht="54" customHeight="1" thickBot="1">
      <c r="A18" s="100">
        <v>1</v>
      </c>
      <c r="B18" s="243" t="s">
        <v>132</v>
      </c>
      <c r="C18" s="244"/>
      <c r="D18" s="244"/>
      <c r="E18" s="245"/>
      <c r="F18" s="93" t="s">
        <v>12</v>
      </c>
      <c r="G18" s="37" t="s">
        <v>6</v>
      </c>
      <c r="H18" s="128">
        <f>+PAC!H37</f>
        <v>1771000</v>
      </c>
      <c r="I18" s="108">
        <f>+PAC!I37</f>
        <v>0.87492941840767924</v>
      </c>
      <c r="J18" s="108">
        <f>+PAC!J37</f>
        <v>0.12507058159232073</v>
      </c>
      <c r="K18" s="83">
        <v>41699</v>
      </c>
      <c r="L18" s="83">
        <v>43435</v>
      </c>
      <c r="M18" s="38" t="s">
        <v>127</v>
      </c>
      <c r="N18" s="38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99"/>
      <c r="BF18" s="10"/>
      <c r="BG18" s="10"/>
      <c r="BH18" s="10"/>
      <c r="BI18" s="10"/>
      <c r="BJ18" s="10"/>
      <c r="BK18" s="10"/>
      <c r="BN18" s="221"/>
      <c r="BO18" s="221"/>
    </row>
    <row r="19" spans="1:68" ht="51.75" customHeight="1" thickBot="1">
      <c r="A19" s="100">
        <v>2</v>
      </c>
      <c r="B19" s="247" t="s">
        <v>156</v>
      </c>
      <c r="C19" s="248"/>
      <c r="D19" s="248"/>
      <c r="E19" s="249"/>
      <c r="F19" s="81" t="s">
        <v>12</v>
      </c>
      <c r="G19" s="37" t="s">
        <v>6</v>
      </c>
      <c r="H19" s="129">
        <f>+PAC!H38</f>
        <v>909000</v>
      </c>
      <c r="I19" s="92">
        <f>+PAC!I38</f>
        <v>0.82013201320132012</v>
      </c>
      <c r="J19" s="92">
        <f>+PAC!J38</f>
        <v>0.17986798679867988</v>
      </c>
      <c r="K19" s="87">
        <v>41913</v>
      </c>
      <c r="L19" s="87">
        <v>43070</v>
      </c>
      <c r="M19" s="25" t="s">
        <v>127</v>
      </c>
      <c r="N19" s="38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99"/>
      <c r="BF19" s="10"/>
      <c r="BG19" s="10"/>
      <c r="BH19" s="10"/>
      <c r="BI19" s="10"/>
      <c r="BJ19" s="10"/>
      <c r="BK19" s="10"/>
    </row>
    <row r="20" spans="1:68" ht="36.75" customHeight="1" thickBot="1">
      <c r="A20" s="100">
        <v>3</v>
      </c>
      <c r="B20" s="246" t="s">
        <v>203</v>
      </c>
      <c r="C20" s="246"/>
      <c r="D20" s="246"/>
      <c r="E20" s="246"/>
      <c r="F20" s="81" t="s">
        <v>12</v>
      </c>
      <c r="G20" s="37" t="s">
        <v>6</v>
      </c>
      <c r="H20" s="128">
        <f>+PAC!H39</f>
        <v>300000</v>
      </c>
      <c r="I20" s="108">
        <v>1</v>
      </c>
      <c r="J20" s="108">
        <v>0</v>
      </c>
      <c r="K20" s="83">
        <v>41640</v>
      </c>
      <c r="L20" s="83">
        <v>43070</v>
      </c>
      <c r="M20" s="38" t="s">
        <v>127</v>
      </c>
      <c r="N20" s="38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99"/>
      <c r="BF20" s="10"/>
      <c r="BG20" s="10"/>
      <c r="BH20" s="10"/>
      <c r="BI20" s="10"/>
      <c r="BJ20" s="10"/>
      <c r="BK20" s="10"/>
      <c r="BN20" s="222"/>
      <c r="BO20" s="223"/>
      <c r="BP20" s="222"/>
    </row>
    <row r="21" spans="1:68" ht="36.75" customHeight="1" thickBot="1">
      <c r="A21" s="100">
        <v>4</v>
      </c>
      <c r="B21" s="246" t="s">
        <v>164</v>
      </c>
      <c r="C21" s="246"/>
      <c r="D21" s="246"/>
      <c r="E21" s="246"/>
      <c r="F21" s="81" t="s">
        <v>12</v>
      </c>
      <c r="G21" s="37" t="s">
        <v>6</v>
      </c>
      <c r="H21" s="128">
        <f>+PAC!H40</f>
        <v>177000</v>
      </c>
      <c r="I21" s="108">
        <v>0.82</v>
      </c>
      <c r="J21" s="108">
        <v>0.18</v>
      </c>
      <c r="K21" s="83">
        <v>41760</v>
      </c>
      <c r="L21" s="83">
        <v>43070</v>
      </c>
      <c r="M21" s="38" t="s">
        <v>127</v>
      </c>
      <c r="N21" s="25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09"/>
      <c r="AV21" s="109"/>
      <c r="AW21" s="109"/>
      <c r="AX21" s="109"/>
      <c r="AY21" s="109"/>
      <c r="AZ21" s="109"/>
      <c r="BA21" s="109"/>
      <c r="BB21" s="109"/>
      <c r="BC21" s="109"/>
      <c r="BD21" s="109"/>
      <c r="BE21" s="99"/>
      <c r="BF21" s="10"/>
      <c r="BG21" s="10"/>
      <c r="BH21" s="10"/>
      <c r="BI21" s="10"/>
      <c r="BJ21" s="10"/>
      <c r="BK21" s="10"/>
    </row>
    <row r="22" spans="1:68" ht="47.25" customHeight="1">
      <c r="A22" s="100">
        <v>5</v>
      </c>
      <c r="B22" s="246" t="str">
        <f>+PAC!B46</f>
        <v>Contratação de Consultoria para elaboração/atualização do regulamento operativo do Programa</v>
      </c>
      <c r="C22" s="246"/>
      <c r="D22" s="246"/>
      <c r="E22" s="246"/>
      <c r="F22" s="81" t="s">
        <v>206</v>
      </c>
      <c r="G22" s="37" t="s">
        <v>6</v>
      </c>
      <c r="H22" s="128">
        <v>50000</v>
      </c>
      <c r="I22" s="108">
        <v>1</v>
      </c>
      <c r="J22" s="108">
        <v>0</v>
      </c>
      <c r="K22" s="83">
        <v>41640</v>
      </c>
      <c r="L22" s="83">
        <v>41730</v>
      </c>
      <c r="M22" s="38" t="s">
        <v>127</v>
      </c>
      <c r="N22" s="25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20"/>
      <c r="AV22" s="220"/>
      <c r="AW22" s="220"/>
      <c r="AX22" s="220"/>
      <c r="AY22" s="220"/>
      <c r="AZ22" s="220"/>
      <c r="BA22" s="220"/>
      <c r="BB22" s="220"/>
      <c r="BC22" s="220"/>
      <c r="BD22" s="220"/>
      <c r="BE22" s="220"/>
      <c r="BF22" s="10"/>
      <c r="BG22" s="10"/>
      <c r="BH22" s="10"/>
      <c r="BI22" s="10"/>
      <c r="BJ22" s="10"/>
      <c r="BK22" s="10"/>
    </row>
    <row r="23" spans="1:68" ht="23.25" customHeight="1">
      <c r="A23" s="258" t="s">
        <v>146</v>
      </c>
      <c r="B23" s="258"/>
      <c r="C23" s="258"/>
      <c r="D23" s="258"/>
      <c r="E23" s="258"/>
      <c r="F23" s="114"/>
      <c r="G23" s="114"/>
      <c r="H23" s="138">
        <f>+H24+H29+H31</f>
        <v>30192448.580000002</v>
      </c>
      <c r="I23" s="138">
        <f>+I24+I29+I31</f>
        <v>13999999.996250002</v>
      </c>
      <c r="J23" s="138">
        <f>+J24</f>
        <v>16192448.58375</v>
      </c>
      <c r="K23" s="114"/>
      <c r="L23" s="114"/>
      <c r="M23" s="114"/>
      <c r="N23" s="114"/>
      <c r="BF23" s="10"/>
      <c r="BG23" s="10"/>
      <c r="BH23" s="10"/>
      <c r="BI23" s="10"/>
      <c r="BJ23" s="10"/>
      <c r="BK23" s="10"/>
    </row>
    <row r="24" spans="1:68" ht="15">
      <c r="A24" s="232" t="s">
        <v>142</v>
      </c>
      <c r="B24" s="232"/>
      <c r="C24" s="232"/>
      <c r="D24" s="232"/>
      <c r="E24" s="232"/>
      <c r="F24" s="113"/>
      <c r="G24" s="113"/>
      <c r="H24" s="133">
        <f>+H25+H26+H27+H28</f>
        <v>28084695.465</v>
      </c>
      <c r="I24" s="133">
        <f>+H27+(H28*I28)-2214.76</f>
        <v>11892246.881250001</v>
      </c>
      <c r="J24" s="133">
        <f>+H25+H26+(H28*J28)+2214.76</f>
        <v>16192448.58375</v>
      </c>
      <c r="K24" s="113"/>
      <c r="L24" s="113"/>
      <c r="M24" s="113"/>
      <c r="N24" s="113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0"/>
      <c r="BG24" s="10"/>
      <c r="BH24" s="10"/>
      <c r="BI24" s="10"/>
      <c r="BJ24" s="10"/>
      <c r="BK24" s="10"/>
    </row>
    <row r="25" spans="1:68" ht="38.25" customHeight="1">
      <c r="A25" s="103">
        <v>1</v>
      </c>
      <c r="B25" s="225" t="s">
        <v>137</v>
      </c>
      <c r="C25" s="225"/>
      <c r="D25" s="225"/>
      <c r="E25" s="225"/>
      <c r="F25" s="94" t="s">
        <v>116</v>
      </c>
      <c r="G25" s="50" t="s">
        <v>133</v>
      </c>
      <c r="H25" s="134">
        <f>+'[5]proposta cronograma'!$D$10*1000</f>
        <v>4137445.67</v>
      </c>
      <c r="I25" s="276">
        <v>0</v>
      </c>
      <c r="J25" s="108">
        <v>1</v>
      </c>
      <c r="K25" s="83">
        <v>41426</v>
      </c>
      <c r="L25" s="83">
        <v>42705</v>
      </c>
      <c r="M25" s="38" t="s">
        <v>127</v>
      </c>
      <c r="N25" s="38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38"/>
      <c r="Z25" s="38"/>
      <c r="AA25" s="38"/>
      <c r="AB25" s="38"/>
      <c r="AC25" s="38"/>
      <c r="AD25" s="38"/>
      <c r="AE25" s="22"/>
      <c r="AF25" s="21"/>
      <c r="AG25" s="21"/>
      <c r="AH25" s="21"/>
      <c r="AI25" s="21"/>
      <c r="AJ25" s="21"/>
      <c r="AK25" s="21"/>
      <c r="AL25" s="21"/>
      <c r="AM25" s="22"/>
      <c r="AN25" s="21"/>
      <c r="AO25" s="21"/>
      <c r="AP25" s="21"/>
      <c r="AQ25" s="22"/>
      <c r="AR25" s="21"/>
      <c r="AS25" s="21"/>
      <c r="AT25" s="21"/>
      <c r="AU25" s="21"/>
      <c r="AV25" s="47" t="s">
        <v>113</v>
      </c>
      <c r="AW25" s="43" t="s">
        <v>123</v>
      </c>
      <c r="AX25" s="86" t="s">
        <v>124</v>
      </c>
      <c r="AY25" s="86">
        <v>41306</v>
      </c>
      <c r="AZ25" s="86">
        <v>41306</v>
      </c>
      <c r="BA25" s="86">
        <v>41365</v>
      </c>
      <c r="BB25" s="86">
        <v>41395</v>
      </c>
      <c r="BC25" s="86">
        <v>41395</v>
      </c>
      <c r="BD25" s="86">
        <v>41426</v>
      </c>
      <c r="BE25" s="86">
        <v>41426</v>
      </c>
      <c r="BF25" s="10"/>
      <c r="BG25" s="10"/>
      <c r="BH25" s="10"/>
      <c r="BI25" s="10"/>
      <c r="BJ25" s="10"/>
      <c r="BK25" s="10"/>
    </row>
    <row r="26" spans="1:68" ht="36" customHeight="1">
      <c r="A26" s="103">
        <v>2</v>
      </c>
      <c r="B26" s="225" t="s">
        <v>136</v>
      </c>
      <c r="C26" s="225"/>
      <c r="D26" s="225"/>
      <c r="E26" s="225"/>
      <c r="F26" s="91" t="s">
        <v>116</v>
      </c>
      <c r="G26" s="50" t="s">
        <v>13</v>
      </c>
      <c r="H26" s="134">
        <f>+'[5]proposta cronograma'!$D$11*1000</f>
        <v>7922790.6449999996</v>
      </c>
      <c r="I26" s="108">
        <v>0</v>
      </c>
      <c r="J26" s="108">
        <v>1</v>
      </c>
      <c r="K26" s="83">
        <v>40422</v>
      </c>
      <c r="L26" s="83">
        <v>42522</v>
      </c>
      <c r="M26" s="38" t="s">
        <v>127</v>
      </c>
      <c r="N26" s="38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38"/>
      <c r="Z26" s="38"/>
      <c r="AA26" s="38"/>
      <c r="AB26" s="38"/>
      <c r="AC26" s="38"/>
      <c r="AD26" s="38"/>
      <c r="AE26" s="22"/>
      <c r="AF26" s="21"/>
      <c r="AG26" s="21"/>
      <c r="AH26" s="21"/>
      <c r="AI26" s="21"/>
      <c r="AJ26" s="21"/>
      <c r="AK26" s="21"/>
      <c r="AL26" s="21"/>
      <c r="AM26" s="22"/>
      <c r="AN26" s="21"/>
      <c r="AO26" s="21"/>
      <c r="AP26" s="21"/>
      <c r="AQ26" s="22"/>
      <c r="AR26" s="21"/>
      <c r="AS26" s="21"/>
      <c r="AT26" s="21"/>
      <c r="AU26" s="21"/>
      <c r="AV26" s="47"/>
      <c r="AW26" s="43"/>
      <c r="AX26" s="86"/>
      <c r="AY26" s="86"/>
      <c r="AZ26" s="86"/>
      <c r="BA26" s="86"/>
      <c r="BB26" s="86"/>
      <c r="BC26" s="86"/>
      <c r="BD26" s="86"/>
      <c r="BE26" s="95"/>
      <c r="BF26" s="10"/>
      <c r="BG26" s="10"/>
      <c r="BH26" s="10"/>
      <c r="BI26" s="10"/>
      <c r="BJ26" s="10"/>
      <c r="BK26" s="10"/>
    </row>
    <row r="27" spans="1:68" ht="35.25" customHeight="1">
      <c r="A27" s="104">
        <v>3</v>
      </c>
      <c r="B27" s="225" t="s">
        <v>135</v>
      </c>
      <c r="C27" s="225"/>
      <c r="D27" s="225"/>
      <c r="E27" s="225"/>
      <c r="F27" s="91" t="s">
        <v>134</v>
      </c>
      <c r="G27" s="37" t="s">
        <v>6</v>
      </c>
      <c r="H27" s="135">
        <f>+'[6]São Jose_FINAL_BID'!$D$22</f>
        <v>10517795.805000002</v>
      </c>
      <c r="I27" s="108">
        <v>1</v>
      </c>
      <c r="J27" s="108">
        <v>0</v>
      </c>
      <c r="K27" s="87">
        <v>41974</v>
      </c>
      <c r="L27" s="87">
        <v>43070</v>
      </c>
      <c r="M27" s="38" t="s">
        <v>127</v>
      </c>
      <c r="N27" s="25"/>
      <c r="O27" s="25"/>
      <c r="P27" s="25"/>
      <c r="Q27" s="25"/>
      <c r="R27" s="25"/>
      <c r="S27" s="25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9"/>
      <c r="AF27" s="28"/>
      <c r="AG27" s="28"/>
      <c r="AH27" s="24"/>
      <c r="AI27" s="24"/>
      <c r="AJ27" s="24"/>
      <c r="AK27" s="24"/>
      <c r="AL27" s="24"/>
      <c r="AM27" s="27"/>
      <c r="AN27" s="24"/>
      <c r="AO27" s="24"/>
      <c r="AP27" s="24"/>
      <c r="AQ27" s="27"/>
      <c r="AR27" s="24"/>
      <c r="AS27" s="24"/>
      <c r="AT27" s="24"/>
      <c r="AU27" s="24"/>
      <c r="AV27" s="47" t="s">
        <v>114</v>
      </c>
      <c r="AW27" s="43" t="s">
        <v>123</v>
      </c>
      <c r="AX27" s="49"/>
      <c r="AY27" s="41"/>
      <c r="AZ27" s="41"/>
      <c r="BA27" s="41"/>
      <c r="BB27" s="41"/>
      <c r="BC27" s="41"/>
      <c r="BD27" s="41"/>
      <c r="BE27" s="67"/>
      <c r="BF27" s="10"/>
      <c r="BG27" s="10"/>
      <c r="BH27" s="10"/>
      <c r="BI27" s="10"/>
      <c r="BJ27" s="10"/>
      <c r="BK27" s="10"/>
    </row>
    <row r="28" spans="1:68" ht="33.75" customHeight="1">
      <c r="A28" s="104">
        <v>4</v>
      </c>
      <c r="B28" s="225" t="s">
        <v>138</v>
      </c>
      <c r="C28" s="225"/>
      <c r="D28" s="225"/>
      <c r="E28" s="225"/>
      <c r="F28" s="91" t="s">
        <v>115</v>
      </c>
      <c r="G28" s="37" t="s">
        <v>6</v>
      </c>
      <c r="H28" s="135">
        <f>+[6]Igrejinha_FINAL_BID!$E$31</f>
        <v>5506663.3449999997</v>
      </c>
      <c r="I28" s="108">
        <v>0.25</v>
      </c>
      <c r="J28" s="108">
        <v>0.75</v>
      </c>
      <c r="K28" s="87">
        <v>41974</v>
      </c>
      <c r="L28" s="87">
        <v>43070</v>
      </c>
      <c r="M28" s="38" t="s">
        <v>127</v>
      </c>
      <c r="N28" s="25"/>
      <c r="O28" s="25"/>
      <c r="P28" s="25"/>
      <c r="Q28" s="25"/>
      <c r="R28" s="25"/>
      <c r="S28" s="25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9"/>
      <c r="AF28" s="28"/>
      <c r="AG28" s="28"/>
      <c r="AH28" s="24"/>
      <c r="AI28" s="24"/>
      <c r="AJ28" s="24"/>
      <c r="AK28" s="24"/>
      <c r="AL28" s="24"/>
      <c r="AM28" s="27"/>
      <c r="AN28" s="24"/>
      <c r="AO28" s="24"/>
      <c r="AP28" s="24"/>
      <c r="AQ28" s="27"/>
      <c r="AR28" s="24"/>
      <c r="AS28" s="24"/>
      <c r="AT28" s="24"/>
      <c r="AU28" s="24"/>
      <c r="AV28" s="47"/>
      <c r="AW28" s="43"/>
      <c r="AX28" s="49"/>
      <c r="AY28" s="41"/>
      <c r="AZ28" s="41"/>
      <c r="BA28" s="41"/>
      <c r="BB28" s="41"/>
      <c r="BC28" s="41"/>
      <c r="BD28" s="41"/>
      <c r="BE28" s="67"/>
      <c r="BF28" s="10"/>
      <c r="BG28" s="10"/>
      <c r="BH28" s="10"/>
      <c r="BI28" s="10"/>
      <c r="BJ28" s="10"/>
      <c r="BK28" s="10"/>
    </row>
    <row r="29" spans="1:68" ht="15">
      <c r="A29" s="232" t="s">
        <v>143</v>
      </c>
      <c r="B29" s="232"/>
      <c r="C29" s="232"/>
      <c r="D29" s="232"/>
      <c r="E29" s="232"/>
      <c r="F29" s="113"/>
      <c r="G29" s="113"/>
      <c r="H29" s="133">
        <f>+H30</f>
        <v>1239925.9550000001</v>
      </c>
      <c r="I29" s="137">
        <f>+H30</f>
        <v>1239925.9550000001</v>
      </c>
      <c r="J29" s="113"/>
      <c r="K29" s="113"/>
      <c r="L29" s="113"/>
      <c r="M29" s="113"/>
      <c r="N29" s="113"/>
      <c r="O29" s="25"/>
      <c r="P29" s="25"/>
      <c r="Q29" s="25"/>
      <c r="R29" s="25"/>
      <c r="S29" s="25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9"/>
      <c r="AF29" s="28"/>
      <c r="AG29" s="28"/>
      <c r="AH29" s="24"/>
      <c r="AI29" s="24"/>
      <c r="AJ29" s="24"/>
      <c r="AK29" s="24"/>
      <c r="AL29" s="24"/>
      <c r="AM29" s="27"/>
      <c r="AN29" s="24"/>
      <c r="AO29" s="24"/>
      <c r="AP29" s="24"/>
      <c r="AQ29" s="27"/>
      <c r="AR29" s="24"/>
      <c r="AS29" s="24"/>
      <c r="AT29" s="24"/>
      <c r="AU29" s="24"/>
      <c r="AV29" s="47"/>
      <c r="AW29" s="43"/>
      <c r="AX29" s="49"/>
      <c r="AY29" s="41"/>
      <c r="AZ29" s="41"/>
      <c r="BA29" s="41"/>
      <c r="BB29" s="41"/>
      <c r="BC29" s="41"/>
      <c r="BD29" s="41"/>
      <c r="BE29" s="67"/>
      <c r="BF29" s="10"/>
      <c r="BG29" s="10"/>
      <c r="BH29" s="10"/>
      <c r="BI29" s="10"/>
      <c r="BJ29" s="10"/>
      <c r="BK29" s="10"/>
    </row>
    <row r="30" spans="1:68" ht="47.25" customHeight="1">
      <c r="A30" s="100">
        <v>1</v>
      </c>
      <c r="B30" s="236" t="s">
        <v>139</v>
      </c>
      <c r="C30" s="237"/>
      <c r="D30" s="237"/>
      <c r="E30" s="238"/>
      <c r="F30" s="81" t="s">
        <v>12</v>
      </c>
      <c r="G30" s="37" t="s">
        <v>13</v>
      </c>
      <c r="H30" s="136">
        <f>+'[6]São Jose_FINAL_BID'!$D$5+[6]Igrejinha_FINAL_BID!$D$5</f>
        <v>1239925.9550000001</v>
      </c>
      <c r="I30" s="92">
        <v>1</v>
      </c>
      <c r="J30" s="61">
        <v>0</v>
      </c>
      <c r="K30" s="83">
        <v>41699</v>
      </c>
      <c r="L30" s="83">
        <v>41974</v>
      </c>
      <c r="M30" s="38" t="s">
        <v>127</v>
      </c>
      <c r="N30" s="25"/>
      <c r="O30" s="25"/>
      <c r="P30" s="25"/>
      <c r="Q30" s="25"/>
      <c r="R30" s="25"/>
      <c r="S30" s="25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9"/>
      <c r="AF30" s="28"/>
      <c r="AG30" s="28"/>
      <c r="AH30" s="24"/>
      <c r="AI30" s="24"/>
      <c r="AJ30" s="24"/>
      <c r="AK30" s="24"/>
      <c r="AL30" s="24"/>
      <c r="AM30" s="27"/>
      <c r="AN30" s="24"/>
      <c r="AO30" s="24"/>
      <c r="AP30" s="24"/>
      <c r="AQ30" s="27"/>
      <c r="AR30" s="24"/>
      <c r="AS30" s="24"/>
      <c r="AT30" s="24"/>
      <c r="AU30" s="24"/>
      <c r="AV30" s="47" t="s">
        <v>111</v>
      </c>
      <c r="AW30" s="43" t="s">
        <v>123</v>
      </c>
      <c r="AX30" s="49"/>
      <c r="AY30" s="51"/>
      <c r="AZ30" s="51"/>
      <c r="BA30" s="51"/>
      <c r="BB30" s="51"/>
      <c r="BC30" s="51"/>
      <c r="BD30" s="41"/>
      <c r="BE30" s="67"/>
      <c r="BF30" s="10"/>
      <c r="BG30" s="10"/>
      <c r="BH30" s="10"/>
      <c r="BI30" s="10"/>
      <c r="BJ30" s="10"/>
      <c r="BK30" s="10"/>
    </row>
    <row r="31" spans="1:68" s="2" customFormat="1" ht="15">
      <c r="A31" s="232" t="s">
        <v>145</v>
      </c>
      <c r="B31" s="232"/>
      <c r="C31" s="232"/>
      <c r="D31" s="232"/>
      <c r="E31" s="232"/>
      <c r="F31" s="113"/>
      <c r="G31" s="113"/>
      <c r="H31" s="133">
        <f>+H32</f>
        <v>867827.16</v>
      </c>
      <c r="I31" s="137">
        <f>+H32</f>
        <v>867827.16</v>
      </c>
      <c r="J31" s="113"/>
      <c r="K31" s="113"/>
      <c r="L31" s="113"/>
      <c r="M31" s="113"/>
      <c r="N31" s="113"/>
      <c r="BF31" s="4"/>
      <c r="BG31" s="4"/>
      <c r="BH31" s="4"/>
      <c r="BI31" s="4"/>
      <c r="BJ31" s="4"/>
      <c r="BK31" s="4"/>
    </row>
    <row r="32" spans="1:68" s="2" customFormat="1" ht="47.25" customHeight="1">
      <c r="A32" s="100">
        <v>1</v>
      </c>
      <c r="B32" s="236" t="s">
        <v>140</v>
      </c>
      <c r="C32" s="237"/>
      <c r="D32" s="237"/>
      <c r="E32" s="238"/>
      <c r="F32" s="20" t="s">
        <v>115</v>
      </c>
      <c r="G32" s="37" t="s">
        <v>6</v>
      </c>
      <c r="H32" s="136">
        <f>+'[6]São Jose_FINAL_BID'!$D$20+'[6]São Jose_FINAL_BID'!$D$21+[6]Igrejinha_FINAL_BID!$D$20+[6]Igrejinha_FINAL_BID!$D$21</f>
        <v>867827.16</v>
      </c>
      <c r="I32" s="92">
        <v>1</v>
      </c>
      <c r="J32" s="92">
        <v>0</v>
      </c>
      <c r="K32" s="83">
        <v>42005</v>
      </c>
      <c r="L32" s="83">
        <v>43374</v>
      </c>
      <c r="M32" s="38" t="s">
        <v>127</v>
      </c>
      <c r="N32" s="38"/>
      <c r="O32" s="38"/>
      <c r="P32" s="38"/>
      <c r="Q32" s="38"/>
      <c r="R32" s="38"/>
      <c r="S32" s="38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53"/>
      <c r="AF32" s="54"/>
      <c r="AG32" s="54"/>
      <c r="AH32" s="21"/>
      <c r="AI32" s="21"/>
      <c r="AJ32" s="21"/>
      <c r="AK32" s="21"/>
      <c r="AL32" s="21"/>
      <c r="AM32" s="22"/>
      <c r="AN32" s="21"/>
      <c r="AO32" s="21"/>
      <c r="AP32" s="21"/>
      <c r="AQ32" s="22"/>
      <c r="AR32" s="21"/>
      <c r="AS32" s="21"/>
      <c r="AT32" s="21"/>
      <c r="AU32" s="21"/>
      <c r="AV32" s="47"/>
      <c r="AW32" s="78" t="s">
        <v>123</v>
      </c>
      <c r="AX32" s="49"/>
      <c r="AY32" s="49"/>
      <c r="AZ32" s="49"/>
      <c r="BA32" s="49"/>
      <c r="BB32" s="49"/>
      <c r="BC32" s="49"/>
      <c r="BD32" s="49"/>
      <c r="BE32" s="68"/>
      <c r="BF32" s="4"/>
      <c r="BG32" s="4"/>
      <c r="BH32" s="4"/>
      <c r="BI32" s="4"/>
      <c r="BJ32" s="4"/>
      <c r="BK32" s="4"/>
      <c r="BN32" s="224"/>
      <c r="BP32" s="224"/>
    </row>
    <row r="33" spans="1:68" s="2" customFormat="1" ht="24.75" customHeight="1">
      <c r="A33" s="254" t="s">
        <v>144</v>
      </c>
      <c r="B33" s="254"/>
      <c r="C33" s="254"/>
      <c r="D33" s="254"/>
      <c r="E33" s="254"/>
      <c r="F33" s="152"/>
      <c r="G33" s="152"/>
      <c r="H33" s="153">
        <f>+H34+H36+H38</f>
        <v>5630000</v>
      </c>
      <c r="I33" s="154">
        <f>+I34+I36+I38</f>
        <v>5630000</v>
      </c>
      <c r="J33" s="152"/>
      <c r="K33" s="152"/>
      <c r="L33" s="152"/>
      <c r="M33" s="152"/>
      <c r="N33" s="152"/>
      <c r="BF33" s="4"/>
      <c r="BG33" s="4"/>
      <c r="BH33" s="4"/>
      <c r="BI33" s="4"/>
      <c r="BJ33" s="4"/>
      <c r="BK33" s="4"/>
    </row>
    <row r="34" spans="1:68" s="2" customFormat="1" ht="15">
      <c r="A34" s="232" t="s">
        <v>169</v>
      </c>
      <c r="B34" s="232"/>
      <c r="C34" s="232"/>
      <c r="D34" s="232"/>
      <c r="E34" s="232"/>
      <c r="F34" s="113"/>
      <c r="G34" s="113"/>
      <c r="H34" s="133">
        <f>+H35</f>
        <v>5135000</v>
      </c>
      <c r="I34" s="133">
        <f>+H35</f>
        <v>5135000</v>
      </c>
      <c r="J34" s="133">
        <f>+J35+J37+J39</f>
        <v>0</v>
      </c>
      <c r="K34" s="113"/>
      <c r="L34" s="113"/>
      <c r="M34" s="113"/>
      <c r="N34" s="113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51"/>
      <c r="BF34" s="4"/>
      <c r="BG34" s="4"/>
      <c r="BH34" s="4"/>
      <c r="BI34" s="4"/>
      <c r="BJ34" s="4"/>
      <c r="BK34" s="4"/>
    </row>
    <row r="35" spans="1:68" s="2" customFormat="1" ht="33" customHeight="1">
      <c r="A35" s="100">
        <v>1</v>
      </c>
      <c r="B35" s="236" t="s">
        <v>168</v>
      </c>
      <c r="C35" s="237"/>
      <c r="D35" s="237"/>
      <c r="E35" s="238"/>
      <c r="F35" s="81" t="s">
        <v>115</v>
      </c>
      <c r="G35" s="37" t="s">
        <v>6</v>
      </c>
      <c r="H35" s="128">
        <f>+PAC!H26</f>
        <v>5135000</v>
      </c>
      <c r="I35" s="92">
        <v>1</v>
      </c>
      <c r="J35" s="46">
        <v>0</v>
      </c>
      <c r="K35" s="83">
        <v>41974</v>
      </c>
      <c r="L35" s="83">
        <v>42156</v>
      </c>
      <c r="M35" s="38" t="s">
        <v>127</v>
      </c>
      <c r="N35" s="38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51"/>
      <c r="BF35" s="4"/>
      <c r="BG35" s="4"/>
      <c r="BH35" s="4"/>
      <c r="BI35" s="4"/>
      <c r="BJ35" s="4"/>
      <c r="BK35" s="4"/>
      <c r="BN35" s="183"/>
      <c r="BP35" s="183"/>
    </row>
    <row r="36" spans="1:68" s="2" customFormat="1" ht="15">
      <c r="A36" s="232" t="s">
        <v>143</v>
      </c>
      <c r="B36" s="232"/>
      <c r="C36" s="232"/>
      <c r="D36" s="232"/>
      <c r="E36" s="232"/>
      <c r="F36" s="113"/>
      <c r="G36" s="113"/>
      <c r="H36" s="133">
        <f>+H37</f>
        <v>250000</v>
      </c>
      <c r="I36" s="137">
        <f>+H37</f>
        <v>250000</v>
      </c>
      <c r="J36" s="113"/>
      <c r="K36" s="113"/>
      <c r="L36" s="113"/>
      <c r="M36" s="113"/>
      <c r="N36" s="113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51"/>
      <c r="BF36" s="4"/>
      <c r="BG36" s="4"/>
      <c r="BH36" s="4"/>
      <c r="BI36" s="4"/>
      <c r="BJ36" s="4"/>
      <c r="BK36" s="4"/>
    </row>
    <row r="37" spans="1:68" s="2" customFormat="1" ht="47.25" customHeight="1">
      <c r="A37" s="100">
        <v>1</v>
      </c>
      <c r="B37" s="236" t="str">
        <f>+PAC!B42</f>
        <v>Contratação de Consultoria para apoiar no planejamento técnico e na estruturação do CCO/CTA</v>
      </c>
      <c r="C37" s="237"/>
      <c r="D37" s="237"/>
      <c r="E37" s="238"/>
      <c r="F37" s="81" t="s">
        <v>12</v>
      </c>
      <c r="G37" s="37" t="s">
        <v>6</v>
      </c>
      <c r="H37" s="136">
        <f>+PAC!H42</f>
        <v>250000</v>
      </c>
      <c r="I37" s="92">
        <v>1</v>
      </c>
      <c r="J37" s="61">
        <v>0</v>
      </c>
      <c r="K37" s="83">
        <v>41699</v>
      </c>
      <c r="L37" s="83">
        <v>41974</v>
      </c>
      <c r="M37" s="38" t="s">
        <v>127</v>
      </c>
      <c r="N37" s="25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  <c r="AZ37" s="111"/>
      <c r="BA37" s="111"/>
      <c r="BB37" s="111"/>
      <c r="BC37" s="111"/>
      <c r="BD37" s="111"/>
      <c r="BE37" s="151"/>
      <c r="BF37" s="4"/>
      <c r="BG37" s="4"/>
      <c r="BH37" s="4"/>
      <c r="BI37" s="4"/>
      <c r="BJ37" s="4"/>
      <c r="BK37" s="4"/>
    </row>
    <row r="38" spans="1:68" s="2" customFormat="1" ht="15">
      <c r="A38" s="232" t="s">
        <v>145</v>
      </c>
      <c r="B38" s="232"/>
      <c r="C38" s="232"/>
      <c r="D38" s="232"/>
      <c r="E38" s="232"/>
      <c r="F38" s="113"/>
      <c r="G38" s="113"/>
      <c r="H38" s="133">
        <f>+H39</f>
        <v>245000</v>
      </c>
      <c r="I38" s="137">
        <f>+H39</f>
        <v>245000</v>
      </c>
      <c r="J38" s="113"/>
      <c r="K38" s="113"/>
      <c r="L38" s="113"/>
      <c r="M38" s="113"/>
      <c r="N38" s="113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  <c r="AO38" s="111"/>
      <c r="AP38" s="111"/>
      <c r="AQ38" s="111"/>
      <c r="AR38" s="111"/>
      <c r="AS38" s="111"/>
      <c r="AT38" s="111"/>
      <c r="AU38" s="111"/>
      <c r="AV38" s="111"/>
      <c r="AW38" s="111"/>
      <c r="AX38" s="111"/>
      <c r="AY38" s="111"/>
      <c r="AZ38" s="111"/>
      <c r="BA38" s="111"/>
      <c r="BB38" s="111"/>
      <c r="BC38" s="111"/>
      <c r="BD38" s="111"/>
      <c r="BE38" s="151"/>
      <c r="BF38" s="4"/>
      <c r="BG38" s="4"/>
      <c r="BH38" s="4"/>
      <c r="BI38" s="4"/>
      <c r="BJ38" s="4"/>
      <c r="BK38" s="4"/>
    </row>
    <row r="39" spans="1:68" s="2" customFormat="1" ht="34.5" customHeight="1">
      <c r="A39" s="101">
        <v>2</v>
      </c>
      <c r="B39" s="236" t="s">
        <v>167</v>
      </c>
      <c r="C39" s="237"/>
      <c r="D39" s="237"/>
      <c r="E39" s="238"/>
      <c r="F39" s="81" t="s">
        <v>117</v>
      </c>
      <c r="G39" s="37" t="s">
        <v>6</v>
      </c>
      <c r="H39" s="129">
        <f>+PAC!H24</f>
        <v>245000</v>
      </c>
      <c r="I39" s="108">
        <v>1</v>
      </c>
      <c r="J39" s="108">
        <v>0</v>
      </c>
      <c r="K39" s="83">
        <v>41974</v>
      </c>
      <c r="L39" s="83">
        <v>42156</v>
      </c>
      <c r="M39" s="38" t="s">
        <v>127</v>
      </c>
      <c r="N39" s="38"/>
      <c r="O39" s="38"/>
      <c r="P39" s="38"/>
      <c r="Q39" s="38"/>
      <c r="R39" s="38"/>
      <c r="S39" s="38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53"/>
      <c r="AF39" s="54"/>
      <c r="AG39" s="54"/>
      <c r="AH39" s="21"/>
      <c r="AI39" s="21"/>
      <c r="AJ39" s="21"/>
      <c r="AK39" s="21"/>
      <c r="AL39" s="21"/>
      <c r="AM39" s="22"/>
      <c r="AN39" s="21"/>
      <c r="AO39" s="21"/>
      <c r="AP39" s="21"/>
      <c r="AQ39" s="22"/>
      <c r="AR39" s="21"/>
      <c r="AS39" s="21"/>
      <c r="AT39" s="21"/>
      <c r="AU39" s="21"/>
      <c r="AV39" s="47"/>
      <c r="AW39" s="78"/>
      <c r="AX39" s="49"/>
      <c r="AY39" s="49"/>
      <c r="AZ39" s="49"/>
      <c r="BA39" s="49"/>
      <c r="BB39" s="49"/>
      <c r="BC39" s="49"/>
      <c r="BD39" s="49"/>
      <c r="BE39" s="68"/>
      <c r="BF39" s="4"/>
      <c r="BG39" s="4"/>
      <c r="BH39" s="4"/>
      <c r="BI39" s="4"/>
      <c r="BJ39" s="4"/>
      <c r="BK39" s="4"/>
    </row>
    <row r="40" spans="1:68" s="2" customFormat="1" ht="24.75" customHeight="1">
      <c r="A40" s="254" t="s">
        <v>170</v>
      </c>
      <c r="B40" s="254"/>
      <c r="C40" s="254"/>
      <c r="D40" s="254"/>
      <c r="E40" s="254"/>
      <c r="F40" s="152"/>
      <c r="G40" s="152"/>
      <c r="H40" s="153">
        <f>+H41+H45</f>
        <v>2935113.9</v>
      </c>
      <c r="I40" s="154">
        <f>+I41+I45</f>
        <v>2335000</v>
      </c>
      <c r="J40" s="153">
        <f>+J41+J45</f>
        <v>600113.9</v>
      </c>
      <c r="K40" s="152"/>
      <c r="L40" s="152"/>
      <c r="M40" s="152"/>
      <c r="N40" s="152"/>
      <c r="O40" s="38"/>
      <c r="P40" s="38"/>
      <c r="Q40" s="38"/>
      <c r="R40" s="38"/>
      <c r="S40" s="38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53"/>
      <c r="AF40" s="54"/>
      <c r="AG40" s="54"/>
      <c r="AH40" s="21"/>
      <c r="AI40" s="21"/>
      <c r="AJ40" s="21"/>
      <c r="AK40" s="21"/>
      <c r="AL40" s="21"/>
      <c r="AM40" s="22"/>
      <c r="AN40" s="21"/>
      <c r="AO40" s="21"/>
      <c r="AP40" s="21"/>
      <c r="AQ40" s="22"/>
      <c r="AR40" s="21"/>
      <c r="AS40" s="21"/>
      <c r="AT40" s="21"/>
      <c r="AU40" s="21"/>
      <c r="AV40" s="47"/>
      <c r="AW40" s="78"/>
      <c r="AX40" s="49"/>
      <c r="AY40" s="49"/>
      <c r="AZ40" s="49"/>
      <c r="BA40" s="49"/>
      <c r="BB40" s="49"/>
      <c r="BC40" s="49"/>
      <c r="BD40" s="49"/>
      <c r="BE40" s="68"/>
      <c r="BF40" s="4"/>
      <c r="BG40" s="4"/>
      <c r="BH40" s="4"/>
      <c r="BI40" s="4"/>
      <c r="BJ40" s="4"/>
      <c r="BK40" s="4"/>
    </row>
    <row r="41" spans="1:68" s="2" customFormat="1" ht="15">
      <c r="A41" s="232" t="s">
        <v>142</v>
      </c>
      <c r="B41" s="232"/>
      <c r="C41" s="232"/>
      <c r="D41" s="232"/>
      <c r="E41" s="232"/>
      <c r="F41" s="113"/>
      <c r="G41" s="113"/>
      <c r="H41" s="133">
        <f>+H42+H43+H44</f>
        <v>2635113.9</v>
      </c>
      <c r="I41" s="133">
        <f>+H42</f>
        <v>2035000</v>
      </c>
      <c r="J41" s="133">
        <f>+H43+H44</f>
        <v>600113.9</v>
      </c>
      <c r="K41" s="113"/>
      <c r="L41" s="113"/>
      <c r="M41" s="113"/>
      <c r="N41" s="113"/>
      <c r="O41" s="38"/>
      <c r="P41" s="38"/>
      <c r="Q41" s="38"/>
      <c r="R41" s="38"/>
      <c r="S41" s="38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53"/>
      <c r="AF41" s="54"/>
      <c r="AG41" s="54"/>
      <c r="AH41" s="21"/>
      <c r="AI41" s="21"/>
      <c r="AJ41" s="21"/>
      <c r="AK41" s="21"/>
      <c r="AL41" s="21"/>
      <c r="AM41" s="22"/>
      <c r="AN41" s="21"/>
      <c r="AO41" s="21"/>
      <c r="AP41" s="21"/>
      <c r="AQ41" s="22"/>
      <c r="AR41" s="21"/>
      <c r="AS41" s="21"/>
      <c r="AT41" s="21"/>
      <c r="AU41" s="21"/>
      <c r="AV41" s="47"/>
      <c r="AW41" s="78"/>
      <c r="AX41" s="49"/>
      <c r="AY41" s="49"/>
      <c r="AZ41" s="49"/>
      <c r="BA41" s="49"/>
      <c r="BB41" s="49"/>
      <c r="BC41" s="49"/>
      <c r="BD41" s="49"/>
      <c r="BE41" s="68"/>
      <c r="BF41" s="4"/>
      <c r="BG41" s="4"/>
      <c r="BH41" s="4"/>
      <c r="BI41" s="4"/>
      <c r="BJ41" s="4"/>
      <c r="BK41" s="4"/>
    </row>
    <row r="42" spans="1:68" s="2" customFormat="1" ht="32.25" customHeight="1">
      <c r="A42" s="100">
        <v>1</v>
      </c>
      <c r="B42" s="236" t="s">
        <v>171</v>
      </c>
      <c r="C42" s="237"/>
      <c r="D42" s="237"/>
      <c r="E42" s="238"/>
      <c r="F42" s="81" t="s">
        <v>115</v>
      </c>
      <c r="G42" s="37" t="s">
        <v>6</v>
      </c>
      <c r="H42" s="128">
        <f>+PAC!H21</f>
        <v>2035000</v>
      </c>
      <c r="I42" s="92">
        <v>1</v>
      </c>
      <c r="J42" s="46">
        <v>0</v>
      </c>
      <c r="K42" s="83">
        <f>+PAC!K21</f>
        <v>42522</v>
      </c>
      <c r="L42" s="83">
        <f>+PAC!L21</f>
        <v>42917</v>
      </c>
      <c r="M42" s="38" t="s">
        <v>127</v>
      </c>
      <c r="N42" s="38"/>
      <c r="O42" s="38"/>
      <c r="P42" s="38"/>
      <c r="Q42" s="38"/>
      <c r="R42" s="38"/>
      <c r="S42" s="38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53"/>
      <c r="AF42" s="54"/>
      <c r="AG42" s="54"/>
      <c r="AH42" s="21"/>
      <c r="AI42" s="21"/>
      <c r="AJ42" s="21"/>
      <c r="AK42" s="21"/>
      <c r="AL42" s="21"/>
      <c r="AM42" s="22"/>
      <c r="AN42" s="21"/>
      <c r="AO42" s="21"/>
      <c r="AP42" s="21"/>
      <c r="AQ42" s="22"/>
      <c r="AR42" s="21"/>
      <c r="AS42" s="21"/>
      <c r="AT42" s="21"/>
      <c r="AU42" s="21"/>
      <c r="AV42" s="47"/>
      <c r="AW42" s="78"/>
      <c r="AX42" s="49"/>
      <c r="AY42" s="49"/>
      <c r="AZ42" s="49"/>
      <c r="BA42" s="49"/>
      <c r="BB42" s="49"/>
      <c r="BC42" s="49"/>
      <c r="BD42" s="49"/>
      <c r="BE42" s="68"/>
      <c r="BF42" s="4"/>
      <c r="BG42" s="4"/>
      <c r="BH42" s="4"/>
      <c r="BI42" s="4"/>
      <c r="BJ42" s="4"/>
      <c r="BK42" s="4"/>
    </row>
    <row r="43" spans="1:68" s="2" customFormat="1" ht="33.75" customHeight="1">
      <c r="A43" s="100">
        <v>2</v>
      </c>
      <c r="B43" s="236" t="s">
        <v>172</v>
      </c>
      <c r="C43" s="237"/>
      <c r="D43" s="237"/>
      <c r="E43" s="238"/>
      <c r="F43" s="91" t="s">
        <v>116</v>
      </c>
      <c r="G43" s="37" t="s">
        <v>13</v>
      </c>
      <c r="H43" s="128">
        <f>+PAC!H22</f>
        <v>335654</v>
      </c>
      <c r="I43" s="92">
        <v>0</v>
      </c>
      <c r="J43" s="46">
        <v>1</v>
      </c>
      <c r="K43" s="88">
        <v>39326</v>
      </c>
      <c r="L43" s="88">
        <v>40087</v>
      </c>
      <c r="M43" s="38" t="s">
        <v>127</v>
      </c>
      <c r="N43" s="38"/>
      <c r="O43" s="38"/>
      <c r="P43" s="38"/>
      <c r="Q43" s="38"/>
      <c r="R43" s="38"/>
      <c r="S43" s="38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53"/>
      <c r="AF43" s="54"/>
      <c r="AG43" s="54"/>
      <c r="AH43" s="21"/>
      <c r="AI43" s="21"/>
      <c r="AJ43" s="21"/>
      <c r="AK43" s="21"/>
      <c r="AL43" s="21"/>
      <c r="AM43" s="22"/>
      <c r="AN43" s="21"/>
      <c r="AO43" s="21"/>
      <c r="AP43" s="21"/>
      <c r="AQ43" s="22"/>
      <c r="AR43" s="21"/>
      <c r="AS43" s="21"/>
      <c r="AT43" s="21"/>
      <c r="AU43" s="21"/>
      <c r="AV43" s="47"/>
      <c r="AW43" s="78"/>
      <c r="AX43" s="49"/>
      <c r="AY43" s="49"/>
      <c r="AZ43" s="49"/>
      <c r="BA43" s="49"/>
      <c r="BB43" s="49"/>
      <c r="BC43" s="49"/>
      <c r="BD43" s="49"/>
      <c r="BE43" s="68"/>
      <c r="BF43" s="4"/>
      <c r="BG43" s="4"/>
      <c r="BH43" s="4"/>
      <c r="BI43" s="4"/>
      <c r="BJ43" s="4"/>
      <c r="BK43" s="4"/>
    </row>
    <row r="44" spans="1:68" s="2" customFormat="1" ht="33.75" customHeight="1">
      <c r="A44" s="100">
        <v>3</v>
      </c>
      <c r="B44" s="236" t="s">
        <v>173</v>
      </c>
      <c r="C44" s="237"/>
      <c r="D44" s="237"/>
      <c r="E44" s="238"/>
      <c r="F44" s="91" t="s">
        <v>116</v>
      </c>
      <c r="G44" s="37" t="s">
        <v>13</v>
      </c>
      <c r="H44" s="128">
        <f>+PAC!H23</f>
        <v>264459.90000000002</v>
      </c>
      <c r="I44" s="92">
        <v>0</v>
      </c>
      <c r="J44" s="46">
        <v>1</v>
      </c>
      <c r="K44" s="88">
        <v>39326</v>
      </c>
      <c r="L44" s="88">
        <v>40087</v>
      </c>
      <c r="M44" s="38" t="s">
        <v>127</v>
      </c>
      <c r="N44" s="38"/>
      <c r="O44" s="38"/>
      <c r="P44" s="38"/>
      <c r="Q44" s="38"/>
      <c r="R44" s="38"/>
      <c r="S44" s="38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53"/>
      <c r="AF44" s="54"/>
      <c r="AG44" s="54"/>
      <c r="AH44" s="21"/>
      <c r="AI44" s="21"/>
      <c r="AJ44" s="21"/>
      <c r="AK44" s="21"/>
      <c r="AL44" s="21"/>
      <c r="AM44" s="22"/>
      <c r="AN44" s="21"/>
      <c r="AO44" s="21"/>
      <c r="AP44" s="21"/>
      <c r="AQ44" s="22"/>
      <c r="AR44" s="21"/>
      <c r="AS44" s="21"/>
      <c r="AT44" s="21"/>
      <c r="AU44" s="21"/>
      <c r="AV44" s="47"/>
      <c r="AW44" s="78"/>
      <c r="AX44" s="49"/>
      <c r="AY44" s="49"/>
      <c r="AZ44" s="49"/>
      <c r="BA44" s="49"/>
      <c r="BB44" s="49"/>
      <c r="BC44" s="49"/>
      <c r="BD44" s="49"/>
      <c r="BE44" s="68"/>
      <c r="BF44" s="4"/>
      <c r="BG44" s="4"/>
      <c r="BH44" s="4"/>
      <c r="BI44" s="4"/>
      <c r="BJ44" s="4"/>
      <c r="BK44" s="4"/>
    </row>
    <row r="45" spans="1:68" s="2" customFormat="1" ht="15">
      <c r="A45" s="232" t="s">
        <v>143</v>
      </c>
      <c r="B45" s="232"/>
      <c r="C45" s="232"/>
      <c r="D45" s="232"/>
      <c r="E45" s="232"/>
      <c r="F45" s="113"/>
      <c r="G45" s="113"/>
      <c r="H45" s="133">
        <f>+H46</f>
        <v>300000</v>
      </c>
      <c r="I45" s="137">
        <f>+H46</f>
        <v>300000</v>
      </c>
      <c r="J45" s="168">
        <f>+H46*J46</f>
        <v>0</v>
      </c>
      <c r="K45" s="113"/>
      <c r="L45" s="113"/>
      <c r="M45" s="113"/>
      <c r="N45" s="113"/>
      <c r="O45" s="38"/>
      <c r="P45" s="38"/>
      <c r="Q45" s="38"/>
      <c r="R45" s="38"/>
      <c r="S45" s="38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53"/>
      <c r="AF45" s="54"/>
      <c r="AG45" s="54"/>
      <c r="AH45" s="21"/>
      <c r="AI45" s="21"/>
      <c r="AJ45" s="21"/>
      <c r="AK45" s="21"/>
      <c r="AL45" s="21"/>
      <c r="AM45" s="22"/>
      <c r="AN45" s="21"/>
      <c r="AO45" s="21"/>
      <c r="AP45" s="21"/>
      <c r="AQ45" s="22"/>
      <c r="AR45" s="21"/>
      <c r="AS45" s="21"/>
      <c r="AT45" s="21"/>
      <c r="AU45" s="21"/>
      <c r="AV45" s="47"/>
      <c r="AW45" s="78"/>
      <c r="AX45" s="49"/>
      <c r="AY45" s="49"/>
      <c r="AZ45" s="49"/>
      <c r="BA45" s="49"/>
      <c r="BB45" s="49"/>
      <c r="BC45" s="49"/>
      <c r="BD45" s="49"/>
      <c r="BE45" s="68"/>
      <c r="BF45" s="4"/>
      <c r="BG45" s="4"/>
      <c r="BH45" s="4"/>
      <c r="BI45" s="4"/>
      <c r="BJ45" s="4"/>
      <c r="BK45" s="4"/>
    </row>
    <row r="46" spans="1:68" s="2" customFormat="1" ht="34.5" customHeight="1">
      <c r="A46" s="100">
        <v>1</v>
      </c>
      <c r="B46" s="236" t="str">
        <f>+PAC!B43</f>
        <v>Contratação de Consultoria para desenvolvimento do Projeto e do paisagismo do Parque das Águas</v>
      </c>
      <c r="C46" s="237"/>
      <c r="D46" s="237"/>
      <c r="E46" s="238"/>
      <c r="F46" s="81" t="s">
        <v>12</v>
      </c>
      <c r="G46" s="37" t="s">
        <v>6</v>
      </c>
      <c r="H46" s="136">
        <f>+PAC!H43</f>
        <v>300000</v>
      </c>
      <c r="I46" s="92">
        <v>1</v>
      </c>
      <c r="J46" s="61">
        <v>0</v>
      </c>
      <c r="K46" s="83">
        <v>41699</v>
      </c>
      <c r="L46" s="83">
        <v>41974</v>
      </c>
      <c r="M46" s="38" t="s">
        <v>127</v>
      </c>
      <c r="N46" s="25"/>
      <c r="O46" s="38"/>
      <c r="P46" s="38"/>
      <c r="Q46" s="38"/>
      <c r="R46" s="38"/>
      <c r="S46" s="38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53"/>
      <c r="AF46" s="54"/>
      <c r="AG46" s="54"/>
      <c r="AH46" s="21"/>
      <c r="AI46" s="21"/>
      <c r="AJ46" s="21"/>
      <c r="AK46" s="21"/>
      <c r="AL46" s="21"/>
      <c r="AM46" s="22"/>
      <c r="AN46" s="21"/>
      <c r="AO46" s="21"/>
      <c r="AP46" s="21"/>
      <c r="AQ46" s="22"/>
      <c r="AR46" s="21"/>
      <c r="AS46" s="21"/>
      <c r="AT46" s="21"/>
      <c r="AU46" s="21"/>
      <c r="AV46" s="47"/>
      <c r="AW46" s="78"/>
      <c r="AX46" s="49"/>
      <c r="AY46" s="49"/>
      <c r="AZ46" s="49"/>
      <c r="BA46" s="49"/>
      <c r="BB46" s="49"/>
      <c r="BC46" s="49"/>
      <c r="BD46" s="49"/>
      <c r="BE46" s="68"/>
      <c r="BF46" s="4"/>
      <c r="BG46" s="4"/>
      <c r="BH46" s="4"/>
      <c r="BI46" s="4"/>
      <c r="BJ46" s="4"/>
      <c r="BK46" s="4"/>
    </row>
    <row r="47" spans="1:68" s="2" customFormat="1" ht="22.5" customHeight="1">
      <c r="A47" s="254" t="s">
        <v>184</v>
      </c>
      <c r="B47" s="254"/>
      <c r="C47" s="254"/>
      <c r="D47" s="254"/>
      <c r="E47" s="254"/>
      <c r="F47" s="152"/>
      <c r="G47" s="152"/>
      <c r="H47" s="153">
        <f>+H48+H50+H53</f>
        <v>2066000</v>
      </c>
      <c r="I47" s="154">
        <f>+I48+I50+I53</f>
        <v>1791403.6076662908</v>
      </c>
      <c r="J47" s="153">
        <f>+J48+J50+J53</f>
        <v>274596.39233370911</v>
      </c>
      <c r="K47" s="152"/>
      <c r="L47" s="152"/>
      <c r="M47" s="152"/>
      <c r="N47" s="152"/>
      <c r="O47" s="38"/>
      <c r="P47" s="38"/>
      <c r="Q47" s="38"/>
      <c r="R47" s="38"/>
      <c r="S47" s="38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53"/>
      <c r="AF47" s="54"/>
      <c r="AG47" s="54"/>
      <c r="AH47" s="21"/>
      <c r="AI47" s="21"/>
      <c r="AJ47" s="21"/>
      <c r="AK47" s="21"/>
      <c r="AL47" s="21"/>
      <c r="AM47" s="22"/>
      <c r="AN47" s="21"/>
      <c r="AO47" s="21"/>
      <c r="AP47" s="21"/>
      <c r="AQ47" s="22"/>
      <c r="AR47" s="21"/>
      <c r="AS47" s="21"/>
      <c r="AT47" s="21"/>
      <c r="AU47" s="21"/>
      <c r="AV47" s="47"/>
      <c r="AW47" s="78"/>
      <c r="AX47" s="49"/>
      <c r="AY47" s="49"/>
      <c r="AZ47" s="49"/>
      <c r="BA47" s="49"/>
      <c r="BB47" s="49"/>
      <c r="BC47" s="49"/>
      <c r="BD47" s="49"/>
      <c r="BE47" s="68"/>
      <c r="BF47" s="4"/>
      <c r="BG47" s="4"/>
      <c r="BH47" s="4"/>
      <c r="BI47" s="4"/>
      <c r="BJ47" s="4"/>
      <c r="BK47" s="4"/>
    </row>
    <row r="48" spans="1:68" s="2" customFormat="1" ht="15">
      <c r="A48" s="232" t="s">
        <v>169</v>
      </c>
      <c r="B48" s="232"/>
      <c r="C48" s="232"/>
      <c r="D48" s="232"/>
      <c r="E48" s="232"/>
      <c r="F48" s="113"/>
      <c r="G48" s="113"/>
      <c r="H48" s="133">
        <f>+H49</f>
        <v>720000</v>
      </c>
      <c r="I48" s="133">
        <f>+H49</f>
        <v>720000</v>
      </c>
      <c r="J48" s="133">
        <f>+H49*J49</f>
        <v>0</v>
      </c>
      <c r="K48" s="113"/>
      <c r="L48" s="113"/>
      <c r="M48" s="113"/>
      <c r="N48" s="113"/>
      <c r="O48" s="38"/>
      <c r="P48" s="38"/>
      <c r="Q48" s="38"/>
      <c r="R48" s="38"/>
      <c r="S48" s="38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53"/>
      <c r="AF48" s="54"/>
      <c r="AG48" s="54"/>
      <c r="AH48" s="21"/>
      <c r="AI48" s="21"/>
      <c r="AJ48" s="21"/>
      <c r="AK48" s="21"/>
      <c r="AL48" s="21"/>
      <c r="AM48" s="22"/>
      <c r="AN48" s="21"/>
      <c r="AO48" s="21"/>
      <c r="AP48" s="21"/>
      <c r="AQ48" s="22"/>
      <c r="AR48" s="21"/>
      <c r="AS48" s="21"/>
      <c r="AT48" s="21"/>
      <c r="AU48" s="21"/>
      <c r="AV48" s="47"/>
      <c r="AW48" s="78"/>
      <c r="AX48" s="49"/>
      <c r="AY48" s="49"/>
      <c r="AZ48" s="49"/>
      <c r="BA48" s="49"/>
      <c r="BB48" s="49"/>
      <c r="BC48" s="49"/>
      <c r="BD48" s="49"/>
      <c r="BE48" s="68"/>
      <c r="BF48" s="4"/>
      <c r="BG48" s="4"/>
      <c r="BH48" s="4"/>
      <c r="BI48" s="4"/>
      <c r="BJ48" s="4"/>
      <c r="BK48" s="4"/>
    </row>
    <row r="49" spans="1:66" s="2" customFormat="1" ht="30" customHeight="1">
      <c r="A49" s="100">
        <v>1</v>
      </c>
      <c r="B49" s="236" t="s">
        <v>185</v>
      </c>
      <c r="C49" s="237"/>
      <c r="D49" s="237"/>
      <c r="E49" s="238"/>
      <c r="F49" s="80" t="s">
        <v>119</v>
      </c>
      <c r="G49" s="23" t="s">
        <v>6</v>
      </c>
      <c r="H49" s="182">
        <f>+PAC!H27</f>
        <v>720000</v>
      </c>
      <c r="I49" s="108">
        <v>1</v>
      </c>
      <c r="J49" s="108">
        <v>0</v>
      </c>
      <c r="K49" s="88">
        <v>41730</v>
      </c>
      <c r="L49" s="88">
        <v>42095</v>
      </c>
      <c r="M49" s="38" t="s">
        <v>127</v>
      </c>
      <c r="N49" s="38"/>
      <c r="O49" s="25"/>
      <c r="P49" s="25"/>
      <c r="Q49" s="25"/>
      <c r="R49" s="25"/>
      <c r="S49" s="25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9"/>
      <c r="AF49" s="28"/>
      <c r="AG49" s="28"/>
      <c r="AH49" s="24"/>
      <c r="AI49" s="24"/>
      <c r="AJ49" s="24"/>
      <c r="AK49" s="24"/>
      <c r="AL49" s="24"/>
      <c r="AM49" s="27"/>
      <c r="AN49" s="24"/>
      <c r="AO49" s="24"/>
      <c r="AP49" s="24"/>
      <c r="AQ49" s="27"/>
      <c r="AR49" s="24"/>
      <c r="AS49" s="24"/>
      <c r="AT49" s="24"/>
      <c r="AU49" s="24"/>
      <c r="AV49" s="47"/>
      <c r="AW49" s="78" t="s">
        <v>123</v>
      </c>
      <c r="AX49" s="49"/>
      <c r="AY49" s="49"/>
      <c r="AZ49" s="49"/>
      <c r="BA49" s="49"/>
      <c r="BB49" s="49"/>
      <c r="BC49" s="49"/>
      <c r="BD49" s="49"/>
      <c r="BE49" s="68"/>
      <c r="BF49" s="4"/>
      <c r="BG49" s="4"/>
      <c r="BH49" s="4"/>
      <c r="BI49" s="4"/>
      <c r="BJ49" s="4"/>
      <c r="BK49" s="4"/>
      <c r="BN49" s="183"/>
    </row>
    <row r="50" spans="1:66" s="2" customFormat="1" ht="15">
      <c r="A50" s="232" t="s">
        <v>143</v>
      </c>
      <c r="B50" s="232"/>
      <c r="C50" s="232"/>
      <c r="D50" s="232"/>
      <c r="E50" s="232"/>
      <c r="F50" s="113"/>
      <c r="G50" s="113"/>
      <c r="H50" s="133">
        <f>+H51</f>
        <v>837000</v>
      </c>
      <c r="I50" s="137">
        <f>+H51*I51</f>
        <v>562403.60766629083</v>
      </c>
      <c r="J50" s="168">
        <f>+H51*J51</f>
        <v>274596.39233370911</v>
      </c>
      <c r="K50" s="113"/>
      <c r="L50" s="113"/>
      <c r="M50" s="113"/>
      <c r="N50" s="113"/>
      <c r="O50" s="56"/>
      <c r="P50" s="56"/>
      <c r="Q50" s="56"/>
      <c r="R50" s="56"/>
      <c r="S50" s="56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8"/>
      <c r="AF50" s="59"/>
      <c r="AG50" s="59"/>
      <c r="AH50" s="55"/>
      <c r="AI50" s="55"/>
      <c r="AJ50" s="55"/>
      <c r="AK50" s="55"/>
      <c r="AL50" s="55"/>
      <c r="AM50" s="60"/>
      <c r="AN50" s="55"/>
      <c r="AO50" s="55"/>
      <c r="AP50" s="55"/>
      <c r="AQ50" s="60"/>
      <c r="AR50" s="55"/>
      <c r="AS50" s="55"/>
      <c r="AT50" s="55"/>
      <c r="AU50" s="55"/>
      <c r="AV50" s="47"/>
      <c r="AW50" s="66" t="s">
        <v>123</v>
      </c>
      <c r="AX50" s="51"/>
      <c r="AY50" s="51"/>
      <c r="AZ50" s="51"/>
      <c r="BA50" s="51"/>
      <c r="BB50" s="51"/>
      <c r="BC50" s="51"/>
      <c r="BD50" s="51"/>
      <c r="BE50" s="51"/>
      <c r="BF50" s="4"/>
      <c r="BG50" s="4"/>
      <c r="BH50" s="4"/>
      <c r="BI50" s="4"/>
      <c r="BJ50" s="4"/>
      <c r="BK50" s="4"/>
    </row>
    <row r="51" spans="1:66" s="2" customFormat="1" ht="34.5" customHeight="1">
      <c r="A51" s="169">
        <v>1</v>
      </c>
      <c r="B51" s="240" t="s">
        <v>202</v>
      </c>
      <c r="C51" s="241"/>
      <c r="D51" s="241"/>
      <c r="E51" s="242"/>
      <c r="F51" s="81" t="s">
        <v>12</v>
      </c>
      <c r="G51" s="23" t="s">
        <v>6</v>
      </c>
      <c r="H51" s="129">
        <f>+PAC!H44</f>
        <v>837000</v>
      </c>
      <c r="I51" s="92">
        <f>+PAC!I44</f>
        <v>0.67192784667418259</v>
      </c>
      <c r="J51" s="61">
        <f>+PAC!J44</f>
        <v>0.32807215332581735</v>
      </c>
      <c r="K51" s="87">
        <v>41699</v>
      </c>
      <c r="L51" s="87">
        <v>42339</v>
      </c>
      <c r="M51" s="25" t="s">
        <v>127</v>
      </c>
      <c r="N51" s="25"/>
      <c r="O51" s="56"/>
      <c r="P51" s="56"/>
      <c r="Q51" s="56"/>
      <c r="R51" s="56"/>
      <c r="S51" s="56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8"/>
      <c r="AF51" s="59"/>
      <c r="AG51" s="59"/>
      <c r="AH51" s="55"/>
      <c r="AI51" s="55"/>
      <c r="AJ51" s="55"/>
      <c r="AK51" s="55"/>
      <c r="AL51" s="55"/>
      <c r="AM51" s="60"/>
      <c r="AN51" s="55"/>
      <c r="AO51" s="55"/>
      <c r="AP51" s="55"/>
      <c r="AQ51" s="60"/>
      <c r="AR51" s="55"/>
      <c r="AS51" s="55"/>
      <c r="AT51" s="55"/>
      <c r="AU51" s="55"/>
      <c r="AV51" s="47"/>
      <c r="AW51" s="66" t="s">
        <v>123</v>
      </c>
      <c r="AX51" s="51"/>
      <c r="AY51" s="51"/>
      <c r="AZ51" s="51"/>
      <c r="BA51" s="51"/>
      <c r="BB51" s="51"/>
      <c r="BC51" s="51"/>
      <c r="BD51" s="51"/>
      <c r="BE51" s="51"/>
      <c r="BF51" s="4"/>
      <c r="BG51" s="4"/>
      <c r="BH51" s="4"/>
      <c r="BI51" s="4"/>
      <c r="BJ51" s="4"/>
      <c r="BK51" s="4"/>
    </row>
    <row r="52" spans="1:66" s="2" customFormat="1" ht="34.5" customHeight="1">
      <c r="A52" s="169">
        <v>2</v>
      </c>
      <c r="B52" s="255" t="str">
        <f>+PAC!B45</f>
        <v>Contratação de Consultoria para apoiar a PMN na estruturação do Cadastro Multifinalitário com GEO</v>
      </c>
      <c r="C52" s="256"/>
      <c r="D52" s="256"/>
      <c r="E52" s="257"/>
      <c r="F52" s="81" t="s">
        <v>206</v>
      </c>
      <c r="G52" s="23" t="s">
        <v>6</v>
      </c>
      <c r="H52" s="129">
        <f>+PAC!H45</f>
        <v>50000</v>
      </c>
      <c r="I52" s="92">
        <f>+PAC!I45</f>
        <v>1</v>
      </c>
      <c r="J52" s="61">
        <f>+PAC!J45</f>
        <v>0</v>
      </c>
      <c r="K52" s="87">
        <f>+PAC!K45</f>
        <v>41640</v>
      </c>
      <c r="L52" s="87">
        <f>+PAC!L45</f>
        <v>41699</v>
      </c>
      <c r="M52" s="25" t="s">
        <v>127</v>
      </c>
      <c r="N52" s="25"/>
      <c r="O52" s="56"/>
      <c r="P52" s="56"/>
      <c r="Q52" s="56"/>
      <c r="R52" s="56"/>
      <c r="S52" s="56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8"/>
      <c r="AF52" s="59"/>
      <c r="AG52" s="59"/>
      <c r="AH52" s="55"/>
      <c r="AI52" s="55"/>
      <c r="AJ52" s="55"/>
      <c r="AK52" s="55"/>
      <c r="AL52" s="55"/>
      <c r="AM52" s="60"/>
      <c r="AN52" s="55"/>
      <c r="AO52" s="55"/>
      <c r="AP52" s="55"/>
      <c r="AQ52" s="60"/>
      <c r="AR52" s="55"/>
      <c r="AS52" s="55"/>
      <c r="AT52" s="55"/>
      <c r="AU52" s="55"/>
      <c r="AV52" s="47"/>
      <c r="AW52" s="66"/>
      <c r="AX52" s="51"/>
      <c r="AY52" s="51"/>
      <c r="AZ52" s="51"/>
      <c r="BA52" s="51"/>
      <c r="BB52" s="51"/>
      <c r="BC52" s="51"/>
      <c r="BD52" s="51"/>
      <c r="BE52" s="51"/>
      <c r="BF52" s="4"/>
      <c r="BG52" s="4"/>
      <c r="BH52" s="4"/>
      <c r="BI52" s="4"/>
      <c r="BJ52" s="4"/>
      <c r="BK52" s="4"/>
    </row>
    <row r="53" spans="1:66" s="2" customFormat="1" ht="24" customHeight="1">
      <c r="A53" s="232" t="s">
        <v>145</v>
      </c>
      <c r="B53" s="232"/>
      <c r="C53" s="232"/>
      <c r="D53" s="232"/>
      <c r="E53" s="232"/>
      <c r="F53" s="113"/>
      <c r="G53" s="113"/>
      <c r="H53" s="133">
        <f>+H54+H55+H56</f>
        <v>509000</v>
      </c>
      <c r="I53" s="137">
        <f>+H54+H55+H56</f>
        <v>509000</v>
      </c>
      <c r="J53" s="113">
        <v>0</v>
      </c>
      <c r="K53" s="113"/>
      <c r="L53" s="113"/>
      <c r="M53" s="113"/>
      <c r="N53" s="113"/>
      <c r="O53" s="56"/>
      <c r="P53" s="56"/>
      <c r="Q53" s="56"/>
      <c r="R53" s="56"/>
      <c r="S53" s="56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8"/>
      <c r="AF53" s="59"/>
      <c r="AG53" s="59"/>
      <c r="AH53" s="55"/>
      <c r="AI53" s="55"/>
      <c r="AJ53" s="55"/>
      <c r="AK53" s="55"/>
      <c r="AL53" s="55"/>
      <c r="AM53" s="60"/>
      <c r="AN53" s="55"/>
      <c r="AO53" s="55"/>
      <c r="AP53" s="55"/>
      <c r="AQ53" s="60"/>
      <c r="AR53" s="55"/>
      <c r="AS53" s="55"/>
      <c r="AT53" s="55"/>
      <c r="AU53" s="55"/>
      <c r="AV53" s="47"/>
      <c r="AW53" s="66" t="s">
        <v>123</v>
      </c>
      <c r="AX53" s="51"/>
      <c r="AY53" s="51"/>
      <c r="AZ53" s="51"/>
      <c r="BA53" s="51"/>
      <c r="BB53" s="51"/>
      <c r="BC53" s="51"/>
      <c r="BD53" s="51"/>
      <c r="BE53" s="51"/>
      <c r="BF53" s="4"/>
      <c r="BG53" s="4"/>
      <c r="BH53" s="4"/>
      <c r="BI53" s="4"/>
      <c r="BJ53" s="4"/>
      <c r="BK53" s="4"/>
    </row>
    <row r="54" spans="1:66" s="2" customFormat="1" ht="31.5" customHeight="1">
      <c r="A54" s="169">
        <v>1</v>
      </c>
      <c r="B54" s="253" t="s">
        <v>190</v>
      </c>
      <c r="C54" s="253"/>
      <c r="D54" s="253"/>
      <c r="E54" s="253"/>
      <c r="F54" s="30" t="s">
        <v>117</v>
      </c>
      <c r="G54" s="23" t="s">
        <v>6</v>
      </c>
      <c r="H54" s="129">
        <f>+PAC!H31</f>
        <v>80500</v>
      </c>
      <c r="I54" s="92">
        <v>1</v>
      </c>
      <c r="J54" s="61">
        <v>0</v>
      </c>
      <c r="K54" s="87">
        <v>41730</v>
      </c>
      <c r="L54" s="87">
        <v>42339</v>
      </c>
      <c r="M54" s="25" t="s">
        <v>127</v>
      </c>
      <c r="N54" s="25"/>
      <c r="O54" s="56"/>
      <c r="P54" s="56"/>
      <c r="Q54" s="56"/>
      <c r="R54" s="56"/>
      <c r="S54" s="56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8"/>
      <c r="AF54" s="59"/>
      <c r="AG54" s="59"/>
      <c r="AH54" s="55"/>
      <c r="AI54" s="55"/>
      <c r="AJ54" s="55"/>
      <c r="AK54" s="55"/>
      <c r="AL54" s="55"/>
      <c r="AM54" s="60"/>
      <c r="AN54" s="55"/>
      <c r="AO54" s="55"/>
      <c r="AP54" s="55"/>
      <c r="AQ54" s="60"/>
      <c r="AR54" s="55"/>
      <c r="AS54" s="55"/>
      <c r="AT54" s="55"/>
      <c r="AU54" s="55"/>
      <c r="AV54" s="62"/>
      <c r="AW54" s="66" t="s">
        <v>123</v>
      </c>
      <c r="AX54" s="51"/>
      <c r="AY54" s="51"/>
      <c r="AZ54" s="51"/>
      <c r="BA54" s="51"/>
      <c r="BB54" s="51"/>
      <c r="BC54" s="51"/>
      <c r="BD54" s="51"/>
      <c r="BE54" s="51"/>
      <c r="BF54" s="4"/>
      <c r="BG54" s="4"/>
      <c r="BH54" s="4"/>
      <c r="BI54" s="4"/>
      <c r="BJ54" s="4"/>
      <c r="BK54" s="4"/>
    </row>
    <row r="55" spans="1:66" s="2" customFormat="1" ht="29.25" customHeight="1">
      <c r="A55" s="23">
        <v>2</v>
      </c>
      <c r="B55" s="253" t="s">
        <v>191</v>
      </c>
      <c r="C55" s="253"/>
      <c r="D55" s="253"/>
      <c r="E55" s="253"/>
      <c r="F55" s="30" t="s">
        <v>117</v>
      </c>
      <c r="G55" s="23" t="s">
        <v>6</v>
      </c>
      <c r="H55" s="129">
        <f>+PAC!H32</f>
        <v>113000</v>
      </c>
      <c r="I55" s="92">
        <v>1</v>
      </c>
      <c r="J55" s="61">
        <v>0</v>
      </c>
      <c r="K55" s="87">
        <v>41730</v>
      </c>
      <c r="L55" s="87">
        <v>42339</v>
      </c>
      <c r="M55" s="25" t="s">
        <v>127</v>
      </c>
      <c r="N55" s="25"/>
      <c r="O55" s="56"/>
      <c r="P55" s="56"/>
      <c r="Q55" s="56"/>
      <c r="R55" s="56"/>
      <c r="S55" s="56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8"/>
      <c r="AF55" s="59"/>
      <c r="AG55" s="59"/>
      <c r="AH55" s="55"/>
      <c r="AI55" s="55"/>
      <c r="AJ55" s="55"/>
      <c r="AK55" s="55"/>
      <c r="AL55" s="55"/>
      <c r="AM55" s="60"/>
      <c r="AN55" s="55"/>
      <c r="AO55" s="55"/>
      <c r="AP55" s="55"/>
      <c r="AQ55" s="60"/>
      <c r="AR55" s="55"/>
      <c r="AS55" s="55"/>
      <c r="AT55" s="55"/>
      <c r="AU55" s="55"/>
      <c r="AV55" s="62"/>
      <c r="AW55" s="66" t="s">
        <v>123</v>
      </c>
      <c r="AX55" s="51"/>
      <c r="AY55" s="51"/>
      <c r="AZ55" s="51"/>
      <c r="BA55" s="51"/>
      <c r="BB55" s="51"/>
      <c r="BC55" s="51"/>
      <c r="BD55" s="51"/>
      <c r="BE55" s="51"/>
      <c r="BF55" s="4"/>
      <c r="BG55" s="4"/>
      <c r="BH55" s="4"/>
      <c r="BI55" s="4"/>
      <c r="BJ55" s="4"/>
      <c r="BK55" s="4"/>
    </row>
    <row r="56" spans="1:66" s="2" customFormat="1" ht="37.5" customHeight="1">
      <c r="A56" s="23">
        <v>3</v>
      </c>
      <c r="B56" s="253" t="s">
        <v>192</v>
      </c>
      <c r="C56" s="253"/>
      <c r="D56" s="253"/>
      <c r="E56" s="253"/>
      <c r="F56" s="30" t="s">
        <v>117</v>
      </c>
      <c r="G56" s="23" t="s">
        <v>6</v>
      </c>
      <c r="H56" s="129">
        <f>+PAC!H33</f>
        <v>315500</v>
      </c>
      <c r="I56" s="92">
        <v>1</v>
      </c>
      <c r="J56" s="61">
        <v>0</v>
      </c>
      <c r="K56" s="87">
        <v>42370</v>
      </c>
      <c r="L56" s="87">
        <v>42917</v>
      </c>
      <c r="M56" s="25" t="s">
        <v>127</v>
      </c>
      <c r="N56" s="25"/>
      <c r="O56" s="56"/>
      <c r="P56" s="56"/>
      <c r="Q56" s="56"/>
      <c r="R56" s="56"/>
      <c r="S56" s="56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8"/>
      <c r="AF56" s="59"/>
      <c r="AG56" s="59"/>
      <c r="AH56" s="55"/>
      <c r="AI56" s="55"/>
      <c r="AJ56" s="55"/>
      <c r="AK56" s="55"/>
      <c r="AL56" s="55"/>
      <c r="AM56" s="60"/>
      <c r="AN56" s="55"/>
      <c r="AO56" s="55"/>
      <c r="AP56" s="55"/>
      <c r="AQ56" s="60"/>
      <c r="AR56" s="55"/>
      <c r="AS56" s="55"/>
      <c r="AT56" s="55"/>
      <c r="AU56" s="55"/>
      <c r="AV56" s="62"/>
      <c r="AW56" s="66" t="s">
        <v>123</v>
      </c>
      <c r="AX56" s="51"/>
      <c r="AY56" s="51"/>
      <c r="AZ56" s="51"/>
      <c r="BA56" s="51"/>
      <c r="BB56" s="51"/>
      <c r="BC56" s="51"/>
      <c r="BD56" s="51"/>
      <c r="BE56" s="51"/>
      <c r="BF56" s="4"/>
      <c r="BG56" s="4"/>
      <c r="BH56" s="4"/>
      <c r="BI56" s="4"/>
      <c r="BJ56" s="4"/>
      <c r="BK56" s="4"/>
    </row>
    <row r="57" spans="1:66" s="7" customFormat="1">
      <c r="A57" s="12"/>
      <c r="B57" s="12"/>
      <c r="C57" s="13"/>
      <c r="D57" s="14"/>
      <c r="E57" s="15"/>
      <c r="F57" s="98"/>
      <c r="G57" s="98"/>
      <c r="H57" s="98"/>
      <c r="I57" s="98"/>
      <c r="J57" s="98"/>
      <c r="K57" s="98"/>
      <c r="L57" s="98"/>
      <c r="M57" s="6"/>
      <c r="AE57" s="11"/>
      <c r="AM57" s="11"/>
      <c r="AQ57" s="11"/>
      <c r="AX57" s="98"/>
      <c r="BL57" s="1"/>
    </row>
    <row r="58" spans="1:66" s="7" customFormat="1">
      <c r="A58" s="12"/>
      <c r="B58" s="12" t="s">
        <v>51</v>
      </c>
      <c r="C58" s="13"/>
      <c r="D58" s="14"/>
      <c r="E58" s="15"/>
      <c r="F58" s="98"/>
      <c r="G58" s="98"/>
      <c r="H58" s="98"/>
      <c r="I58" s="98"/>
      <c r="J58" s="98"/>
      <c r="K58" s="98"/>
      <c r="L58" s="98"/>
      <c r="M58" s="6"/>
      <c r="AE58" s="11"/>
      <c r="AM58" s="11"/>
      <c r="AQ58" s="11"/>
      <c r="BL58" s="1"/>
    </row>
    <row r="59" spans="1:66" s="7" customFormat="1">
      <c r="A59" s="12"/>
      <c r="B59" s="12"/>
      <c r="C59" s="13" t="s">
        <v>52</v>
      </c>
      <c r="D59" s="14"/>
      <c r="E59" s="15"/>
      <c r="F59" s="98"/>
      <c r="G59" s="98"/>
      <c r="H59" s="206"/>
      <c r="I59" s="206"/>
      <c r="J59" s="206"/>
      <c r="K59" s="98"/>
      <c r="L59" s="98"/>
      <c r="M59" s="6"/>
      <c r="AE59" s="11"/>
      <c r="AM59" s="11"/>
      <c r="AQ59" s="11"/>
      <c r="BL59" s="1"/>
    </row>
    <row r="60" spans="1:66" s="7" customFormat="1">
      <c r="A60" s="12"/>
      <c r="B60" s="12"/>
      <c r="C60" s="13" t="s">
        <v>53</v>
      </c>
      <c r="D60" s="14"/>
      <c r="E60" s="15"/>
      <c r="F60" s="98"/>
      <c r="G60" s="98"/>
      <c r="H60" s="98"/>
      <c r="I60" s="98"/>
      <c r="J60" s="98"/>
      <c r="K60" s="98"/>
      <c r="L60" s="98"/>
      <c r="M60" s="6"/>
      <c r="AE60" s="11"/>
      <c r="AM60" s="11"/>
      <c r="AQ60" s="11"/>
      <c r="BL60" s="1"/>
    </row>
    <row r="61" spans="1:66" s="7" customFormat="1">
      <c r="A61" s="12"/>
      <c r="B61" s="12"/>
      <c r="C61" s="13" t="s">
        <v>54</v>
      </c>
      <c r="D61" s="14"/>
      <c r="E61" s="15"/>
      <c r="F61" s="98"/>
      <c r="G61" s="98"/>
      <c r="H61" s="98"/>
      <c r="I61" s="98"/>
      <c r="J61" s="98"/>
      <c r="K61" s="98"/>
      <c r="L61" s="98"/>
      <c r="M61" s="6"/>
      <c r="AE61" s="11"/>
      <c r="AM61" s="11"/>
      <c r="AQ61" s="11"/>
      <c r="BL61" s="1"/>
    </row>
    <row r="62" spans="1:66" s="7" customFormat="1">
      <c r="A62" s="12"/>
      <c r="B62" s="12"/>
      <c r="C62" s="13" t="s">
        <v>55</v>
      </c>
      <c r="D62" s="14"/>
      <c r="E62" s="15"/>
      <c r="F62" s="98"/>
      <c r="G62" s="98"/>
      <c r="H62" s="98"/>
      <c r="I62" s="98"/>
      <c r="J62" s="98"/>
      <c r="K62" s="98"/>
      <c r="L62" s="98"/>
      <c r="M62" s="6"/>
      <c r="AE62" s="11"/>
      <c r="AM62" s="11"/>
      <c r="AQ62" s="11"/>
      <c r="BL62" s="1"/>
    </row>
    <row r="63" spans="1:66" s="7" customFormat="1">
      <c r="A63" s="12"/>
      <c r="B63" s="12"/>
      <c r="C63" s="13" t="s">
        <v>56</v>
      </c>
      <c r="D63" s="14"/>
      <c r="E63" s="15"/>
      <c r="F63" s="98"/>
      <c r="G63" s="98"/>
      <c r="H63" s="98"/>
      <c r="I63" s="98"/>
      <c r="J63" s="98"/>
      <c r="K63" s="98"/>
      <c r="L63" s="98"/>
      <c r="M63" s="6"/>
      <c r="AE63" s="11"/>
      <c r="AM63" s="11"/>
      <c r="AQ63" s="11"/>
      <c r="BL63" s="1"/>
    </row>
    <row r="64" spans="1:66" s="7" customFormat="1">
      <c r="A64" s="12"/>
      <c r="B64" s="12"/>
      <c r="C64" s="13" t="s">
        <v>57</v>
      </c>
      <c r="D64" s="14"/>
      <c r="E64" s="15"/>
      <c r="F64" s="98"/>
      <c r="G64" s="98"/>
      <c r="H64" s="98"/>
      <c r="I64" s="98"/>
      <c r="J64" s="98"/>
      <c r="K64" s="98"/>
      <c r="L64" s="98"/>
      <c r="M64" s="6"/>
      <c r="AE64" s="11"/>
      <c r="AM64" s="11"/>
      <c r="AQ64" s="11"/>
      <c r="BL64" s="1"/>
    </row>
  </sheetData>
  <mergeCells count="64">
    <mergeCell ref="B22:E22"/>
    <mergeCell ref="B52:E52"/>
    <mergeCell ref="A47:E47"/>
    <mergeCell ref="A48:E48"/>
    <mergeCell ref="A50:E50"/>
    <mergeCell ref="A23:E23"/>
    <mergeCell ref="A53:E53"/>
    <mergeCell ref="B46:E46"/>
    <mergeCell ref="B43:E43"/>
    <mergeCell ref="A24:E24"/>
    <mergeCell ref="A29:E29"/>
    <mergeCell ref="A31:E31"/>
    <mergeCell ref="A33:E33"/>
    <mergeCell ref="B30:E30"/>
    <mergeCell ref="A34:E34"/>
    <mergeCell ref="B25:E25"/>
    <mergeCell ref="B26:E26"/>
    <mergeCell ref="B27:E27"/>
    <mergeCell ref="B28:E28"/>
    <mergeCell ref="B56:E56"/>
    <mergeCell ref="B51:E51"/>
    <mergeCell ref="B55:E55"/>
    <mergeCell ref="B54:E54"/>
    <mergeCell ref="B32:E32"/>
    <mergeCell ref="B49:E49"/>
    <mergeCell ref="A36:E36"/>
    <mergeCell ref="B37:E37"/>
    <mergeCell ref="A38:E38"/>
    <mergeCell ref="B39:E39"/>
    <mergeCell ref="B35:E35"/>
    <mergeCell ref="A40:E40"/>
    <mergeCell ref="A41:E41"/>
    <mergeCell ref="B44:E44"/>
    <mergeCell ref="A45:E45"/>
    <mergeCell ref="B42:E42"/>
    <mergeCell ref="B19:E19"/>
    <mergeCell ref="B21:E21"/>
    <mergeCell ref="A16:E16"/>
    <mergeCell ref="BB13:BB15"/>
    <mergeCell ref="BC13:BC15"/>
    <mergeCell ref="A17:E17"/>
    <mergeCell ref="B20:E20"/>
    <mergeCell ref="B18:E18"/>
    <mergeCell ref="BD13:BD15"/>
    <mergeCell ref="BE13:BE15"/>
    <mergeCell ref="K14:K15"/>
    <mergeCell ref="L14:L15"/>
    <mergeCell ref="O14:AI14"/>
    <mergeCell ref="AV13:AV15"/>
    <mergeCell ref="AW13:AW15"/>
    <mergeCell ref="AX13:AX15"/>
    <mergeCell ref="AY13:AY15"/>
    <mergeCell ref="AZ13:AZ15"/>
    <mergeCell ref="BA13:BA15"/>
    <mergeCell ref="A9:AW9"/>
    <mergeCell ref="A13:A15"/>
    <mergeCell ref="B13:E15"/>
    <mergeCell ref="F13:F15"/>
    <mergeCell ref="G13:G15"/>
    <mergeCell ref="H13:H15"/>
    <mergeCell ref="I13:J14"/>
    <mergeCell ref="K13:L13"/>
    <mergeCell ref="M13:M15"/>
    <mergeCell ref="N13:N15"/>
  </mergeCells>
  <printOptions horizontalCentered="1" verticalCentered="1"/>
  <pageMargins left="7.874015748031496E-2" right="0.19685039370078741" top="0" bottom="0" header="0" footer="0"/>
  <pageSetup paperSize="9" scale="80" orientation="landscape" horizontalDpi="4294967292" r:id="rId1"/>
  <headerFooter scaleWithDoc="0"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Z58"/>
  <sheetViews>
    <sheetView showGridLines="0" showRuler="0" zoomScale="80" zoomScaleNormal="80" zoomScaleSheetLayoutView="75" zoomScalePageLayoutView="80" workbookViewId="0">
      <pane ySplit="15" topLeftCell="A34" activePane="bottomLeft" state="frozen"/>
      <selection pane="bottomLeft" activeCell="BT39" sqref="BT39"/>
    </sheetView>
  </sheetViews>
  <sheetFormatPr defaultRowHeight="12.75"/>
  <cols>
    <col min="1" max="1" width="4.85546875" style="12" customWidth="1"/>
    <col min="2" max="2" width="24" style="12" customWidth="1"/>
    <col min="3" max="3" width="9.140625" style="13"/>
    <col min="4" max="4" width="6.42578125" style="14" customWidth="1"/>
    <col min="5" max="5" width="11.5703125" style="15" customWidth="1"/>
    <col min="6" max="6" width="16.85546875" style="107" customWidth="1"/>
    <col min="7" max="7" width="9.5703125" style="107" customWidth="1"/>
    <col min="8" max="8" width="16.140625" style="107" customWidth="1"/>
    <col min="9" max="9" width="11.5703125" style="107" bestFit="1" customWidth="1"/>
    <col min="10" max="10" width="10.85546875" style="107" bestFit="1" customWidth="1"/>
    <col min="11" max="11" width="10.5703125" style="107" customWidth="1"/>
    <col min="12" max="12" width="12" style="107" customWidth="1"/>
    <col min="13" max="13" width="16.140625" style="6" customWidth="1"/>
    <col min="14" max="14" width="15.85546875" style="7" customWidth="1"/>
    <col min="15" max="15" width="5.28515625" style="7" hidden="1" customWidth="1"/>
    <col min="16" max="16" width="5.85546875" style="7" hidden="1" customWidth="1"/>
    <col min="17" max="17" width="6.42578125" style="7" hidden="1" customWidth="1"/>
    <col min="18" max="18" width="6.5703125" style="7" hidden="1" customWidth="1"/>
    <col min="19" max="19" width="5.28515625" style="7" hidden="1" customWidth="1"/>
    <col min="20" max="20" width="5.85546875" style="7" hidden="1" customWidth="1"/>
    <col min="21" max="21" width="6.42578125" style="7" hidden="1" customWidth="1"/>
    <col min="22" max="22" width="6.5703125" style="7" hidden="1" customWidth="1"/>
    <col min="23" max="23" width="5.28515625" style="7" hidden="1" customWidth="1"/>
    <col min="24" max="24" width="5.85546875" style="7" hidden="1" customWidth="1"/>
    <col min="25" max="25" width="6.42578125" style="7" hidden="1" customWidth="1"/>
    <col min="26" max="26" width="6.5703125" style="7" hidden="1" customWidth="1"/>
    <col min="27" max="27" width="5.28515625" style="7" hidden="1" customWidth="1"/>
    <col min="28" max="28" width="5.85546875" style="7" hidden="1" customWidth="1"/>
    <col min="29" max="29" width="6.42578125" style="7" hidden="1" customWidth="1"/>
    <col min="30" max="30" width="6.5703125" style="7" hidden="1" customWidth="1"/>
    <col min="31" max="31" width="5.28515625" style="11" hidden="1" customWidth="1"/>
    <col min="32" max="32" width="5.85546875" style="7" hidden="1" customWidth="1"/>
    <col min="33" max="33" width="6.42578125" style="7" hidden="1" customWidth="1"/>
    <col min="34" max="34" width="6.5703125" style="7" hidden="1" customWidth="1"/>
    <col min="35" max="35" width="5.28515625" style="7" hidden="1" customWidth="1"/>
    <col min="36" max="36" width="5.85546875" style="7" hidden="1" customWidth="1"/>
    <col min="37" max="37" width="6.42578125" style="7" hidden="1" customWidth="1"/>
    <col min="38" max="38" width="6.5703125" style="7" hidden="1" customWidth="1"/>
    <col min="39" max="39" width="5.28515625" style="11" hidden="1" customWidth="1"/>
    <col min="40" max="40" width="5.85546875" style="7" hidden="1" customWidth="1"/>
    <col min="41" max="41" width="6.42578125" style="7" hidden="1" customWidth="1"/>
    <col min="42" max="42" width="6.5703125" style="7" hidden="1" customWidth="1"/>
    <col min="43" max="43" width="5.28515625" style="11" hidden="1" customWidth="1"/>
    <col min="44" max="44" width="5.85546875" style="7" hidden="1" customWidth="1"/>
    <col min="45" max="45" width="6.42578125" style="7" hidden="1" customWidth="1"/>
    <col min="46" max="46" width="6.5703125" style="7" hidden="1" customWidth="1"/>
    <col min="47" max="47" width="28" style="7" hidden="1" customWidth="1"/>
    <col min="48" max="48" width="40" style="7" hidden="1" customWidth="1"/>
    <col min="49" max="49" width="15.5703125" style="7" hidden="1" customWidth="1"/>
    <col min="50" max="50" width="21.28515625" style="7" hidden="1" customWidth="1"/>
    <col min="51" max="51" width="16.85546875" style="7" hidden="1" customWidth="1"/>
    <col min="52" max="52" width="18.28515625" style="7" hidden="1" customWidth="1"/>
    <col min="53" max="53" width="24.85546875" style="7" hidden="1" customWidth="1"/>
    <col min="54" max="54" width="19.42578125" style="7" hidden="1" customWidth="1"/>
    <col min="55" max="55" width="14.42578125" style="7" hidden="1" customWidth="1"/>
    <col min="56" max="56" width="11.5703125" style="7" hidden="1" customWidth="1"/>
    <col min="57" max="57" width="12" style="7" hidden="1" customWidth="1"/>
    <col min="58" max="58" width="14.140625" style="7" hidden="1" customWidth="1"/>
    <col min="59" max="59" width="14.5703125" style="7" hidden="1" customWidth="1"/>
    <col min="60" max="60" width="7" style="7" hidden="1" customWidth="1"/>
    <col min="61" max="61" width="16.28515625" style="7" hidden="1" customWidth="1"/>
    <col min="62" max="63" width="28" style="7" hidden="1" customWidth="1"/>
    <col min="64" max="64" width="6.28515625" style="8" customWidth="1"/>
    <col min="65" max="65" width="7.5703125" style="8" customWidth="1"/>
    <col min="66" max="66" width="10" style="1" customWidth="1"/>
    <col min="67" max="67" width="7.5703125" style="1" customWidth="1"/>
    <col min="68" max="68" width="9.140625" style="1"/>
    <col min="69" max="69" width="7.5703125" style="8" customWidth="1"/>
    <col min="70" max="16384" width="9.140625" style="1"/>
  </cols>
  <sheetData>
    <row r="1" spans="1:69" ht="6" customHeight="1">
      <c r="A1" s="39"/>
    </row>
    <row r="2" spans="1:69" ht="18" hidden="1">
      <c r="A2" s="40" t="s">
        <v>108</v>
      </c>
    </row>
    <row r="3" spans="1:69" ht="18" hidden="1">
      <c r="A3" s="40" t="s">
        <v>109</v>
      </c>
    </row>
    <row r="4" spans="1:69" ht="18" hidden="1">
      <c r="A4" s="40" t="s">
        <v>48</v>
      </c>
    </row>
    <row r="5" spans="1:69" ht="3" hidden="1" customHeight="1">
      <c r="A5" s="40"/>
    </row>
    <row r="6" spans="1:69" ht="18" hidden="1">
      <c r="A6" s="40" t="s">
        <v>110</v>
      </c>
    </row>
    <row r="7" spans="1:69" ht="18" hidden="1">
      <c r="A7" s="40" t="s">
        <v>50</v>
      </c>
    </row>
    <row r="8" spans="1:69" ht="18" hidden="1">
      <c r="A8" s="40" t="s">
        <v>128</v>
      </c>
    </row>
    <row r="9" spans="1:69" ht="18" hidden="1">
      <c r="A9" s="235" t="s">
        <v>129</v>
      </c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235"/>
      <c r="U9" s="235"/>
      <c r="V9" s="235"/>
      <c r="W9" s="235"/>
      <c r="X9" s="235"/>
      <c r="Y9" s="235"/>
      <c r="Z9" s="235"/>
      <c r="AA9" s="235"/>
      <c r="AB9" s="235"/>
      <c r="AC9" s="235"/>
      <c r="AD9" s="235"/>
      <c r="AE9" s="235"/>
      <c r="AF9" s="235"/>
      <c r="AG9" s="235"/>
      <c r="AH9" s="235"/>
      <c r="AI9" s="235"/>
      <c r="AJ9" s="235"/>
      <c r="AK9" s="235"/>
      <c r="AL9" s="235"/>
      <c r="AM9" s="235"/>
      <c r="AN9" s="235"/>
      <c r="AO9" s="235"/>
      <c r="AP9" s="235"/>
      <c r="AQ9" s="235"/>
      <c r="AR9" s="235"/>
      <c r="AS9" s="235"/>
      <c r="AT9" s="235"/>
      <c r="AU9" s="235"/>
      <c r="AV9" s="235"/>
      <c r="AW9" s="235"/>
    </row>
    <row r="10" spans="1:69" ht="18" hidden="1">
      <c r="A10" s="40" t="s">
        <v>130</v>
      </c>
    </row>
    <row r="11" spans="1:69" ht="18" hidden="1">
      <c r="A11" s="40" t="s">
        <v>131</v>
      </c>
    </row>
    <row r="12" spans="1:69" ht="18">
      <c r="A12" s="40"/>
      <c r="G12" s="89" t="s">
        <v>125</v>
      </c>
      <c r="H12" s="90">
        <v>2</v>
      </c>
      <c r="AV12" s="75" t="s">
        <v>122</v>
      </c>
    </row>
    <row r="13" spans="1:69" s="18" customFormat="1" ht="20.25" customHeight="1">
      <c r="A13" s="230" t="s">
        <v>67</v>
      </c>
      <c r="B13" s="230" t="s">
        <v>86</v>
      </c>
      <c r="C13" s="230"/>
      <c r="D13" s="230"/>
      <c r="E13" s="230"/>
      <c r="F13" s="230" t="s">
        <v>0</v>
      </c>
      <c r="G13" s="230" t="s">
        <v>68</v>
      </c>
      <c r="H13" s="230" t="s">
        <v>47</v>
      </c>
      <c r="I13" s="230" t="s">
        <v>69</v>
      </c>
      <c r="J13" s="230"/>
      <c r="K13" s="229" t="s">
        <v>3</v>
      </c>
      <c r="L13" s="229"/>
      <c r="M13" s="230" t="s">
        <v>4</v>
      </c>
      <c r="N13" s="230" t="s">
        <v>5</v>
      </c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7"/>
      <c r="AF13" s="145"/>
      <c r="AG13" s="145"/>
      <c r="AH13" s="145"/>
      <c r="AI13" s="145"/>
      <c r="AJ13" s="145"/>
      <c r="AK13" s="145"/>
      <c r="AL13" s="145"/>
      <c r="AM13" s="147"/>
      <c r="AN13" s="145"/>
      <c r="AO13" s="145"/>
      <c r="AP13" s="145"/>
      <c r="AQ13" s="147"/>
      <c r="AR13" s="145"/>
      <c r="AS13" s="145"/>
      <c r="AT13" s="145"/>
      <c r="AU13" s="145"/>
      <c r="AV13" s="230" t="s">
        <v>71</v>
      </c>
      <c r="AW13" s="230" t="s">
        <v>66</v>
      </c>
      <c r="AX13" s="230" t="s">
        <v>58</v>
      </c>
      <c r="AY13" s="230" t="s">
        <v>59</v>
      </c>
      <c r="AZ13" s="230" t="s">
        <v>60</v>
      </c>
      <c r="BA13" s="230" t="s">
        <v>61</v>
      </c>
      <c r="BB13" s="230" t="s">
        <v>62</v>
      </c>
      <c r="BC13" s="230" t="s">
        <v>63</v>
      </c>
      <c r="BD13" s="230" t="s">
        <v>64</v>
      </c>
      <c r="BE13" s="230" t="s">
        <v>65</v>
      </c>
      <c r="BF13" s="19"/>
      <c r="BG13" s="19"/>
      <c r="BH13" s="19"/>
      <c r="BI13" s="19"/>
      <c r="BJ13" s="19"/>
      <c r="BK13" s="19"/>
      <c r="BL13" s="17"/>
      <c r="BM13" s="17"/>
      <c r="BQ13" s="17"/>
    </row>
    <row r="14" spans="1:69" s="18" customFormat="1" ht="17.25" customHeight="1">
      <c r="A14" s="230"/>
      <c r="B14" s="230"/>
      <c r="C14" s="230"/>
      <c r="D14" s="230"/>
      <c r="E14" s="230"/>
      <c r="F14" s="230"/>
      <c r="G14" s="230"/>
      <c r="H14" s="230"/>
      <c r="I14" s="230"/>
      <c r="J14" s="230"/>
      <c r="K14" s="230" t="s">
        <v>94</v>
      </c>
      <c r="L14" s="230" t="s">
        <v>70</v>
      </c>
      <c r="M14" s="230"/>
      <c r="N14" s="230"/>
      <c r="O14" s="230" t="s">
        <v>14</v>
      </c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230"/>
      <c r="AW14" s="230"/>
      <c r="AX14" s="230"/>
      <c r="AY14" s="230"/>
      <c r="AZ14" s="230"/>
      <c r="BA14" s="230"/>
      <c r="BB14" s="230"/>
      <c r="BC14" s="230"/>
      <c r="BD14" s="230"/>
      <c r="BE14" s="230"/>
      <c r="BF14" s="19"/>
      <c r="BG14" s="19"/>
      <c r="BH14" s="19"/>
      <c r="BI14" s="19"/>
      <c r="BJ14" s="19"/>
      <c r="BK14" s="19"/>
      <c r="BL14" s="234" t="s">
        <v>9</v>
      </c>
      <c r="BM14" s="234"/>
    </row>
    <row r="15" spans="1:69" ht="36.75" customHeight="1">
      <c r="A15" s="230"/>
      <c r="B15" s="230"/>
      <c r="C15" s="230"/>
      <c r="D15" s="230"/>
      <c r="E15" s="230"/>
      <c r="F15" s="230"/>
      <c r="G15" s="230"/>
      <c r="H15" s="230"/>
      <c r="I15" s="145" t="s">
        <v>1</v>
      </c>
      <c r="J15" s="145" t="s">
        <v>2</v>
      </c>
      <c r="K15" s="230"/>
      <c r="L15" s="230"/>
      <c r="M15" s="230"/>
      <c r="N15" s="230"/>
      <c r="O15" s="150" t="s">
        <v>15</v>
      </c>
      <c r="P15" s="150" t="s">
        <v>16</v>
      </c>
      <c r="Q15" s="150" t="s">
        <v>17</v>
      </c>
      <c r="R15" s="150" t="s">
        <v>18</v>
      </c>
      <c r="S15" s="150" t="s">
        <v>19</v>
      </c>
      <c r="T15" s="150" t="s">
        <v>20</v>
      </c>
      <c r="U15" s="150" t="s">
        <v>21</v>
      </c>
      <c r="V15" s="150" t="s">
        <v>22</v>
      </c>
      <c r="W15" s="150" t="s">
        <v>23</v>
      </c>
      <c r="X15" s="150" t="s">
        <v>24</v>
      </c>
      <c r="Y15" s="150" t="s">
        <v>25</v>
      </c>
      <c r="Z15" s="150" t="s">
        <v>26</v>
      </c>
      <c r="AA15" s="150" t="s">
        <v>27</v>
      </c>
      <c r="AB15" s="150" t="s">
        <v>28</v>
      </c>
      <c r="AC15" s="150" t="s">
        <v>29</v>
      </c>
      <c r="AD15" s="150" t="s">
        <v>31</v>
      </c>
      <c r="AE15" s="150" t="s">
        <v>32</v>
      </c>
      <c r="AF15" s="150" t="s">
        <v>33</v>
      </c>
      <c r="AG15" s="150" t="s">
        <v>34</v>
      </c>
      <c r="AH15" s="150" t="s">
        <v>30</v>
      </c>
      <c r="AI15" s="150" t="s">
        <v>35</v>
      </c>
      <c r="AJ15" s="150" t="s">
        <v>36</v>
      </c>
      <c r="AK15" s="150" t="s">
        <v>37</v>
      </c>
      <c r="AL15" s="150" t="s">
        <v>38</v>
      </c>
      <c r="AM15" s="150" t="s">
        <v>39</v>
      </c>
      <c r="AN15" s="150" t="s">
        <v>40</v>
      </c>
      <c r="AO15" s="150" t="s">
        <v>41</v>
      </c>
      <c r="AP15" s="150" t="s">
        <v>42</v>
      </c>
      <c r="AQ15" s="150" t="s">
        <v>43</v>
      </c>
      <c r="AR15" s="150" t="s">
        <v>44</v>
      </c>
      <c r="AS15" s="150" t="s">
        <v>45</v>
      </c>
      <c r="AT15" s="150" t="s">
        <v>46</v>
      </c>
      <c r="AU15" s="145"/>
      <c r="AV15" s="230"/>
      <c r="AW15" s="230"/>
      <c r="AX15" s="230"/>
      <c r="AY15" s="230"/>
      <c r="AZ15" s="230"/>
      <c r="BA15" s="230"/>
      <c r="BB15" s="230"/>
      <c r="BC15" s="230"/>
      <c r="BD15" s="230"/>
      <c r="BE15" s="230"/>
      <c r="BF15" s="10"/>
      <c r="BG15" s="10"/>
      <c r="BH15" s="10"/>
      <c r="BI15" s="10"/>
      <c r="BJ15" s="10"/>
      <c r="BK15" s="10"/>
      <c r="BL15" s="8" t="s">
        <v>8</v>
      </c>
      <c r="BM15" s="8" t="s">
        <v>7</v>
      </c>
      <c r="BN15" s="5" t="s">
        <v>10</v>
      </c>
      <c r="BO15" s="5" t="s">
        <v>11</v>
      </c>
      <c r="BQ15" s="8" t="s">
        <v>7</v>
      </c>
    </row>
    <row r="16" spans="1:69" ht="21" customHeight="1">
      <c r="A16" s="232" t="s">
        <v>199</v>
      </c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  <c r="AE16" s="232"/>
      <c r="AF16" s="232"/>
      <c r="AG16" s="232"/>
      <c r="AH16" s="232"/>
      <c r="AI16" s="232"/>
      <c r="AJ16" s="232"/>
      <c r="AK16" s="232"/>
      <c r="AL16" s="232"/>
      <c r="AM16" s="232"/>
      <c r="AN16" s="232"/>
      <c r="AO16" s="232"/>
      <c r="AP16" s="232"/>
      <c r="AQ16" s="232"/>
      <c r="AR16" s="232"/>
      <c r="AS16" s="232"/>
      <c r="AT16" s="232"/>
      <c r="AU16" s="232"/>
      <c r="AV16" s="232"/>
      <c r="AW16" s="232"/>
      <c r="AX16" s="232"/>
      <c r="AY16" s="232"/>
      <c r="AZ16" s="232"/>
      <c r="BA16" s="232"/>
      <c r="BB16" s="232"/>
      <c r="BC16" s="232"/>
      <c r="BD16" s="232"/>
      <c r="BE16" s="232"/>
      <c r="BF16" s="10"/>
      <c r="BG16" s="10"/>
      <c r="BH16" s="10"/>
      <c r="BI16" s="10"/>
      <c r="BJ16" s="10"/>
      <c r="BK16" s="10"/>
      <c r="BN16" s="5"/>
      <c r="BO16" s="5"/>
    </row>
    <row r="17" spans="1:71" ht="21.75" customHeight="1">
      <c r="A17" s="232" t="s">
        <v>49</v>
      </c>
      <c r="B17" s="232"/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  <c r="AE17" s="232"/>
      <c r="AF17" s="232"/>
      <c r="AG17" s="232"/>
      <c r="AH17" s="232"/>
      <c r="AI17" s="232"/>
      <c r="AJ17" s="232"/>
      <c r="AK17" s="232"/>
      <c r="AL17" s="232"/>
      <c r="AM17" s="232"/>
      <c r="AN17" s="232"/>
      <c r="AO17" s="232"/>
      <c r="AP17" s="232"/>
      <c r="AQ17" s="232"/>
      <c r="AR17" s="232"/>
      <c r="AS17" s="232"/>
      <c r="AT17" s="232"/>
      <c r="AU17" s="232"/>
      <c r="AV17" s="232"/>
      <c r="AW17" s="232"/>
      <c r="AX17" s="232"/>
      <c r="AY17" s="232"/>
      <c r="AZ17" s="232"/>
      <c r="BA17" s="232"/>
      <c r="BB17" s="232"/>
      <c r="BC17" s="232"/>
      <c r="BD17" s="232"/>
      <c r="BE17" s="232"/>
      <c r="BF17" s="10"/>
      <c r="BG17" s="10"/>
      <c r="BH17" s="10"/>
      <c r="BI17" s="10"/>
      <c r="BJ17" s="10"/>
      <c r="BK17" s="10"/>
      <c r="BN17" s="5"/>
      <c r="BO17" s="5"/>
    </row>
    <row r="18" spans="1:71" ht="35.25" customHeight="1">
      <c r="A18" s="104">
        <v>3</v>
      </c>
      <c r="B18" s="225" t="s">
        <v>135</v>
      </c>
      <c r="C18" s="225"/>
      <c r="D18" s="225"/>
      <c r="E18" s="225"/>
      <c r="F18" s="91" t="s">
        <v>134</v>
      </c>
      <c r="G18" s="23" t="s">
        <v>6</v>
      </c>
      <c r="H18" s="129">
        <f>+'[6]São Jose_FINAL_BID'!$D$22</f>
        <v>10517795.805000002</v>
      </c>
      <c r="I18" s="84">
        <v>1</v>
      </c>
      <c r="J18" s="46">
        <v>0</v>
      </c>
      <c r="K18" s="87">
        <v>41974</v>
      </c>
      <c r="L18" s="87">
        <v>43070</v>
      </c>
      <c r="M18" s="38" t="s">
        <v>127</v>
      </c>
      <c r="N18" s="25"/>
      <c r="O18" s="25"/>
      <c r="P18" s="25"/>
      <c r="Q18" s="25"/>
      <c r="R18" s="25"/>
      <c r="S18" s="25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9"/>
      <c r="AF18" s="28"/>
      <c r="AG18" s="28"/>
      <c r="AH18" s="24"/>
      <c r="AI18" s="24"/>
      <c r="AJ18" s="24"/>
      <c r="AK18" s="24"/>
      <c r="AL18" s="24"/>
      <c r="AM18" s="27"/>
      <c r="AN18" s="24"/>
      <c r="AO18" s="24"/>
      <c r="AP18" s="24"/>
      <c r="AQ18" s="27"/>
      <c r="AR18" s="24"/>
      <c r="AS18" s="24"/>
      <c r="AT18" s="24"/>
      <c r="AU18" s="24"/>
      <c r="AV18" s="47" t="s">
        <v>114</v>
      </c>
      <c r="AW18" s="43" t="s">
        <v>123</v>
      </c>
      <c r="AX18" s="49"/>
      <c r="AY18" s="41"/>
      <c r="AZ18" s="41"/>
      <c r="BA18" s="41"/>
      <c r="BB18" s="41"/>
      <c r="BC18" s="41"/>
      <c r="BD18" s="41"/>
      <c r="BE18" s="67"/>
      <c r="BF18" s="10"/>
      <c r="BG18" s="10"/>
      <c r="BH18" s="10"/>
      <c r="BI18" s="10"/>
      <c r="BJ18" s="10"/>
      <c r="BK18" s="10"/>
      <c r="BN18" s="5"/>
      <c r="BO18" s="5"/>
    </row>
    <row r="19" spans="1:71" ht="31.5" customHeight="1" thickBot="1">
      <c r="A19" s="104">
        <v>5</v>
      </c>
      <c r="B19" s="225" t="s">
        <v>180</v>
      </c>
      <c r="C19" s="225"/>
      <c r="D19" s="225"/>
      <c r="E19" s="225"/>
      <c r="F19" s="91" t="s">
        <v>115</v>
      </c>
      <c r="G19" s="23" t="s">
        <v>6</v>
      </c>
      <c r="H19" s="129">
        <f>+apoio!C33*1000</f>
        <v>2035000</v>
      </c>
      <c r="I19" s="84">
        <v>1</v>
      </c>
      <c r="J19" s="46">
        <v>0</v>
      </c>
      <c r="K19" s="87">
        <v>42522</v>
      </c>
      <c r="L19" s="87">
        <v>42917</v>
      </c>
      <c r="M19" s="38" t="s">
        <v>127</v>
      </c>
      <c r="N19" s="25"/>
      <c r="O19" s="25"/>
      <c r="P19" s="25"/>
      <c r="Q19" s="25"/>
      <c r="R19" s="25"/>
      <c r="S19" s="25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9"/>
      <c r="AF19" s="28"/>
      <c r="AG19" s="28"/>
      <c r="AH19" s="24"/>
      <c r="AI19" s="24"/>
      <c r="AJ19" s="24"/>
      <c r="AK19" s="24"/>
      <c r="AL19" s="24"/>
      <c r="AM19" s="27"/>
      <c r="AN19" s="24"/>
      <c r="AO19" s="24"/>
      <c r="AP19" s="24"/>
      <c r="AQ19" s="27"/>
      <c r="AR19" s="24"/>
      <c r="AS19" s="24"/>
      <c r="AT19" s="24"/>
      <c r="AU19" s="24"/>
      <c r="AV19" s="47" t="s">
        <v>111</v>
      </c>
      <c r="AW19" s="43" t="s">
        <v>123</v>
      </c>
      <c r="AX19" s="49"/>
      <c r="AY19" s="51"/>
      <c r="AZ19" s="51"/>
      <c r="BA19" s="51"/>
      <c r="BB19" s="51"/>
      <c r="BC19" s="51"/>
      <c r="BD19" s="41"/>
      <c r="BE19" s="67"/>
      <c r="BF19" s="10"/>
      <c r="BG19" s="10"/>
      <c r="BH19" s="10"/>
      <c r="BI19" s="10"/>
      <c r="BJ19" s="10"/>
      <c r="BK19" s="10"/>
      <c r="BN19" s="96"/>
      <c r="BO19" s="5"/>
    </row>
    <row r="20" spans="1:71" s="2" customFormat="1" ht="20.25" customHeight="1" thickBot="1">
      <c r="A20" s="226" t="s">
        <v>120</v>
      </c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27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  <c r="AW20" s="227"/>
      <c r="AX20" s="227"/>
      <c r="AY20" s="227"/>
      <c r="AZ20" s="227"/>
      <c r="BA20" s="227"/>
      <c r="BB20" s="227"/>
      <c r="BC20" s="227"/>
      <c r="BD20" s="227"/>
      <c r="BE20" s="228"/>
      <c r="BF20" s="4"/>
      <c r="BG20" s="4"/>
      <c r="BH20" s="4"/>
      <c r="BI20" s="4"/>
      <c r="BJ20" s="4"/>
      <c r="BK20" s="4"/>
      <c r="BL20" s="3"/>
      <c r="BM20" s="3"/>
      <c r="BQ20" s="3"/>
    </row>
    <row r="21" spans="1:71" s="2" customFormat="1" ht="39.75" customHeight="1">
      <c r="A21" s="100">
        <v>1</v>
      </c>
      <c r="B21" s="236" t="s">
        <v>168</v>
      </c>
      <c r="C21" s="237"/>
      <c r="D21" s="237"/>
      <c r="E21" s="238"/>
      <c r="F21" s="80" t="s">
        <v>119</v>
      </c>
      <c r="G21" s="23" t="s">
        <v>6</v>
      </c>
      <c r="H21" s="128">
        <f>+apoio!C24</f>
        <v>5135000</v>
      </c>
      <c r="I21" s="85">
        <v>1</v>
      </c>
      <c r="J21" s="46">
        <v>0</v>
      </c>
      <c r="K21" s="83">
        <v>41974</v>
      </c>
      <c r="L21" s="83">
        <v>42156</v>
      </c>
      <c r="M21" s="38" t="s">
        <v>127</v>
      </c>
      <c r="N21" s="38"/>
      <c r="O21" s="38"/>
      <c r="P21" s="38"/>
      <c r="Q21" s="38"/>
      <c r="R21" s="38"/>
      <c r="S21" s="38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53"/>
      <c r="AF21" s="54"/>
      <c r="AG21" s="54"/>
      <c r="AH21" s="21"/>
      <c r="AI21" s="21"/>
      <c r="AJ21" s="21"/>
      <c r="AK21" s="21"/>
      <c r="AL21" s="21"/>
      <c r="AM21" s="22"/>
      <c r="AN21" s="21"/>
      <c r="AO21" s="21"/>
      <c r="AP21" s="21"/>
      <c r="AQ21" s="22"/>
      <c r="AR21" s="21"/>
      <c r="AS21" s="21"/>
      <c r="AT21" s="21"/>
      <c r="AU21" s="21"/>
      <c r="AV21" s="47"/>
      <c r="AW21" s="37" t="s">
        <v>123</v>
      </c>
      <c r="AX21" s="49"/>
      <c r="AY21" s="49"/>
      <c r="AZ21" s="49"/>
      <c r="BA21" s="49"/>
      <c r="BB21" s="49"/>
      <c r="BC21" s="49"/>
      <c r="BD21" s="49"/>
      <c r="BE21" s="49"/>
      <c r="BF21" s="82" t="s">
        <v>121</v>
      </c>
      <c r="BG21" s="4"/>
      <c r="BH21" s="4"/>
      <c r="BI21" s="4"/>
      <c r="BJ21" s="4"/>
      <c r="BK21" s="4"/>
      <c r="BL21" s="3"/>
      <c r="BM21" s="4"/>
      <c r="BN21" s="9"/>
      <c r="BO21" s="9"/>
      <c r="BQ21" s="4"/>
    </row>
    <row r="22" spans="1:71" s="2" customFormat="1" ht="36.75" customHeight="1" thickBot="1">
      <c r="A22" s="102">
        <v>2</v>
      </c>
      <c r="B22" s="236" t="s">
        <v>185</v>
      </c>
      <c r="C22" s="237"/>
      <c r="D22" s="237"/>
      <c r="E22" s="238"/>
      <c r="F22" s="80" t="s">
        <v>119</v>
      </c>
      <c r="G22" s="23" t="s">
        <v>6</v>
      </c>
      <c r="H22" s="131">
        <f>+apoio!C44*1000</f>
        <v>720000</v>
      </c>
      <c r="I22" s="108">
        <v>1</v>
      </c>
      <c r="J22" s="108">
        <v>0</v>
      </c>
      <c r="K22" s="88">
        <v>41730</v>
      </c>
      <c r="L22" s="88">
        <v>42095</v>
      </c>
      <c r="M22" s="38" t="s">
        <v>127</v>
      </c>
      <c r="N22" s="56"/>
      <c r="O22" s="56"/>
      <c r="P22" s="56"/>
      <c r="Q22" s="56"/>
      <c r="R22" s="56"/>
      <c r="S22" s="56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8"/>
      <c r="AF22" s="59"/>
      <c r="AG22" s="59"/>
      <c r="AH22" s="55"/>
      <c r="AI22" s="55"/>
      <c r="AJ22" s="55"/>
      <c r="AK22" s="55"/>
      <c r="AL22" s="55"/>
      <c r="AM22" s="60"/>
      <c r="AN22" s="55"/>
      <c r="AO22" s="55"/>
      <c r="AP22" s="55"/>
      <c r="AQ22" s="60"/>
      <c r="AR22" s="55"/>
      <c r="AS22" s="55"/>
      <c r="AT22" s="55"/>
      <c r="AU22" s="55"/>
      <c r="AV22" s="47"/>
      <c r="AW22" s="37" t="s">
        <v>123</v>
      </c>
      <c r="AX22" s="51"/>
      <c r="AY22" s="51"/>
      <c r="AZ22" s="51"/>
      <c r="BA22" s="51"/>
      <c r="BB22" s="51"/>
      <c r="BC22" s="51"/>
      <c r="BD22" s="51"/>
      <c r="BE22" s="51"/>
      <c r="BF22" s="4"/>
      <c r="BG22" s="4"/>
      <c r="BH22" s="4"/>
      <c r="BI22" s="4"/>
      <c r="BJ22" s="4"/>
      <c r="BK22" s="4"/>
      <c r="BL22" s="3"/>
      <c r="BM22" s="4"/>
      <c r="BQ22" s="4"/>
      <c r="BS22" s="3"/>
    </row>
    <row r="23" spans="1:71" s="2" customFormat="1" ht="24" customHeight="1" thickBot="1">
      <c r="A23" s="226" t="s">
        <v>118</v>
      </c>
      <c r="B23" s="227"/>
      <c r="C23" s="227"/>
      <c r="D23" s="227"/>
      <c r="E23" s="227"/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O23" s="227"/>
      <c r="AP23" s="227"/>
      <c r="AQ23" s="227"/>
      <c r="AR23" s="227"/>
      <c r="AS23" s="227"/>
      <c r="AT23" s="227"/>
      <c r="AU23" s="227"/>
      <c r="AV23" s="227"/>
      <c r="AW23" s="227"/>
      <c r="AX23" s="227"/>
      <c r="AY23" s="227"/>
      <c r="AZ23" s="227"/>
      <c r="BA23" s="227"/>
      <c r="BB23" s="227"/>
      <c r="BC23" s="227"/>
      <c r="BD23" s="227"/>
      <c r="BE23" s="228"/>
      <c r="BF23" s="4"/>
      <c r="BG23" s="4"/>
      <c r="BH23" s="4"/>
      <c r="BI23" s="4"/>
      <c r="BJ23" s="4"/>
      <c r="BK23" s="4"/>
      <c r="BL23" s="3"/>
      <c r="BM23" s="4"/>
      <c r="BQ23" s="4"/>
      <c r="BS23" s="3"/>
    </row>
    <row r="24" spans="1:71" s="2" customFormat="1" ht="51.75" customHeight="1">
      <c r="A24" s="100">
        <v>1</v>
      </c>
      <c r="B24" s="236" t="s">
        <v>140</v>
      </c>
      <c r="C24" s="237"/>
      <c r="D24" s="237"/>
      <c r="E24" s="238"/>
      <c r="F24" s="20" t="s">
        <v>115</v>
      </c>
      <c r="G24" s="37" t="s">
        <v>6</v>
      </c>
      <c r="H24" s="128">
        <f>+'[6]São Jose_FINAL_BID'!$D$20+'[6]São Jose_FINAL_BID'!$D$21+[6]Igrejinha_FINAL_BID!$D$20+[6]Igrejinha_FINAL_BID!$D$21</f>
        <v>867827.16</v>
      </c>
      <c r="I24" s="85">
        <v>1</v>
      </c>
      <c r="J24" s="92">
        <v>0</v>
      </c>
      <c r="K24" s="83">
        <v>41974</v>
      </c>
      <c r="L24" s="83">
        <v>43070</v>
      </c>
      <c r="M24" s="38" t="s">
        <v>127</v>
      </c>
      <c r="N24" s="38"/>
      <c r="O24" s="38"/>
      <c r="P24" s="38"/>
      <c r="Q24" s="38"/>
      <c r="R24" s="38"/>
      <c r="S24" s="38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53"/>
      <c r="AF24" s="54"/>
      <c r="AG24" s="54"/>
      <c r="AH24" s="21"/>
      <c r="AI24" s="21"/>
      <c r="AJ24" s="21"/>
      <c r="AK24" s="21"/>
      <c r="AL24" s="21"/>
      <c r="AM24" s="22"/>
      <c r="AN24" s="21"/>
      <c r="AO24" s="21"/>
      <c r="AP24" s="21"/>
      <c r="AQ24" s="22"/>
      <c r="AR24" s="21"/>
      <c r="AS24" s="21"/>
      <c r="AT24" s="21"/>
      <c r="AU24" s="21"/>
      <c r="AV24" s="47"/>
      <c r="AW24" s="78" t="s">
        <v>123</v>
      </c>
      <c r="AX24" s="49"/>
      <c r="AY24" s="49"/>
      <c r="AZ24" s="49"/>
      <c r="BA24" s="49"/>
      <c r="BB24" s="49"/>
      <c r="BC24" s="49"/>
      <c r="BD24" s="49"/>
      <c r="BE24" s="68"/>
      <c r="BF24" s="4"/>
      <c r="BG24" s="4"/>
      <c r="BH24" s="4"/>
      <c r="BI24" s="4"/>
      <c r="BJ24" s="4"/>
      <c r="BK24" s="4"/>
      <c r="BL24" s="3"/>
      <c r="BM24" s="4"/>
      <c r="BN24" s="9"/>
      <c r="BO24" s="9"/>
      <c r="BQ24" s="4"/>
    </row>
    <row r="25" spans="1:71" s="2" customFormat="1" ht="36.75" customHeight="1">
      <c r="A25" s="101">
        <v>2</v>
      </c>
      <c r="B25" s="236" t="s">
        <v>167</v>
      </c>
      <c r="C25" s="237"/>
      <c r="D25" s="237"/>
      <c r="E25" s="238"/>
      <c r="F25" s="81" t="s">
        <v>117</v>
      </c>
      <c r="G25" s="37" t="s">
        <v>6</v>
      </c>
      <c r="H25" s="129">
        <f>+apoio!C25</f>
        <v>245000</v>
      </c>
      <c r="I25" s="84">
        <v>1</v>
      </c>
      <c r="J25" s="108">
        <v>0</v>
      </c>
      <c r="K25" s="83">
        <v>41974</v>
      </c>
      <c r="L25" s="83">
        <v>42156</v>
      </c>
      <c r="M25" s="38" t="s">
        <v>127</v>
      </c>
      <c r="N25" s="25"/>
      <c r="O25" s="25"/>
      <c r="P25" s="25"/>
      <c r="Q25" s="25"/>
      <c r="R25" s="25"/>
      <c r="S25" s="25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9"/>
      <c r="AF25" s="28"/>
      <c r="AG25" s="28"/>
      <c r="AH25" s="24"/>
      <c r="AI25" s="24"/>
      <c r="AJ25" s="24"/>
      <c r="AK25" s="24"/>
      <c r="AL25" s="24"/>
      <c r="AM25" s="27"/>
      <c r="AN25" s="24"/>
      <c r="AO25" s="24"/>
      <c r="AP25" s="24"/>
      <c r="AQ25" s="27"/>
      <c r="AR25" s="24"/>
      <c r="AS25" s="24"/>
      <c r="AT25" s="24"/>
      <c r="AU25" s="24"/>
      <c r="AV25" s="47"/>
      <c r="AW25" s="78" t="s">
        <v>123</v>
      </c>
      <c r="AX25" s="49"/>
      <c r="AY25" s="49"/>
      <c r="AZ25" s="49"/>
      <c r="BA25" s="49"/>
      <c r="BB25" s="49"/>
      <c r="BC25" s="49"/>
      <c r="BD25" s="49"/>
      <c r="BE25" s="68"/>
      <c r="BF25" s="4"/>
      <c r="BG25" s="4"/>
      <c r="BH25" s="4"/>
      <c r="BI25" s="4"/>
      <c r="BJ25" s="4"/>
      <c r="BK25" s="4"/>
      <c r="BL25" s="3"/>
      <c r="BM25" s="4"/>
      <c r="BQ25" s="4"/>
      <c r="BS25" s="3"/>
    </row>
    <row r="26" spans="1:71" s="2" customFormat="1" ht="30.75" customHeight="1">
      <c r="A26" s="102">
        <v>3</v>
      </c>
      <c r="B26" s="263" t="s">
        <v>190</v>
      </c>
      <c r="C26" s="264"/>
      <c r="D26" s="264"/>
      <c r="E26" s="265"/>
      <c r="F26" s="30" t="s">
        <v>117</v>
      </c>
      <c r="G26" s="37" t="s">
        <v>6</v>
      </c>
      <c r="H26" s="130">
        <f>+[7]Plan1!$H$49</f>
        <v>80500</v>
      </c>
      <c r="I26" s="84">
        <v>1</v>
      </c>
      <c r="J26" s="46">
        <v>0</v>
      </c>
      <c r="K26" s="88">
        <v>41730</v>
      </c>
      <c r="L26" s="88">
        <v>42339</v>
      </c>
      <c r="M26" s="38" t="s">
        <v>127</v>
      </c>
      <c r="N26" s="56"/>
      <c r="O26" s="56"/>
      <c r="P26" s="56"/>
      <c r="Q26" s="56"/>
      <c r="R26" s="56"/>
      <c r="S26" s="56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8"/>
      <c r="AF26" s="59"/>
      <c r="AG26" s="59"/>
      <c r="AH26" s="55"/>
      <c r="AI26" s="55"/>
      <c r="AJ26" s="55"/>
      <c r="AK26" s="55"/>
      <c r="AL26" s="55"/>
      <c r="AM26" s="60"/>
      <c r="AN26" s="55"/>
      <c r="AO26" s="55"/>
      <c r="AP26" s="55"/>
      <c r="AQ26" s="60"/>
      <c r="AR26" s="55"/>
      <c r="AS26" s="55"/>
      <c r="AT26" s="55"/>
      <c r="AU26" s="55"/>
      <c r="AV26" s="47"/>
      <c r="AW26" s="78" t="s">
        <v>123</v>
      </c>
      <c r="AX26" s="51"/>
      <c r="AY26" s="51"/>
      <c r="AZ26" s="51"/>
      <c r="BA26" s="51"/>
      <c r="BB26" s="51"/>
      <c r="BC26" s="51"/>
      <c r="BD26" s="51"/>
      <c r="BE26" s="51"/>
      <c r="BF26" s="4"/>
      <c r="BG26" s="4"/>
      <c r="BH26" s="4"/>
      <c r="BI26" s="4"/>
      <c r="BJ26" s="4"/>
      <c r="BK26" s="4"/>
      <c r="BL26" s="3"/>
      <c r="BM26" s="4"/>
      <c r="BQ26" s="4"/>
      <c r="BS26" s="3"/>
    </row>
    <row r="27" spans="1:71" s="2" customFormat="1" ht="30.75" customHeight="1">
      <c r="A27" s="79">
        <v>4</v>
      </c>
      <c r="B27" s="263" t="s">
        <v>191</v>
      </c>
      <c r="C27" s="264"/>
      <c r="D27" s="264"/>
      <c r="E27" s="265"/>
      <c r="F27" s="30" t="s">
        <v>117</v>
      </c>
      <c r="G27" s="37" t="s">
        <v>6</v>
      </c>
      <c r="H27" s="130">
        <f>+[7]Plan1!$H$50</f>
        <v>113000</v>
      </c>
      <c r="I27" s="84">
        <v>1</v>
      </c>
      <c r="J27" s="46">
        <v>0</v>
      </c>
      <c r="K27" s="88">
        <v>41730</v>
      </c>
      <c r="L27" s="88">
        <v>42339</v>
      </c>
      <c r="M27" s="38" t="s">
        <v>127</v>
      </c>
      <c r="N27" s="56"/>
      <c r="O27" s="56"/>
      <c r="P27" s="56"/>
      <c r="Q27" s="56"/>
      <c r="R27" s="56"/>
      <c r="S27" s="56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8"/>
      <c r="AF27" s="59"/>
      <c r="AG27" s="59"/>
      <c r="AH27" s="55"/>
      <c r="AI27" s="55"/>
      <c r="AJ27" s="55"/>
      <c r="AK27" s="55"/>
      <c r="AL27" s="55"/>
      <c r="AM27" s="60"/>
      <c r="AN27" s="55"/>
      <c r="AO27" s="55"/>
      <c r="AP27" s="55"/>
      <c r="AQ27" s="60"/>
      <c r="AR27" s="55"/>
      <c r="AS27" s="55"/>
      <c r="AT27" s="55"/>
      <c r="AU27" s="55"/>
      <c r="AV27" s="47"/>
      <c r="AW27" s="66" t="s">
        <v>123</v>
      </c>
      <c r="AX27" s="51"/>
      <c r="AY27" s="51"/>
      <c r="AZ27" s="51"/>
      <c r="BA27" s="51"/>
      <c r="BB27" s="51"/>
      <c r="BC27" s="51"/>
      <c r="BD27" s="51"/>
      <c r="BE27" s="51"/>
      <c r="BF27" s="4"/>
      <c r="BG27" s="4"/>
      <c r="BH27" s="4"/>
      <c r="BI27" s="4"/>
      <c r="BJ27" s="4"/>
      <c r="BK27" s="4"/>
      <c r="BL27" s="3"/>
      <c r="BM27" s="4"/>
      <c r="BQ27" s="4"/>
      <c r="BS27" s="3"/>
    </row>
    <row r="28" spans="1:71" s="2" customFormat="1" ht="35.25" customHeight="1">
      <c r="A28" s="79">
        <v>5</v>
      </c>
      <c r="B28" s="263" t="s">
        <v>192</v>
      </c>
      <c r="C28" s="264"/>
      <c r="D28" s="264"/>
      <c r="E28" s="265"/>
      <c r="F28" s="30" t="s">
        <v>117</v>
      </c>
      <c r="G28" s="37" t="s">
        <v>6</v>
      </c>
      <c r="H28" s="130">
        <f>+apoio!E52</f>
        <v>315500</v>
      </c>
      <c r="I28" s="84">
        <v>1</v>
      </c>
      <c r="J28" s="46">
        <v>0</v>
      </c>
      <c r="K28" s="88">
        <v>42370</v>
      </c>
      <c r="L28" s="88">
        <v>42917</v>
      </c>
      <c r="M28" s="38" t="s">
        <v>127</v>
      </c>
      <c r="N28" s="56"/>
      <c r="O28" s="56"/>
      <c r="P28" s="56"/>
      <c r="Q28" s="56"/>
      <c r="R28" s="56"/>
      <c r="S28" s="56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8"/>
      <c r="AF28" s="59"/>
      <c r="AG28" s="59"/>
      <c r="AH28" s="55"/>
      <c r="AI28" s="55"/>
      <c r="AJ28" s="55"/>
      <c r="AK28" s="55"/>
      <c r="AL28" s="55"/>
      <c r="AM28" s="60"/>
      <c r="AN28" s="55"/>
      <c r="AO28" s="55"/>
      <c r="AP28" s="55"/>
      <c r="AQ28" s="60"/>
      <c r="AR28" s="55"/>
      <c r="AS28" s="55"/>
      <c r="AT28" s="55"/>
      <c r="AU28" s="55"/>
      <c r="AV28" s="47"/>
      <c r="AW28" s="66" t="s">
        <v>123</v>
      </c>
      <c r="AX28" s="51"/>
      <c r="AY28" s="51"/>
      <c r="AZ28" s="51"/>
      <c r="BA28" s="51"/>
      <c r="BB28" s="51"/>
      <c r="BC28" s="51"/>
      <c r="BD28" s="51"/>
      <c r="BE28" s="51"/>
      <c r="BF28" s="4"/>
      <c r="BG28" s="4"/>
      <c r="BH28" s="4"/>
      <c r="BI28" s="4"/>
      <c r="BJ28" s="4"/>
      <c r="BK28" s="4"/>
      <c r="BL28" s="3"/>
      <c r="BM28" s="4"/>
      <c r="BQ28" s="4"/>
      <c r="BS28" s="3"/>
    </row>
    <row r="29" spans="1:71" s="2" customFormat="1" ht="21.75" customHeight="1">
      <c r="A29" s="232" t="s">
        <v>126</v>
      </c>
      <c r="B29" s="232"/>
      <c r="C29" s="232"/>
      <c r="D29" s="232"/>
      <c r="E29" s="232"/>
      <c r="F29" s="232"/>
      <c r="G29" s="232"/>
      <c r="H29" s="232"/>
      <c r="I29" s="232"/>
      <c r="J29" s="232"/>
      <c r="K29" s="232"/>
      <c r="L29" s="232"/>
      <c r="M29" s="232"/>
      <c r="N29" s="232"/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  <c r="AE29" s="232"/>
      <c r="AF29" s="232"/>
      <c r="AG29" s="232"/>
      <c r="AH29" s="232"/>
      <c r="AI29" s="232"/>
      <c r="AJ29" s="232"/>
      <c r="AK29" s="232"/>
      <c r="AL29" s="232"/>
      <c r="AM29" s="232"/>
      <c r="AN29" s="232"/>
      <c r="AO29" s="232"/>
      <c r="AP29" s="232"/>
      <c r="AQ29" s="232"/>
      <c r="AR29" s="232"/>
      <c r="AS29" s="232"/>
      <c r="AT29" s="232"/>
      <c r="AU29" s="232"/>
      <c r="AV29" s="232"/>
      <c r="AW29" s="232"/>
      <c r="AX29" s="232"/>
      <c r="AY29" s="232"/>
      <c r="AZ29" s="232"/>
      <c r="BA29" s="232"/>
      <c r="BB29" s="232"/>
      <c r="BC29" s="232"/>
      <c r="BD29" s="232"/>
      <c r="BE29" s="232"/>
      <c r="BF29" s="232"/>
      <c r="BG29" s="232"/>
      <c r="BH29" s="232"/>
      <c r="BI29" s="232"/>
      <c r="BJ29" s="4"/>
      <c r="BK29" s="4"/>
      <c r="BL29" s="3"/>
      <c r="BM29" s="4"/>
      <c r="BQ29" s="4"/>
      <c r="BS29" s="3"/>
    </row>
    <row r="30" spans="1:71" s="2" customFormat="1" ht="31.5" customHeight="1">
      <c r="A30" s="230" t="s">
        <v>67</v>
      </c>
      <c r="B30" s="230" t="s">
        <v>86</v>
      </c>
      <c r="C30" s="230"/>
      <c r="D30" s="230"/>
      <c r="E30" s="230"/>
      <c r="F30" s="230" t="s">
        <v>0</v>
      </c>
      <c r="G30" s="230" t="s">
        <v>68</v>
      </c>
      <c r="H30" s="230" t="s">
        <v>47</v>
      </c>
      <c r="I30" s="230" t="s">
        <v>69</v>
      </c>
      <c r="J30" s="230"/>
      <c r="K30" s="230" t="s">
        <v>3</v>
      </c>
      <c r="L30" s="230"/>
      <c r="M30" s="145"/>
      <c r="N30" s="146"/>
      <c r="O30" s="146"/>
      <c r="P30" s="146"/>
      <c r="Q30" s="146"/>
      <c r="R30" s="146"/>
      <c r="S30" s="146"/>
      <c r="T30" s="146"/>
      <c r="U30" s="146"/>
      <c r="V30" s="146"/>
      <c r="W30" s="146"/>
      <c r="X30" s="146"/>
      <c r="Y30" s="146"/>
      <c r="Z30" s="146"/>
      <c r="AA30" s="146"/>
      <c r="AB30" s="146"/>
      <c r="AC30" s="146"/>
      <c r="AD30" s="146"/>
      <c r="AE30" s="147"/>
      <c r="AF30" s="145"/>
      <c r="AG30" s="145"/>
      <c r="AH30" s="145"/>
      <c r="AI30" s="145"/>
      <c r="AJ30" s="145"/>
      <c r="AK30" s="145"/>
      <c r="AL30" s="145"/>
      <c r="AM30" s="147"/>
      <c r="AN30" s="145"/>
      <c r="AO30" s="145"/>
      <c r="AP30" s="145"/>
      <c r="AQ30" s="147"/>
      <c r="AR30" s="145"/>
      <c r="AS30" s="145"/>
      <c r="AT30" s="145"/>
      <c r="AU30" s="145"/>
      <c r="AV30" s="230" t="s">
        <v>71</v>
      </c>
      <c r="AW30" s="229" t="s">
        <v>66</v>
      </c>
      <c r="AX30" s="231" t="s">
        <v>73</v>
      </c>
      <c r="AY30" s="231"/>
      <c r="AZ30" s="231"/>
      <c r="BA30" s="231"/>
      <c r="BB30" s="231"/>
      <c r="BC30" s="231"/>
      <c r="BD30" s="231"/>
      <c r="BE30" s="231"/>
      <c r="BF30" s="231"/>
      <c r="BG30" s="231"/>
      <c r="BH30" s="231"/>
      <c r="BI30" s="231"/>
      <c r="BJ30" s="4"/>
      <c r="BK30" s="4"/>
      <c r="BL30" s="3"/>
      <c r="BM30" s="4"/>
      <c r="BQ30" s="4"/>
      <c r="BS30" s="3"/>
    </row>
    <row r="31" spans="1:71" s="2" customFormat="1" ht="46.5" customHeight="1" thickBot="1">
      <c r="A31" s="230"/>
      <c r="B31" s="230"/>
      <c r="C31" s="230"/>
      <c r="D31" s="230"/>
      <c r="E31" s="230"/>
      <c r="F31" s="230"/>
      <c r="G31" s="230"/>
      <c r="H31" s="230"/>
      <c r="I31" s="145" t="s">
        <v>1</v>
      </c>
      <c r="J31" s="145" t="s">
        <v>2</v>
      </c>
      <c r="K31" s="145" t="s">
        <v>94</v>
      </c>
      <c r="L31" s="145" t="s">
        <v>70</v>
      </c>
      <c r="M31" s="146"/>
      <c r="N31" s="148"/>
      <c r="O31" s="148"/>
      <c r="P31" s="148"/>
      <c r="Q31" s="148"/>
      <c r="R31" s="148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7"/>
      <c r="AF31" s="145"/>
      <c r="AG31" s="148"/>
      <c r="AH31" s="148"/>
      <c r="AI31" s="148"/>
      <c r="AJ31" s="145"/>
      <c r="AK31" s="148"/>
      <c r="AL31" s="148"/>
      <c r="AM31" s="147"/>
      <c r="AN31" s="145"/>
      <c r="AO31" s="148"/>
      <c r="AP31" s="148"/>
      <c r="AQ31" s="147"/>
      <c r="AR31" s="145"/>
      <c r="AS31" s="148"/>
      <c r="AT31" s="148"/>
      <c r="AU31" s="148"/>
      <c r="AV31" s="230"/>
      <c r="AW31" s="229"/>
      <c r="AX31" s="149" t="s">
        <v>74</v>
      </c>
      <c r="AY31" s="149" t="s">
        <v>75</v>
      </c>
      <c r="AZ31" s="149" t="s">
        <v>76</v>
      </c>
      <c r="BA31" s="149" t="s">
        <v>77</v>
      </c>
      <c r="BB31" s="149" t="s">
        <v>78</v>
      </c>
      <c r="BC31" s="149" t="s">
        <v>79</v>
      </c>
      <c r="BD31" s="149" t="s">
        <v>80</v>
      </c>
      <c r="BE31" s="149" t="s">
        <v>81</v>
      </c>
      <c r="BF31" s="149" t="s">
        <v>82</v>
      </c>
      <c r="BG31" s="149" t="s">
        <v>83</v>
      </c>
      <c r="BH31" s="149" t="s">
        <v>84</v>
      </c>
      <c r="BI31" s="149" t="s">
        <v>85</v>
      </c>
      <c r="BJ31" s="4"/>
      <c r="BK31" s="4"/>
      <c r="BL31" s="3"/>
      <c r="BM31" s="3"/>
      <c r="BQ31" s="3"/>
    </row>
    <row r="32" spans="1:71" ht="31.5" customHeight="1" thickBot="1">
      <c r="A32" s="100">
        <v>3</v>
      </c>
      <c r="B32" s="246" t="s">
        <v>165</v>
      </c>
      <c r="C32" s="246"/>
      <c r="D32" s="246"/>
      <c r="E32" s="246"/>
      <c r="F32" s="81" t="str">
        <f>+F33</f>
        <v>SBQC</v>
      </c>
      <c r="G32" s="37" t="s">
        <v>6</v>
      </c>
      <c r="H32" s="128">
        <f>+apoio!E11*1000</f>
        <v>300000</v>
      </c>
      <c r="I32" s="84">
        <v>1</v>
      </c>
      <c r="J32" s="46">
        <v>0</v>
      </c>
      <c r="K32" s="83">
        <v>41760</v>
      </c>
      <c r="L32" s="83">
        <v>43070</v>
      </c>
      <c r="M32" s="38" t="s">
        <v>127</v>
      </c>
      <c r="N32" s="38"/>
      <c r="O32" s="38"/>
      <c r="P32" s="38"/>
      <c r="Q32" s="38"/>
      <c r="R32" s="38"/>
      <c r="S32" s="38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53"/>
      <c r="AF32" s="54"/>
      <c r="AG32" s="54"/>
      <c r="AH32" s="21"/>
      <c r="AI32" s="21"/>
      <c r="AJ32" s="21"/>
      <c r="AK32" s="21"/>
      <c r="AL32" s="21"/>
      <c r="AM32" s="22"/>
      <c r="AN32" s="21"/>
      <c r="AO32" s="21"/>
      <c r="AP32" s="21"/>
      <c r="AQ32" s="22"/>
      <c r="AR32" s="21"/>
      <c r="AS32" s="21"/>
      <c r="AT32" s="21"/>
      <c r="AU32" s="21"/>
      <c r="AV32" s="47"/>
      <c r="AW32" s="43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7"/>
      <c r="BJ32" s="10"/>
      <c r="BK32" s="10"/>
      <c r="BN32" s="5"/>
      <c r="BO32" s="5"/>
    </row>
    <row r="33" spans="1:104" ht="46.5" customHeight="1" thickBot="1">
      <c r="A33" s="100">
        <v>5</v>
      </c>
      <c r="B33" s="236" t="s">
        <v>139</v>
      </c>
      <c r="C33" s="237"/>
      <c r="D33" s="237"/>
      <c r="E33" s="238"/>
      <c r="F33" s="81" t="str">
        <f>+F52</f>
        <v>SBQC</v>
      </c>
      <c r="G33" s="37" t="s">
        <v>6</v>
      </c>
      <c r="H33" s="128">
        <f>+'[6]São Jose_FINAL_BID'!$D$5+[6]Igrejinha_FINAL_BID!$D$5</f>
        <v>1239925.9550000001</v>
      </c>
      <c r="I33" s="85">
        <v>1</v>
      </c>
      <c r="J33" s="61">
        <v>0</v>
      </c>
      <c r="K33" s="83">
        <v>41640</v>
      </c>
      <c r="L33" s="83">
        <v>41974</v>
      </c>
      <c r="M33" s="38" t="s">
        <v>127</v>
      </c>
      <c r="N33" s="38"/>
      <c r="O33" s="38"/>
      <c r="P33" s="38"/>
      <c r="Q33" s="38"/>
      <c r="R33" s="38"/>
      <c r="S33" s="38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53"/>
      <c r="AF33" s="54"/>
      <c r="AG33" s="54"/>
      <c r="AH33" s="21"/>
      <c r="AI33" s="21"/>
      <c r="AJ33" s="21"/>
      <c r="AK33" s="21"/>
      <c r="AL33" s="21"/>
      <c r="AM33" s="22"/>
      <c r="AN33" s="21"/>
      <c r="AO33" s="21"/>
      <c r="AP33" s="21"/>
      <c r="AQ33" s="22"/>
      <c r="AR33" s="21"/>
      <c r="AS33" s="21"/>
      <c r="AT33" s="21"/>
      <c r="AU33" s="21"/>
      <c r="AV33" s="47"/>
      <c r="AW33" s="43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7"/>
      <c r="BJ33" s="10"/>
      <c r="BK33" s="10"/>
      <c r="BN33" s="5"/>
      <c r="BO33" s="5"/>
    </row>
    <row r="34" spans="1:104" ht="44.25" customHeight="1" thickBot="1">
      <c r="A34" s="100">
        <v>6</v>
      </c>
      <c r="B34" s="240" t="s">
        <v>166</v>
      </c>
      <c r="C34" s="241"/>
      <c r="D34" s="241"/>
      <c r="E34" s="242"/>
      <c r="F34" s="81" t="str">
        <f>+F33</f>
        <v>SBQC</v>
      </c>
      <c r="G34" s="37" t="s">
        <v>6</v>
      </c>
      <c r="H34" s="128">
        <f>+apoio!C23</f>
        <v>250000</v>
      </c>
      <c r="I34" s="85">
        <v>1</v>
      </c>
      <c r="J34" s="61">
        <v>0</v>
      </c>
      <c r="K34" s="83">
        <v>41699</v>
      </c>
      <c r="L34" s="83">
        <v>41974</v>
      </c>
      <c r="M34" s="38" t="s">
        <v>127</v>
      </c>
      <c r="N34" s="38"/>
      <c r="O34" s="38"/>
      <c r="P34" s="38"/>
      <c r="Q34" s="38"/>
      <c r="R34" s="38"/>
      <c r="S34" s="38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53"/>
      <c r="AF34" s="54"/>
      <c r="AG34" s="54"/>
      <c r="AH34" s="21"/>
      <c r="AI34" s="21"/>
      <c r="AJ34" s="21"/>
      <c r="AK34" s="21"/>
      <c r="AL34" s="21"/>
      <c r="AM34" s="22"/>
      <c r="AN34" s="21"/>
      <c r="AO34" s="21"/>
      <c r="AP34" s="21"/>
      <c r="AQ34" s="22"/>
      <c r="AR34" s="21"/>
      <c r="AS34" s="21"/>
      <c r="AT34" s="21"/>
      <c r="AU34" s="21"/>
      <c r="AV34" s="47"/>
      <c r="AW34" s="43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7"/>
      <c r="BJ34" s="10"/>
      <c r="BK34" s="10"/>
      <c r="BN34" s="5"/>
      <c r="BO34" s="5"/>
    </row>
    <row r="35" spans="1:104" ht="33" customHeight="1">
      <c r="A35" s="187">
        <v>7</v>
      </c>
      <c r="B35" s="260" t="s">
        <v>183</v>
      </c>
      <c r="C35" s="261"/>
      <c r="D35" s="261"/>
      <c r="E35" s="262"/>
      <c r="F35" s="188" t="str">
        <f>+F33</f>
        <v>SBQC</v>
      </c>
      <c r="G35" s="189" t="s">
        <v>6</v>
      </c>
      <c r="H35" s="190">
        <f>+apoio!C32*1000</f>
        <v>300000</v>
      </c>
      <c r="I35" s="191">
        <v>1</v>
      </c>
      <c r="J35" s="64">
        <v>0</v>
      </c>
      <c r="K35" s="192">
        <v>42217</v>
      </c>
      <c r="L35" s="192">
        <v>42461</v>
      </c>
      <c r="M35" s="193" t="s">
        <v>127</v>
      </c>
      <c r="N35" s="193"/>
      <c r="O35" s="38"/>
      <c r="P35" s="38"/>
      <c r="Q35" s="38"/>
      <c r="R35" s="38"/>
      <c r="S35" s="38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53"/>
      <c r="AF35" s="54"/>
      <c r="AG35" s="54"/>
      <c r="AH35" s="21"/>
      <c r="AI35" s="21"/>
      <c r="AJ35" s="21"/>
      <c r="AK35" s="21"/>
      <c r="AL35" s="21"/>
      <c r="AM35" s="22"/>
      <c r="AN35" s="21"/>
      <c r="AO35" s="21"/>
      <c r="AP35" s="21"/>
      <c r="AQ35" s="22"/>
      <c r="AR35" s="21"/>
      <c r="AS35" s="21"/>
      <c r="AT35" s="21"/>
      <c r="AU35" s="21"/>
      <c r="AV35" s="47"/>
      <c r="AW35" s="43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7"/>
      <c r="BJ35" s="10"/>
      <c r="BK35" s="10"/>
      <c r="BN35" s="5"/>
      <c r="BO35" s="5"/>
    </row>
    <row r="36" spans="1:104" ht="33" customHeight="1">
      <c r="A36" s="194"/>
      <c r="B36" s="195"/>
      <c r="C36" s="195"/>
      <c r="D36" s="195"/>
      <c r="E36" s="195"/>
      <c r="F36" s="196"/>
      <c r="G36" s="194"/>
      <c r="H36" s="197">
        <f>+H35+H34+H33+H32+H28+H27+H26+H25+H24+H22+H21+H19+H18</f>
        <v>22119548.920000002</v>
      </c>
      <c r="I36" s="198"/>
      <c r="J36" s="198"/>
      <c r="K36" s="199"/>
      <c r="L36" s="199"/>
      <c r="M36" s="200"/>
      <c r="N36" s="200"/>
      <c r="O36" s="186"/>
      <c r="P36" s="38"/>
      <c r="Q36" s="38"/>
      <c r="R36" s="38"/>
      <c r="S36" s="38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53"/>
      <c r="AF36" s="54"/>
      <c r="AG36" s="54"/>
      <c r="AH36" s="21"/>
      <c r="AI36" s="21"/>
      <c r="AJ36" s="21"/>
      <c r="AK36" s="21"/>
      <c r="AL36" s="21"/>
      <c r="AM36" s="22"/>
      <c r="AN36" s="21"/>
      <c r="AO36" s="21"/>
      <c r="AP36" s="21"/>
      <c r="AQ36" s="22"/>
      <c r="AR36" s="21"/>
      <c r="AS36" s="21"/>
      <c r="AT36" s="21"/>
      <c r="AU36" s="21"/>
      <c r="AV36" s="47"/>
      <c r="AW36" s="43"/>
      <c r="AX36" s="49"/>
      <c r="AY36" s="49"/>
      <c r="AZ36" s="49"/>
      <c r="BA36" s="49"/>
      <c r="BB36" s="49"/>
      <c r="BC36" s="49"/>
      <c r="BD36" s="49"/>
      <c r="BE36" s="49"/>
      <c r="BF36" s="184"/>
      <c r="BG36" s="184"/>
      <c r="BH36" s="184"/>
      <c r="BI36" s="185"/>
      <c r="BJ36" s="10"/>
      <c r="BK36" s="10"/>
      <c r="BN36" s="5"/>
      <c r="BO36" s="5"/>
    </row>
    <row r="37" spans="1:104" ht="25.5">
      <c r="A37" s="259" t="s">
        <v>200</v>
      </c>
      <c r="B37" s="259"/>
      <c r="C37" s="259"/>
      <c r="D37" s="259"/>
      <c r="E37" s="259"/>
      <c r="F37" s="259"/>
      <c r="G37" s="259"/>
      <c r="H37" s="259"/>
      <c r="I37" s="259"/>
      <c r="J37" s="259"/>
      <c r="K37" s="259"/>
      <c r="L37" s="259"/>
      <c r="M37" s="259"/>
      <c r="N37" s="259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  <c r="AE37" s="232"/>
      <c r="AF37" s="232"/>
      <c r="AG37" s="232"/>
      <c r="AH37" s="232"/>
      <c r="AI37" s="232"/>
      <c r="AJ37" s="232"/>
      <c r="AK37" s="232"/>
      <c r="AL37" s="232"/>
      <c r="AM37" s="232"/>
      <c r="AN37" s="232"/>
      <c r="AO37" s="232"/>
      <c r="AP37" s="232"/>
      <c r="AQ37" s="232"/>
      <c r="AR37" s="232"/>
      <c r="AS37" s="232"/>
      <c r="AT37" s="232"/>
      <c r="AU37" s="232"/>
      <c r="AV37" s="232"/>
      <c r="AW37" s="232"/>
      <c r="AX37" s="232"/>
      <c r="AY37" s="232"/>
      <c r="AZ37" s="232"/>
      <c r="BA37" s="232"/>
      <c r="BB37" s="232"/>
      <c r="BC37" s="232"/>
      <c r="BD37" s="232"/>
      <c r="BE37" s="232"/>
      <c r="BF37" s="70" t="s">
        <v>91</v>
      </c>
      <c r="BG37" s="70" t="s">
        <v>92</v>
      </c>
      <c r="BH37" s="71" t="s">
        <v>88</v>
      </c>
      <c r="BI37" s="72" t="s">
        <v>93</v>
      </c>
      <c r="BJ37" s="10"/>
      <c r="BK37" s="10"/>
      <c r="BN37" s="5"/>
      <c r="BO37" s="5"/>
    </row>
    <row r="38" spans="1:104" s="2" customFormat="1" ht="28.5" customHeight="1">
      <c r="A38" s="232" t="s">
        <v>49</v>
      </c>
      <c r="B38" s="232"/>
      <c r="C38" s="232"/>
      <c r="D38" s="232"/>
      <c r="E38" s="232"/>
      <c r="F38" s="232"/>
      <c r="G38" s="232"/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  <c r="AE38" s="232"/>
      <c r="AF38" s="232"/>
      <c r="AG38" s="232"/>
      <c r="AH38" s="232"/>
      <c r="AI38" s="232"/>
      <c r="AJ38" s="232"/>
      <c r="AK38" s="232"/>
      <c r="AL38" s="232"/>
      <c r="AM38" s="232"/>
      <c r="AN38" s="232"/>
      <c r="AO38" s="232"/>
      <c r="AP38" s="232"/>
      <c r="AQ38" s="232"/>
      <c r="AR38" s="232"/>
      <c r="AS38" s="232"/>
      <c r="AT38" s="232"/>
      <c r="AU38" s="232"/>
      <c r="AV38" s="232"/>
      <c r="AW38" s="232"/>
      <c r="AX38" s="232"/>
      <c r="AY38" s="232"/>
      <c r="AZ38" s="232"/>
      <c r="BA38" s="232"/>
      <c r="BB38" s="232"/>
      <c r="BC38" s="232"/>
      <c r="BD38" s="232"/>
      <c r="BE38" s="232"/>
      <c r="BF38" s="51">
        <v>40744</v>
      </c>
      <c r="BG38" s="51">
        <v>40752</v>
      </c>
      <c r="BH38" s="51" t="s">
        <v>96</v>
      </c>
      <c r="BI38" s="73" t="s">
        <v>97</v>
      </c>
      <c r="BJ38" s="4"/>
      <c r="BK38" s="4"/>
      <c r="BL38" s="3"/>
      <c r="BM38" s="4"/>
      <c r="BQ38" s="4"/>
    </row>
    <row r="39" spans="1:104" s="2" customFormat="1" ht="45.75" customHeight="1">
      <c r="A39" s="103">
        <v>1</v>
      </c>
      <c r="B39" s="225" t="s">
        <v>137</v>
      </c>
      <c r="C39" s="225"/>
      <c r="D39" s="225"/>
      <c r="E39" s="225"/>
      <c r="F39" s="94" t="s">
        <v>116</v>
      </c>
      <c r="G39" s="37" t="s">
        <v>133</v>
      </c>
      <c r="H39" s="132">
        <f>+'[5]proposta cronograma'!$D$10*1000</f>
        <v>4137445.67</v>
      </c>
      <c r="I39" s="112">
        <v>0</v>
      </c>
      <c r="J39" s="108">
        <v>1</v>
      </c>
      <c r="K39" s="83">
        <v>41426</v>
      </c>
      <c r="L39" s="83">
        <v>42705</v>
      </c>
      <c r="M39" s="38" t="s">
        <v>127</v>
      </c>
      <c r="N39" s="38"/>
      <c r="O39" s="25"/>
      <c r="P39" s="25"/>
      <c r="Q39" s="25"/>
      <c r="R39" s="25"/>
      <c r="S39" s="25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9"/>
      <c r="AF39" s="28"/>
      <c r="AG39" s="28"/>
      <c r="AH39" s="24"/>
      <c r="AI39" s="24"/>
      <c r="AJ39" s="24"/>
      <c r="AK39" s="24"/>
      <c r="AL39" s="24"/>
      <c r="AM39" s="27"/>
      <c r="AN39" s="24"/>
      <c r="AO39" s="24"/>
      <c r="AP39" s="24"/>
      <c r="AQ39" s="27"/>
      <c r="AR39" s="24"/>
      <c r="AS39" s="24"/>
      <c r="AT39" s="24"/>
      <c r="AU39" s="24"/>
      <c r="AV39" s="62" t="s">
        <v>98</v>
      </c>
      <c r="AW39" s="43" t="s">
        <v>95</v>
      </c>
      <c r="AX39" s="48" t="s">
        <v>90</v>
      </c>
      <c r="AY39" s="51" t="s">
        <v>90</v>
      </c>
      <c r="AZ39" s="51" t="s">
        <v>92</v>
      </c>
      <c r="BA39" s="51" t="s">
        <v>92</v>
      </c>
      <c r="BB39" s="51" t="s">
        <v>107</v>
      </c>
      <c r="BC39" s="51">
        <v>40711</v>
      </c>
      <c r="BD39" s="51">
        <v>40718</v>
      </c>
      <c r="BE39" s="51">
        <v>40729</v>
      </c>
      <c r="BF39" s="51">
        <v>40744</v>
      </c>
      <c r="BG39" s="51">
        <v>40752</v>
      </c>
      <c r="BH39" s="51" t="s">
        <v>96</v>
      </c>
      <c r="BI39" s="73" t="s">
        <v>97</v>
      </c>
      <c r="BJ39" s="4"/>
      <c r="BK39" s="4"/>
      <c r="BL39" s="3"/>
      <c r="BM39" s="4"/>
      <c r="BQ39" s="4"/>
    </row>
    <row r="40" spans="1:104" s="2" customFormat="1" ht="45.75" customHeight="1">
      <c r="A40" s="103">
        <v>2</v>
      </c>
      <c r="B40" s="225" t="s">
        <v>136</v>
      </c>
      <c r="C40" s="225"/>
      <c r="D40" s="225"/>
      <c r="E40" s="225"/>
      <c r="F40" s="91" t="s">
        <v>116</v>
      </c>
      <c r="G40" s="37" t="s">
        <v>13</v>
      </c>
      <c r="H40" s="132">
        <f>+'[5]proposta cronograma'!$D$11*1000</f>
        <v>7922790.6449999996</v>
      </c>
      <c r="I40" s="84">
        <v>0</v>
      </c>
      <c r="J40" s="46">
        <v>1</v>
      </c>
      <c r="K40" s="83">
        <v>40422</v>
      </c>
      <c r="L40" s="83">
        <v>42522</v>
      </c>
      <c r="M40" s="38" t="s">
        <v>127</v>
      </c>
      <c r="N40" s="38"/>
      <c r="O40" s="56"/>
      <c r="P40" s="56"/>
      <c r="Q40" s="56"/>
      <c r="R40" s="56"/>
      <c r="S40" s="56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8"/>
      <c r="AF40" s="59"/>
      <c r="AG40" s="59"/>
      <c r="AH40" s="55"/>
      <c r="AI40" s="55"/>
      <c r="AJ40" s="55"/>
      <c r="AK40" s="55"/>
      <c r="AL40" s="55"/>
      <c r="AM40" s="60"/>
      <c r="AN40" s="55"/>
      <c r="AO40" s="55"/>
      <c r="AP40" s="55"/>
      <c r="AQ40" s="60"/>
      <c r="AR40" s="55"/>
      <c r="AS40" s="55"/>
      <c r="AT40" s="55"/>
      <c r="AU40" s="55"/>
      <c r="AV40" s="65" t="s">
        <v>99</v>
      </c>
      <c r="AW40" s="66" t="s">
        <v>100</v>
      </c>
      <c r="AX40" s="51" t="s">
        <v>102</v>
      </c>
      <c r="AY40" s="51" t="s">
        <v>103</v>
      </c>
      <c r="AZ40" s="51" t="s">
        <v>103</v>
      </c>
      <c r="BA40" s="51" t="s">
        <v>104</v>
      </c>
      <c r="BB40" s="51" t="s">
        <v>103</v>
      </c>
      <c r="BC40" s="51" t="s">
        <v>103</v>
      </c>
      <c r="BD40" s="51" t="s">
        <v>102</v>
      </c>
      <c r="BE40" s="51" t="s">
        <v>104</v>
      </c>
      <c r="BF40" s="51" t="s">
        <v>102</v>
      </c>
      <c r="BG40" s="51" t="s">
        <v>104</v>
      </c>
      <c r="BH40" s="51" t="s">
        <v>105</v>
      </c>
      <c r="BI40" s="73" t="s">
        <v>106</v>
      </c>
      <c r="BJ40" s="4"/>
      <c r="BK40" s="4"/>
      <c r="BL40" s="3"/>
      <c r="BM40" s="4"/>
      <c r="BQ40" s="4"/>
    </row>
    <row r="41" spans="1:104" ht="42" customHeight="1" thickBot="1">
      <c r="A41" s="181">
        <v>6</v>
      </c>
      <c r="B41" s="233" t="s">
        <v>181</v>
      </c>
      <c r="C41" s="233"/>
      <c r="D41" s="233"/>
      <c r="E41" s="233"/>
      <c r="F41" s="161" t="s">
        <v>116</v>
      </c>
      <c r="G41" s="162" t="s">
        <v>13</v>
      </c>
      <c r="H41" s="160">
        <f>+apoio!D36*1000</f>
        <v>335654</v>
      </c>
      <c r="I41" s="163">
        <v>0</v>
      </c>
      <c r="J41" s="164">
        <v>1</v>
      </c>
      <c r="K41" s="159">
        <v>39326</v>
      </c>
      <c r="L41" s="159">
        <v>40087</v>
      </c>
      <c r="M41" s="165" t="s">
        <v>127</v>
      </c>
      <c r="N41" s="166"/>
      <c r="O41" s="32"/>
      <c r="P41" s="32"/>
      <c r="Q41" s="32"/>
      <c r="R41" s="32"/>
      <c r="S41" s="32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4"/>
      <c r="AF41" s="35"/>
      <c r="AG41" s="35"/>
      <c r="AH41" s="31"/>
      <c r="AI41" s="31"/>
      <c r="AJ41" s="31"/>
      <c r="AK41" s="31"/>
      <c r="AL41" s="31"/>
      <c r="AM41" s="36"/>
      <c r="AN41" s="31"/>
      <c r="AO41" s="31"/>
      <c r="AP41" s="31"/>
      <c r="AQ41" s="36"/>
      <c r="AR41" s="31"/>
      <c r="AS41" s="31"/>
      <c r="AT41" s="31"/>
      <c r="AU41" s="31"/>
      <c r="AV41" s="63" t="s">
        <v>99</v>
      </c>
      <c r="AW41" s="52" t="s">
        <v>72</v>
      </c>
      <c r="AX41" s="69" t="s">
        <v>101</v>
      </c>
      <c r="AY41" s="69" t="s">
        <v>103</v>
      </c>
      <c r="AZ41" s="69" t="s">
        <v>103</v>
      </c>
      <c r="BA41" s="69" t="s">
        <v>89</v>
      </c>
      <c r="BB41" s="69" t="s">
        <v>103</v>
      </c>
      <c r="BC41" s="69" t="s">
        <v>103</v>
      </c>
      <c r="BD41" s="69" t="s">
        <v>101</v>
      </c>
      <c r="BE41" s="69" t="s">
        <v>89</v>
      </c>
      <c r="BF41" s="69" t="s">
        <v>101</v>
      </c>
      <c r="BG41" s="69" t="s">
        <v>89</v>
      </c>
      <c r="BH41" s="69" t="s">
        <v>89</v>
      </c>
      <c r="BI41" s="74" t="s">
        <v>102</v>
      </c>
      <c r="BJ41" s="10"/>
      <c r="BK41" s="10"/>
      <c r="BN41" s="5"/>
      <c r="BO41" s="5"/>
    </row>
    <row r="42" spans="1:104" s="7" customFormat="1" ht="30">
      <c r="A42" s="205">
        <v>7</v>
      </c>
      <c r="B42" s="239" t="s">
        <v>182</v>
      </c>
      <c r="C42" s="239"/>
      <c r="D42" s="239"/>
      <c r="E42" s="239"/>
      <c r="F42" s="161" t="s">
        <v>116</v>
      </c>
      <c r="G42" s="162" t="s">
        <v>13</v>
      </c>
      <c r="H42" s="201">
        <f>+apoio!D37*1000</f>
        <v>264459.90000000002</v>
      </c>
      <c r="I42" s="163">
        <v>0</v>
      </c>
      <c r="J42" s="167">
        <f>1-I42</f>
        <v>1</v>
      </c>
      <c r="K42" s="202">
        <v>39326</v>
      </c>
      <c r="L42" s="202">
        <v>40087</v>
      </c>
      <c r="M42" s="203" t="s">
        <v>127</v>
      </c>
      <c r="N42" s="203"/>
      <c r="AE42" s="11"/>
      <c r="AM42" s="11"/>
      <c r="AQ42" s="11"/>
      <c r="AX42" s="107"/>
      <c r="BL42" s="8"/>
      <c r="BM42" s="8"/>
      <c r="BN42" s="1"/>
      <c r="BO42" s="1"/>
      <c r="BP42" s="1"/>
      <c r="BQ42" s="8"/>
      <c r="BR42" s="1"/>
      <c r="BS42" s="1"/>
    </row>
    <row r="43" spans="1:104" s="7" customFormat="1">
      <c r="A43" s="12"/>
      <c r="G43" s="107"/>
      <c r="H43" s="204">
        <f>+H42+H41+H40+H39</f>
        <v>12660350.215</v>
      </c>
      <c r="I43" s="107"/>
      <c r="J43" s="107"/>
      <c r="K43" s="107"/>
      <c r="L43" s="107"/>
      <c r="M43" s="6"/>
      <c r="AE43" s="11"/>
      <c r="AM43" s="11"/>
      <c r="AQ43" s="11"/>
      <c r="BL43" s="8"/>
      <c r="BM43" s="8"/>
      <c r="BN43" s="1"/>
      <c r="BO43" s="1"/>
      <c r="BP43" s="1"/>
      <c r="BQ43" s="8"/>
      <c r="BR43" s="1"/>
      <c r="BS43" s="1"/>
      <c r="CV43" s="12"/>
      <c r="CW43" s="13" t="s">
        <v>54</v>
      </c>
      <c r="CX43" s="14"/>
      <c r="CY43" s="15"/>
      <c r="CZ43" s="107"/>
    </row>
    <row r="45" spans="1:104" ht="15">
      <c r="A45" s="232" t="s">
        <v>201</v>
      </c>
      <c r="B45" s="232"/>
      <c r="C45" s="232"/>
      <c r="D45" s="232"/>
      <c r="E45" s="232"/>
      <c r="F45" s="232"/>
      <c r="G45" s="232"/>
      <c r="H45" s="232"/>
      <c r="I45" s="232"/>
      <c r="J45" s="232"/>
      <c r="K45" s="232"/>
      <c r="L45" s="232"/>
      <c r="M45" s="232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  <c r="AE45" s="232"/>
      <c r="AF45" s="232"/>
      <c r="AG45" s="232"/>
      <c r="AH45" s="232"/>
      <c r="AI45" s="232"/>
      <c r="AJ45" s="232"/>
      <c r="AK45" s="232"/>
      <c r="AL45" s="232"/>
      <c r="AM45" s="232"/>
      <c r="AN45" s="232"/>
      <c r="AO45" s="232"/>
      <c r="AP45" s="232"/>
      <c r="AQ45" s="232"/>
      <c r="AR45" s="232"/>
      <c r="AS45" s="232"/>
      <c r="AT45" s="232"/>
      <c r="AU45" s="232"/>
      <c r="AV45" s="232"/>
      <c r="AW45" s="232"/>
      <c r="AX45" s="232"/>
      <c r="AY45" s="232"/>
      <c r="AZ45" s="232"/>
      <c r="BA45" s="232"/>
      <c r="BB45" s="232"/>
      <c r="BC45" s="232"/>
      <c r="BD45" s="232"/>
      <c r="BE45" s="232"/>
    </row>
    <row r="46" spans="1:104" ht="15">
      <c r="A46" s="232" t="s">
        <v>49</v>
      </c>
      <c r="B46" s="232"/>
      <c r="C46" s="232"/>
      <c r="D46" s="232"/>
      <c r="E46" s="232"/>
      <c r="F46" s="232"/>
      <c r="G46" s="232"/>
      <c r="H46" s="232"/>
      <c r="I46" s="232"/>
      <c r="J46" s="232"/>
      <c r="K46" s="232"/>
      <c r="L46" s="232"/>
      <c r="M46" s="232"/>
      <c r="N46" s="232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  <c r="AE46" s="232"/>
      <c r="AF46" s="232"/>
      <c r="AG46" s="232"/>
      <c r="AH46" s="232"/>
      <c r="AI46" s="232"/>
      <c r="AJ46" s="232"/>
      <c r="AK46" s="232"/>
      <c r="AL46" s="232"/>
      <c r="AM46" s="232"/>
      <c r="AN46" s="232"/>
      <c r="AO46" s="232"/>
      <c r="AP46" s="232"/>
      <c r="AQ46" s="232"/>
      <c r="AR46" s="232"/>
      <c r="AS46" s="232"/>
      <c r="AT46" s="232"/>
      <c r="AU46" s="232"/>
      <c r="AV46" s="232"/>
      <c r="AW46" s="232"/>
      <c r="AX46" s="232"/>
      <c r="AY46" s="232"/>
      <c r="AZ46" s="232"/>
      <c r="BA46" s="232"/>
      <c r="BB46" s="232"/>
      <c r="BC46" s="232"/>
      <c r="BD46" s="232"/>
      <c r="BE46" s="232"/>
    </row>
    <row r="47" spans="1:104" ht="28.5" customHeight="1">
      <c r="A47" s="104">
        <v>4</v>
      </c>
      <c r="B47" s="225" t="s">
        <v>138</v>
      </c>
      <c r="C47" s="225"/>
      <c r="D47" s="225"/>
      <c r="E47" s="225"/>
      <c r="F47" s="91" t="s">
        <v>115</v>
      </c>
      <c r="G47" s="23" t="s">
        <v>6</v>
      </c>
      <c r="H47" s="129">
        <f>+[6]Igrejinha_FINAL_BID!$E$31</f>
        <v>5506663.3449999997</v>
      </c>
      <c r="I47" s="84">
        <v>0.25</v>
      </c>
      <c r="J47" s="46">
        <v>0.75</v>
      </c>
      <c r="K47" s="87">
        <v>41974</v>
      </c>
      <c r="L47" s="87">
        <v>43070</v>
      </c>
      <c r="M47" s="38" t="s">
        <v>127</v>
      </c>
      <c r="N47" s="25"/>
      <c r="O47" s="25"/>
      <c r="P47" s="25"/>
      <c r="Q47" s="25"/>
      <c r="R47" s="25"/>
      <c r="S47" s="25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9"/>
      <c r="AF47" s="28"/>
      <c r="AG47" s="28"/>
      <c r="AH47" s="24"/>
      <c r="AI47" s="24"/>
      <c r="AJ47" s="24"/>
      <c r="AK47" s="24"/>
      <c r="AL47" s="24"/>
      <c r="AM47" s="27"/>
      <c r="AN47" s="24"/>
      <c r="AO47" s="24"/>
      <c r="AP47" s="24"/>
      <c r="AQ47" s="27"/>
      <c r="AR47" s="24"/>
      <c r="AS47" s="24"/>
      <c r="AT47" s="24"/>
      <c r="AU47" s="24"/>
      <c r="AV47" s="47" t="s">
        <v>114</v>
      </c>
      <c r="AW47" s="43" t="s">
        <v>123</v>
      </c>
      <c r="AX47" s="49"/>
      <c r="AY47" s="41"/>
      <c r="AZ47" s="41"/>
      <c r="BA47" s="41"/>
      <c r="BB47" s="41"/>
      <c r="BC47" s="41"/>
      <c r="BD47" s="41"/>
      <c r="BE47" s="67"/>
    </row>
    <row r="48" spans="1:104" ht="15">
      <c r="A48" s="232" t="s">
        <v>126</v>
      </c>
      <c r="B48" s="232"/>
      <c r="C48" s="232"/>
      <c r="D48" s="232"/>
      <c r="E48" s="232"/>
      <c r="F48" s="232"/>
      <c r="G48" s="232"/>
      <c r="H48" s="232"/>
      <c r="I48" s="232"/>
      <c r="J48" s="232"/>
      <c r="K48" s="232"/>
      <c r="L48" s="232"/>
      <c r="M48" s="232"/>
      <c r="N48" s="232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  <c r="AE48" s="232"/>
      <c r="AF48" s="232"/>
      <c r="AG48" s="232"/>
      <c r="AH48" s="232"/>
      <c r="AI48" s="232"/>
      <c r="AJ48" s="232"/>
      <c r="AK48" s="232"/>
      <c r="AL48" s="232"/>
      <c r="AM48" s="232"/>
      <c r="AN48" s="232"/>
      <c r="AO48" s="232"/>
      <c r="AP48" s="232"/>
      <c r="AQ48" s="232"/>
      <c r="AR48" s="232"/>
      <c r="AS48" s="232"/>
      <c r="AT48" s="232"/>
      <c r="AU48" s="232"/>
      <c r="AV48" s="232"/>
      <c r="AW48" s="232"/>
      <c r="AX48" s="232"/>
      <c r="AY48" s="232"/>
      <c r="AZ48" s="232"/>
      <c r="BA48" s="232"/>
      <c r="BB48" s="232"/>
      <c r="BC48" s="232"/>
      <c r="BD48" s="232"/>
      <c r="BE48" s="232"/>
      <c r="BF48" s="232"/>
      <c r="BG48" s="232"/>
      <c r="BH48" s="232"/>
      <c r="BI48" s="232"/>
    </row>
    <row r="49" spans="1:61" ht="15">
      <c r="A49" s="230" t="s">
        <v>67</v>
      </c>
      <c r="B49" s="230" t="s">
        <v>86</v>
      </c>
      <c r="C49" s="230"/>
      <c r="D49" s="230"/>
      <c r="E49" s="230"/>
      <c r="F49" s="230" t="s">
        <v>0</v>
      </c>
      <c r="G49" s="230" t="s">
        <v>68</v>
      </c>
      <c r="H49" s="230" t="s">
        <v>47</v>
      </c>
      <c r="I49" s="230" t="s">
        <v>69</v>
      </c>
      <c r="J49" s="230"/>
      <c r="K49" s="230" t="s">
        <v>3</v>
      </c>
      <c r="L49" s="230"/>
      <c r="M49" s="145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  <c r="AB49" s="146"/>
      <c r="AC49" s="146"/>
      <c r="AD49" s="146"/>
      <c r="AE49" s="147"/>
      <c r="AF49" s="145"/>
      <c r="AG49" s="145"/>
      <c r="AH49" s="145"/>
      <c r="AI49" s="145"/>
      <c r="AJ49" s="145"/>
      <c r="AK49" s="145"/>
      <c r="AL49" s="145"/>
      <c r="AM49" s="147"/>
      <c r="AN49" s="145"/>
      <c r="AO49" s="145"/>
      <c r="AP49" s="145"/>
      <c r="AQ49" s="147"/>
      <c r="AR49" s="145"/>
      <c r="AS49" s="145"/>
      <c r="AT49" s="145"/>
      <c r="AU49" s="145"/>
      <c r="AV49" s="230" t="s">
        <v>71</v>
      </c>
      <c r="AW49" s="229" t="s">
        <v>66</v>
      </c>
      <c r="AX49" s="231" t="s">
        <v>73</v>
      </c>
      <c r="AY49" s="231"/>
      <c r="AZ49" s="231"/>
      <c r="BA49" s="231"/>
      <c r="BB49" s="231"/>
      <c r="BC49" s="231"/>
      <c r="BD49" s="231"/>
      <c r="BE49" s="231"/>
      <c r="BF49" s="231"/>
      <c r="BG49" s="231"/>
      <c r="BH49" s="231"/>
      <c r="BI49" s="231"/>
    </row>
    <row r="50" spans="1:61" ht="60">
      <c r="A50" s="230"/>
      <c r="B50" s="230"/>
      <c r="C50" s="230"/>
      <c r="D50" s="230"/>
      <c r="E50" s="230"/>
      <c r="F50" s="230"/>
      <c r="G50" s="230"/>
      <c r="H50" s="230"/>
      <c r="I50" s="145" t="s">
        <v>1</v>
      </c>
      <c r="J50" s="145" t="s">
        <v>2</v>
      </c>
      <c r="K50" s="145" t="s">
        <v>94</v>
      </c>
      <c r="L50" s="145" t="s">
        <v>70</v>
      </c>
      <c r="M50" s="146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8"/>
      <c r="AE50" s="147"/>
      <c r="AF50" s="145"/>
      <c r="AG50" s="148"/>
      <c r="AH50" s="148"/>
      <c r="AI50" s="148"/>
      <c r="AJ50" s="145"/>
      <c r="AK50" s="148"/>
      <c r="AL50" s="148"/>
      <c r="AM50" s="147"/>
      <c r="AN50" s="145"/>
      <c r="AO50" s="148"/>
      <c r="AP50" s="148"/>
      <c r="AQ50" s="147"/>
      <c r="AR50" s="145"/>
      <c r="AS50" s="148"/>
      <c r="AT50" s="148"/>
      <c r="AU50" s="148"/>
      <c r="AV50" s="230"/>
      <c r="AW50" s="229"/>
      <c r="AX50" s="149" t="s">
        <v>74</v>
      </c>
      <c r="AY50" s="149" t="s">
        <v>75</v>
      </c>
      <c r="AZ50" s="149" t="s">
        <v>76</v>
      </c>
      <c r="BA50" s="149" t="s">
        <v>77</v>
      </c>
      <c r="BB50" s="149" t="s">
        <v>78</v>
      </c>
      <c r="BC50" s="149" t="s">
        <v>79</v>
      </c>
      <c r="BD50" s="149" t="s">
        <v>80</v>
      </c>
      <c r="BE50" s="149" t="s">
        <v>81</v>
      </c>
      <c r="BF50" s="149" t="s">
        <v>82</v>
      </c>
      <c r="BG50" s="149" t="s">
        <v>83</v>
      </c>
      <c r="BH50" s="149" t="s">
        <v>84</v>
      </c>
      <c r="BI50" s="149" t="s">
        <v>85</v>
      </c>
    </row>
    <row r="51" spans="1:61" ht="15">
      <c r="A51" s="100">
        <v>1</v>
      </c>
      <c r="B51" s="243" t="s">
        <v>132</v>
      </c>
      <c r="C51" s="244"/>
      <c r="D51" s="244"/>
      <c r="E51" s="245"/>
      <c r="F51" s="93" t="s">
        <v>12</v>
      </c>
      <c r="G51" s="37" t="s">
        <v>6</v>
      </c>
      <c r="H51" s="128">
        <f>+apoio!E9*1000</f>
        <v>1771000</v>
      </c>
      <c r="I51" s="84">
        <f>+apoio!G9</f>
        <v>0.87492941840767924</v>
      </c>
      <c r="J51" s="46">
        <f>+apoio!H9</f>
        <v>0.12507058159232073</v>
      </c>
      <c r="K51" s="83">
        <v>41640</v>
      </c>
      <c r="L51" s="83">
        <v>43070</v>
      </c>
      <c r="M51" s="38" t="s">
        <v>127</v>
      </c>
      <c r="N51" s="38"/>
    </row>
    <row r="52" spans="1:61" ht="15">
      <c r="A52" s="100">
        <v>2</v>
      </c>
      <c r="B52" s="247" t="s">
        <v>156</v>
      </c>
      <c r="C52" s="248"/>
      <c r="D52" s="248"/>
      <c r="E52" s="249"/>
      <c r="F52" s="81" t="s">
        <v>12</v>
      </c>
      <c r="G52" s="37" t="s">
        <v>6</v>
      </c>
      <c r="H52" s="128">
        <f>+apoio!E10*1000</f>
        <v>909000</v>
      </c>
      <c r="I52" s="84">
        <f>+apoio!G10</f>
        <v>0.82013201320132012</v>
      </c>
      <c r="J52" s="46">
        <f>+apoio!H10</f>
        <v>0.17986798679867988</v>
      </c>
      <c r="K52" s="83">
        <v>41913</v>
      </c>
      <c r="L52" s="83">
        <v>43070</v>
      </c>
      <c r="M52" s="38" t="s">
        <v>127</v>
      </c>
      <c r="N52" s="38"/>
    </row>
    <row r="53" spans="1:61" ht="15">
      <c r="A53" s="100">
        <v>4</v>
      </c>
      <c r="B53" s="246" t="s">
        <v>164</v>
      </c>
      <c r="C53" s="246"/>
      <c r="D53" s="246"/>
      <c r="E53" s="246"/>
      <c r="F53" s="81" t="str">
        <f>+F32</f>
        <v>SBQC</v>
      </c>
      <c r="G53" s="37" t="s">
        <v>6</v>
      </c>
      <c r="H53" s="128">
        <f>+apoio!E6*1000</f>
        <v>177000</v>
      </c>
      <c r="I53" s="84">
        <f>+apoio!C18</f>
        <v>0.8192090395480226</v>
      </c>
      <c r="J53" s="46">
        <f>+apoio!D18</f>
        <v>0.1807909604519774</v>
      </c>
      <c r="K53" s="83">
        <v>41760</v>
      </c>
      <c r="L53" s="83">
        <v>43070</v>
      </c>
      <c r="M53" s="38" t="s">
        <v>127</v>
      </c>
      <c r="N53" s="38"/>
    </row>
    <row r="56" spans="1:61">
      <c r="H56" s="204">
        <f>+H53+H52+H51+H47</f>
        <v>8363663.3449999997</v>
      </c>
    </row>
    <row r="58" spans="1:61">
      <c r="H58" s="204">
        <f>+H56+H43+H36</f>
        <v>43143562.480000004</v>
      </c>
    </row>
  </sheetData>
  <mergeCells count="75">
    <mergeCell ref="AZ13:AZ15"/>
    <mergeCell ref="BA13:BA15"/>
    <mergeCell ref="A9:AW9"/>
    <mergeCell ref="A13:A15"/>
    <mergeCell ref="B13:E15"/>
    <mergeCell ref="F13:F15"/>
    <mergeCell ref="G13:G15"/>
    <mergeCell ref="H13:H15"/>
    <mergeCell ref="I13:J14"/>
    <mergeCell ref="K13:L13"/>
    <mergeCell ref="M13:M15"/>
    <mergeCell ref="N13:N15"/>
    <mergeCell ref="BL14:BM14"/>
    <mergeCell ref="A17:BE17"/>
    <mergeCell ref="B39:E39"/>
    <mergeCell ref="B40:E40"/>
    <mergeCell ref="B18:E18"/>
    <mergeCell ref="BB13:BB15"/>
    <mergeCell ref="BC13:BC15"/>
    <mergeCell ref="BD13:BD15"/>
    <mergeCell ref="BE13:BE15"/>
    <mergeCell ref="K14:K15"/>
    <mergeCell ref="L14:L15"/>
    <mergeCell ref="O14:AI14"/>
    <mergeCell ref="AV13:AV15"/>
    <mergeCell ref="AW13:AW15"/>
    <mergeCell ref="AX13:AX15"/>
    <mergeCell ref="AY13:AY15"/>
    <mergeCell ref="B19:E19"/>
    <mergeCell ref="B41:E41"/>
    <mergeCell ref="B42:E42"/>
    <mergeCell ref="A20:BE20"/>
    <mergeCell ref="B21:E21"/>
    <mergeCell ref="B22:E22"/>
    <mergeCell ref="AV30:AV31"/>
    <mergeCell ref="AW30:AW31"/>
    <mergeCell ref="A23:BE23"/>
    <mergeCell ref="B24:E24"/>
    <mergeCell ref="B25:E25"/>
    <mergeCell ref="B26:E26"/>
    <mergeCell ref="B27:E27"/>
    <mergeCell ref="B28:E28"/>
    <mergeCell ref="K30:L30"/>
    <mergeCell ref="B51:E51"/>
    <mergeCell ref="B52:E52"/>
    <mergeCell ref="B32:E32"/>
    <mergeCell ref="B53:E53"/>
    <mergeCell ref="B33:E33"/>
    <mergeCell ref="B47:E47"/>
    <mergeCell ref="A46:BE46"/>
    <mergeCell ref="AX49:BI49"/>
    <mergeCell ref="A48:BI48"/>
    <mergeCell ref="A49:A50"/>
    <mergeCell ref="B49:E50"/>
    <mergeCell ref="F49:F50"/>
    <mergeCell ref="G49:G50"/>
    <mergeCell ref="H49:H50"/>
    <mergeCell ref="I49:J49"/>
    <mergeCell ref="AV49:AV50"/>
    <mergeCell ref="AW49:AW50"/>
    <mergeCell ref="A16:BE16"/>
    <mergeCell ref="A37:BE37"/>
    <mergeCell ref="A38:BE38"/>
    <mergeCell ref="A45:BE45"/>
    <mergeCell ref="B34:E34"/>
    <mergeCell ref="B35:E35"/>
    <mergeCell ref="AX30:BI30"/>
    <mergeCell ref="A29:BI29"/>
    <mergeCell ref="A30:A31"/>
    <mergeCell ref="B30:E31"/>
    <mergeCell ref="F30:F31"/>
    <mergeCell ref="G30:G31"/>
    <mergeCell ref="H30:H31"/>
    <mergeCell ref="I30:J30"/>
    <mergeCell ref="K49:L49"/>
  </mergeCells>
  <printOptions horizontalCentered="1" verticalCentered="1"/>
  <pageMargins left="7.874015748031496E-2" right="0.19685039370078741" top="0" bottom="0" header="0" footer="0"/>
  <pageSetup paperSize="9" scale="80" orientation="landscape" horizontalDpi="4294967292" r:id="rId1"/>
  <headerFooter scaleWithDoc="0" alignWithMargins="0"/>
  <rowBreaks count="1" manualBreakCount="1">
    <brk id="19" max="60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56"/>
  <sheetViews>
    <sheetView topLeftCell="A10" workbookViewId="0">
      <selection activeCell="I41" sqref="I41"/>
    </sheetView>
  </sheetViews>
  <sheetFormatPr defaultRowHeight="12.75"/>
  <cols>
    <col min="2" max="2" width="29.42578125" customWidth="1"/>
    <col min="3" max="3" width="13.28515625" bestFit="1" customWidth="1"/>
    <col min="4" max="4" width="12" bestFit="1" customWidth="1"/>
    <col min="5" max="5" width="15.140625" customWidth="1"/>
  </cols>
  <sheetData>
    <row r="3" spans="2:8">
      <c r="B3" s="115" t="s">
        <v>147</v>
      </c>
      <c r="C3" s="115" t="s">
        <v>148</v>
      </c>
      <c r="D3" s="115" t="s">
        <v>149</v>
      </c>
      <c r="E3" s="115" t="s">
        <v>150</v>
      </c>
    </row>
    <row r="4" spans="2:8">
      <c r="B4" s="116" t="s">
        <v>141</v>
      </c>
      <c r="C4" s="117">
        <f>C5+C6</f>
        <v>2630</v>
      </c>
      <c r="D4" s="117">
        <f t="shared" ref="D4:E4" si="0">D5+D6</f>
        <v>577</v>
      </c>
      <c r="E4" s="117">
        <f t="shared" si="0"/>
        <v>3207</v>
      </c>
    </row>
    <row r="5" spans="2:8" ht="33.75" customHeight="1">
      <c r="B5" s="118" t="s">
        <v>151</v>
      </c>
      <c r="C5" s="119">
        <v>2485</v>
      </c>
      <c r="D5" s="120">
        <v>545</v>
      </c>
      <c r="E5" s="119">
        <f>D5+C5</f>
        <v>3030</v>
      </c>
    </row>
    <row r="6" spans="2:8">
      <c r="B6" s="118" t="s">
        <v>152</v>
      </c>
      <c r="C6" s="120">
        <v>145</v>
      </c>
      <c r="D6" s="120">
        <v>32</v>
      </c>
      <c r="E6" s="119">
        <f>D6+C6</f>
        <v>177</v>
      </c>
    </row>
    <row r="8" spans="2:8">
      <c r="C8" s="115" t="s">
        <v>148</v>
      </c>
      <c r="D8" s="115" t="s">
        <v>149</v>
      </c>
      <c r="E8" s="115" t="s">
        <v>150</v>
      </c>
    </row>
    <row r="9" spans="2:8">
      <c r="B9" s="121" t="s">
        <v>153</v>
      </c>
      <c r="C9" s="123">
        <f>+C5*0.7-140-50</f>
        <v>1549.5</v>
      </c>
      <c r="D9" s="123">
        <f>+D5*0.7-160</f>
        <v>221.5</v>
      </c>
      <c r="E9" s="123">
        <f>+D9+C9</f>
        <v>1771</v>
      </c>
      <c r="G9" s="124">
        <f>+C9/E9</f>
        <v>0.87492941840767924</v>
      </c>
      <c r="H9" s="124">
        <f>+D9/E9</f>
        <v>0.12507058159232073</v>
      </c>
    </row>
    <row r="10" spans="2:8">
      <c r="B10" s="122" t="s">
        <v>154</v>
      </c>
      <c r="C10" s="123">
        <f>+C5*0.3</f>
        <v>745.5</v>
      </c>
      <c r="D10" s="123">
        <f>+D5*0.3</f>
        <v>163.5</v>
      </c>
      <c r="E10" s="123">
        <f>+D10+C10</f>
        <v>909</v>
      </c>
      <c r="G10" s="124">
        <f t="shared" ref="G10:G13" si="1">+C10/E10</f>
        <v>0.82013201320132012</v>
      </c>
      <c r="H10" s="124">
        <f t="shared" ref="H10:H13" si="2">+D10/E10</f>
        <v>0.17986798679867988</v>
      </c>
    </row>
    <row r="11" spans="2:8">
      <c r="B11" s="122" t="s">
        <v>163</v>
      </c>
      <c r="C11" s="123">
        <v>140</v>
      </c>
      <c r="D11" s="123">
        <v>160</v>
      </c>
      <c r="E11" s="123">
        <f>+D11+C11</f>
        <v>300</v>
      </c>
      <c r="G11" s="124">
        <f t="shared" ref="G11" si="3">+C11/E11</f>
        <v>0.46666666666666667</v>
      </c>
      <c r="H11" s="124">
        <f t="shared" ref="H11" si="4">+D11/E11</f>
        <v>0.53333333333333333</v>
      </c>
    </row>
    <row r="12" spans="2:8">
      <c r="B12" s="122" t="s">
        <v>208</v>
      </c>
      <c r="C12" s="123">
        <v>50</v>
      </c>
      <c r="D12" s="123">
        <v>0</v>
      </c>
      <c r="E12" s="123">
        <f>+D12+C12</f>
        <v>50</v>
      </c>
      <c r="G12" s="124">
        <f t="shared" ref="G12" si="5">+C12/E12</f>
        <v>1</v>
      </c>
      <c r="H12" s="124">
        <f t="shared" ref="H12" si="6">+D12/E12</f>
        <v>0</v>
      </c>
    </row>
    <row r="13" spans="2:8">
      <c r="B13" s="122" t="s">
        <v>155</v>
      </c>
      <c r="C13" s="123">
        <f>+C10+C9+C11+C12</f>
        <v>2485</v>
      </c>
      <c r="D13" s="123">
        <f>+D10+D9+D11+D12</f>
        <v>545</v>
      </c>
      <c r="E13" s="123">
        <f>+E10+E9+E11+E12</f>
        <v>3030</v>
      </c>
      <c r="G13" s="124">
        <f t="shared" si="1"/>
        <v>0.82013201320132012</v>
      </c>
      <c r="H13" s="124">
        <f t="shared" si="2"/>
        <v>0.17986798679867988</v>
      </c>
    </row>
    <row r="16" spans="2:8">
      <c r="B16" s="121" t="s">
        <v>157</v>
      </c>
      <c r="C16" s="115" t="s">
        <v>148</v>
      </c>
      <c r="D16" s="115" t="s">
        <v>149</v>
      </c>
      <c r="E16" s="115" t="s">
        <v>150</v>
      </c>
    </row>
    <row r="17" spans="1:5">
      <c r="B17" s="121" t="s">
        <v>162</v>
      </c>
      <c r="C17">
        <f>+C6</f>
        <v>145</v>
      </c>
      <c r="D17">
        <f>+D6</f>
        <v>32</v>
      </c>
      <c r="E17">
        <f>+D17+C17</f>
        <v>177</v>
      </c>
    </row>
    <row r="18" spans="1:5">
      <c r="B18" s="121"/>
      <c r="C18" s="125">
        <f>+C17/E17</f>
        <v>0.8192090395480226</v>
      </c>
      <c r="D18" s="125">
        <f>+D17/E17</f>
        <v>0.1807909604519774</v>
      </c>
      <c r="E18" s="125"/>
    </row>
    <row r="19" spans="1:5">
      <c r="C19" s="126"/>
      <c r="D19" s="126"/>
    </row>
    <row r="21" spans="1:5">
      <c r="A21" s="121" t="s">
        <v>158</v>
      </c>
      <c r="C21" s="115" t="s">
        <v>148</v>
      </c>
      <c r="D21" s="115" t="s">
        <v>149</v>
      </c>
      <c r="E21" s="115" t="s">
        <v>150</v>
      </c>
    </row>
    <row r="22" spans="1:5">
      <c r="C22" s="141"/>
    </row>
    <row r="23" spans="1:5">
      <c r="B23" t="s">
        <v>159</v>
      </c>
      <c r="C23" s="140">
        <f>(+[8]CRONOGRAMA!$E$11+[8]CRONOGRAMA!$D$11)/2</f>
        <v>250000</v>
      </c>
    </row>
    <row r="24" spans="1:5">
      <c r="B24" t="s">
        <v>160</v>
      </c>
      <c r="C24" s="140">
        <v>5135000</v>
      </c>
    </row>
    <row r="25" spans="1:5">
      <c r="B25" t="s">
        <v>161</v>
      </c>
      <c r="C25" s="140">
        <f>+[8]CRONOGRAMA!$F$12/2</f>
        <v>245000</v>
      </c>
    </row>
    <row r="26" spans="1:5">
      <c r="C26" s="140"/>
    </row>
    <row r="27" spans="1:5">
      <c r="C27" s="140">
        <f>+C25+C24+C23</f>
        <v>5630000</v>
      </c>
    </row>
    <row r="29" spans="1:5">
      <c r="A29" s="121" t="s">
        <v>174</v>
      </c>
      <c r="C29" s="142"/>
    </row>
    <row r="30" spans="1:5">
      <c r="C30" s="115" t="s">
        <v>148</v>
      </c>
      <c r="D30" s="115" t="s">
        <v>149</v>
      </c>
      <c r="E30" s="115" t="s">
        <v>150</v>
      </c>
    </row>
    <row r="31" spans="1:5">
      <c r="B31" s="121" t="s">
        <v>175</v>
      </c>
      <c r="C31">
        <v>2335</v>
      </c>
      <c r="E31">
        <f>+D31+C31</f>
        <v>2335</v>
      </c>
    </row>
    <row r="32" spans="1:5">
      <c r="B32" s="121" t="s">
        <v>179</v>
      </c>
      <c r="C32">
        <v>300</v>
      </c>
      <c r="E32">
        <f>+D32+C32</f>
        <v>300</v>
      </c>
    </row>
    <row r="33" spans="1:5">
      <c r="B33" s="121" t="s">
        <v>176</v>
      </c>
      <c r="C33">
        <v>2035</v>
      </c>
      <c r="E33">
        <f>+D33+C33</f>
        <v>2035</v>
      </c>
    </row>
    <row r="34" spans="1:5">
      <c r="B34" s="121" t="s">
        <v>155</v>
      </c>
      <c r="C34">
        <f>+C33+C32</f>
        <v>2335</v>
      </c>
      <c r="E34">
        <f>+E33+E32</f>
        <v>2335</v>
      </c>
    </row>
    <row r="36" spans="1:5">
      <c r="B36" s="118" t="s">
        <v>177</v>
      </c>
      <c r="C36" s="144">
        <v>0</v>
      </c>
      <c r="D36" s="119">
        <f>335654/1000</f>
        <v>335.654</v>
      </c>
      <c r="E36" s="119">
        <f t="shared" ref="E36:E37" si="7">C36+D36</f>
        <v>335.654</v>
      </c>
    </row>
    <row r="37" spans="1:5">
      <c r="B37" s="118" t="s">
        <v>178</v>
      </c>
      <c r="C37" s="144">
        <v>0</v>
      </c>
      <c r="D37" s="158">
        <f>264459.9/1000</f>
        <v>264.4599</v>
      </c>
      <c r="E37" s="119">
        <f t="shared" si="7"/>
        <v>264.4599</v>
      </c>
    </row>
    <row r="40" spans="1:5">
      <c r="A40" s="121" t="s">
        <v>186</v>
      </c>
    </row>
    <row r="42" spans="1:5">
      <c r="B42" s="116" t="s">
        <v>184</v>
      </c>
      <c r="C42" s="117">
        <f>SUM(C43:C45)</f>
        <v>1825</v>
      </c>
      <c r="D42" s="117">
        <f t="shared" ref="D42:E42" si="8">SUM(D43:D45)</f>
        <v>291</v>
      </c>
      <c r="E42" s="117">
        <f t="shared" si="8"/>
        <v>2116</v>
      </c>
    </row>
    <row r="43" spans="1:5">
      <c r="B43" s="118" t="s">
        <v>187</v>
      </c>
      <c r="C43" s="143">
        <f>665-106-50</f>
        <v>509</v>
      </c>
      <c r="D43" s="143">
        <v>0</v>
      </c>
      <c r="E43" s="143">
        <f>C43+D43</f>
        <v>509</v>
      </c>
    </row>
    <row r="44" spans="1:5">
      <c r="B44" s="118" t="s">
        <v>188</v>
      </c>
      <c r="C44" s="143">
        <v>720</v>
      </c>
      <c r="D44" s="143">
        <v>0</v>
      </c>
      <c r="E44" s="143">
        <f>C44+D44</f>
        <v>720</v>
      </c>
    </row>
    <row r="45" spans="1:5">
      <c r="B45" s="118" t="s">
        <v>189</v>
      </c>
      <c r="C45" s="143">
        <f>490+106+50-50</f>
        <v>596</v>
      </c>
      <c r="D45" s="143">
        <v>291</v>
      </c>
      <c r="E45" s="143">
        <f>C45+D45</f>
        <v>887</v>
      </c>
    </row>
    <row r="46" spans="1:5">
      <c r="B46" s="118" t="s">
        <v>207</v>
      </c>
      <c r="C46" s="143">
        <v>50</v>
      </c>
      <c r="D46" s="143">
        <v>0</v>
      </c>
      <c r="E46" s="143">
        <f>C46+D46</f>
        <v>50</v>
      </c>
    </row>
    <row r="47" spans="1:5">
      <c r="C47">
        <f>+C45/E45</f>
        <v>0.67192784667418259</v>
      </c>
      <c r="D47">
        <f>+D45/E45</f>
        <v>0.32807215332581735</v>
      </c>
    </row>
    <row r="49" spans="2:5">
      <c r="C49" s="180" t="s">
        <v>196</v>
      </c>
      <c r="D49" s="180" t="s">
        <v>197</v>
      </c>
      <c r="E49" s="180" t="s">
        <v>198</v>
      </c>
    </row>
    <row r="50" spans="2:5" ht="15">
      <c r="B50" s="172" t="s">
        <v>193</v>
      </c>
      <c r="C50" s="174">
        <v>161000</v>
      </c>
      <c r="D50" s="175">
        <v>80500</v>
      </c>
      <c r="E50" s="176">
        <f>+D50</f>
        <v>80500</v>
      </c>
    </row>
    <row r="51" spans="2:5" ht="15">
      <c r="B51" s="172" t="s">
        <v>194</v>
      </c>
      <c r="C51" s="174">
        <v>226000</v>
      </c>
      <c r="D51" s="175">
        <v>113000</v>
      </c>
      <c r="E51" s="176">
        <f>+D51</f>
        <v>113000</v>
      </c>
    </row>
    <row r="52" spans="2:5" ht="15">
      <c r="B52" s="173" t="s">
        <v>195</v>
      </c>
      <c r="C52" s="177">
        <v>942000</v>
      </c>
      <c r="D52" s="175">
        <v>471000</v>
      </c>
      <c r="E52" s="178">
        <v>315500</v>
      </c>
    </row>
    <row r="53" spans="2:5">
      <c r="B53" s="170"/>
      <c r="C53" s="179">
        <v>1329000</v>
      </c>
      <c r="D53" s="176">
        <v>664500</v>
      </c>
      <c r="E53" s="176">
        <f>+E52+E51+E50</f>
        <v>509000</v>
      </c>
    </row>
    <row r="55" spans="2:5">
      <c r="E55">
        <f>+'[5]proposta cronograma'!$C$21*1000</f>
        <v>509000</v>
      </c>
    </row>
    <row r="56" spans="2:5">
      <c r="E56" s="171">
        <f>+E55-E53</f>
        <v>0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37720603</IDBDocs_x0020_Number>
    <TaxCatchAll xmlns="cdc7663a-08f0-4737-9e8c-148ce897a09c">
      <Value>13</Value>
      <Value>30</Value>
      <Value>1</Value>
    </TaxCatchAll>
    <Phase xmlns="cdc7663a-08f0-4737-9e8c-148ce897a09c" xsi:nil="true"/>
    <SISCOR_x0020_Number xmlns="cdc7663a-08f0-4737-9e8c-148ce897a09c" xsi:nil="true"/>
    <Division_x0020_or_x0020_Unit xmlns="cdc7663a-08f0-4737-9e8c-148ce897a09c">IFD/FMM</Division_x0020_or_x0020_Unit>
    <Approval_x0020_Number xmlns="cdc7663a-08f0-4737-9e8c-148ce897a09c">1943/OC-BR</Approval_x0020_Number>
    <Document_x0020_Author xmlns="cdc7663a-08f0-4737-9e8c-148ce897a09c">Curvelo, Aderbal Jose</Document_x0020_Author>
    <Fiscal_x0020_Year_x0020_IDB xmlns="cdc7663a-08f0-4737-9e8c-148ce897a09c">2013</Fiscal_x0020_Year_x0020_IDB>
    <Other_x0020_Author xmlns="cdc7663a-08f0-4737-9e8c-148ce897a09c" xsi:nil="true"/>
    <Project_x0020_Number xmlns="cdc7663a-08f0-4737-9e8c-148ce897a09c">BR-L1055,BR-L1386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class="ExternalClass84BC6D13DA594DF79B28AEC0D0A39158"&gt;MS EXCELLPLoan Proposal0NPO-BR-L1055-Anl32364946&lt;/div&gt;</Migration_x0020_Info>
    <Operation_x0020_Type xmlns="cdc7663a-08f0-4737-9e8c-148ce897a09c" xsi:nil="true"/>
    <Record_x0020_Number xmlns="cdc7663a-08f0-4737-9e8c-148ce897a09c">R0002798994</Record_x0020_Number>
    <Document_x0020_Language_x0020_IDB xmlns="cdc7663a-08f0-4737-9e8c-148ce897a09c">Spanish</Document_x0020_Language_x0020_IDB>
    <Identifier xmlns="cdc7663a-08f0-4737-9e8c-148ce897a09c">Plan de Adquisiciones - PA TECFILE</Identifier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Abstract xmlns="cdc7663a-08f0-4737-9e8c-148ce897a09c" xsi:nil="true"/>
    <Editor1 xmlns="cdc7663a-08f0-4737-9e8c-148ce897a09c" xsi:nil="true"/>
    <Disclosure_x0020_Activity xmlns="cdc7663a-08f0-4737-9e8c-148ce897a09c">Loan Proposal</Disclosure_x0020_Activity>
    <Region xmlns="cdc7663a-08f0-4737-9e8c-148ce897a09c" xsi:nil="true"/>
    <_dlc_DocId xmlns="cdc7663a-08f0-4737-9e8c-148ce897a09c">EZSHARE-646267637-325</_dlc_DocId>
    <Publication_x0020_Type xmlns="cdc7663a-08f0-4737-9e8c-148ce897a09c" xsi:nil="true"/>
    <Issue_x0020_Date xmlns="cdc7663a-08f0-4737-9e8c-148ce897a09c" xsi:nil="true"/>
    <KP_x0020_Topics xmlns="cdc7663a-08f0-4737-9e8c-148ce897a09c" xsi:nil="true"/>
    <Webtopic xmlns="cdc7663a-08f0-4737-9e8c-148ce897a09c">Urban Development</Webtopic>
    <Publishing_x0020_House xmlns="cdc7663a-08f0-4737-9e8c-148ce897a09c" xsi:nil="true"/>
    <Disclosed xmlns="cdc7663a-08f0-4737-9e8c-148ce897a09c">true</Disclosed>
    <_dlc_DocIdUrl xmlns="cdc7663a-08f0-4737-9e8c-148ce897a09c">
      <Url>https://idbg.sharepoint.com/teams/EZ-BR-LON/BR-L1055/_layouts/15/DocIdRedir.aspx?ID=EZSHARE-646267637-325</Url>
      <Description>EZSHARE-646267637-325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865037E77BB524C8D3DC114DF1555FB" ma:contentTypeVersion="3519" ma:contentTypeDescription="A content type to manage public (operations) IDB documents" ma:contentTypeScope="" ma:versionID="a7d6d2319178adf53a1006f1f44bf71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d3781321cad55452cadae92803181b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F62A3C89-842F-4F79-AF11-FC1396541C4F}"/>
</file>

<file path=customXml/itemProps2.xml><?xml version="1.0" encoding="utf-8"?>
<ds:datastoreItem xmlns:ds="http://schemas.openxmlformats.org/officeDocument/2006/customXml" ds:itemID="{59976E76-0F40-401C-962B-0F2A8D098F3C}"/>
</file>

<file path=customXml/itemProps3.xml><?xml version="1.0" encoding="utf-8"?>
<ds:datastoreItem xmlns:ds="http://schemas.openxmlformats.org/officeDocument/2006/customXml" ds:itemID="{1D261C12-19C0-4F77-AFE4-2A8E0EE8D795}"/>
</file>

<file path=customXml/itemProps4.xml><?xml version="1.0" encoding="utf-8"?>
<ds:datastoreItem xmlns:ds="http://schemas.openxmlformats.org/officeDocument/2006/customXml" ds:itemID="{ECF984ED-B175-4D28-8519-E830F5FD7C7C}"/>
</file>

<file path=customXml/itemProps5.xml><?xml version="1.0" encoding="utf-8"?>
<ds:datastoreItem xmlns:ds="http://schemas.openxmlformats.org/officeDocument/2006/customXml" ds:itemID="{39485859-408D-4CDF-A56B-22C3E10A5C6F}"/>
</file>

<file path=customXml/itemProps6.xml><?xml version="1.0" encoding="utf-8"?>
<ds:datastoreItem xmlns:ds="http://schemas.openxmlformats.org/officeDocument/2006/customXml" ds:itemID="{05C5CD68-A73C-4B21-83E8-12052844B2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21</vt:i4>
      </vt:variant>
    </vt:vector>
  </HeadingPairs>
  <TitlesOfParts>
    <vt:vector size="25" baseType="lpstr">
      <vt:lpstr>PAC</vt:lpstr>
      <vt:lpstr>PAC por componente</vt:lpstr>
      <vt:lpstr>PAC por fonte</vt:lpstr>
      <vt:lpstr>apoio</vt:lpstr>
      <vt:lpstr>PAC!_ftn1</vt:lpstr>
      <vt:lpstr>PAC!_ftn2</vt:lpstr>
      <vt:lpstr>PAC!_ftn3</vt:lpstr>
      <vt:lpstr>PAC!_ftn4</vt:lpstr>
      <vt:lpstr>PAC!_ftn5</vt:lpstr>
      <vt:lpstr>PAC!_ftn6</vt:lpstr>
      <vt:lpstr>PAC!_ftn7</vt:lpstr>
      <vt:lpstr>PAC!_ftnref1</vt:lpstr>
      <vt:lpstr>PAC!_ftnref2</vt:lpstr>
      <vt:lpstr>PAC!_ftnref3</vt:lpstr>
      <vt:lpstr>PAC!_ftnref4</vt:lpstr>
      <vt:lpstr>PAC!_ftnref5</vt:lpstr>
      <vt:lpstr>PAC!_ftnref6</vt:lpstr>
      <vt:lpstr>PAC!_ftnref7</vt:lpstr>
      <vt:lpstr>PAC!_Toc95116302</vt:lpstr>
      <vt:lpstr>PAC!Area_de_impressao</vt:lpstr>
      <vt:lpstr>'PAC por componente'!Area_de_impressao</vt:lpstr>
      <vt:lpstr>'PAC por fonte'!Area_de_impressao</vt:lpstr>
      <vt:lpstr>PAC!Titulos_de_impressao</vt:lpstr>
      <vt:lpstr>'PAC por componente'!Titulos_de_impressao</vt:lpstr>
      <vt:lpstr>'PAC por fonte'!Titulos_de_impressao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 (PA)</dc:title>
  <dc:creator>Fildel L</dc:creator>
  <cp:lastModifiedBy>RODRIGO SPEZIALI</cp:lastModifiedBy>
  <cp:lastPrinted>2012-09-11T20:56:24Z</cp:lastPrinted>
  <dcterms:created xsi:type="dcterms:W3CDTF">2006-06-09T19:34:36Z</dcterms:created>
  <dcterms:modified xsi:type="dcterms:W3CDTF">2013-04-19T13:41:04Z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0x0101001A458A224826124E8B45B1D613300CFC001865037E77BB524C8D3DC114DF1555FB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28;#Loan Proposal|6ee86b6f-6e46-485b-8bfb-87a1f44622ac</vt:lpwstr>
  </property>
  <property fmtid="{D5CDD505-2E9C-101B-9397-08002B2CF9AE}" pid="8" name="Country">
    <vt:lpwstr>30;#Brazil|7deb27ec-6837-4974-9aa8-6cfbac841ef8</vt:lpwstr>
  </property>
  <property fmtid="{D5CDD505-2E9C-101B-9397-08002B2CF9AE}" pid="9" name="Fund IDB">
    <vt:lpwstr/>
  </property>
  <property fmtid="{D5CDD505-2E9C-101B-9397-08002B2CF9AE}" pid="10" name="Series_x0020_Operations_x0020_IDB">
    <vt:lpwstr>28;#Loan Proposal|6ee86b6f-6e46-485b-8bfb-87a1f44622ac</vt:lpwstr>
  </property>
  <property fmtid="{D5CDD505-2E9C-101B-9397-08002B2CF9AE}" pid="13" name="Sector IDB">
    <vt:lpwstr/>
  </property>
  <property fmtid="{D5CDD505-2E9C-101B-9397-08002B2CF9AE}" pid="14" name="Function Operations IDB">
    <vt:lpwstr>1;#Project Preparation, Planning and Design|29ca0c72-1fc4-435f-a09c-28585cb5eac9</vt:lpwstr>
  </property>
  <property fmtid="{D5CDD505-2E9C-101B-9397-08002B2CF9AE}" pid="15" name="Sub-Sector">
    <vt:lpwstr/>
  </property>
  <property fmtid="{D5CDD505-2E9C-101B-9397-08002B2CF9AE}" pid="16" name="Order">
    <vt:r8>32500</vt:r8>
  </property>
  <property fmtid="{D5CDD505-2E9C-101B-9397-08002B2CF9AE}" pid="17" name="_dlc_DocIdItemGuid">
    <vt:lpwstr>c8073d25-db84-4af4-b499-f0b612f9c884</vt:lpwstr>
  </property>
</Properties>
</file>