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P.A por Componente" sheetId="1" r:id="rId1"/>
    <sheet name="FechamentoContas" sheetId="4" r:id="rId2"/>
    <sheet name="Sheet2" sheetId="6" r:id="rId3"/>
  </sheets>
  <definedNames>
    <definedName name="periodo_selecionado">#REF!</definedName>
    <definedName name="PeriodoInPlanejado">#REF!=MEDIAN(#REF!,#REF!,#REF!+#REF!-1)</definedName>
    <definedName name="PeriodoInReal">#REF!=MEDIAN(#REF!,#REF!,#REF!+#REF!-1)</definedName>
    <definedName name="Plano">PeriodoInPlanejado*(#REF!&gt;0)</definedName>
    <definedName name="PorcentagemConcluída">PorcentagemConcluídaPosterior*PeriodoInPlanejado</definedName>
    <definedName name="PorcentagemConcluídaPosterior">(#REF!=MEDIAN(#REF!,#REF!,#REF!+#REF!)*(#REF!&gt;0))*((#REF!&lt;(INT(#REF!+#REF!*#REF!)))+(#REF!=#REF!))*(#REF!&gt;0)</definedName>
    <definedName name="Real">(PeriodoInReal*(#REF!&gt;0))*PeriodoInPlanejado</definedName>
    <definedName name="RealPosterior">PeriodoInReal*(#REF!&gt;0)</definedName>
  </definedNames>
  <calcPr calcId="145621"/>
</workbook>
</file>

<file path=xl/calcChain.xml><?xml version="1.0" encoding="utf-8"?>
<calcChain xmlns="http://schemas.openxmlformats.org/spreadsheetml/2006/main">
  <c r="E33" i="4" l="1"/>
  <c r="C39" i="1" l="1"/>
  <c r="C42" i="1" s="1"/>
  <c r="H33" i="4"/>
  <c r="D33" i="4"/>
  <c r="C33" i="4"/>
  <c r="C25" i="1"/>
  <c r="C29" i="1"/>
  <c r="C30" i="1"/>
  <c r="C26" i="1"/>
  <c r="E14" i="4"/>
  <c r="C11" i="1"/>
  <c r="C20" i="1" s="1"/>
  <c r="C33" i="1" l="1"/>
  <c r="C43" i="1"/>
  <c r="I52" i="4"/>
  <c r="C52" i="4"/>
  <c r="D43" i="4"/>
  <c r="I42" i="4"/>
  <c r="H42" i="4"/>
  <c r="F41" i="4"/>
  <c r="E41" i="4"/>
  <c r="F40" i="4"/>
  <c r="E39" i="4"/>
  <c r="F39" i="4"/>
  <c r="E38" i="4"/>
  <c r="I33" i="4"/>
  <c r="I51" i="4" s="1"/>
  <c r="I53" i="4" s="1"/>
  <c r="F28" i="4"/>
  <c r="F32" i="4"/>
  <c r="F30" i="4"/>
  <c r="D42" i="4" l="1"/>
  <c r="E42" i="4"/>
  <c r="F42" i="4"/>
  <c r="E15" i="4"/>
  <c r="E17" i="4"/>
  <c r="F29" i="4"/>
  <c r="E31" i="4"/>
  <c r="F31" i="4" s="1"/>
  <c r="F27" i="4"/>
  <c r="F25" i="4"/>
  <c r="E22" i="4"/>
  <c r="F16" i="4"/>
  <c r="F14" i="4"/>
  <c r="F12" i="4"/>
  <c r="D13" i="4"/>
  <c r="D10" i="4"/>
  <c r="D17" i="4" s="1"/>
  <c r="C41" i="4"/>
  <c r="C39" i="4"/>
  <c r="C23" i="4"/>
  <c r="C11" i="4"/>
  <c r="C17" i="4" s="1"/>
  <c r="C41" i="1"/>
  <c r="H17" i="4" l="1"/>
  <c r="I17" i="4" s="1"/>
  <c r="I50" i="4" s="1"/>
  <c r="E43" i="4"/>
  <c r="D44" i="4" s="1"/>
  <c r="D50" i="4" s="1"/>
  <c r="F17" i="4"/>
  <c r="F23" i="4"/>
  <c r="F33" i="4"/>
  <c r="C42" i="4"/>
  <c r="C43" i="4" s="1"/>
  <c r="D51" i="4" l="1"/>
  <c r="D53" i="4" s="1"/>
  <c r="C53" i="4" s="1"/>
  <c r="C50" i="4"/>
  <c r="C51" i="4" s="1"/>
  <c r="H53" i="4"/>
</calcChain>
</file>

<file path=xl/sharedStrings.xml><?xml version="1.0" encoding="utf-8"?>
<sst xmlns="http://schemas.openxmlformats.org/spreadsheetml/2006/main" count="342" uniqueCount="152">
  <si>
    <t>BRASIL</t>
  </si>
  <si>
    <t>Programa de Expansão e Melhoria da Assistência Especializada a Saúde</t>
  </si>
  <si>
    <t>Contrato de Empréstimo: 2137/OC-BR</t>
  </si>
  <si>
    <t>PLANO DE AQUISIÇÕES 2015</t>
  </si>
  <si>
    <t>COMPONENTE 1: EXPANSÃO DOS SERVIÇOS ESPECIALIZADOS DE SAÚDE</t>
  </si>
  <si>
    <t>Nº</t>
  </si>
  <si>
    <t>Descrição do Contrato</t>
  </si>
  <si>
    <t>Custo  P.A  12 meses</t>
  </si>
  <si>
    <t>Método</t>
  </si>
  <si>
    <t>Revisão</t>
  </si>
  <si>
    <t>Fonte</t>
  </si>
  <si>
    <t>Datas Estimadas</t>
  </si>
  <si>
    <t>Status</t>
  </si>
  <si>
    <t>STATUS</t>
  </si>
  <si>
    <t>Aquisição</t>
  </si>
  <si>
    <t>BID</t>
  </si>
  <si>
    <t>Local</t>
  </si>
  <si>
    <t>Publicação</t>
  </si>
  <si>
    <t>Término</t>
  </si>
  <si>
    <t>(US$ =R$ 2,40)</t>
  </si>
  <si>
    <t>(1)</t>
  </si>
  <si>
    <t>(2)</t>
  </si>
  <si>
    <t>(%)</t>
  </si>
  <si>
    <t>Anúncio</t>
  </si>
  <si>
    <t>Contrato</t>
  </si>
  <si>
    <t>(3)</t>
  </si>
  <si>
    <t>1.3</t>
  </si>
  <si>
    <t>Aquisição de equipamentos médicos para o HRN – Hospital Regional Norte (complemento a LPI II )</t>
  </si>
  <si>
    <t>PE / ARP</t>
  </si>
  <si>
    <t>EX POST</t>
  </si>
  <si>
    <t>EP</t>
  </si>
  <si>
    <t>1.6</t>
  </si>
  <si>
    <t>Equipamentos de informática para SRU, apoio a rede de unidades</t>
  </si>
  <si>
    <t>ARP</t>
  </si>
  <si>
    <t>EXP</t>
  </si>
  <si>
    <t>1.8</t>
  </si>
  <si>
    <t>Veículos para Transporte Sanitário</t>
  </si>
  <si>
    <t>P</t>
  </si>
  <si>
    <t>1.9</t>
  </si>
  <si>
    <t>Aquisição de equipamentos eletrônicos do tipo “response card” para atender as necessidades do Curso de Especialização em Qualidade Hospitalar, a ser ministrado pela ESP-CE</t>
  </si>
  <si>
    <t>1.10</t>
  </si>
  <si>
    <t>Aquisição de Equipamentos para a UGP</t>
  </si>
  <si>
    <t>1.11</t>
  </si>
  <si>
    <t>Aquisição de veículos para UGP</t>
  </si>
  <si>
    <t>1.12</t>
  </si>
  <si>
    <t>Adequação de 4 salas do Centro Cirúrgico do HRN para instalação de 4 sistemas de telemedicina.</t>
  </si>
  <si>
    <t>PE</t>
  </si>
  <si>
    <t>TOTAL A EXECUTAR COMPONENTE 1</t>
  </si>
  <si>
    <t>COMPONENTE 2: FORTALECIMENTO INSTITUCIONAL</t>
  </si>
  <si>
    <t>2.1</t>
  </si>
  <si>
    <t>Aquisição e Implantação do Sistema de Informação para a Gestão Integrada da Saúde.</t>
  </si>
  <si>
    <t>EXA</t>
  </si>
  <si>
    <t>2.2</t>
  </si>
  <si>
    <t>Contratação de serviços de Acreditação da Qualidade das novas unidades</t>
  </si>
  <si>
    <t>Contratação de serviços de logística para eventos e seminário</t>
  </si>
  <si>
    <t>CP ou ARP ou PE</t>
  </si>
  <si>
    <t>2.4</t>
  </si>
  <si>
    <t>Curso de Capacitação em Monitoramento e Avaliação para a SRU.</t>
  </si>
  <si>
    <t>CONVÊNIO SESA/ESP</t>
  </si>
  <si>
    <t>2.5</t>
  </si>
  <si>
    <t>Curso de Gestão da Qualidade em Ambientes hospitalares para os Gerentes do HRC, HRN e Rede SESA pela ESP.</t>
  </si>
  <si>
    <t>EX ANTE</t>
  </si>
  <si>
    <t>2.6</t>
  </si>
  <si>
    <t>Consultoria Individual para acompanhamento do processo para aquisição do Sistema de Informação para Gestão Integrada da Saúde</t>
  </si>
  <si>
    <t>CI</t>
  </si>
  <si>
    <t>2.9</t>
  </si>
  <si>
    <t>Consultoria para implantação do modelo de supervisão, incluindo indicadores de desempenho e avaliação das novas unidades de saúde (monitoramento e avaliação)</t>
  </si>
  <si>
    <t>SQC</t>
  </si>
  <si>
    <t>2.10</t>
  </si>
  <si>
    <t>Estudos e Avaliações relativos a implantação dos modelos inovadores de gestão das unidades do programa e a satisfação dos usuários com os serviços prestados. (Modelo de Gestão)</t>
  </si>
  <si>
    <t>Consultoria para Avaliação Final, incluindo aferição da qualidade e comunicação do programa</t>
  </si>
  <si>
    <t>SBQC</t>
  </si>
  <si>
    <t>Consultoria para apoio a organização dos eventos e seminários</t>
  </si>
  <si>
    <t>2.15</t>
  </si>
  <si>
    <t>Consultoria para Implantação do Transporte Sanitário.</t>
  </si>
  <si>
    <t>2.16</t>
  </si>
  <si>
    <t>Contratação de Pessoa Física para acompanhamento da consultoria de análise dos modelos de gestão</t>
  </si>
  <si>
    <t>2.17</t>
  </si>
  <si>
    <t>Contratação de Pessoa Jurídica para acompanhamento da Acreditação</t>
  </si>
  <si>
    <t>TOTAL A EXECUTAR COMPONENTE 2</t>
  </si>
  <si>
    <t>COMPOENTE 3: ADMINISTRAÇÃO DO PROGRAMA</t>
  </si>
  <si>
    <t>3.1</t>
  </si>
  <si>
    <t>Auditoria Externa Independente</t>
  </si>
  <si>
    <t>AF200</t>
  </si>
  <si>
    <t>3.2</t>
  </si>
  <si>
    <t>3.3</t>
  </si>
  <si>
    <t>3.4</t>
  </si>
  <si>
    <t>TOTAL A EXECUTAR  COMPONENTE 3</t>
  </si>
  <si>
    <t>VALOR TOTAL PA 12meses (US$)</t>
  </si>
  <si>
    <t>Notas:</t>
  </si>
  <si>
    <r>
      <t>Métodos de Aquisição</t>
    </r>
    <r>
      <rPr>
        <sz val="12"/>
        <color indexed="63"/>
        <rFont val="Calibri"/>
        <family val="2"/>
        <charset val="1"/>
      </rPr>
      <t>: (</t>
    </r>
    <r>
      <rPr>
        <b/>
        <sz val="12"/>
        <color indexed="63"/>
        <rFont val="Calibri"/>
        <family val="2"/>
        <charset val="1"/>
      </rPr>
      <t>a) BID:</t>
    </r>
    <r>
      <rPr>
        <sz val="12"/>
        <color indexed="63"/>
        <rFont val="Calibri"/>
        <family val="2"/>
        <charset val="1"/>
      </rPr>
      <t xml:space="preserve"> </t>
    </r>
    <r>
      <rPr>
        <b/>
        <sz val="12"/>
        <color indexed="63"/>
        <rFont val="Calibri"/>
        <family val="2"/>
        <charset val="1"/>
      </rPr>
      <t>LPN:</t>
    </r>
    <r>
      <rPr>
        <sz val="12"/>
        <color indexed="63"/>
        <rFont val="Calibri"/>
        <family val="2"/>
        <charset val="1"/>
      </rPr>
      <t xml:space="preserve"> Licitação Pública Nacional; </t>
    </r>
    <r>
      <rPr>
        <b/>
        <sz val="12"/>
        <color indexed="63"/>
        <rFont val="Calibri"/>
        <family val="2"/>
        <charset val="1"/>
      </rPr>
      <t>CP:</t>
    </r>
    <r>
      <rPr>
        <sz val="12"/>
        <color indexed="63"/>
        <rFont val="Calibri"/>
        <family val="2"/>
        <charset val="1"/>
      </rPr>
      <t xml:space="preserve"> Comparação de Preços; </t>
    </r>
    <r>
      <rPr>
        <b/>
        <sz val="12"/>
        <color indexed="63"/>
        <rFont val="Calibri"/>
        <family val="2"/>
        <charset val="1"/>
      </rPr>
      <t>SBQC:</t>
    </r>
    <r>
      <rPr>
        <sz val="12"/>
        <color indexed="63"/>
        <rFont val="Calibri"/>
        <family val="2"/>
        <charset val="1"/>
      </rPr>
      <t xml:space="preserve"> Seleção Baseada na Qualidade e Custo; </t>
    </r>
    <r>
      <rPr>
        <b/>
        <sz val="12"/>
        <color indexed="63"/>
        <rFont val="Calibri"/>
        <family val="2"/>
        <charset val="1"/>
      </rPr>
      <t xml:space="preserve">SQC: </t>
    </r>
    <r>
      <rPr>
        <sz val="12"/>
        <color indexed="63"/>
        <rFont val="Calibri"/>
        <family val="2"/>
        <charset val="1"/>
      </rPr>
      <t xml:space="preserve">Seleção Baseada nas Qualificações dos Consultores; </t>
    </r>
    <r>
      <rPr>
        <b/>
        <sz val="12"/>
        <color indexed="63"/>
        <rFont val="Calibri"/>
        <family val="2"/>
        <charset val="1"/>
      </rPr>
      <t>CD:</t>
    </r>
    <r>
      <rPr>
        <sz val="12"/>
        <color indexed="63"/>
        <rFont val="Calibri"/>
        <family val="2"/>
        <charset val="1"/>
      </rPr>
      <t xml:space="preserve"> Contratação Direta; </t>
    </r>
    <r>
      <rPr>
        <b/>
        <sz val="12"/>
        <color indexed="63"/>
        <rFont val="Calibri"/>
        <family val="2"/>
        <charset val="1"/>
      </rPr>
      <t>CI:</t>
    </r>
    <r>
      <rPr>
        <sz val="12"/>
        <color indexed="63"/>
        <rFont val="Calibri"/>
        <family val="2"/>
        <charset val="1"/>
      </rPr>
      <t xml:space="preserve"> Consultor Individual. (</t>
    </r>
    <r>
      <rPr>
        <b/>
        <sz val="12"/>
        <color indexed="63"/>
        <rFont val="Calibri"/>
        <family val="2"/>
        <charset val="1"/>
      </rPr>
      <t>b) Lei 8.666:</t>
    </r>
    <r>
      <rPr>
        <sz val="12"/>
        <color indexed="63"/>
        <rFont val="Calibri"/>
        <family val="2"/>
        <charset val="1"/>
      </rPr>
      <t xml:space="preserve"> </t>
    </r>
    <r>
      <rPr>
        <b/>
        <sz val="12"/>
        <color indexed="63"/>
        <rFont val="Calibri"/>
        <family val="2"/>
        <charset val="1"/>
      </rPr>
      <t>CPN:</t>
    </r>
    <r>
      <rPr>
        <sz val="12"/>
        <color indexed="63"/>
        <rFont val="Calibri"/>
        <family val="2"/>
        <charset val="1"/>
      </rPr>
      <t xml:space="preserve"> Concorrência Pública Nacional; </t>
    </r>
    <r>
      <rPr>
        <b/>
        <sz val="12"/>
        <color indexed="63"/>
        <rFont val="Calibri"/>
        <family val="2"/>
        <charset val="1"/>
      </rPr>
      <t>PE:</t>
    </r>
    <r>
      <rPr>
        <sz val="12"/>
        <color indexed="63"/>
        <rFont val="Calibri"/>
        <family val="2"/>
        <charset val="1"/>
      </rPr>
      <t xml:space="preserve"> Pregão Eletrônico; </t>
    </r>
    <r>
      <rPr>
        <b/>
        <sz val="12"/>
        <color indexed="63"/>
        <rFont val="Calibri"/>
        <family val="2"/>
        <charset val="1"/>
      </rPr>
      <t>ARP:</t>
    </r>
    <r>
      <rPr>
        <sz val="12"/>
        <color indexed="63"/>
        <rFont val="Calibri"/>
        <family val="2"/>
        <charset val="1"/>
      </rPr>
      <t xml:space="preserve"> Ata de Registro de Preços,</t>
    </r>
    <r>
      <rPr>
        <b/>
        <sz val="12"/>
        <color indexed="63"/>
        <rFont val="Calibri"/>
        <family val="2"/>
        <charset val="1"/>
      </rPr>
      <t xml:space="preserve"> PP</t>
    </r>
    <r>
      <rPr>
        <sz val="12"/>
        <color indexed="63"/>
        <rFont val="Calibri"/>
        <family val="2"/>
        <charset val="1"/>
      </rPr>
      <t xml:space="preserve">: Pregão Presencial, </t>
    </r>
    <r>
      <rPr>
        <b/>
        <sz val="12"/>
        <color indexed="63"/>
        <rFont val="Calibri"/>
        <family val="2"/>
        <charset val="1"/>
      </rPr>
      <t>CD</t>
    </r>
    <r>
      <rPr>
        <sz val="12"/>
        <color indexed="63"/>
        <rFont val="Calibri"/>
        <family val="2"/>
        <charset val="1"/>
      </rPr>
      <t>: Contratação Direta.</t>
    </r>
  </si>
  <si>
    <r>
      <t>Revisões BID</t>
    </r>
    <r>
      <rPr>
        <sz val="12"/>
        <color indexed="63"/>
        <rFont val="Calibri"/>
        <family val="2"/>
        <charset val="1"/>
      </rPr>
      <t>: EXA =</t>
    </r>
    <r>
      <rPr>
        <i/>
        <sz val="12"/>
        <color indexed="63"/>
        <rFont val="Calibri"/>
        <family val="2"/>
        <charset val="1"/>
      </rPr>
      <t xml:space="preserve">Ex-ante </t>
    </r>
    <r>
      <rPr>
        <sz val="12"/>
        <color indexed="63"/>
        <rFont val="Calibri"/>
        <family val="2"/>
        <charset val="1"/>
      </rPr>
      <t>e EXP=</t>
    </r>
    <r>
      <rPr>
        <i/>
        <sz val="12"/>
        <color indexed="63"/>
        <rFont val="Calibri"/>
        <family val="2"/>
        <charset val="1"/>
      </rPr>
      <t xml:space="preserve"> Ex-post</t>
    </r>
  </si>
  <si>
    <r>
      <t>Status</t>
    </r>
    <r>
      <rPr>
        <sz val="12"/>
        <color indexed="63"/>
        <rFont val="Calibri"/>
        <family val="2"/>
        <charset val="1"/>
      </rPr>
      <t>: Pendente (P); Em Processo  (EP); Adjudicado (A); Cancelado (C )</t>
    </r>
  </si>
  <si>
    <t>Concluído</t>
  </si>
  <si>
    <t>Recurso empenhado. Previsão de entrega dos veículos na SESA  é dia 16 de julho.</t>
  </si>
  <si>
    <t xml:space="preserve">Finalizando pagamentos. </t>
  </si>
  <si>
    <t>Necessita de Aporte no Valor de US$ 145.333,34</t>
  </si>
  <si>
    <t>A Pagar</t>
  </si>
  <si>
    <t>Executado</t>
  </si>
  <si>
    <t>Saldo</t>
  </si>
  <si>
    <t>Entrega em Julho</t>
  </si>
  <si>
    <t>OBS.</t>
  </si>
  <si>
    <t>Excluido</t>
  </si>
  <si>
    <t>COMPROMETIDO/ A EXECUTAR</t>
  </si>
  <si>
    <t>Adequação Física da UGP + mobiliário e equipamentos</t>
  </si>
  <si>
    <t>Acordo</t>
  </si>
  <si>
    <t>Fazer CPs</t>
  </si>
  <si>
    <t>BID deu NO / Em fase de publicação do Contrato</t>
  </si>
  <si>
    <t>Concluir a obra e realizar o pagamento até XX/XX/15.</t>
  </si>
  <si>
    <t>Devem verificar o que ainda falta ???</t>
  </si>
  <si>
    <t>Inicio dos trabalhos em Agosto</t>
  </si>
  <si>
    <t>Contratado a menor/ Contrato assinado e publicado</t>
  </si>
  <si>
    <t>Depende do resultado da consultoria da PUBLIX</t>
  </si>
  <si>
    <t>Em fase de contratação da PUBLIX</t>
  </si>
  <si>
    <t>Envio p/ NO ao BID até o final da primeira quinzena de agosto</t>
  </si>
  <si>
    <t>A contratar</t>
  </si>
  <si>
    <t>Previsão de contratação p/ Setembro/15</t>
  </si>
  <si>
    <t xml:space="preserve">Inicio do processo em Outubro/ Execução </t>
  </si>
  <si>
    <t>Depende do produto da 2.16
Será realizada uma SQC.</t>
  </si>
  <si>
    <t>Atualizado em: 12.07.2015</t>
  </si>
  <si>
    <t>SALDO WLMS</t>
  </si>
  <si>
    <t xml:space="preserve">Necessidade de aditivo p/ realização dos 2 últimos relatórios </t>
  </si>
  <si>
    <t>Enviar para NO do Banco.</t>
  </si>
  <si>
    <t xml:space="preserve">O Banco elaborará o TDR </t>
  </si>
  <si>
    <t xml:space="preserve">Será um CI </t>
  </si>
  <si>
    <t xml:space="preserve">Saldo na Conta do Estado </t>
  </si>
  <si>
    <t>R$</t>
  </si>
  <si>
    <t>US</t>
  </si>
  <si>
    <t>Diferença</t>
  </si>
  <si>
    <t>Saldo LMS</t>
  </si>
  <si>
    <t>Valor Pago /A pagar/ PA Julho</t>
  </si>
  <si>
    <t>Valor Livre</t>
  </si>
  <si>
    <t>Saldo WLMS por Componente à Comprovar</t>
  </si>
  <si>
    <t>Total US</t>
  </si>
  <si>
    <t># Contabil</t>
  </si>
  <si>
    <t>1.10.1</t>
  </si>
  <si>
    <t>1.10.2</t>
  </si>
  <si>
    <t>Aquisição de Mobiliário e Equipamentos</t>
  </si>
  <si>
    <t>CP</t>
  </si>
  <si>
    <t>CD</t>
  </si>
  <si>
    <t>Adequação Física - UGP</t>
  </si>
  <si>
    <t>Assinatura do Contrato</t>
  </si>
  <si>
    <t>Fechamento do TDR</t>
  </si>
  <si>
    <t>O Banco apoiara na elaboração do TDR.</t>
  </si>
  <si>
    <t>O Banco apoiara na elaboração do Programa e Organização.</t>
  </si>
  <si>
    <t>VALOR TOTAL PA Final (US$)</t>
  </si>
  <si>
    <t>Contrato assinado.</t>
  </si>
  <si>
    <t>Fechamento do TDR/ Elaborar Justificativa da CD (apoiou no modelo e será a supervisora)</t>
  </si>
  <si>
    <t>2.2.1</t>
  </si>
  <si>
    <t>Contratação de Serviço - 2 motoristas</t>
  </si>
  <si>
    <t>Em fase de contratação - PUBLIX
A UGP enviará ao Banco o Relatório e Minuta de Contrato para NO na semana de 20/07.</t>
  </si>
  <si>
    <t xml:space="preserve">Enviar ao Banco Aditivo de Valor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</si>
</sst>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\-yy;@"/>
    <numFmt numFmtId="165" formatCode="mm/yy"/>
    <numFmt numFmtId="166" formatCode="_-&quot;R$ &quot;* #,##0.00_-;&quot;-R$ &quot;* #,##0.00_-;_-&quot;R$ &quot;* \-??_-;_-@_-"/>
  </numFmts>
  <fonts count="33" x14ac:knownFonts="1">
    <font>
      <sz val="11"/>
      <color rgb="FF404040"/>
      <name val="Corbel"/>
      <family val="2"/>
      <charset val="1"/>
    </font>
    <font>
      <b/>
      <sz val="12"/>
      <color indexed="63"/>
      <name val="Calibri"/>
      <family val="2"/>
      <charset val="1"/>
    </font>
    <font>
      <b/>
      <sz val="12"/>
      <name val="Calibri"/>
      <family val="2"/>
      <charset val="1"/>
    </font>
    <font>
      <b/>
      <sz val="11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12"/>
      <color indexed="63"/>
      <name val="Calibri"/>
      <family val="2"/>
      <charset val="1"/>
    </font>
    <font>
      <i/>
      <sz val="12"/>
      <color indexed="63"/>
      <name val="Calibri"/>
      <family val="2"/>
      <charset val="1"/>
    </font>
    <font>
      <sz val="11"/>
      <color rgb="FF404040"/>
      <name val="Corbel"/>
      <family val="2"/>
      <charset val="1"/>
    </font>
    <font>
      <b/>
      <sz val="11"/>
      <color rgb="FFFF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333399"/>
      <name val="Calibri"/>
      <family val="2"/>
      <charset val="1"/>
    </font>
    <font>
      <b/>
      <sz val="11"/>
      <color rgb="FF333399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sz val="10"/>
      <color rgb="FF008000"/>
      <name val="Calibri"/>
      <family val="2"/>
      <charset val="1"/>
    </font>
    <font>
      <sz val="11"/>
      <color rgb="FF404040"/>
      <name val="Arial"/>
      <family val="2"/>
    </font>
    <font>
      <sz val="10"/>
      <color rgb="FFFF0000"/>
      <name val="Calibri"/>
      <family val="2"/>
      <charset val="1"/>
    </font>
    <font>
      <sz val="10"/>
      <color theme="3"/>
      <name val="Calibri"/>
      <family val="2"/>
      <charset val="1"/>
    </font>
    <font>
      <sz val="10"/>
      <name val="Calibri"/>
      <family val="2"/>
    </font>
    <font>
      <b/>
      <sz val="12"/>
      <color rgb="FFFF0000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2"/>
      <color theme="3"/>
      <name val="Calibri"/>
      <family val="2"/>
      <charset val="1"/>
    </font>
    <font>
      <b/>
      <sz val="11"/>
      <color rgb="FF404040"/>
      <name val="Corbel"/>
      <family val="2"/>
    </font>
    <font>
      <b/>
      <sz val="10"/>
      <name val="Calibri"/>
      <family val="2"/>
    </font>
    <font>
      <b/>
      <sz val="10"/>
      <color rgb="FF000000"/>
      <name val="Calibri"/>
      <family val="2"/>
    </font>
    <font>
      <b/>
      <sz val="12"/>
      <color rgb="FF00B05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99CCFF"/>
        <bgColor rgb="FFDCD5DC"/>
      </patternFill>
    </fill>
    <fill>
      <patternFill patternType="solid">
        <fgColor rgb="FFFFFF66"/>
        <bgColor rgb="FFFFFF99"/>
      </patternFill>
    </fill>
    <fill>
      <patternFill patternType="solid">
        <fgColor rgb="FFFFFF99"/>
        <bgColor rgb="FFFFFF6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rgb="FFDCD5D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166" fontId="10" fillId="0" borderId="0">
      <alignment vertical="center"/>
    </xf>
    <xf numFmtId="9" fontId="10" fillId="0" borderId="0">
      <alignment vertical="center"/>
    </xf>
  </cellStyleXfs>
  <cellXfs count="162">
    <xf numFmtId="0" fontId="0" fillId="0" borderId="0" xfId="0" applyAlignment="1"/>
    <xf numFmtId="0" fontId="0" fillId="0" borderId="0" xfId="0" applyAlignment="1"/>
    <xf numFmtId="0" fontId="11" fillId="0" borderId="0" xfId="0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center" vertical="center"/>
    </xf>
    <xf numFmtId="164" fontId="12" fillId="0" borderId="1" xfId="0" applyNumberFormat="1" applyFont="1" applyBorder="1" applyAlignment="1" applyProtection="1">
      <alignment horizontal="center" vertical="center"/>
    </xf>
    <xf numFmtId="49" fontId="12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justify"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9" fontId="5" fillId="0" borderId="1" xfId="0" applyNumberFormat="1" applyFont="1" applyBorder="1" applyAlignment="1" applyProtection="1">
      <alignment horizontal="center" vertical="center"/>
    </xf>
    <xf numFmtId="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justify" vertical="center"/>
    </xf>
    <xf numFmtId="4" fontId="13" fillId="0" borderId="1" xfId="0" applyNumberFormat="1" applyFont="1" applyBorder="1" applyAlignment="1" applyProtection="1">
      <alignment horizontal="center" vertical="center" wrapText="1"/>
    </xf>
    <xf numFmtId="9" fontId="13" fillId="0" borderId="1" xfId="0" applyNumberFormat="1" applyFont="1" applyBorder="1" applyAlignment="1" applyProtection="1">
      <alignment horizontal="center" vertical="center"/>
    </xf>
    <xf numFmtId="9" fontId="13" fillId="0" borderId="1" xfId="0" applyNumberFormat="1" applyFont="1" applyBorder="1" applyAlignment="1" applyProtection="1">
      <alignment horizontal="center" vertical="center" wrapText="1"/>
    </xf>
    <xf numFmtId="165" fontId="13" fillId="0" borderId="1" xfId="0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/>
    </xf>
    <xf numFmtId="10" fontId="4" fillId="2" borderId="1" xfId="2" applyNumberFormat="1" applyFont="1" applyFill="1" applyBorder="1" applyAlignment="1" applyProtection="1">
      <alignment horizontal="center" vertical="center"/>
    </xf>
    <xf numFmtId="9" fontId="4" fillId="2" borderId="1" xfId="2" applyFont="1" applyFill="1" applyBorder="1" applyAlignment="1" applyProtection="1">
      <alignment horizontal="center" vertical="center"/>
    </xf>
    <xf numFmtId="164" fontId="14" fillId="2" borderId="1" xfId="0" applyNumberFormat="1" applyFont="1" applyFill="1" applyBorder="1" applyAlignment="1" applyProtection="1">
      <alignment horizontal="center" vertical="center"/>
    </xf>
    <xf numFmtId="9" fontId="13" fillId="0" borderId="1" xfId="1" applyNumberFormat="1" applyFont="1" applyBorder="1" applyAlignment="1" applyProtection="1">
      <alignment horizontal="center" vertical="center"/>
    </xf>
    <xf numFmtId="165" fontId="13" fillId="0" borderId="1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9" fontId="5" fillId="0" borderId="1" xfId="1" applyNumberFormat="1" applyFont="1" applyBorder="1" applyAlignment="1" applyProtection="1">
      <alignment horizontal="center" vertical="center"/>
    </xf>
    <xf numFmtId="37" fontId="5" fillId="0" borderId="1" xfId="0" applyNumberFormat="1" applyFont="1" applyBorder="1" applyAlignment="1" applyProtection="1">
      <alignment horizontal="center" vertical="center"/>
    </xf>
    <xf numFmtId="49" fontId="16" fillId="0" borderId="1" xfId="0" applyNumberFormat="1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left" vertical="center" wrapText="1"/>
    </xf>
    <xf numFmtId="0" fontId="17" fillId="0" borderId="2" xfId="0" applyFont="1" applyBorder="1" applyAlignment="1" applyProtection="1">
      <alignment horizontal="left" vertical="center"/>
    </xf>
    <xf numFmtId="4" fontId="5" fillId="0" borderId="1" xfId="0" applyNumberFormat="1" applyFont="1" applyBorder="1" applyAlignment="1" applyProtection="1">
      <alignment horizontal="justify" vertical="center"/>
    </xf>
    <xf numFmtId="0" fontId="7" fillId="0" borderId="1" xfId="0" applyFont="1" applyBorder="1" applyAlignment="1" applyProtection="1">
      <alignment horizontal="justify" vertical="center"/>
    </xf>
    <xf numFmtId="0" fontId="18" fillId="0" borderId="1" xfId="0" applyFont="1" applyBorder="1" applyAlignment="1" applyProtection="1">
      <alignment horizontal="justify" vertical="center"/>
    </xf>
    <xf numFmtId="0" fontId="17" fillId="0" borderId="1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1" fontId="6" fillId="0" borderId="1" xfId="0" applyNumberFormat="1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1" fontId="19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justify" vertical="center" wrapText="1"/>
    </xf>
    <xf numFmtId="49" fontId="20" fillId="0" borderId="1" xfId="0" applyNumberFormat="1" applyFont="1" applyBorder="1" applyAlignment="1" applyProtection="1">
      <alignment horizontal="center" vertical="center"/>
    </xf>
    <xf numFmtId="49" fontId="16" fillId="0" borderId="3" xfId="0" applyNumberFormat="1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vertical="center"/>
    </xf>
    <xf numFmtId="0" fontId="20" fillId="0" borderId="2" xfId="0" applyFont="1" applyBorder="1" applyAlignment="1" applyProtection="1">
      <alignment vertical="center"/>
    </xf>
    <xf numFmtId="164" fontId="20" fillId="0" borderId="2" xfId="0" applyNumberFormat="1" applyFont="1" applyBorder="1" applyAlignment="1" applyProtection="1">
      <alignment vertical="center"/>
    </xf>
    <xf numFmtId="1" fontId="21" fillId="0" borderId="4" xfId="0" applyNumberFormat="1" applyFont="1" applyBorder="1" applyAlignment="1" applyProtection="1">
      <alignment horizontal="center" vertical="center"/>
    </xf>
    <xf numFmtId="49" fontId="16" fillId="0" borderId="5" xfId="0" applyNumberFormat="1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vertical="center"/>
    </xf>
    <xf numFmtId="0" fontId="16" fillId="0" borderId="6" xfId="0" applyFont="1" applyBorder="1" applyAlignment="1" applyProtection="1">
      <alignment horizontal="center" vertical="center"/>
    </xf>
    <xf numFmtId="0" fontId="16" fillId="0" borderId="6" xfId="0" applyFont="1" applyBorder="1" applyAlignment="1" applyProtection="1">
      <alignment vertical="center"/>
    </xf>
    <xf numFmtId="0" fontId="20" fillId="0" borderId="6" xfId="0" applyFont="1" applyBorder="1" applyAlignment="1" applyProtection="1">
      <alignment vertical="center"/>
    </xf>
    <xf numFmtId="164" fontId="20" fillId="0" borderId="6" xfId="0" applyNumberFormat="1" applyFont="1" applyBorder="1" applyAlignment="1" applyProtection="1">
      <alignment vertical="center"/>
    </xf>
    <xf numFmtId="1" fontId="21" fillId="0" borderId="7" xfId="0" applyNumberFormat="1" applyFont="1" applyBorder="1" applyAlignment="1" applyProtection="1">
      <alignment horizontal="center" vertical="center"/>
    </xf>
    <xf numFmtId="0" fontId="22" fillId="0" borderId="0" xfId="0" applyFont="1" applyAlignment="1">
      <alignment horizontal="center"/>
    </xf>
    <xf numFmtId="0" fontId="12" fillId="0" borderId="1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  <xf numFmtId="4" fontId="0" fillId="0" borderId="0" xfId="0" applyNumberFormat="1" applyAlignment="1"/>
    <xf numFmtId="0" fontId="0" fillId="0" borderId="1" xfId="0" applyBorder="1" applyAlignment="1"/>
    <xf numFmtId="4" fontId="0" fillId="0" borderId="1" xfId="0" applyNumberFormat="1" applyBorder="1" applyAlignment="1"/>
    <xf numFmtId="0" fontId="5" fillId="5" borderId="1" xfId="0" applyFont="1" applyFill="1" applyBorder="1" applyAlignment="1" applyProtection="1">
      <alignment horizontal="justify" vertical="center"/>
    </xf>
    <xf numFmtId="4" fontId="15" fillId="0" borderId="0" xfId="0" applyNumberFormat="1" applyFont="1" applyBorder="1" applyAlignment="1" applyProtection="1">
      <alignment horizontal="center" vertical="center"/>
    </xf>
    <xf numFmtId="0" fontId="5" fillId="6" borderId="1" xfId="0" applyFont="1" applyFill="1" applyBorder="1" applyAlignment="1" applyProtection="1">
      <alignment horizontal="center" vertical="center"/>
    </xf>
    <xf numFmtId="0" fontId="13" fillId="6" borderId="1" xfId="0" applyFont="1" applyFill="1" applyBorder="1" applyAlignment="1" applyProtection="1">
      <alignment horizontal="justify" vertical="center"/>
    </xf>
    <xf numFmtId="4" fontId="13" fillId="6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justify" vertical="center"/>
    </xf>
    <xf numFmtId="0" fontId="0" fillId="6" borderId="1" xfId="0" applyFill="1" applyBorder="1" applyAlignment="1"/>
    <xf numFmtId="0" fontId="0" fillId="6" borderId="0" xfId="0" applyFill="1" applyAlignment="1"/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/>
    </xf>
    <xf numFmtId="49" fontId="12" fillId="7" borderId="1" xfId="0" applyNumberFormat="1" applyFont="1" applyFill="1" applyBorder="1" applyAlignment="1" applyProtection="1">
      <alignment horizontal="center" vertical="center"/>
    </xf>
    <xf numFmtId="0" fontId="0" fillId="7" borderId="1" xfId="0" applyFill="1" applyBorder="1" applyAlignment="1"/>
    <xf numFmtId="4" fontId="4" fillId="2" borderId="5" xfId="0" applyNumberFormat="1" applyFont="1" applyFill="1" applyBorder="1" applyAlignment="1" applyProtection="1">
      <alignment horizontal="center" vertical="center"/>
    </xf>
    <xf numFmtId="4" fontId="23" fillId="0" borderId="1" xfId="0" applyNumberFormat="1" applyFont="1" applyBorder="1" applyAlignment="1" applyProtection="1">
      <alignment horizontal="center" vertical="center" wrapText="1"/>
    </xf>
    <xf numFmtId="4" fontId="24" fillId="0" borderId="1" xfId="0" applyNumberFormat="1" applyFont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25" fillId="2" borderId="1" xfId="0" applyNumberFormat="1" applyFont="1" applyFill="1" applyBorder="1" applyAlignment="1" applyProtection="1">
      <alignment horizontal="center" vertical="center"/>
    </xf>
    <xf numFmtId="0" fontId="5" fillId="8" borderId="1" xfId="0" applyFont="1" applyFill="1" applyBorder="1" applyAlignment="1" applyProtection="1">
      <alignment horizontal="center" vertical="center"/>
    </xf>
    <xf numFmtId="0" fontId="5" fillId="8" borderId="1" xfId="0" applyFont="1" applyFill="1" applyBorder="1" applyAlignment="1" applyProtection="1">
      <alignment horizontal="justify" vertical="center"/>
    </xf>
    <xf numFmtId="4" fontId="5" fillId="8" borderId="1" xfId="0" applyNumberFormat="1" applyFont="1" applyFill="1" applyBorder="1" applyAlignment="1" applyProtection="1">
      <alignment horizontal="center" vertical="center" wrapText="1"/>
    </xf>
    <xf numFmtId="4" fontId="13" fillId="8" borderId="1" xfId="0" applyNumberFormat="1" applyFont="1" applyFill="1" applyBorder="1" applyAlignment="1" applyProtection="1">
      <alignment horizontal="center" vertical="center" wrapText="1"/>
    </xf>
    <xf numFmtId="0" fontId="0" fillId="8" borderId="0" xfId="0" applyFill="1" applyAlignment="1"/>
    <xf numFmtId="0" fontId="13" fillId="8" borderId="1" xfId="0" applyFont="1" applyFill="1" applyBorder="1" applyAlignment="1" applyProtection="1">
      <alignment horizontal="justify" vertical="center" wrapText="1"/>
    </xf>
    <xf numFmtId="4" fontId="5" fillId="8" borderId="1" xfId="0" applyNumberFormat="1" applyFont="1" applyFill="1" applyBorder="1" applyAlignment="1" applyProtection="1">
      <alignment horizontal="justify" vertical="center"/>
    </xf>
    <xf numFmtId="4" fontId="23" fillId="8" borderId="1" xfId="0" applyNumberFormat="1" applyFont="1" applyFill="1" applyBorder="1" applyAlignment="1" applyProtection="1">
      <alignment horizontal="center" vertical="center" wrapText="1"/>
    </xf>
    <xf numFmtId="0" fontId="5" fillId="8" borderId="1" xfId="0" applyFont="1" applyFill="1" applyBorder="1" applyAlignment="1" applyProtection="1">
      <alignment horizontal="justify" vertical="center" wrapText="1"/>
    </xf>
    <xf numFmtId="0" fontId="7" fillId="8" borderId="1" xfId="0" applyFont="1" applyFill="1" applyBorder="1" applyAlignment="1" applyProtection="1">
      <alignment horizontal="justify" vertical="center"/>
    </xf>
    <xf numFmtId="4" fontId="26" fillId="2" borderId="5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4" fontId="27" fillId="9" borderId="1" xfId="0" applyNumberFormat="1" applyFont="1" applyFill="1" applyBorder="1" applyAlignment="1" applyProtection="1">
      <alignment horizontal="center" vertical="center"/>
    </xf>
    <xf numFmtId="4" fontId="27" fillId="9" borderId="7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</xf>
    <xf numFmtId="0" fontId="0" fillId="0" borderId="0" xfId="0" applyFill="1" applyBorder="1" applyAlignment="1"/>
    <xf numFmtId="4" fontId="17" fillId="6" borderId="0" xfId="0" applyNumberFormat="1" applyFont="1" applyFill="1" applyBorder="1" applyAlignment="1" applyProtection="1">
      <alignment horizontal="left" vertical="center" wrapText="1"/>
    </xf>
    <xf numFmtId="4" fontId="26" fillId="6" borderId="0" xfId="0" applyNumberFormat="1" applyFont="1" applyFill="1" applyBorder="1" applyAlignment="1" applyProtection="1">
      <alignment horizontal="right" vertical="center" wrapText="1"/>
    </xf>
    <xf numFmtId="0" fontId="16" fillId="6" borderId="0" xfId="0" applyFont="1" applyFill="1" applyBorder="1" applyAlignment="1" applyProtection="1">
      <alignment vertical="center"/>
    </xf>
    <xf numFmtId="4" fontId="15" fillId="6" borderId="0" xfId="0" applyNumberFormat="1" applyFont="1" applyFill="1" applyBorder="1" applyAlignment="1" applyProtection="1">
      <alignment horizontal="center" vertical="center"/>
    </xf>
    <xf numFmtId="4" fontId="17" fillId="6" borderId="0" xfId="0" applyNumberFormat="1" applyFont="1" applyFill="1" applyBorder="1" applyAlignment="1" applyProtection="1">
      <alignment horizontal="right" vertical="center" wrapText="1"/>
    </xf>
    <xf numFmtId="0" fontId="17" fillId="6" borderId="0" xfId="0" applyFont="1" applyFill="1" applyBorder="1" applyAlignment="1" applyProtection="1">
      <alignment horizontal="right" vertical="center" wrapText="1"/>
    </xf>
    <xf numFmtId="4" fontId="0" fillId="6" borderId="0" xfId="0" applyNumberFormat="1" applyFill="1" applyAlignment="1"/>
    <xf numFmtId="0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4" fontId="26" fillId="5" borderId="5" xfId="0" applyNumberFormat="1" applyFont="1" applyFill="1" applyBorder="1" applyAlignment="1" applyProtection="1">
      <alignment horizontal="center" vertical="center"/>
    </xf>
    <xf numFmtId="4" fontId="28" fillId="5" borderId="5" xfId="0" applyNumberFormat="1" applyFont="1" applyFill="1" applyBorder="1" applyAlignment="1" applyProtection="1">
      <alignment horizontal="center" vertical="center" wrapText="1"/>
    </xf>
    <xf numFmtId="4" fontId="26" fillId="5" borderId="1" xfId="0" applyNumberFormat="1" applyFont="1" applyFill="1" applyBorder="1" applyAlignment="1" applyProtection="1">
      <alignment horizontal="center" vertical="center"/>
    </xf>
    <xf numFmtId="4" fontId="28" fillId="5" borderId="1" xfId="0" applyNumberFormat="1" applyFont="1" applyFill="1" applyBorder="1" applyAlignment="1" applyProtection="1">
      <alignment horizontal="center" vertical="center" wrapText="1"/>
    </xf>
    <xf numFmtId="4" fontId="30" fillId="0" borderId="1" xfId="0" applyNumberFormat="1" applyFont="1" applyBorder="1" applyAlignment="1" applyProtection="1">
      <alignment horizontal="center" vertical="center" wrapText="1"/>
    </xf>
    <xf numFmtId="4" fontId="31" fillId="0" borderId="1" xfId="0" applyNumberFormat="1" applyFont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/>
    </xf>
    <xf numFmtId="49" fontId="5" fillId="5" borderId="1" xfId="0" applyNumberFormat="1" applyFont="1" applyFill="1" applyBorder="1" applyAlignment="1" applyProtection="1">
      <alignment horizontal="center" vertical="center"/>
    </xf>
    <xf numFmtId="165" fontId="5" fillId="6" borderId="1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Border="1" applyAlignment="1" applyProtection="1">
      <alignment horizontal="left" vertical="center" wrapText="1"/>
    </xf>
    <xf numFmtId="0" fontId="17" fillId="0" borderId="6" xfId="0" applyFont="1" applyBorder="1" applyAlignment="1" applyProtection="1">
      <alignment horizontal="left" vertical="center" wrapText="1"/>
    </xf>
    <xf numFmtId="0" fontId="17" fillId="0" borderId="7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7" fillId="0" borderId="5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horizontal="center" vertical="center" wrapText="1"/>
    </xf>
    <xf numFmtId="4" fontId="15" fillId="0" borderId="5" xfId="0" applyNumberFormat="1" applyFont="1" applyBorder="1" applyAlignment="1" applyProtection="1">
      <alignment horizontal="center" vertical="center"/>
    </xf>
    <xf numFmtId="4" fontId="15" fillId="0" borderId="6" xfId="0" applyNumberFormat="1" applyFont="1" applyBorder="1" applyAlignment="1" applyProtection="1">
      <alignment horizontal="center" vertical="center"/>
    </xf>
    <xf numFmtId="4" fontId="15" fillId="0" borderId="7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left" vertical="center"/>
    </xf>
    <xf numFmtId="0" fontId="0" fillId="0" borderId="6" xfId="0" applyBorder="1" applyAlignment="1">
      <alignment horizontal="center"/>
    </xf>
    <xf numFmtId="4" fontId="26" fillId="5" borderId="5" xfId="0" applyNumberFormat="1" applyFont="1" applyFill="1" applyBorder="1" applyAlignment="1" applyProtection="1">
      <alignment horizontal="center" vertical="center" wrapText="1"/>
    </xf>
    <xf numFmtId="0" fontId="26" fillId="5" borderId="7" xfId="0" applyFont="1" applyFill="1" applyBorder="1" applyAlignment="1" applyProtection="1">
      <alignment horizontal="center" vertical="center" wrapText="1"/>
    </xf>
    <xf numFmtId="4" fontId="32" fillId="5" borderId="5" xfId="0" applyNumberFormat="1" applyFont="1" applyFill="1" applyBorder="1" applyAlignment="1" applyProtection="1">
      <alignment horizontal="center" vertical="center" wrapText="1"/>
    </xf>
    <xf numFmtId="0" fontId="32" fillId="5" borderId="7" xfId="0" applyFont="1" applyFill="1" applyBorder="1" applyAlignment="1" applyProtection="1">
      <alignment horizontal="center" vertical="center" wrapText="1"/>
    </xf>
    <xf numFmtId="4" fontId="28" fillId="5" borderId="5" xfId="0" applyNumberFormat="1" applyFont="1" applyFill="1" applyBorder="1" applyAlignment="1" applyProtection="1">
      <alignment horizontal="center" vertical="center" wrapText="1"/>
    </xf>
    <xf numFmtId="0" fontId="28" fillId="5" borderId="7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0" xfId="0" applyFont="1" applyFill="1" applyBorder="1" applyAlignment="1" applyProtection="1">
      <alignment horizontal="center" vertical="center"/>
    </xf>
    <xf numFmtId="0" fontId="12" fillId="7" borderId="11" xfId="0" applyFont="1" applyFill="1" applyBorder="1" applyAlignment="1" applyProtection="1">
      <alignment horizontal="center" vertical="center"/>
    </xf>
    <xf numFmtId="0" fontId="12" fillId="7" borderId="9" xfId="0" applyFont="1" applyFill="1" applyBorder="1" applyAlignment="1" applyProtection="1">
      <alignment horizontal="center" vertical="center"/>
    </xf>
    <xf numFmtId="4" fontId="5" fillId="0" borderId="10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0" fontId="12" fillId="7" borderId="10" xfId="0" applyFont="1" applyFill="1" applyBorder="1" applyAlignment="1" applyProtection="1">
      <alignment horizontal="center" vertical="center" wrapText="1"/>
    </xf>
    <xf numFmtId="0" fontId="12" fillId="7" borderId="11" xfId="0" applyFont="1" applyFill="1" applyBorder="1" applyAlignment="1" applyProtection="1">
      <alignment horizontal="center" vertical="center" wrapText="1"/>
    </xf>
    <xf numFmtId="0" fontId="12" fillId="7" borderId="9" xfId="0" applyFont="1" applyFill="1" applyBorder="1" applyAlignment="1" applyProtection="1">
      <alignment horizontal="center" vertical="center" wrapText="1"/>
    </xf>
    <xf numFmtId="4" fontId="13" fillId="0" borderId="10" xfId="0" applyNumberFormat="1" applyFont="1" applyBorder="1" applyAlignment="1" applyProtection="1">
      <alignment horizontal="center" vertical="center" wrapText="1"/>
    </xf>
    <xf numFmtId="4" fontId="13" fillId="0" borderId="11" xfId="0" applyNumberFormat="1" applyFont="1" applyBorder="1" applyAlignment="1" applyProtection="1">
      <alignment horizontal="center" vertical="center" wrapText="1"/>
    </xf>
    <xf numFmtId="4" fontId="13" fillId="0" borderId="9" xfId="0" applyNumberFormat="1" applyFont="1" applyBorder="1" applyAlignment="1" applyProtection="1">
      <alignment horizontal="center" vertical="center" wrapText="1"/>
    </xf>
    <xf numFmtId="4" fontId="5" fillId="6" borderId="10" xfId="0" applyNumberFormat="1" applyFont="1" applyFill="1" applyBorder="1" applyAlignment="1" applyProtection="1">
      <alignment horizontal="center" vertical="center" wrapText="1"/>
    </xf>
    <xf numFmtId="4" fontId="5" fillId="6" borderId="11" xfId="0" applyNumberFormat="1" applyFont="1" applyFill="1" applyBorder="1" applyAlignment="1" applyProtection="1">
      <alignment horizontal="center" vertical="center" wrapText="1"/>
    </xf>
    <xf numFmtId="4" fontId="5" fillId="6" borderId="9" xfId="0" applyNumberFormat="1" applyFont="1" applyFill="1" applyBorder="1" applyAlignment="1" applyProtection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7F7F7F"/>
      <rgbColor rgb="00800080"/>
      <rgbColor rgb="000084D1"/>
      <rgbColor rgb="00D5BBA8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CD5D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E9AB51"/>
      <rgbColor rgb="00FF6600"/>
      <rgbColor rgb="00735773"/>
      <rgbColor rgb="00B4A0B5"/>
      <rgbColor rgb="00003366"/>
      <rgbColor rgb="00339966"/>
      <rgbColor rgb="00003300"/>
      <rgbColor rgb="00333300"/>
      <rgbColor rgb="00993300"/>
      <rgbColor rgb="00993366"/>
      <rgbColor rgb="00333399"/>
      <rgbColor rgb="00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topLeftCell="A30" zoomScale="120" zoomScaleNormal="120" workbookViewId="0">
      <selection activeCell="L35" sqref="L35"/>
    </sheetView>
  </sheetViews>
  <sheetFormatPr defaultColWidth="11.375" defaultRowHeight="15" x14ac:dyDescent="0.25"/>
  <cols>
    <col min="1" max="1" width="7.75" customWidth="1"/>
    <col min="2" max="2" width="29" customWidth="1"/>
    <col min="3" max="3" width="11.875" style="42" customWidth="1"/>
    <col min="4" max="4" width="9.875" bestFit="1" customWidth="1"/>
    <col min="5" max="5" width="6.375" bestFit="1" customWidth="1"/>
    <col min="6" max="6" width="6.625" customWidth="1"/>
    <col min="7" max="7" width="5.75" customWidth="1"/>
    <col min="8" max="8" width="8.375" customWidth="1"/>
    <col min="9" max="9" width="7" bestFit="1" customWidth="1"/>
    <col min="10" max="10" width="5.125" bestFit="1" customWidth="1"/>
    <col min="11" max="11" width="26.625" style="42" customWidth="1"/>
  </cols>
  <sheetData>
    <row r="1" spans="1:11" ht="15.75" x14ac:dyDescent="0.25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5.75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1" ht="15.75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</row>
    <row r="4" spans="1:11" ht="15.75" x14ac:dyDescent="0.25">
      <c r="A4" s="135" t="s">
        <v>3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</row>
    <row r="5" spans="1:11" x14ac:dyDescent="0.25">
      <c r="A5" s="137" t="s">
        <v>119</v>
      </c>
      <c r="B5" s="137"/>
      <c r="C5" s="38"/>
      <c r="D5" s="2"/>
      <c r="E5" s="2"/>
      <c r="F5" s="2"/>
      <c r="G5" s="2"/>
      <c r="H5" s="2"/>
      <c r="I5" s="2"/>
      <c r="J5" s="2"/>
    </row>
    <row r="6" spans="1:11" ht="21.75" customHeight="1" x14ac:dyDescent="0.25">
      <c r="A6" s="136" t="s">
        <v>4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</row>
    <row r="7" spans="1:11" ht="25.5" customHeight="1" x14ac:dyDescent="0.25">
      <c r="A7" s="124" t="s">
        <v>5</v>
      </c>
      <c r="B7" s="124" t="s">
        <v>6</v>
      </c>
      <c r="C7" s="123" t="s">
        <v>7</v>
      </c>
      <c r="D7" s="3" t="s">
        <v>8</v>
      </c>
      <c r="E7" s="124" t="s">
        <v>9</v>
      </c>
      <c r="F7" s="124" t="s">
        <v>10</v>
      </c>
      <c r="G7" s="124"/>
      <c r="H7" s="124" t="s">
        <v>11</v>
      </c>
      <c r="I7" s="124"/>
      <c r="J7" s="124" t="s">
        <v>12</v>
      </c>
      <c r="K7" s="124" t="s">
        <v>13</v>
      </c>
    </row>
    <row r="8" spans="1:11" x14ac:dyDescent="0.25">
      <c r="A8" s="124"/>
      <c r="B8" s="124"/>
      <c r="C8" s="123"/>
      <c r="D8" s="3" t="s">
        <v>14</v>
      </c>
      <c r="E8" s="124"/>
      <c r="F8" s="97" t="s">
        <v>15</v>
      </c>
      <c r="G8" s="97" t="s">
        <v>16</v>
      </c>
      <c r="H8" s="4" t="s">
        <v>17</v>
      </c>
      <c r="I8" s="4" t="s">
        <v>18</v>
      </c>
      <c r="J8" s="124"/>
      <c r="K8" s="124"/>
    </row>
    <row r="9" spans="1:11" x14ac:dyDescent="0.25">
      <c r="A9" s="124"/>
      <c r="B9" s="124"/>
      <c r="C9" s="3" t="s">
        <v>19</v>
      </c>
      <c r="D9" s="5" t="s">
        <v>20</v>
      </c>
      <c r="E9" s="5" t="s">
        <v>21</v>
      </c>
      <c r="F9" s="3" t="s">
        <v>22</v>
      </c>
      <c r="G9" s="3" t="s">
        <v>22</v>
      </c>
      <c r="H9" s="4" t="s">
        <v>23</v>
      </c>
      <c r="I9" s="4" t="s">
        <v>24</v>
      </c>
      <c r="J9" s="5" t="s">
        <v>25</v>
      </c>
      <c r="K9" s="124"/>
    </row>
    <row r="10" spans="1:11" ht="38.25" x14ac:dyDescent="0.25">
      <c r="A10" s="6" t="s">
        <v>26</v>
      </c>
      <c r="B10" s="7" t="s">
        <v>27</v>
      </c>
      <c r="C10" s="115">
        <v>992646.04</v>
      </c>
      <c r="D10" s="8" t="s">
        <v>28</v>
      </c>
      <c r="E10" s="8" t="s">
        <v>29</v>
      </c>
      <c r="F10" s="9">
        <v>1</v>
      </c>
      <c r="G10" s="10">
        <v>0</v>
      </c>
      <c r="H10" s="11">
        <v>41974</v>
      </c>
      <c r="I10" s="11">
        <v>42036</v>
      </c>
      <c r="J10" s="12" t="s">
        <v>30</v>
      </c>
      <c r="K10" s="43" t="s">
        <v>95</v>
      </c>
    </row>
    <row r="11" spans="1:11" ht="25.5" x14ac:dyDescent="0.25">
      <c r="A11" s="6" t="s">
        <v>31</v>
      </c>
      <c r="B11" s="7" t="s">
        <v>32</v>
      </c>
      <c r="C11" s="115">
        <f>FechamentoContas!D11+FechamentoContas!E11</f>
        <v>44116.200000000004</v>
      </c>
      <c r="D11" s="8" t="s">
        <v>33</v>
      </c>
      <c r="E11" s="8" t="s">
        <v>34</v>
      </c>
      <c r="F11" s="9">
        <v>1</v>
      </c>
      <c r="G11" s="10">
        <v>0</v>
      </c>
      <c r="H11" s="11">
        <v>41974</v>
      </c>
      <c r="I11" s="11">
        <v>42125</v>
      </c>
      <c r="J11" s="12" t="s">
        <v>30</v>
      </c>
      <c r="K11" s="43" t="s">
        <v>95</v>
      </c>
    </row>
    <row r="12" spans="1:11" ht="73.5" customHeight="1" x14ac:dyDescent="0.25">
      <c r="A12" s="6" t="s">
        <v>38</v>
      </c>
      <c r="B12" s="13" t="s">
        <v>39</v>
      </c>
      <c r="C12" s="116">
        <v>12864</v>
      </c>
      <c r="D12" s="14" t="s">
        <v>33</v>
      </c>
      <c r="E12" s="14" t="s">
        <v>29</v>
      </c>
      <c r="F12" s="15">
        <v>1</v>
      </c>
      <c r="G12" s="16">
        <v>0</v>
      </c>
      <c r="H12" s="17">
        <v>41974</v>
      </c>
      <c r="I12" s="17">
        <v>42036</v>
      </c>
      <c r="J12" s="18" t="s">
        <v>30</v>
      </c>
      <c r="K12" s="45" t="s">
        <v>93</v>
      </c>
    </row>
    <row r="13" spans="1:11" x14ac:dyDescent="0.25">
      <c r="A13" s="117" t="s">
        <v>40</v>
      </c>
      <c r="B13" s="7" t="s">
        <v>41</v>
      </c>
      <c r="C13" s="115">
        <v>194959.31</v>
      </c>
      <c r="D13" s="8"/>
      <c r="E13" s="8"/>
      <c r="F13" s="9"/>
      <c r="G13" s="10"/>
      <c r="H13" s="11"/>
      <c r="I13" s="11"/>
      <c r="J13" s="12"/>
      <c r="K13" s="43"/>
    </row>
    <row r="14" spans="1:11" ht="36" hidden="1" x14ac:dyDescent="0.25">
      <c r="A14" s="6" t="s">
        <v>42</v>
      </c>
      <c r="B14" s="7" t="s">
        <v>43</v>
      </c>
      <c r="C14" s="8">
        <v>72333.33</v>
      </c>
      <c r="D14" s="8" t="s">
        <v>33</v>
      </c>
      <c r="E14" s="8" t="s">
        <v>29</v>
      </c>
      <c r="F14" s="9">
        <v>1</v>
      </c>
      <c r="G14" s="10">
        <v>0</v>
      </c>
      <c r="H14" s="11">
        <v>42036</v>
      </c>
      <c r="I14" s="11">
        <v>42125</v>
      </c>
      <c r="J14" s="12" t="s">
        <v>30</v>
      </c>
      <c r="K14" s="46" t="s">
        <v>94</v>
      </c>
    </row>
    <row r="15" spans="1:11" ht="38.25" hidden="1" x14ac:dyDescent="0.25">
      <c r="A15" s="19" t="s">
        <v>44</v>
      </c>
      <c r="B15" s="7" t="s">
        <v>45</v>
      </c>
      <c r="C15" s="8">
        <v>236803.12</v>
      </c>
      <c r="D15" s="8" t="s">
        <v>46</v>
      </c>
      <c r="E15" s="8" t="s">
        <v>29</v>
      </c>
      <c r="F15" s="9">
        <v>1</v>
      </c>
      <c r="G15" s="10">
        <v>0</v>
      </c>
      <c r="H15" s="11">
        <v>42156</v>
      </c>
      <c r="I15" s="11">
        <v>42217</v>
      </c>
      <c r="J15" s="12" t="s">
        <v>30</v>
      </c>
      <c r="K15" s="46" t="s">
        <v>96</v>
      </c>
    </row>
    <row r="16" spans="1:11" s="1" customFormat="1" x14ac:dyDescent="0.25">
      <c r="A16" s="19" t="s">
        <v>135</v>
      </c>
      <c r="B16" s="7" t="s">
        <v>140</v>
      </c>
      <c r="C16" s="8">
        <v>100000</v>
      </c>
      <c r="D16" s="8" t="s">
        <v>138</v>
      </c>
      <c r="E16" s="8" t="s">
        <v>29</v>
      </c>
      <c r="F16" s="9">
        <v>1</v>
      </c>
      <c r="G16" s="10">
        <v>0</v>
      </c>
      <c r="H16" s="119">
        <v>42231</v>
      </c>
      <c r="I16" s="11">
        <v>42353</v>
      </c>
      <c r="J16" s="12" t="s">
        <v>30</v>
      </c>
      <c r="K16" s="46"/>
    </row>
    <row r="17" spans="1:11" s="1" customFormat="1" ht="25.5" x14ac:dyDescent="0.25">
      <c r="A17" s="19" t="s">
        <v>136</v>
      </c>
      <c r="B17" s="7" t="s">
        <v>137</v>
      </c>
      <c r="C17" s="8">
        <v>94959.31</v>
      </c>
      <c r="D17" s="8" t="s">
        <v>138</v>
      </c>
      <c r="E17" s="8" t="s">
        <v>29</v>
      </c>
      <c r="F17" s="9">
        <v>1</v>
      </c>
      <c r="G17" s="10">
        <v>0</v>
      </c>
      <c r="H17" s="119">
        <v>42231</v>
      </c>
      <c r="I17" s="11">
        <v>42353</v>
      </c>
      <c r="J17" s="12" t="s">
        <v>30</v>
      </c>
      <c r="K17" s="46"/>
    </row>
    <row r="18" spans="1:11" s="1" customFormat="1" x14ac:dyDescent="0.25">
      <c r="A18" s="6" t="s">
        <v>42</v>
      </c>
      <c r="B18" s="7" t="s">
        <v>43</v>
      </c>
      <c r="C18" s="115">
        <v>72333.33</v>
      </c>
      <c r="D18" s="8" t="s">
        <v>33</v>
      </c>
      <c r="E18" s="8" t="s">
        <v>29</v>
      </c>
      <c r="F18" s="9">
        <v>1</v>
      </c>
      <c r="G18" s="10">
        <v>0</v>
      </c>
      <c r="H18" s="11">
        <v>42050</v>
      </c>
      <c r="I18" s="11">
        <v>42231</v>
      </c>
      <c r="J18" s="12" t="s">
        <v>30</v>
      </c>
      <c r="K18" s="43" t="s">
        <v>95</v>
      </c>
    </row>
    <row r="19" spans="1:11" s="1" customFormat="1" ht="38.25" x14ac:dyDescent="0.25">
      <c r="A19" s="19" t="s">
        <v>44</v>
      </c>
      <c r="B19" s="7" t="s">
        <v>45</v>
      </c>
      <c r="C19" s="115">
        <v>236803.12</v>
      </c>
      <c r="D19" s="8" t="s">
        <v>139</v>
      </c>
      <c r="E19" s="8" t="s">
        <v>61</v>
      </c>
      <c r="F19" s="9">
        <v>1</v>
      </c>
      <c r="G19" s="10">
        <v>0</v>
      </c>
      <c r="H19" s="11">
        <v>42139</v>
      </c>
      <c r="I19" s="119">
        <v>42353</v>
      </c>
      <c r="J19" s="12" t="s">
        <v>30</v>
      </c>
      <c r="K19" s="46" t="s">
        <v>146</v>
      </c>
    </row>
    <row r="20" spans="1:11" x14ac:dyDescent="0.25">
      <c r="A20" s="126" t="s">
        <v>47</v>
      </c>
      <c r="B20" s="126"/>
      <c r="C20" s="39">
        <f>C19+C18+C13+C12+C11+C10</f>
        <v>1553722</v>
      </c>
      <c r="D20" s="21"/>
      <c r="E20" s="21"/>
      <c r="F20" s="22">
        <v>1</v>
      </c>
      <c r="G20" s="23">
        <v>0</v>
      </c>
      <c r="H20" s="24"/>
      <c r="I20" s="24"/>
      <c r="J20" s="24"/>
      <c r="K20" s="24"/>
    </row>
    <row r="21" spans="1:11" ht="19.5" customHeight="1" x14ac:dyDescent="0.25">
      <c r="A21" s="125" t="s">
        <v>48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</row>
    <row r="22" spans="1:11" ht="25.5" customHeight="1" x14ac:dyDescent="0.25">
      <c r="A22" s="124" t="s">
        <v>5</v>
      </c>
      <c r="B22" s="124" t="s">
        <v>6</v>
      </c>
      <c r="C22" s="123" t="s">
        <v>7</v>
      </c>
      <c r="D22" s="3" t="s">
        <v>8</v>
      </c>
      <c r="E22" s="124" t="s">
        <v>9</v>
      </c>
      <c r="F22" s="124" t="s">
        <v>10</v>
      </c>
      <c r="G22" s="124"/>
      <c r="H22" s="124" t="s">
        <v>11</v>
      </c>
      <c r="I22" s="124"/>
      <c r="J22" s="124" t="s">
        <v>12</v>
      </c>
      <c r="K22" s="124" t="s">
        <v>13</v>
      </c>
    </row>
    <row r="23" spans="1:11" x14ac:dyDescent="0.25">
      <c r="A23" s="124"/>
      <c r="B23" s="124"/>
      <c r="C23" s="123"/>
      <c r="D23" s="3" t="s">
        <v>14</v>
      </c>
      <c r="E23" s="124"/>
      <c r="F23" s="97" t="s">
        <v>15</v>
      </c>
      <c r="G23" s="97" t="s">
        <v>16</v>
      </c>
      <c r="H23" s="4" t="s">
        <v>17</v>
      </c>
      <c r="I23" s="4" t="s">
        <v>18</v>
      </c>
      <c r="J23" s="124"/>
      <c r="K23" s="124"/>
    </row>
    <row r="24" spans="1:11" x14ac:dyDescent="0.25">
      <c r="A24" s="124"/>
      <c r="B24" s="124"/>
      <c r="C24" s="3" t="s">
        <v>19</v>
      </c>
      <c r="D24" s="5" t="s">
        <v>20</v>
      </c>
      <c r="E24" s="5" t="s">
        <v>21</v>
      </c>
      <c r="F24" s="3" t="s">
        <v>22</v>
      </c>
      <c r="G24" s="3" t="s">
        <v>22</v>
      </c>
      <c r="H24" s="4" t="s">
        <v>23</v>
      </c>
      <c r="I24" s="4" t="s">
        <v>24</v>
      </c>
      <c r="J24" s="5" t="s">
        <v>25</v>
      </c>
      <c r="K24" s="124"/>
    </row>
    <row r="25" spans="1:11" ht="38.25" x14ac:dyDescent="0.25">
      <c r="A25" s="6" t="s">
        <v>49</v>
      </c>
      <c r="B25" s="7" t="s">
        <v>50</v>
      </c>
      <c r="C25" s="8">
        <f>FechamentoContas!D22+FechamentoContas!E22</f>
        <v>285847.69</v>
      </c>
      <c r="D25" s="8" t="s">
        <v>33</v>
      </c>
      <c r="E25" s="8" t="s">
        <v>51</v>
      </c>
      <c r="F25" s="10">
        <v>1</v>
      </c>
      <c r="G25" s="9">
        <v>0</v>
      </c>
      <c r="H25" s="11">
        <v>41974</v>
      </c>
      <c r="I25" s="11">
        <v>42125</v>
      </c>
      <c r="J25" s="11" t="s">
        <v>30</v>
      </c>
      <c r="K25" s="43" t="s">
        <v>95</v>
      </c>
    </row>
    <row r="26" spans="1:11" ht="25.5" x14ac:dyDescent="0.25">
      <c r="A26" s="117" t="s">
        <v>52</v>
      </c>
      <c r="B26" s="7" t="s">
        <v>53</v>
      </c>
      <c r="C26" s="8">
        <f>FechamentoContas!E23</f>
        <v>268233.33</v>
      </c>
      <c r="D26" s="8" t="s">
        <v>139</v>
      </c>
      <c r="E26" s="8" t="s">
        <v>51</v>
      </c>
      <c r="F26" s="10">
        <v>1</v>
      </c>
      <c r="G26" s="9">
        <v>0</v>
      </c>
      <c r="H26" s="11">
        <v>42217</v>
      </c>
      <c r="I26" s="11">
        <v>42705</v>
      </c>
      <c r="J26" s="11" t="s">
        <v>37</v>
      </c>
      <c r="K26" s="44" t="s">
        <v>141</v>
      </c>
    </row>
    <row r="27" spans="1:11" s="1" customFormat="1" x14ac:dyDescent="0.25">
      <c r="A27" s="117" t="s">
        <v>148</v>
      </c>
      <c r="B27" s="7" t="s">
        <v>149</v>
      </c>
      <c r="C27" s="8">
        <v>50000</v>
      </c>
      <c r="D27" s="8" t="s">
        <v>138</v>
      </c>
      <c r="E27" s="8" t="s">
        <v>29</v>
      </c>
      <c r="F27" s="10">
        <v>1</v>
      </c>
      <c r="G27" s="9">
        <v>0</v>
      </c>
      <c r="H27" s="11">
        <v>42262</v>
      </c>
      <c r="I27" s="11">
        <v>42720</v>
      </c>
      <c r="J27" s="11" t="s">
        <v>37</v>
      </c>
      <c r="K27" s="44"/>
    </row>
    <row r="28" spans="1:11" ht="44.25" customHeight="1" x14ac:dyDescent="0.25">
      <c r="A28" s="6" t="s">
        <v>59</v>
      </c>
      <c r="B28" s="47" t="s">
        <v>60</v>
      </c>
      <c r="C28" s="14">
        <v>27813.67</v>
      </c>
      <c r="D28" s="18" t="s">
        <v>58</v>
      </c>
      <c r="E28" s="18" t="s">
        <v>61</v>
      </c>
      <c r="F28" s="15">
        <v>1</v>
      </c>
      <c r="G28" s="25">
        <v>0</v>
      </c>
      <c r="H28" s="26">
        <v>41974</v>
      </c>
      <c r="I28" s="26">
        <v>42064</v>
      </c>
      <c r="J28" s="27" t="s">
        <v>30</v>
      </c>
      <c r="K28" s="43" t="s">
        <v>95</v>
      </c>
    </row>
    <row r="29" spans="1:11" ht="63.75" x14ac:dyDescent="0.25">
      <c r="A29" s="117" t="s">
        <v>65</v>
      </c>
      <c r="B29" s="47" t="s">
        <v>66</v>
      </c>
      <c r="C29" s="8">
        <f>FechamentoContas!E28</f>
        <v>246666.66666666669</v>
      </c>
      <c r="D29" s="6" t="s">
        <v>67</v>
      </c>
      <c r="E29" s="12" t="s">
        <v>51</v>
      </c>
      <c r="F29" s="9">
        <v>1</v>
      </c>
      <c r="G29" s="9">
        <v>0</v>
      </c>
      <c r="H29" s="28">
        <v>42064</v>
      </c>
      <c r="I29" s="28">
        <v>42583</v>
      </c>
      <c r="J29" s="6" t="s">
        <v>30</v>
      </c>
      <c r="K29" s="43" t="s">
        <v>150</v>
      </c>
    </row>
    <row r="30" spans="1:11" ht="63.75" x14ac:dyDescent="0.25">
      <c r="A30" s="117" t="s">
        <v>68</v>
      </c>
      <c r="B30" s="47" t="s">
        <v>69</v>
      </c>
      <c r="C30" s="8">
        <f>FechamentoContas!E29</f>
        <v>200000</v>
      </c>
      <c r="D30" s="6" t="s">
        <v>67</v>
      </c>
      <c r="E30" s="12" t="s">
        <v>51</v>
      </c>
      <c r="F30" s="9">
        <v>1</v>
      </c>
      <c r="G30" s="29">
        <v>0</v>
      </c>
      <c r="H30" s="28">
        <v>42248</v>
      </c>
      <c r="I30" s="28">
        <v>42401</v>
      </c>
      <c r="J30" s="6" t="s">
        <v>30</v>
      </c>
      <c r="K30" s="46" t="s">
        <v>142</v>
      </c>
    </row>
    <row r="31" spans="1:11" ht="38.25" x14ac:dyDescent="0.25">
      <c r="A31" s="117" t="s">
        <v>75</v>
      </c>
      <c r="B31" s="47" t="s">
        <v>76</v>
      </c>
      <c r="C31" s="8">
        <v>50000</v>
      </c>
      <c r="D31" s="6" t="s">
        <v>64</v>
      </c>
      <c r="E31" s="12" t="s">
        <v>61</v>
      </c>
      <c r="F31" s="9">
        <v>1</v>
      </c>
      <c r="G31" s="9">
        <v>0</v>
      </c>
      <c r="H31" s="28">
        <v>42248</v>
      </c>
      <c r="I31" s="28">
        <v>42339</v>
      </c>
      <c r="J31" s="6" t="s">
        <v>30</v>
      </c>
      <c r="K31" s="46" t="s">
        <v>142</v>
      </c>
    </row>
    <row r="32" spans="1:11" ht="36" x14ac:dyDescent="0.25">
      <c r="A32" s="117" t="s">
        <v>77</v>
      </c>
      <c r="B32" s="47" t="s">
        <v>78</v>
      </c>
      <c r="C32" s="8">
        <v>150000</v>
      </c>
      <c r="D32" s="6" t="s">
        <v>139</v>
      </c>
      <c r="E32" s="12" t="s">
        <v>61</v>
      </c>
      <c r="F32" s="9">
        <v>1</v>
      </c>
      <c r="G32" s="9">
        <v>0</v>
      </c>
      <c r="H32" s="28">
        <v>42248</v>
      </c>
      <c r="I32" s="28">
        <v>42705</v>
      </c>
      <c r="J32" s="6" t="s">
        <v>30</v>
      </c>
      <c r="K32" s="46" t="s">
        <v>147</v>
      </c>
    </row>
    <row r="33" spans="1:11" ht="15.75" customHeight="1" x14ac:dyDescent="0.25">
      <c r="A33" s="126" t="s">
        <v>79</v>
      </c>
      <c r="B33" s="126"/>
      <c r="C33" s="39">
        <f>SUM(C25:C32)</f>
        <v>1278561.3566666667</v>
      </c>
      <c r="D33" s="21"/>
      <c r="E33" s="21"/>
      <c r="F33" s="22">
        <v>1</v>
      </c>
      <c r="G33" s="23">
        <v>0</v>
      </c>
      <c r="H33" s="24"/>
      <c r="I33" s="24"/>
      <c r="J33" s="24"/>
      <c r="K33" s="24"/>
    </row>
    <row r="34" spans="1:11" ht="17.25" customHeight="1" x14ac:dyDescent="0.25">
      <c r="A34" s="125" t="s">
        <v>80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</row>
    <row r="35" spans="1:11" ht="25.5" customHeight="1" x14ac:dyDescent="0.25">
      <c r="A35" s="124" t="s">
        <v>5</v>
      </c>
      <c r="B35" s="124" t="s">
        <v>6</v>
      </c>
      <c r="C35" s="123" t="s">
        <v>7</v>
      </c>
      <c r="D35" s="3" t="s">
        <v>8</v>
      </c>
      <c r="E35" s="124" t="s">
        <v>9</v>
      </c>
      <c r="F35" s="124" t="s">
        <v>10</v>
      </c>
      <c r="G35" s="124"/>
      <c r="H35" s="124" t="s">
        <v>11</v>
      </c>
      <c r="I35" s="124"/>
      <c r="J35" s="124" t="s">
        <v>12</v>
      </c>
      <c r="K35" s="124" t="s">
        <v>13</v>
      </c>
    </row>
    <row r="36" spans="1:11" x14ac:dyDescent="0.25">
      <c r="A36" s="124"/>
      <c r="B36" s="124"/>
      <c r="C36" s="123"/>
      <c r="D36" s="3" t="s">
        <v>14</v>
      </c>
      <c r="E36" s="124"/>
      <c r="F36" s="97" t="s">
        <v>15</v>
      </c>
      <c r="G36" s="97" t="s">
        <v>16</v>
      </c>
      <c r="H36" s="4" t="s">
        <v>17</v>
      </c>
      <c r="I36" s="4" t="s">
        <v>18</v>
      </c>
      <c r="J36" s="124"/>
      <c r="K36" s="124"/>
    </row>
    <row r="37" spans="1:11" x14ac:dyDescent="0.25">
      <c r="A37" s="124"/>
      <c r="B37" s="124"/>
      <c r="C37" s="3" t="s">
        <v>19</v>
      </c>
      <c r="D37" s="5" t="s">
        <v>20</v>
      </c>
      <c r="E37" s="5" t="s">
        <v>21</v>
      </c>
      <c r="F37" s="3" t="s">
        <v>22</v>
      </c>
      <c r="G37" s="3" t="s">
        <v>22</v>
      </c>
      <c r="H37" s="4" t="s">
        <v>23</v>
      </c>
      <c r="I37" s="4" t="s">
        <v>24</v>
      </c>
      <c r="J37" s="5" t="s">
        <v>25</v>
      </c>
      <c r="K37" s="124"/>
    </row>
    <row r="38" spans="1:11" x14ac:dyDescent="0.25">
      <c r="A38" s="30" t="s">
        <v>81</v>
      </c>
      <c r="B38" s="34" t="s">
        <v>82</v>
      </c>
      <c r="C38" s="8">
        <v>192778.21000000002</v>
      </c>
      <c r="D38" s="8" t="s">
        <v>83</v>
      </c>
      <c r="E38" s="8" t="s">
        <v>51</v>
      </c>
      <c r="F38" s="10">
        <v>1</v>
      </c>
      <c r="G38" s="9">
        <v>0</v>
      </c>
      <c r="H38" s="28">
        <v>42005</v>
      </c>
      <c r="I38" s="28">
        <v>42705</v>
      </c>
      <c r="J38" s="8" t="s">
        <v>30</v>
      </c>
      <c r="K38" s="46" t="s">
        <v>151</v>
      </c>
    </row>
    <row r="39" spans="1:11" ht="38.25" x14ac:dyDescent="0.25">
      <c r="A39" s="118" t="s">
        <v>84</v>
      </c>
      <c r="B39" s="34" t="s">
        <v>70</v>
      </c>
      <c r="C39" s="8">
        <f>FechamentoContas!C39</f>
        <v>41666.666666666672</v>
      </c>
      <c r="D39" s="6" t="s">
        <v>71</v>
      </c>
      <c r="E39" s="12" t="s">
        <v>51</v>
      </c>
      <c r="F39" s="9">
        <v>1</v>
      </c>
      <c r="G39" s="9">
        <v>0</v>
      </c>
      <c r="H39" s="28">
        <v>42278</v>
      </c>
      <c r="I39" s="28">
        <v>42705</v>
      </c>
      <c r="J39" s="6" t="s">
        <v>37</v>
      </c>
      <c r="K39" s="43" t="s">
        <v>143</v>
      </c>
    </row>
    <row r="40" spans="1:11" ht="25.5" x14ac:dyDescent="0.25">
      <c r="A40" s="19" t="s">
        <v>85</v>
      </c>
      <c r="B40" s="34" t="s">
        <v>54</v>
      </c>
      <c r="C40" s="8">
        <v>150000</v>
      </c>
      <c r="D40" s="8" t="s">
        <v>55</v>
      </c>
      <c r="E40" s="8" t="s">
        <v>34</v>
      </c>
      <c r="F40" s="10">
        <v>1</v>
      </c>
      <c r="G40" s="9">
        <v>0</v>
      </c>
      <c r="H40" s="11">
        <v>42461</v>
      </c>
      <c r="I40" s="11">
        <v>42705</v>
      </c>
      <c r="J40" s="11" t="s">
        <v>37</v>
      </c>
      <c r="K40" s="43" t="s">
        <v>144</v>
      </c>
    </row>
    <row r="41" spans="1:11" ht="25.5" x14ac:dyDescent="0.25">
      <c r="A41" s="19" t="s">
        <v>86</v>
      </c>
      <c r="B41" s="34" t="s">
        <v>72</v>
      </c>
      <c r="C41" s="8">
        <f>25000/2.4</f>
        <v>10416.666666666668</v>
      </c>
      <c r="D41" s="6" t="s">
        <v>64</v>
      </c>
      <c r="E41" s="12" t="s">
        <v>51</v>
      </c>
      <c r="F41" s="9">
        <v>1</v>
      </c>
      <c r="G41" s="9">
        <v>0</v>
      </c>
      <c r="H41" s="28">
        <v>42430</v>
      </c>
      <c r="I41" s="28">
        <v>42705</v>
      </c>
      <c r="J41" s="6" t="s">
        <v>37</v>
      </c>
      <c r="K41" s="43" t="s">
        <v>143</v>
      </c>
    </row>
    <row r="42" spans="1:11" x14ac:dyDescent="0.25">
      <c r="A42" s="20" t="s">
        <v>87</v>
      </c>
      <c r="B42" s="20"/>
      <c r="C42" s="39">
        <f>SUM(C38:C41)</f>
        <v>394861.54333333339</v>
      </c>
      <c r="D42" s="21"/>
      <c r="E42" s="21"/>
      <c r="F42" s="23"/>
      <c r="G42" s="23">
        <v>0</v>
      </c>
      <c r="H42" s="24"/>
      <c r="I42" s="24"/>
      <c r="J42" s="24"/>
      <c r="K42" s="24"/>
    </row>
    <row r="43" spans="1:11" x14ac:dyDescent="0.25">
      <c r="A43" s="127" t="s">
        <v>145</v>
      </c>
      <c r="B43" s="127"/>
      <c r="C43" s="40">
        <f>C42+C33+C20</f>
        <v>3227144.9000000004</v>
      </c>
      <c r="D43" s="131"/>
      <c r="E43" s="132"/>
      <c r="F43" s="132"/>
      <c r="G43" s="132"/>
      <c r="H43" s="132"/>
      <c r="I43" s="132"/>
      <c r="J43" s="132"/>
      <c r="K43" s="133"/>
    </row>
    <row r="44" spans="1:11" ht="15.75" x14ac:dyDescent="0.25">
      <c r="A44" s="49"/>
      <c r="B44" s="32" t="s">
        <v>89</v>
      </c>
      <c r="C44" s="128"/>
      <c r="D44" s="129"/>
      <c r="E44" s="129"/>
      <c r="F44" s="129"/>
      <c r="G44" s="129"/>
      <c r="H44" s="129"/>
      <c r="I44" s="129"/>
      <c r="J44" s="129"/>
      <c r="K44" s="130"/>
    </row>
    <row r="45" spans="1:11" ht="57" customHeight="1" x14ac:dyDescent="0.25">
      <c r="A45" s="31" t="s">
        <v>20</v>
      </c>
      <c r="B45" s="120" t="s">
        <v>90</v>
      </c>
      <c r="C45" s="121"/>
      <c r="D45" s="121"/>
      <c r="E45" s="121"/>
      <c r="F45" s="121"/>
      <c r="G45" s="121"/>
      <c r="H45" s="121"/>
      <c r="I45" s="121"/>
      <c r="J45" s="121"/>
      <c r="K45" s="122"/>
    </row>
    <row r="46" spans="1:11" ht="15.75" x14ac:dyDescent="0.25">
      <c r="A46" s="50" t="s">
        <v>21</v>
      </c>
      <c r="B46" s="33" t="s">
        <v>91</v>
      </c>
      <c r="C46" s="41"/>
      <c r="D46" s="51"/>
      <c r="E46" s="51"/>
      <c r="F46" s="52"/>
      <c r="G46" s="52"/>
      <c r="H46" s="53"/>
      <c r="I46" s="53"/>
      <c r="J46" s="52"/>
      <c r="K46" s="54"/>
    </row>
    <row r="47" spans="1:11" ht="15.75" x14ac:dyDescent="0.25">
      <c r="A47" s="55" t="s">
        <v>25</v>
      </c>
      <c r="B47" s="56" t="s">
        <v>92</v>
      </c>
      <c r="C47" s="57"/>
      <c r="D47" s="58"/>
      <c r="E47" s="58"/>
      <c r="F47" s="59"/>
      <c r="G47" s="59"/>
      <c r="H47" s="60"/>
      <c r="I47" s="60"/>
      <c r="J47" s="59"/>
      <c r="K47" s="61"/>
    </row>
    <row r="49" spans="3:11" x14ac:dyDescent="0.25">
      <c r="H49" s="1"/>
    </row>
    <row r="51" spans="3:11" x14ac:dyDescent="0.25">
      <c r="C51" s="62"/>
      <c r="K51"/>
    </row>
  </sheetData>
  <mergeCells count="38">
    <mergeCell ref="A2:K2"/>
    <mergeCell ref="A3:K3"/>
    <mergeCell ref="A1:K1"/>
    <mergeCell ref="A4:K4"/>
    <mergeCell ref="A6:K6"/>
    <mergeCell ref="A5:B5"/>
    <mergeCell ref="K22:K24"/>
    <mergeCell ref="E22:E23"/>
    <mergeCell ref="H22:I22"/>
    <mergeCell ref="J22:J23"/>
    <mergeCell ref="F22:G22"/>
    <mergeCell ref="J35:J36"/>
    <mergeCell ref="K35:K37"/>
    <mergeCell ref="H35:I35"/>
    <mergeCell ref="E35:E36"/>
    <mergeCell ref="F35:G35"/>
    <mergeCell ref="A35:A37"/>
    <mergeCell ref="B35:B37"/>
    <mergeCell ref="C35:C36"/>
    <mergeCell ref="C22:C23"/>
    <mergeCell ref="A7:A9"/>
    <mergeCell ref="A22:A24"/>
    <mergeCell ref="B45:K45"/>
    <mergeCell ref="C7:C8"/>
    <mergeCell ref="B7:B9"/>
    <mergeCell ref="F7:G7"/>
    <mergeCell ref="K7:K9"/>
    <mergeCell ref="E7:E8"/>
    <mergeCell ref="A21:K21"/>
    <mergeCell ref="A34:K34"/>
    <mergeCell ref="A33:B33"/>
    <mergeCell ref="A20:B20"/>
    <mergeCell ref="A43:B43"/>
    <mergeCell ref="H7:I7"/>
    <mergeCell ref="J7:J8"/>
    <mergeCell ref="B22:B24"/>
    <mergeCell ref="C44:K44"/>
    <mergeCell ref="D43:K43"/>
  </mergeCells>
  <printOptions horizontalCentered="1"/>
  <pageMargins left="0.19685039370078741" right="0.19685039370078741" top="0.59055118110236227" bottom="0.53" header="0.70866141732283472" footer="0.31496062992125984"/>
  <pageSetup paperSize="9" scale="88" fitToHeight="0" orientation="landscape" r:id="rId1"/>
  <ignoredErrors>
    <ignoredError sqref="D9:E9 J9 D37:F37 D24:F24 A45:A47 G37 G24 H37:J37 H24:J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39" workbookViewId="0">
      <selection activeCell="B57" sqref="B57"/>
    </sheetView>
  </sheetViews>
  <sheetFormatPr defaultColWidth="11.375" defaultRowHeight="15" x14ac:dyDescent="0.25"/>
  <cols>
    <col min="1" max="1" width="7.75" style="1" customWidth="1"/>
    <col min="2" max="2" width="34.625" style="1" customWidth="1"/>
    <col min="3" max="3" width="16.375" style="42" customWidth="1"/>
    <col min="4" max="4" width="14.125" style="42" customWidth="1"/>
    <col min="5" max="7" width="14.75" style="1" customWidth="1"/>
    <col min="8" max="8" width="22.5" style="1" customWidth="1"/>
    <col min="9" max="9" width="20.5" style="1" customWidth="1"/>
    <col min="10" max="16384" width="11.375" style="1"/>
  </cols>
  <sheetData>
    <row r="1" spans="1:9" ht="15.75" x14ac:dyDescent="0.25">
      <c r="A1" s="135" t="s">
        <v>0</v>
      </c>
      <c r="B1" s="135"/>
      <c r="C1" s="135"/>
      <c r="D1" s="135"/>
      <c r="E1" s="135"/>
      <c r="F1" s="135"/>
      <c r="G1" s="135"/>
      <c r="H1" s="135"/>
      <c r="I1" s="135"/>
    </row>
    <row r="2" spans="1:9" ht="15.75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</row>
    <row r="3" spans="1:9" ht="15.75" x14ac:dyDescent="0.25">
      <c r="A3" s="134" t="s">
        <v>2</v>
      </c>
      <c r="B3" s="134"/>
      <c r="C3" s="134"/>
      <c r="D3" s="134"/>
      <c r="E3" s="134"/>
      <c r="F3" s="134"/>
      <c r="G3" s="134"/>
      <c r="H3" s="134"/>
      <c r="I3" s="134"/>
    </row>
    <row r="4" spans="1:9" ht="15.75" x14ac:dyDescent="0.25">
      <c r="A4" s="135" t="s">
        <v>3</v>
      </c>
      <c r="B4" s="135"/>
      <c r="C4" s="135"/>
      <c r="D4" s="135"/>
      <c r="E4" s="135"/>
      <c r="F4" s="135"/>
      <c r="G4" s="135"/>
      <c r="H4" s="135"/>
      <c r="I4" s="135"/>
    </row>
    <row r="5" spans="1:9" x14ac:dyDescent="0.25">
      <c r="A5" s="137" t="s">
        <v>119</v>
      </c>
      <c r="B5" s="137"/>
      <c r="C5" s="38"/>
      <c r="D5" s="38"/>
      <c r="E5" s="65"/>
      <c r="F5" s="65"/>
      <c r="G5" s="65"/>
    </row>
    <row r="6" spans="1:9" ht="24.75" customHeight="1" x14ac:dyDescent="0.25">
      <c r="A6" s="136" t="s">
        <v>4</v>
      </c>
      <c r="B6" s="136"/>
      <c r="C6" s="136"/>
      <c r="D6" s="136"/>
      <c r="E6" s="136"/>
      <c r="F6" s="136"/>
      <c r="G6" s="136"/>
      <c r="H6" s="136"/>
      <c r="I6" s="136"/>
    </row>
    <row r="7" spans="1:9" ht="25.5" customHeight="1" x14ac:dyDescent="0.25">
      <c r="A7" s="145" t="s">
        <v>5</v>
      </c>
      <c r="B7" s="145" t="s">
        <v>6</v>
      </c>
      <c r="C7" s="146" t="s">
        <v>7</v>
      </c>
      <c r="D7" s="146" t="s">
        <v>103</v>
      </c>
      <c r="E7" s="146"/>
      <c r="F7" s="146"/>
      <c r="G7" s="153" t="s">
        <v>120</v>
      </c>
      <c r="H7" s="147" t="s">
        <v>101</v>
      </c>
      <c r="I7" s="145" t="s">
        <v>105</v>
      </c>
    </row>
    <row r="8" spans="1:9" x14ac:dyDescent="0.25">
      <c r="A8" s="145"/>
      <c r="B8" s="145"/>
      <c r="C8" s="146"/>
      <c r="D8" s="77" t="s">
        <v>98</v>
      </c>
      <c r="E8" s="78" t="s">
        <v>97</v>
      </c>
      <c r="F8" s="78" t="s">
        <v>99</v>
      </c>
      <c r="G8" s="154"/>
      <c r="H8" s="148"/>
      <c r="I8" s="145"/>
    </row>
    <row r="9" spans="1:9" x14ac:dyDescent="0.25">
      <c r="A9" s="145"/>
      <c r="B9" s="145"/>
      <c r="C9" s="78" t="s">
        <v>19</v>
      </c>
      <c r="D9" s="78"/>
      <c r="E9" s="79"/>
      <c r="F9" s="80"/>
      <c r="G9" s="155"/>
      <c r="H9" s="149"/>
      <c r="I9" s="145"/>
    </row>
    <row r="10" spans="1:9" ht="38.25" x14ac:dyDescent="0.25">
      <c r="A10" s="6" t="s">
        <v>26</v>
      </c>
      <c r="B10" s="7" t="s">
        <v>27</v>
      </c>
      <c r="C10" s="8">
        <v>992646.04</v>
      </c>
      <c r="D10" s="8">
        <f>C10-E10</f>
        <v>950073.12</v>
      </c>
      <c r="E10" s="8">
        <v>42572.92</v>
      </c>
      <c r="F10" s="14">
        <v>0</v>
      </c>
      <c r="G10" s="156"/>
      <c r="H10" s="67"/>
      <c r="I10" s="67"/>
    </row>
    <row r="11" spans="1:9" ht="25.5" x14ac:dyDescent="0.25">
      <c r="A11" s="6" t="s">
        <v>31</v>
      </c>
      <c r="B11" s="7" t="s">
        <v>32</v>
      </c>
      <c r="C11" s="8">
        <f>200000/2.4</f>
        <v>83333.333333333343</v>
      </c>
      <c r="D11" s="8">
        <v>33214.120000000003</v>
      </c>
      <c r="E11" s="8">
        <v>10902.08</v>
      </c>
      <c r="F11" s="8">
        <v>39217.133333333339</v>
      </c>
      <c r="G11" s="157"/>
      <c r="H11" s="68"/>
      <c r="I11" s="67"/>
    </row>
    <row r="12" spans="1:9" s="76" customFormat="1" x14ac:dyDescent="0.25">
      <c r="A12" s="71" t="s">
        <v>35</v>
      </c>
      <c r="B12" s="72" t="s">
        <v>36</v>
      </c>
      <c r="C12" s="73">
        <v>1320833.33</v>
      </c>
      <c r="D12" s="73">
        <v>0</v>
      </c>
      <c r="E12" s="73">
        <v>0</v>
      </c>
      <c r="F12" s="73">
        <f>C12</f>
        <v>1320833.33</v>
      </c>
      <c r="G12" s="157"/>
      <c r="H12" s="74" t="s">
        <v>102</v>
      </c>
      <c r="I12" s="75"/>
    </row>
    <row r="13" spans="1:9" ht="51" x14ac:dyDescent="0.25">
      <c r="A13" s="6" t="s">
        <v>38</v>
      </c>
      <c r="B13" s="13" t="s">
        <v>39</v>
      </c>
      <c r="C13" s="14">
        <v>12864</v>
      </c>
      <c r="D13" s="14">
        <f>C13</f>
        <v>12864</v>
      </c>
      <c r="E13" s="14">
        <v>0</v>
      </c>
      <c r="F13" s="14">
        <v>0</v>
      </c>
      <c r="G13" s="157"/>
      <c r="H13" s="67"/>
      <c r="I13" s="68"/>
    </row>
    <row r="14" spans="1:9" s="90" customFormat="1" ht="25.5" x14ac:dyDescent="0.25">
      <c r="A14" s="86" t="s">
        <v>40</v>
      </c>
      <c r="B14" s="87" t="s">
        <v>41</v>
      </c>
      <c r="C14" s="88">
        <v>194959.31</v>
      </c>
      <c r="D14" s="89">
        <v>0</v>
      </c>
      <c r="E14" s="89">
        <f>C14</f>
        <v>194959.31</v>
      </c>
      <c r="F14" s="88">
        <f>C14</f>
        <v>194959.31</v>
      </c>
      <c r="G14" s="157"/>
      <c r="H14" s="87" t="s">
        <v>104</v>
      </c>
      <c r="I14" s="87" t="s">
        <v>106</v>
      </c>
    </row>
    <row r="15" spans="1:9" x14ac:dyDescent="0.25">
      <c r="A15" s="6" t="s">
        <v>42</v>
      </c>
      <c r="B15" s="7" t="s">
        <v>43</v>
      </c>
      <c r="C15" s="8">
        <v>72333.33</v>
      </c>
      <c r="D15" s="8">
        <v>0</v>
      </c>
      <c r="E15" s="8">
        <f>C15</f>
        <v>72333.33</v>
      </c>
      <c r="F15" s="14">
        <v>0</v>
      </c>
      <c r="G15" s="157"/>
      <c r="H15" s="7" t="s">
        <v>100</v>
      </c>
      <c r="I15" s="67"/>
    </row>
    <row r="16" spans="1:9" ht="38.25" x14ac:dyDescent="0.25">
      <c r="A16" s="19" t="s">
        <v>44</v>
      </c>
      <c r="B16" s="7" t="s">
        <v>45</v>
      </c>
      <c r="C16" s="8">
        <v>91666.66</v>
      </c>
      <c r="D16" s="8">
        <v>0</v>
      </c>
      <c r="E16" s="83">
        <v>236803.12</v>
      </c>
      <c r="F16" s="82">
        <f>C16-E16</f>
        <v>-145136.46</v>
      </c>
      <c r="G16" s="158"/>
      <c r="H16" s="7" t="s">
        <v>107</v>
      </c>
      <c r="I16" s="69" t="s">
        <v>108</v>
      </c>
    </row>
    <row r="17" spans="1:11" ht="15.75" x14ac:dyDescent="0.25">
      <c r="A17" s="126" t="s">
        <v>47</v>
      </c>
      <c r="B17" s="126"/>
      <c r="C17" s="39">
        <f>SUM(C10:C16)</f>
        <v>2768636.0033333334</v>
      </c>
      <c r="D17" s="39">
        <f>SUM(D10:D16)</f>
        <v>996151.24</v>
      </c>
      <c r="E17" s="39">
        <f>SUM(E10:E16)</f>
        <v>557570.76</v>
      </c>
      <c r="F17" s="39">
        <f>SUM(F10:F16)</f>
        <v>1409873.3133333335</v>
      </c>
      <c r="G17" s="96">
        <v>4077411.9</v>
      </c>
      <c r="H17" s="81">
        <f>D17+E17</f>
        <v>1553722</v>
      </c>
      <c r="I17" s="99">
        <f>G17-H17</f>
        <v>2523689.9</v>
      </c>
      <c r="J17" s="66"/>
    </row>
    <row r="18" spans="1:11" ht="21" customHeight="1" x14ac:dyDescent="0.25">
      <c r="A18" s="125" t="s">
        <v>48</v>
      </c>
      <c r="B18" s="125"/>
      <c r="C18" s="125"/>
      <c r="D18" s="125"/>
      <c r="E18" s="125"/>
      <c r="F18" s="125"/>
      <c r="G18" s="125"/>
      <c r="H18" s="125"/>
      <c r="I18" s="125"/>
    </row>
    <row r="19" spans="1:11" ht="25.5" customHeight="1" x14ac:dyDescent="0.25">
      <c r="A19" s="145" t="s">
        <v>5</v>
      </c>
      <c r="B19" s="145" t="s">
        <v>6</v>
      </c>
      <c r="C19" s="146" t="s">
        <v>7</v>
      </c>
      <c r="D19" s="146" t="s">
        <v>103</v>
      </c>
      <c r="E19" s="146"/>
      <c r="F19" s="146"/>
      <c r="G19" s="153" t="s">
        <v>120</v>
      </c>
      <c r="H19" s="147" t="s">
        <v>101</v>
      </c>
      <c r="I19" s="145" t="s">
        <v>105</v>
      </c>
    </row>
    <row r="20" spans="1:11" x14ac:dyDescent="0.25">
      <c r="A20" s="145"/>
      <c r="B20" s="145"/>
      <c r="C20" s="146"/>
      <c r="D20" s="77" t="s">
        <v>98</v>
      </c>
      <c r="E20" s="78" t="s">
        <v>97</v>
      </c>
      <c r="F20" s="78" t="s">
        <v>99</v>
      </c>
      <c r="G20" s="154"/>
      <c r="H20" s="148"/>
      <c r="I20" s="145"/>
    </row>
    <row r="21" spans="1:11" x14ac:dyDescent="0.25">
      <c r="A21" s="145"/>
      <c r="B21" s="145"/>
      <c r="C21" s="78" t="s">
        <v>19</v>
      </c>
      <c r="D21" s="78"/>
      <c r="E21" s="79"/>
      <c r="F21" s="80"/>
      <c r="G21" s="155"/>
      <c r="H21" s="149"/>
      <c r="I21" s="145"/>
    </row>
    <row r="22" spans="1:11" ht="25.5" x14ac:dyDescent="0.25">
      <c r="A22" s="6" t="s">
        <v>49</v>
      </c>
      <c r="B22" s="7" t="s">
        <v>50</v>
      </c>
      <c r="C22" s="8">
        <v>285847.69</v>
      </c>
      <c r="D22" s="73">
        <v>196104.36</v>
      </c>
      <c r="E22" s="73">
        <f>C22-D22</f>
        <v>89743.330000000016</v>
      </c>
      <c r="F22" s="84">
        <v>0</v>
      </c>
      <c r="G22" s="159"/>
      <c r="H22" s="7" t="s">
        <v>109</v>
      </c>
      <c r="I22" s="7"/>
    </row>
    <row r="23" spans="1:11" ht="25.5" x14ac:dyDescent="0.25">
      <c r="A23" s="6" t="s">
        <v>52</v>
      </c>
      <c r="B23" s="7" t="s">
        <v>53</v>
      </c>
      <c r="C23" s="8">
        <f>1200000/2.4</f>
        <v>500000</v>
      </c>
      <c r="D23" s="73">
        <v>0</v>
      </c>
      <c r="E23" s="73">
        <v>268233.33</v>
      </c>
      <c r="F23" s="8">
        <f>C23-E23</f>
        <v>231766.66999999998</v>
      </c>
      <c r="G23" s="160"/>
      <c r="H23" s="7" t="s">
        <v>111</v>
      </c>
      <c r="I23" s="7" t="s">
        <v>110</v>
      </c>
    </row>
    <row r="24" spans="1:11" x14ac:dyDescent="0.25">
      <c r="A24" s="117" t="s">
        <v>148</v>
      </c>
      <c r="B24" s="7" t="s">
        <v>149</v>
      </c>
      <c r="C24" s="8">
        <v>50000</v>
      </c>
      <c r="D24" s="8" t="s">
        <v>138</v>
      </c>
      <c r="E24" s="8">
        <v>50000</v>
      </c>
      <c r="F24" s="8">
        <v>0</v>
      </c>
      <c r="G24" s="160"/>
      <c r="H24" s="11">
        <v>42262</v>
      </c>
      <c r="I24" s="11">
        <v>42720</v>
      </c>
      <c r="J24" s="11" t="s">
        <v>37</v>
      </c>
      <c r="K24" s="44"/>
    </row>
    <row r="25" spans="1:11" s="90" customFormat="1" ht="25.5" x14ac:dyDescent="0.25">
      <c r="A25" s="86" t="s">
        <v>56</v>
      </c>
      <c r="B25" s="91" t="s">
        <v>57</v>
      </c>
      <c r="C25" s="89">
        <v>25000</v>
      </c>
      <c r="D25" s="89">
        <v>0</v>
      </c>
      <c r="E25" s="89">
        <v>0</v>
      </c>
      <c r="F25" s="88">
        <f>C25</f>
        <v>25000</v>
      </c>
      <c r="G25" s="160"/>
      <c r="H25" s="87" t="s">
        <v>112</v>
      </c>
      <c r="I25" s="87"/>
    </row>
    <row r="26" spans="1:11" ht="38.25" x14ac:dyDescent="0.25">
      <c r="A26" s="6" t="s">
        <v>59</v>
      </c>
      <c r="B26" s="47" t="s">
        <v>60</v>
      </c>
      <c r="C26" s="14">
        <v>27813.67</v>
      </c>
      <c r="D26" s="73">
        <v>0</v>
      </c>
      <c r="E26" s="73">
        <v>27813.67</v>
      </c>
      <c r="F26" s="8">
        <v>0</v>
      </c>
      <c r="G26" s="160"/>
      <c r="H26" s="7"/>
      <c r="I26" s="7"/>
    </row>
    <row r="27" spans="1:11" ht="38.25" x14ac:dyDescent="0.25">
      <c r="A27" s="6" t="s">
        <v>62</v>
      </c>
      <c r="B27" s="48" t="s">
        <v>63</v>
      </c>
      <c r="C27" s="8">
        <v>25833.33</v>
      </c>
      <c r="D27" s="73">
        <v>0</v>
      </c>
      <c r="E27" s="73">
        <v>0</v>
      </c>
      <c r="F27" s="8">
        <f>C27</f>
        <v>25833.33</v>
      </c>
      <c r="G27" s="160"/>
      <c r="H27" s="7" t="s">
        <v>102</v>
      </c>
      <c r="I27" s="7"/>
    </row>
    <row r="28" spans="1:11" ht="51" x14ac:dyDescent="0.25">
      <c r="A28" s="6" t="s">
        <v>65</v>
      </c>
      <c r="B28" s="35" t="s">
        <v>66</v>
      </c>
      <c r="C28" s="8">
        <v>102565.6</v>
      </c>
      <c r="D28" s="73">
        <v>0</v>
      </c>
      <c r="E28" s="73">
        <v>246666.66666666669</v>
      </c>
      <c r="F28" s="82">
        <f>C28-E28</f>
        <v>-144101.06666666668</v>
      </c>
      <c r="G28" s="160"/>
      <c r="H28" s="7" t="s">
        <v>113</v>
      </c>
      <c r="I28" s="7" t="s">
        <v>114</v>
      </c>
    </row>
    <row r="29" spans="1:11" s="90" customFormat="1" ht="60" customHeight="1" x14ac:dyDescent="0.25">
      <c r="A29" s="86" t="s">
        <v>68</v>
      </c>
      <c r="B29" s="92" t="s">
        <v>69</v>
      </c>
      <c r="C29" s="88">
        <v>150000</v>
      </c>
      <c r="D29" s="89">
        <v>0</v>
      </c>
      <c r="E29" s="89">
        <v>200000</v>
      </c>
      <c r="F29" s="93">
        <f>C29-E29</f>
        <v>-50000</v>
      </c>
      <c r="G29" s="160"/>
      <c r="H29" s="94" t="s">
        <v>118</v>
      </c>
      <c r="I29" s="87" t="s">
        <v>117</v>
      </c>
    </row>
    <row r="30" spans="1:11" ht="25.5" x14ac:dyDescent="0.25">
      <c r="A30" s="6" t="s">
        <v>73</v>
      </c>
      <c r="B30" s="36" t="s">
        <v>74</v>
      </c>
      <c r="C30" s="14">
        <v>31250</v>
      </c>
      <c r="D30" s="73">
        <v>0</v>
      </c>
      <c r="E30" s="73">
        <v>0</v>
      </c>
      <c r="F30" s="8">
        <f>C30</f>
        <v>31250</v>
      </c>
      <c r="G30" s="160"/>
      <c r="H30" s="7" t="s">
        <v>102</v>
      </c>
      <c r="I30" s="7"/>
    </row>
    <row r="31" spans="1:11" s="90" customFormat="1" ht="38.25" x14ac:dyDescent="0.25">
      <c r="A31" s="86" t="s">
        <v>75</v>
      </c>
      <c r="B31" s="95" t="s">
        <v>76</v>
      </c>
      <c r="C31" s="88">
        <v>50000</v>
      </c>
      <c r="D31" s="89">
        <v>0</v>
      </c>
      <c r="E31" s="89">
        <f>C31</f>
        <v>50000</v>
      </c>
      <c r="F31" s="88">
        <f>E31</f>
        <v>50000</v>
      </c>
      <c r="G31" s="160"/>
      <c r="H31" s="87" t="s">
        <v>115</v>
      </c>
      <c r="I31" s="87" t="s">
        <v>116</v>
      </c>
    </row>
    <row r="32" spans="1:11" s="90" customFormat="1" ht="25.5" x14ac:dyDescent="0.25">
      <c r="A32" s="86" t="s">
        <v>77</v>
      </c>
      <c r="B32" s="95" t="s">
        <v>78</v>
      </c>
      <c r="C32" s="88">
        <v>100000</v>
      </c>
      <c r="D32" s="89">
        <v>0</v>
      </c>
      <c r="E32" s="89">
        <v>150000</v>
      </c>
      <c r="F32" s="93">
        <f>C32-E32</f>
        <v>-50000</v>
      </c>
      <c r="G32" s="161"/>
      <c r="H32" s="87" t="s">
        <v>115</v>
      </c>
      <c r="I32" s="87"/>
    </row>
    <row r="33" spans="1:12" ht="20.25" customHeight="1" x14ac:dyDescent="0.25">
      <c r="A33" s="126" t="s">
        <v>79</v>
      </c>
      <c r="B33" s="126"/>
      <c r="C33" s="39">
        <f>SUM(C22:C32)</f>
        <v>1348310.29</v>
      </c>
      <c r="D33" s="39">
        <f>SUM(D22:D32)</f>
        <v>196104.36</v>
      </c>
      <c r="E33" s="39">
        <f>SUM(E22:E32)</f>
        <v>1082456.9966666666</v>
      </c>
      <c r="F33" s="39">
        <f t="shared" ref="F33" si="0">SUM(F22:F32)</f>
        <v>119748.93333333332</v>
      </c>
      <c r="G33" s="96">
        <v>2875018.6</v>
      </c>
      <c r="H33" s="85">
        <f>E33+D33</f>
        <v>1278561.3566666665</v>
      </c>
      <c r="I33" s="98">
        <f>G33-H33</f>
        <v>1596457.2433333336</v>
      </c>
    </row>
    <row r="34" spans="1:12" ht="21.75" customHeight="1" x14ac:dyDescent="0.25">
      <c r="A34" s="125" t="s">
        <v>80</v>
      </c>
      <c r="B34" s="125"/>
      <c r="C34" s="125"/>
      <c r="D34" s="125"/>
      <c r="E34" s="125"/>
      <c r="F34" s="125"/>
      <c r="G34" s="125"/>
      <c r="H34" s="125"/>
      <c r="I34" s="125"/>
    </row>
    <row r="35" spans="1:12" ht="25.5" customHeight="1" x14ac:dyDescent="0.25">
      <c r="A35" s="124" t="s">
        <v>5</v>
      </c>
      <c r="B35" s="124" t="s">
        <v>6</v>
      </c>
      <c r="C35" s="123" t="s">
        <v>7</v>
      </c>
      <c r="D35" s="146" t="s">
        <v>103</v>
      </c>
      <c r="E35" s="146"/>
      <c r="F35" s="146"/>
      <c r="G35" s="153" t="s">
        <v>120</v>
      </c>
      <c r="H35" s="147" t="s">
        <v>101</v>
      </c>
      <c r="I35" s="145" t="s">
        <v>105</v>
      </c>
    </row>
    <row r="36" spans="1:12" x14ac:dyDescent="0.25">
      <c r="A36" s="124"/>
      <c r="B36" s="124"/>
      <c r="C36" s="123"/>
      <c r="D36" s="77" t="s">
        <v>98</v>
      </c>
      <c r="E36" s="78" t="s">
        <v>97</v>
      </c>
      <c r="F36" s="78" t="s">
        <v>99</v>
      </c>
      <c r="G36" s="154"/>
      <c r="H36" s="148"/>
      <c r="I36" s="145"/>
    </row>
    <row r="37" spans="1:12" x14ac:dyDescent="0.25">
      <c r="A37" s="124"/>
      <c r="B37" s="124"/>
      <c r="C37" s="63" t="s">
        <v>19</v>
      </c>
      <c r="D37" s="78"/>
      <c r="E37" s="79"/>
      <c r="F37" s="80"/>
      <c r="G37" s="155"/>
      <c r="H37" s="149"/>
      <c r="I37" s="145"/>
    </row>
    <row r="38" spans="1:12" ht="38.25" x14ac:dyDescent="0.25">
      <c r="A38" s="30" t="s">
        <v>81</v>
      </c>
      <c r="B38" s="34" t="s">
        <v>82</v>
      </c>
      <c r="C38" s="82">
        <v>184982</v>
      </c>
      <c r="D38" s="8">
        <v>117361.55</v>
      </c>
      <c r="E38" s="8">
        <f>75416.66</f>
        <v>75416.66</v>
      </c>
      <c r="F38" s="82">
        <v>-7796.210000000021</v>
      </c>
      <c r="G38" s="150"/>
      <c r="H38" s="7" t="s">
        <v>121</v>
      </c>
      <c r="I38" s="7" t="s">
        <v>122</v>
      </c>
    </row>
    <row r="39" spans="1:12" ht="38.25" x14ac:dyDescent="0.25">
      <c r="A39" s="19" t="s">
        <v>84</v>
      </c>
      <c r="B39" s="35" t="s">
        <v>70</v>
      </c>
      <c r="C39" s="8">
        <f>100000/2.4</f>
        <v>41666.666666666672</v>
      </c>
      <c r="D39" s="8">
        <v>0</v>
      </c>
      <c r="E39" s="8">
        <f>F39</f>
        <v>41666.666666666672</v>
      </c>
      <c r="F39" s="100">
        <f>C39</f>
        <v>41666.666666666672</v>
      </c>
      <c r="G39" s="151"/>
      <c r="H39" s="7" t="s">
        <v>123</v>
      </c>
      <c r="I39" s="7" t="s">
        <v>124</v>
      </c>
    </row>
    <row r="40" spans="1:12" ht="25.5" x14ac:dyDescent="0.25">
      <c r="A40" s="19" t="s">
        <v>85</v>
      </c>
      <c r="B40" s="7" t="s">
        <v>54</v>
      </c>
      <c r="C40" s="8">
        <v>150000</v>
      </c>
      <c r="D40" s="8">
        <v>0</v>
      </c>
      <c r="E40" s="8">
        <v>150000</v>
      </c>
      <c r="F40" s="8">
        <f>E40</f>
        <v>150000</v>
      </c>
      <c r="G40" s="151"/>
      <c r="H40" s="67"/>
      <c r="I40" s="67"/>
    </row>
    <row r="41" spans="1:12" ht="25.5" x14ac:dyDescent="0.25">
      <c r="A41" s="19" t="s">
        <v>86</v>
      </c>
      <c r="B41" s="35" t="s">
        <v>72</v>
      </c>
      <c r="C41" s="8">
        <f>25000/2.4</f>
        <v>10416.666666666668</v>
      </c>
      <c r="D41" s="8">
        <v>0</v>
      </c>
      <c r="E41" s="100">
        <f>C41</f>
        <v>10416.666666666668</v>
      </c>
      <c r="F41" s="100">
        <f>E41</f>
        <v>10416.666666666668</v>
      </c>
      <c r="G41" s="152"/>
      <c r="H41" s="67"/>
      <c r="I41" s="7" t="s">
        <v>124</v>
      </c>
    </row>
    <row r="42" spans="1:12" ht="15.75" x14ac:dyDescent="0.25">
      <c r="A42" s="64" t="s">
        <v>87</v>
      </c>
      <c r="B42" s="64"/>
      <c r="C42" s="39">
        <f>SUM(C38:C41)</f>
        <v>387065.33333333337</v>
      </c>
      <c r="D42" s="39">
        <f t="shared" ref="D42:F42" si="1">SUM(D38:D41)</f>
        <v>117361.55</v>
      </c>
      <c r="E42" s="39">
        <f t="shared" si="1"/>
        <v>277499.99333333335</v>
      </c>
      <c r="F42" s="39">
        <f t="shared" si="1"/>
        <v>194287.12333333332</v>
      </c>
      <c r="G42" s="96">
        <v>502667.72</v>
      </c>
      <c r="H42" s="39">
        <f>D42+E42</f>
        <v>394861.54333333333</v>
      </c>
      <c r="I42" s="98">
        <f>G42-H42</f>
        <v>107806.17666666664</v>
      </c>
    </row>
    <row r="43" spans="1:12" x14ac:dyDescent="0.25">
      <c r="A43" s="127" t="s">
        <v>88</v>
      </c>
      <c r="B43" s="127"/>
      <c r="C43" s="40">
        <f>SUM(C17,C33,C42)</f>
        <v>4504011.6266666669</v>
      </c>
      <c r="D43" s="40">
        <f>D42+D33+D17</f>
        <v>1309617.1499999999</v>
      </c>
      <c r="E43" s="40">
        <f>E42+E33+E17</f>
        <v>1917527.75</v>
      </c>
      <c r="F43" s="70"/>
      <c r="G43" s="105"/>
      <c r="H43" s="76"/>
      <c r="I43" s="76"/>
      <c r="J43" s="76"/>
      <c r="K43" s="76"/>
      <c r="L43" s="76"/>
    </row>
    <row r="44" spans="1:12" ht="15.75" x14ac:dyDescent="0.25">
      <c r="A44" s="49"/>
      <c r="B44" s="32" t="s">
        <v>89</v>
      </c>
      <c r="C44" s="37"/>
      <c r="D44" s="139">
        <f>D43+E43</f>
        <v>3227144.9</v>
      </c>
      <c r="E44" s="140"/>
      <c r="F44" s="102"/>
      <c r="G44" s="106"/>
      <c r="H44" s="107"/>
      <c r="I44" s="103"/>
      <c r="J44" s="76"/>
      <c r="K44" s="76"/>
      <c r="L44" s="76"/>
    </row>
    <row r="45" spans="1:12" ht="57" customHeight="1" x14ac:dyDescent="0.25">
      <c r="A45" s="31" t="s">
        <v>20</v>
      </c>
      <c r="B45" s="120" t="s">
        <v>90</v>
      </c>
      <c r="C45" s="121"/>
      <c r="D45" s="121"/>
      <c r="E45" s="121"/>
      <c r="F45" s="102"/>
      <c r="G45" s="103"/>
      <c r="H45" s="107"/>
      <c r="I45" s="76"/>
      <c r="J45" s="103"/>
      <c r="K45" s="103"/>
      <c r="L45" s="76"/>
    </row>
    <row r="46" spans="1:12" ht="15.75" x14ac:dyDescent="0.25">
      <c r="A46" s="50" t="s">
        <v>21</v>
      </c>
      <c r="B46" s="33" t="s">
        <v>91</v>
      </c>
      <c r="C46" s="41"/>
      <c r="D46" s="41"/>
      <c r="E46" s="51"/>
      <c r="F46" s="103"/>
      <c r="G46" s="106"/>
      <c r="H46" s="107"/>
      <c r="I46" s="76"/>
      <c r="J46" s="76"/>
      <c r="K46" s="76"/>
      <c r="L46" s="76"/>
    </row>
    <row r="47" spans="1:12" ht="15.75" x14ac:dyDescent="0.25">
      <c r="A47" s="55" t="s">
        <v>25</v>
      </c>
      <c r="B47" s="56" t="s">
        <v>92</v>
      </c>
      <c r="C47" s="57"/>
      <c r="D47" s="57"/>
      <c r="E47" s="58"/>
      <c r="F47" s="104"/>
      <c r="G47" s="104"/>
      <c r="H47" s="76"/>
      <c r="I47" s="76"/>
      <c r="J47" s="76"/>
      <c r="K47" s="76"/>
      <c r="L47" s="76"/>
    </row>
    <row r="48" spans="1:12" x14ac:dyDescent="0.25">
      <c r="C48" s="42" t="s">
        <v>126</v>
      </c>
      <c r="D48" s="138" t="s">
        <v>127</v>
      </c>
      <c r="E48" s="138"/>
      <c r="G48" s="108"/>
      <c r="H48" s="76"/>
      <c r="I48" s="76"/>
      <c r="J48" s="76"/>
      <c r="K48" s="76"/>
      <c r="L48" s="76"/>
    </row>
    <row r="49" spans="2:9" ht="15.75" x14ac:dyDescent="0.25">
      <c r="B49" s="1" t="s">
        <v>125</v>
      </c>
      <c r="C49" s="40">
        <v>9327458</v>
      </c>
      <c r="D49" s="139">
        <v>3886440.8333333335</v>
      </c>
      <c r="E49" s="140"/>
      <c r="G49" s="1" t="s">
        <v>132</v>
      </c>
      <c r="I49" s="42" t="s">
        <v>134</v>
      </c>
    </row>
    <row r="50" spans="2:9" ht="15.75" x14ac:dyDescent="0.25">
      <c r="B50" s="1" t="s">
        <v>130</v>
      </c>
      <c r="C50" s="40">
        <f>D50*2.4</f>
        <v>7745147.7599999998</v>
      </c>
      <c r="D50" s="139">
        <f>D44</f>
        <v>3227144.9</v>
      </c>
      <c r="E50" s="140"/>
      <c r="G50" s="109">
        <v>1</v>
      </c>
      <c r="H50" s="111">
        <v>4077411.9</v>
      </c>
      <c r="I50" s="113">
        <f>I17</f>
        <v>2523689.9</v>
      </c>
    </row>
    <row r="51" spans="2:9" ht="15.75" x14ac:dyDescent="0.25">
      <c r="B51" s="101" t="s">
        <v>128</v>
      </c>
      <c r="C51" s="40">
        <f>C49-C50</f>
        <v>1582310.2400000002</v>
      </c>
      <c r="D51" s="141">
        <f>D49-D50</f>
        <v>659295.93333333358</v>
      </c>
      <c r="E51" s="142"/>
      <c r="G51" s="110">
        <v>2</v>
      </c>
      <c r="H51" s="111">
        <v>2875018.6</v>
      </c>
      <c r="I51" s="113">
        <f>I33</f>
        <v>1596457.2433333336</v>
      </c>
    </row>
    <row r="52" spans="2:9" ht="15.75" x14ac:dyDescent="0.25">
      <c r="B52" s="101" t="s">
        <v>129</v>
      </c>
      <c r="C52" s="40">
        <f>D52*2.4</f>
        <v>1253728.0319999999</v>
      </c>
      <c r="D52" s="143">
        <v>522386.68</v>
      </c>
      <c r="E52" s="144"/>
      <c r="G52" s="110">
        <v>3</v>
      </c>
      <c r="H52" s="111">
        <v>502667.72</v>
      </c>
      <c r="I52" s="113">
        <f>I42</f>
        <v>107806.17666666664</v>
      </c>
    </row>
    <row r="53" spans="2:9" ht="15.75" x14ac:dyDescent="0.25">
      <c r="B53" s="101" t="s">
        <v>131</v>
      </c>
      <c r="C53" s="40">
        <f>D53*2.4</f>
        <v>2836038.2720000003</v>
      </c>
      <c r="D53" s="141">
        <f>D51+D52</f>
        <v>1181682.6133333335</v>
      </c>
      <c r="E53" s="142"/>
      <c r="G53" s="110" t="s">
        <v>133</v>
      </c>
      <c r="H53" s="112">
        <f>SUM(H50:I52)</f>
        <v>11683051.540000001</v>
      </c>
      <c r="I53" s="114">
        <f>SUM(I50:I52)</f>
        <v>4227953.32</v>
      </c>
    </row>
  </sheetData>
  <mergeCells count="43">
    <mergeCell ref="A1:I1"/>
    <mergeCell ref="A2:I2"/>
    <mergeCell ref="A3:I3"/>
    <mergeCell ref="A4:I4"/>
    <mergeCell ref="G35:G37"/>
    <mergeCell ref="I19:I21"/>
    <mergeCell ref="A34:I34"/>
    <mergeCell ref="D35:F35"/>
    <mergeCell ref="H35:H37"/>
    <mergeCell ref="A5:B5"/>
    <mergeCell ref="A43:B43"/>
    <mergeCell ref="B45:E45"/>
    <mergeCell ref="D7:F7"/>
    <mergeCell ref="H7:H9"/>
    <mergeCell ref="D44:E44"/>
    <mergeCell ref="G38:G41"/>
    <mergeCell ref="G7:G9"/>
    <mergeCell ref="G10:G16"/>
    <mergeCell ref="G19:G21"/>
    <mergeCell ref="G22:G32"/>
    <mergeCell ref="D19:F19"/>
    <mergeCell ref="H19:H21"/>
    <mergeCell ref="D53:E53"/>
    <mergeCell ref="A6:I6"/>
    <mergeCell ref="A18:I18"/>
    <mergeCell ref="A33:B33"/>
    <mergeCell ref="A35:A37"/>
    <mergeCell ref="B35:B37"/>
    <mergeCell ref="C35:C36"/>
    <mergeCell ref="A17:B17"/>
    <mergeCell ref="A19:A21"/>
    <mergeCell ref="B19:B21"/>
    <mergeCell ref="C19:C20"/>
    <mergeCell ref="I7:I9"/>
    <mergeCell ref="A7:A9"/>
    <mergeCell ref="B7:B9"/>
    <mergeCell ref="C7:C8"/>
    <mergeCell ref="I35:I37"/>
    <mergeCell ref="D48:E48"/>
    <mergeCell ref="D49:E49"/>
    <mergeCell ref="D50:E50"/>
    <mergeCell ref="D51:E51"/>
    <mergeCell ref="D52:E52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39776766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2137/OC-BR</Approval_x0020_Number>
    <Document_x0020_Author xmlns="9c571b2f-e523-4ab2-ba2e-09e151a03ef4">Rocha, Marcia Gomes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BR-L1177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Plan&lt;/USER_STAGE&gt;&lt;PD_OBJ_TYPE&gt;0&lt;/PD_OBJ_TYPE&gt;&lt;MAKERECORD&gt;N&lt;/MAKERECORD&gt;&lt;PD_FILEPT_NO&gt;PO-BR-L1177-GS&lt;/PD_FILEPT_NO&gt;&lt;/Data&gt;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274FA68DEB10C4B993356C36E82588B" ma:contentTypeVersion="0" ma:contentTypeDescription="A content type to manage public (operations) IDB documents" ma:contentTypeScope="" ma:versionID="50a30786ca08fab513006d799539e60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24BF7D84-7FFA-4416-917A-A1CF1357358D}"/>
</file>

<file path=customXml/itemProps2.xml><?xml version="1.0" encoding="utf-8"?>
<ds:datastoreItem xmlns:ds="http://schemas.openxmlformats.org/officeDocument/2006/customXml" ds:itemID="{08106CE8-CF84-486A-B492-975F031233C9}"/>
</file>

<file path=customXml/itemProps3.xml><?xml version="1.0" encoding="utf-8"?>
<ds:datastoreItem xmlns:ds="http://schemas.openxmlformats.org/officeDocument/2006/customXml" ds:itemID="{DA5F3034-09B8-4256-BDB2-0E3306DE10CD}"/>
</file>

<file path=customXml/itemProps4.xml><?xml version="1.0" encoding="utf-8"?>
<ds:datastoreItem xmlns:ds="http://schemas.openxmlformats.org/officeDocument/2006/customXml" ds:itemID="{240AF122-EAC0-40A6-A7BD-086BBE0249FB}"/>
</file>

<file path=customXml/itemProps5.xml><?xml version="1.0" encoding="utf-8"?>
<ds:datastoreItem xmlns:ds="http://schemas.openxmlformats.org/officeDocument/2006/customXml" ds:itemID="{3EC68996-825C-492B-8150-5B7DA8B29C2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P.A por Componente</vt:lpstr>
      <vt:lpstr>FechamentoContas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- 2137_oc-br - Julho15 </dc:title>
  <dc:creator>Talles Rocha Sousa</dc:creator>
  <cp:lastModifiedBy>IADB</cp:lastModifiedBy>
  <cp:revision>0</cp:revision>
  <cp:lastPrinted>2015-07-13T11:12:20Z</cp:lastPrinted>
  <dcterms:created xsi:type="dcterms:W3CDTF">2015-07-10T19:57:52Z</dcterms:created>
  <dcterms:modified xsi:type="dcterms:W3CDTF">2015-08-05T21:55:54Z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0x01010046CF21643EE8D14686A648AA6DAD089200F274FA68DEB10C4B993356C36E82588B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