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autoCompressPictures="0"/>
  <bookViews>
    <workbookView xWindow="-15" yWindow="5970" windowWidth="19230" windowHeight="6030" tabRatio="599" firstSheet="1" activeTab="3"/>
  </bookViews>
  <sheets>
    <sheet name="1. Plan de Adquisiciones Sint." sheetId="3" r:id="rId1"/>
    <sheet name="2. Plan de Adquisiciones Global" sheetId="9" r:id="rId2"/>
    <sheet name="3. Presupuesto detallado" sheetId="4" r:id="rId3"/>
    <sheet name="4.Plan Ejecucion Plurianual-PEP" sheetId="7" r:id="rId4"/>
    <sheet name="5. Presupuesto POD" sheetId="6" r:id="rId5"/>
    <sheet name="Presupuesto original HN2" sheetId="8" state="hidden" r:id="rId6"/>
  </sheets>
  <definedNames>
    <definedName name="_xlnm._FilterDatabase" localSheetId="2" hidden="1">'3. Presupuesto detallado'!$B$1:$B$90</definedName>
    <definedName name="_xlnm.Print_Area" localSheetId="1">'2. Plan de Adquisiciones Global'!$A$1:$K$53</definedName>
    <definedName name="_xlnm.Print_Area" localSheetId="2">'3. Presupuesto detallado'!$A$1:$P$56</definedName>
  </definedNames>
  <calcPr calcId="145621"/>
</workbook>
</file>

<file path=xl/calcChain.xml><?xml version="1.0" encoding="utf-8"?>
<calcChain xmlns="http://schemas.openxmlformats.org/spreadsheetml/2006/main">
  <c r="A32" i="7" l="1"/>
  <c r="F35" i="7" l="1"/>
  <c r="A7" i="9" l="1"/>
  <c r="A8" i="9" s="1"/>
  <c r="A9" i="9" s="1"/>
  <c r="A10" i="9" s="1"/>
  <c r="A11" i="9" s="1"/>
  <c r="A12" i="9" s="1"/>
  <c r="A13" i="9" s="1"/>
  <c r="A14" i="9" s="1"/>
  <c r="A15" i="9" s="1"/>
  <c r="A32" i="9"/>
  <c r="A33" i="9" s="1"/>
  <c r="A34" i="9" s="1"/>
  <c r="A35" i="9" s="1"/>
  <c r="A36" i="9" s="1"/>
  <c r="A37" i="9" s="1"/>
  <c r="A38" i="9" s="1"/>
  <c r="E57" i="9"/>
  <c r="G57" i="9"/>
  <c r="A3" i="7" l="1"/>
  <c r="F10" i="4" l="1"/>
  <c r="F53" i="4" l="1"/>
  <c r="U53" i="4" s="1"/>
  <c r="F43" i="4"/>
  <c r="U43" i="4" s="1"/>
  <c r="C3" i="6"/>
  <c r="C7" i="6"/>
  <c r="M51" i="7"/>
  <c r="M50" i="7"/>
  <c r="M49" i="7"/>
  <c r="M48" i="7"/>
  <c r="M47" i="7"/>
  <c r="M46" i="7"/>
  <c r="M45" i="7"/>
  <c r="M42" i="7"/>
  <c r="M41" i="7"/>
  <c r="M40" i="7"/>
  <c r="M39" i="7"/>
  <c r="M36" i="7"/>
  <c r="M35" i="7"/>
  <c r="M34" i="7"/>
  <c r="M33" i="7"/>
  <c r="M32" i="7"/>
  <c r="M28" i="7"/>
  <c r="M27" i="7"/>
  <c r="M25" i="7"/>
  <c r="M24" i="7"/>
  <c r="M23" i="7"/>
  <c r="M22" i="7"/>
  <c r="M21" i="7"/>
  <c r="M20" i="7"/>
  <c r="M19" i="7"/>
  <c r="M18" i="7"/>
  <c r="M16" i="7"/>
  <c r="M15" i="7"/>
  <c r="M14" i="7"/>
  <c r="M13" i="7"/>
  <c r="M12" i="7"/>
  <c r="M7" i="7"/>
  <c r="M6" i="7"/>
  <c r="M5" i="7"/>
  <c r="F52" i="9"/>
  <c r="F39" i="9"/>
  <c r="F55" i="9" s="1"/>
  <c r="F28" i="9"/>
  <c r="E24" i="9"/>
  <c r="G24" i="9" s="1"/>
  <c r="M38" i="9"/>
  <c r="M54" i="9"/>
  <c r="B54" i="9"/>
  <c r="B38" i="9"/>
  <c r="M50" i="9"/>
  <c r="M49" i="9"/>
  <c r="M47" i="9"/>
  <c r="M46" i="9"/>
  <c r="M45" i="9"/>
  <c r="M44" i="9"/>
  <c r="M43" i="9"/>
  <c r="M41" i="9"/>
  <c r="A42" i="9"/>
  <c r="A43" i="9" s="1"/>
  <c r="A44" i="9" s="1"/>
  <c r="A45" i="9" s="1"/>
  <c r="A46" i="9" s="1"/>
  <c r="A47" i="9" s="1"/>
  <c r="A48" i="9" s="1"/>
  <c r="A49" i="9" s="1"/>
  <c r="A50" i="9" s="1"/>
  <c r="B49" i="9"/>
  <c r="B48" i="9"/>
  <c r="B47" i="9"/>
  <c r="B46" i="9"/>
  <c r="B45" i="9"/>
  <c r="B44" i="9"/>
  <c r="B43" i="9"/>
  <c r="B42" i="9"/>
  <c r="B41" i="9"/>
  <c r="M36" i="9"/>
  <c r="M34" i="9"/>
  <c r="M33" i="9"/>
  <c r="M32" i="9"/>
  <c r="M26" i="9"/>
  <c r="M24" i="9"/>
  <c r="M23" i="9"/>
  <c r="M22" i="9"/>
  <c r="M21" i="9"/>
  <c r="M20" i="9"/>
  <c r="M19" i="9"/>
  <c r="M18" i="9"/>
  <c r="M17" i="9"/>
  <c r="M16" i="9"/>
  <c r="M15" i="9"/>
  <c r="M14" i="9"/>
  <c r="M13" i="9"/>
  <c r="M12" i="9"/>
  <c r="M11" i="9"/>
  <c r="M10" i="9"/>
  <c r="M9" i="9"/>
  <c r="M6" i="9"/>
  <c r="M7" i="9"/>
  <c r="M8" i="9"/>
  <c r="A31" i="9"/>
  <c r="B31" i="9"/>
  <c r="B32" i="9"/>
  <c r="B33" i="9"/>
  <c r="B34" i="9"/>
  <c r="B35" i="9"/>
  <c r="B36" i="9"/>
  <c r="B37" i="9"/>
  <c r="B30" i="9"/>
  <c r="B26" i="9"/>
  <c r="B27" i="9"/>
  <c r="B25" i="9"/>
  <c r="A16" i="9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B21" i="9"/>
  <c r="B20" i="9"/>
  <c r="B19" i="9"/>
  <c r="B18" i="9"/>
  <c r="B17" i="9"/>
  <c r="B12" i="9"/>
  <c r="B13" i="9"/>
  <c r="B14" i="9"/>
  <c r="B15" i="9"/>
  <c r="B16" i="9"/>
  <c r="B11" i="9"/>
  <c r="B10" i="9"/>
  <c r="B9" i="9"/>
  <c r="B6" i="9"/>
  <c r="B7" i="9"/>
  <c r="B8" i="9"/>
  <c r="A23" i="3"/>
  <c r="A24" i="3"/>
  <c r="A25" i="3"/>
  <c r="A22" i="3"/>
  <c r="A21" i="3"/>
  <c r="B47" i="7"/>
  <c r="H47" i="7" s="1"/>
  <c r="A46" i="7"/>
  <c r="A47" i="7"/>
  <c r="A48" i="7"/>
  <c r="A49" i="7"/>
  <c r="A50" i="7"/>
  <c r="A51" i="7"/>
  <c r="A45" i="7"/>
  <c r="A41" i="7"/>
  <c r="A42" i="7"/>
  <c r="A40" i="7"/>
  <c r="A38" i="7"/>
  <c r="A36" i="7"/>
  <c r="A34" i="7"/>
  <c r="A35" i="7"/>
  <c r="A33" i="7"/>
  <c r="A30" i="7"/>
  <c r="A5" i="7"/>
  <c r="A6" i="7"/>
  <c r="A7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11" i="7"/>
  <c r="U41" i="4"/>
  <c r="T25" i="4"/>
  <c r="U25" i="4" s="1"/>
  <c r="T26" i="4"/>
  <c r="U26" i="4" s="1"/>
  <c r="L23" i="4"/>
  <c r="U23" i="4" s="1"/>
  <c r="L22" i="4"/>
  <c r="U22" i="4" s="1"/>
  <c r="L21" i="4"/>
  <c r="U21" i="4" s="1"/>
  <c r="L20" i="4"/>
  <c r="U20" i="4" s="1"/>
  <c r="L19" i="4"/>
  <c r="U19" i="4" s="1"/>
  <c r="L18" i="4"/>
  <c r="U18" i="4" s="1"/>
  <c r="L17" i="4"/>
  <c r="U17" i="4" s="1"/>
  <c r="L16" i="4"/>
  <c r="U16" i="4" s="1"/>
  <c r="P14" i="4"/>
  <c r="U14" i="4" s="1"/>
  <c r="F13" i="4"/>
  <c r="U13" i="4" s="1"/>
  <c r="F12" i="4"/>
  <c r="U12" i="4" s="1"/>
  <c r="F11" i="4"/>
  <c r="U11" i="4" s="1"/>
  <c r="U10" i="4"/>
  <c r="F5" i="4"/>
  <c r="U5" i="4" s="1"/>
  <c r="F6" i="4"/>
  <c r="U6" i="4" s="1"/>
  <c r="F7" i="4"/>
  <c r="U7" i="4" s="1"/>
  <c r="A19" i="3"/>
  <c r="F35" i="4"/>
  <c r="U35" i="4" s="1"/>
  <c r="F28" i="4"/>
  <c r="U28" i="4" s="1"/>
  <c r="F29" i="4"/>
  <c r="U29" i="4" s="1"/>
  <c r="F30" i="4"/>
  <c r="U30" i="4" s="1"/>
  <c r="F31" i="4"/>
  <c r="U31" i="4" s="1"/>
  <c r="F32" i="4"/>
  <c r="U32" i="4" s="1"/>
  <c r="F33" i="4"/>
  <c r="U33" i="4" s="1"/>
  <c r="F34" i="4"/>
  <c r="U34" i="4" s="1"/>
  <c r="F36" i="4"/>
  <c r="U36" i="4" s="1"/>
  <c r="F37" i="4"/>
  <c r="U37" i="4" s="1"/>
  <c r="F38" i="4"/>
  <c r="U38" i="4" s="1"/>
  <c r="F39" i="4"/>
  <c r="U39" i="4" s="1"/>
  <c r="F40" i="4"/>
  <c r="U40" i="4" s="1"/>
  <c r="F44" i="4"/>
  <c r="U44" i="4" s="1"/>
  <c r="F45" i="4"/>
  <c r="U45" i="4" s="1"/>
  <c r="F47" i="4"/>
  <c r="U47" i="4" s="1"/>
  <c r="F48" i="4"/>
  <c r="U48" i="4" s="1"/>
  <c r="F54" i="4"/>
  <c r="U54" i="4" s="1"/>
  <c r="F55" i="4"/>
  <c r="U55" i="4" s="1"/>
  <c r="F56" i="4"/>
  <c r="U56" i="4" s="1"/>
  <c r="F51" i="4"/>
  <c r="U51" i="4" s="1"/>
  <c r="F52" i="4"/>
  <c r="U52" i="4" s="1"/>
  <c r="F50" i="4"/>
  <c r="U50" i="4" s="1"/>
  <c r="F49" i="4"/>
  <c r="U49" i="4" s="1"/>
  <c r="B50" i="9"/>
  <c r="B24" i="9"/>
  <c r="B23" i="9"/>
  <c r="B22" i="9"/>
  <c r="A1" i="9"/>
  <c r="E53" i="8"/>
  <c r="E47" i="8"/>
  <c r="E49" i="8"/>
  <c r="E42" i="8"/>
  <c r="E41" i="8"/>
  <c r="E40" i="8"/>
  <c r="E39" i="8"/>
  <c r="E38" i="8"/>
  <c r="E16" i="8"/>
  <c r="E13" i="8"/>
  <c r="E8" i="8"/>
  <c r="E58" i="8"/>
  <c r="E59" i="8"/>
  <c r="E60" i="8"/>
  <c r="E61" i="8"/>
  <c r="E62" i="8"/>
  <c r="E63" i="8"/>
  <c r="E54" i="8"/>
  <c r="E55" i="8"/>
  <c r="E46" i="8"/>
  <c r="E48" i="8"/>
  <c r="E50" i="8"/>
  <c r="C15" i="8"/>
  <c r="E15" i="8" s="1"/>
  <c r="E17" i="8"/>
  <c r="E19" i="8"/>
  <c r="E20" i="8"/>
  <c r="E21" i="8"/>
  <c r="E22" i="8"/>
  <c r="E23" i="8"/>
  <c r="E24" i="8"/>
  <c r="E25" i="8"/>
  <c r="E26" i="8"/>
  <c r="E27" i="8"/>
  <c r="E28" i="8"/>
  <c r="E29" i="8"/>
  <c r="E30" i="8"/>
  <c r="E32" i="8"/>
  <c r="E33" i="8"/>
  <c r="E34" i="8"/>
  <c r="E35" i="8"/>
  <c r="E5" i="8"/>
  <c r="E9" i="8"/>
  <c r="E18" i="8"/>
  <c r="A43" i="7"/>
  <c r="A9" i="7"/>
  <c r="A1" i="3"/>
  <c r="A20" i="3"/>
  <c r="C12" i="6" l="1"/>
  <c r="B40" i="4"/>
  <c r="E47" i="9" s="1"/>
  <c r="G47" i="9" s="1"/>
  <c r="B31" i="4"/>
  <c r="E15" i="9" s="1"/>
  <c r="G15" i="9" s="1"/>
  <c r="B21" i="4"/>
  <c r="E35" i="9" s="1"/>
  <c r="G35" i="9" s="1"/>
  <c r="B43" i="4"/>
  <c r="B40" i="7" s="1"/>
  <c r="F40" i="7" s="1"/>
  <c r="B48" i="4"/>
  <c r="B46" i="7" s="1"/>
  <c r="J46" i="7" s="1"/>
  <c r="B36" i="4"/>
  <c r="E45" i="9" s="1"/>
  <c r="G45" i="9" s="1"/>
  <c r="B35" i="4"/>
  <c r="E17" i="9" s="1"/>
  <c r="G17" i="9" s="1"/>
  <c r="B10" i="4"/>
  <c r="B56" i="4"/>
  <c r="B51" i="7" s="1"/>
  <c r="B47" i="4"/>
  <c r="D8" i="6" s="1"/>
  <c r="B39" i="4"/>
  <c r="E19" i="9" s="1"/>
  <c r="G19" i="9" s="1"/>
  <c r="B34" i="4"/>
  <c r="E44" i="9" s="1"/>
  <c r="G44" i="9" s="1"/>
  <c r="B30" i="4"/>
  <c r="E14" i="9" s="1"/>
  <c r="G14" i="9" s="1"/>
  <c r="B7" i="4"/>
  <c r="E8" i="9" s="1"/>
  <c r="G8" i="9" s="1"/>
  <c r="B22" i="4"/>
  <c r="B24" i="7" s="1"/>
  <c r="B55" i="4"/>
  <c r="B50" i="7" s="1"/>
  <c r="B45" i="4"/>
  <c r="B42" i="7" s="1"/>
  <c r="B38" i="4"/>
  <c r="E18" i="9" s="1"/>
  <c r="G18" i="9" s="1"/>
  <c r="B33" i="4"/>
  <c r="E43" i="9" s="1"/>
  <c r="G43" i="9" s="1"/>
  <c r="B29" i="4"/>
  <c r="E13" i="9" s="1"/>
  <c r="G13" i="9" s="1"/>
  <c r="B6" i="4"/>
  <c r="B6" i="7" s="1"/>
  <c r="D6" i="7" s="1"/>
  <c r="B12" i="4"/>
  <c r="E10" i="9" s="1"/>
  <c r="G10" i="9" s="1"/>
  <c r="B26" i="4"/>
  <c r="B28" i="7" s="1"/>
  <c r="B41" i="4"/>
  <c r="E48" i="9" s="1"/>
  <c r="G48" i="9" s="1"/>
  <c r="B54" i="4"/>
  <c r="E25" i="9" s="1"/>
  <c r="G25" i="9" s="1"/>
  <c r="B44" i="4"/>
  <c r="E49" i="9" s="1"/>
  <c r="G49" i="9" s="1"/>
  <c r="B37" i="4"/>
  <c r="E46" i="9" s="1"/>
  <c r="G46" i="9" s="1"/>
  <c r="B32" i="4"/>
  <c r="E16" i="9" s="1"/>
  <c r="G16" i="9" s="1"/>
  <c r="B28" i="4"/>
  <c r="E12" i="9" s="1"/>
  <c r="G12" i="9" s="1"/>
  <c r="B5" i="4"/>
  <c r="B5" i="7" s="1"/>
  <c r="D5" i="7" s="1"/>
  <c r="B13" i="4"/>
  <c r="E11" i="9" s="1"/>
  <c r="G11" i="9" s="1"/>
  <c r="B53" i="4"/>
  <c r="E50" i="9" s="1"/>
  <c r="G50" i="9" s="1"/>
  <c r="F52" i="8"/>
  <c r="F31" i="8"/>
  <c r="F12" i="8"/>
  <c r="F36" i="8"/>
  <c r="U57" i="4"/>
  <c r="B57" i="4" s="1"/>
  <c r="B17" i="4"/>
  <c r="B19" i="7" s="1"/>
  <c r="B20" i="4"/>
  <c r="E34" i="9" s="1"/>
  <c r="G34" i="9" s="1"/>
  <c r="B18" i="4"/>
  <c r="E32" i="9" s="1"/>
  <c r="G32" i="9" s="1"/>
  <c r="B25" i="4"/>
  <c r="E54" i="9" s="1"/>
  <c r="B14" i="4"/>
  <c r="B23" i="4"/>
  <c r="E37" i="9" s="1"/>
  <c r="G37" i="9" s="1"/>
  <c r="B11" i="4"/>
  <c r="B13" i="7" s="1"/>
  <c r="B16" i="4"/>
  <c r="B19" i="4"/>
  <c r="B21" i="7" s="1"/>
  <c r="J47" i="7"/>
  <c r="L47" i="7"/>
  <c r="F47" i="7"/>
  <c r="D47" i="7"/>
  <c r="F18" i="8"/>
  <c r="F11" i="8" s="1"/>
  <c r="E66" i="8"/>
  <c r="M47" i="8"/>
  <c r="M46" i="8"/>
  <c r="F56" i="8"/>
  <c r="F67" i="8"/>
  <c r="F68" i="8" s="1"/>
  <c r="F4" i="8"/>
  <c r="F57" i="9"/>
  <c r="E26" i="9" l="1"/>
  <c r="G26" i="9" s="1"/>
  <c r="B7" i="7"/>
  <c r="D7" i="7" s="1"/>
  <c r="B41" i="7"/>
  <c r="L41" i="7" s="1"/>
  <c r="B20" i="7"/>
  <c r="F20" i="7" s="1"/>
  <c r="E22" i="9"/>
  <c r="G22" i="9" s="1"/>
  <c r="B23" i="7"/>
  <c r="H23" i="7" s="1"/>
  <c r="E9" i="9"/>
  <c r="G9" i="9" s="1"/>
  <c r="B9" i="4"/>
  <c r="E30" i="9"/>
  <c r="G30" i="9" s="1"/>
  <c r="B15" i="4"/>
  <c r="B24" i="4"/>
  <c r="E21" i="9"/>
  <c r="G21" i="9" s="1"/>
  <c r="B45" i="7"/>
  <c r="D45" i="7" s="1"/>
  <c r="B36" i="7"/>
  <c r="J36" i="7" s="1"/>
  <c r="E7" i="9"/>
  <c r="G7" i="9" s="1"/>
  <c r="B12" i="7"/>
  <c r="H12" i="7" s="1"/>
  <c r="E20" i="9"/>
  <c r="G20" i="9" s="1"/>
  <c r="B32" i="7"/>
  <c r="J32" i="7" s="1"/>
  <c r="E23" i="9"/>
  <c r="G23" i="9" s="1"/>
  <c r="D46" i="7"/>
  <c r="D10" i="6"/>
  <c r="B10" i="6" s="1"/>
  <c r="B15" i="7"/>
  <c r="J15" i="7" s="1"/>
  <c r="B35" i="7"/>
  <c r="L35" i="7" s="1"/>
  <c r="D11" i="6"/>
  <c r="B11" i="6" s="1"/>
  <c r="F46" i="7"/>
  <c r="E6" i="9"/>
  <c r="G6" i="9" s="1"/>
  <c r="B14" i="7"/>
  <c r="H14" i="7" s="1"/>
  <c r="B46" i="4"/>
  <c r="B2" i="4"/>
  <c r="D4" i="6" s="1"/>
  <c r="B19" i="3" s="1"/>
  <c r="C19" i="3" s="1"/>
  <c r="D28" i="7"/>
  <c r="J28" i="7"/>
  <c r="D9" i="6"/>
  <c r="B24" i="3" s="1"/>
  <c r="C24" i="3" s="1"/>
  <c r="E27" i="9"/>
  <c r="G27" i="9" s="1"/>
  <c r="B33" i="7"/>
  <c r="J33" i="7" s="1"/>
  <c r="L46" i="7"/>
  <c r="D40" i="7"/>
  <c r="B49" i="7"/>
  <c r="H49" i="7" s="1"/>
  <c r="H46" i="7"/>
  <c r="B42" i="4"/>
  <c r="B27" i="4" s="1"/>
  <c r="D6" i="6" s="1"/>
  <c r="B6" i="6" s="1"/>
  <c r="E36" i="9"/>
  <c r="G36" i="9" s="1"/>
  <c r="E38" i="9"/>
  <c r="G38" i="9" s="1"/>
  <c r="E31" i="9"/>
  <c r="G31" i="9" s="1"/>
  <c r="B48" i="7"/>
  <c r="J48" i="7" s="1"/>
  <c r="B34" i="7"/>
  <c r="D34" i="7" s="1"/>
  <c r="B18" i="7"/>
  <c r="D18" i="7" s="1"/>
  <c r="E42" i="9"/>
  <c r="G42" i="9" s="1"/>
  <c r="E41" i="9"/>
  <c r="G41" i="9" s="1"/>
  <c r="B16" i="7"/>
  <c r="F16" i="7" s="1"/>
  <c r="B25" i="7"/>
  <c r="J25" i="7" s="1"/>
  <c r="B27" i="7"/>
  <c r="L27" i="7" s="1"/>
  <c r="E33" i="9"/>
  <c r="G33" i="9" s="1"/>
  <c r="B22" i="7"/>
  <c r="D22" i="7" s="1"/>
  <c r="L40" i="7"/>
  <c r="H40" i="7"/>
  <c r="J40" i="7"/>
  <c r="H28" i="7"/>
  <c r="F28" i="7"/>
  <c r="L28" i="7"/>
  <c r="H19" i="7"/>
  <c r="D19" i="7"/>
  <c r="J19" i="7"/>
  <c r="L19" i="7"/>
  <c r="F19" i="7"/>
  <c r="B25" i="3"/>
  <c r="C25" i="3" s="1"/>
  <c r="J21" i="7"/>
  <c r="L21" i="7"/>
  <c r="H21" i="7"/>
  <c r="F21" i="7"/>
  <c r="D21" i="7"/>
  <c r="D42" i="7"/>
  <c r="H42" i="7"/>
  <c r="J42" i="7"/>
  <c r="F42" i="7"/>
  <c r="L42" i="7"/>
  <c r="F66" i="8"/>
  <c r="B23" i="3"/>
  <c r="C23" i="3" s="1"/>
  <c r="B8" i="6"/>
  <c r="J13" i="7"/>
  <c r="H13" i="7"/>
  <c r="D13" i="7"/>
  <c r="L13" i="7"/>
  <c r="F13" i="7"/>
  <c r="J51" i="7"/>
  <c r="H51" i="7"/>
  <c r="D51" i="7"/>
  <c r="L51" i="7"/>
  <c r="F51" i="7"/>
  <c r="F24" i="7"/>
  <c r="H24" i="7"/>
  <c r="L24" i="7"/>
  <c r="D24" i="7"/>
  <c r="J24" i="7"/>
  <c r="J50" i="7"/>
  <c r="F50" i="7"/>
  <c r="H50" i="7"/>
  <c r="D50" i="7"/>
  <c r="L50" i="7"/>
  <c r="E55" i="9"/>
  <c r="B14" i="3" s="1"/>
  <c r="C14" i="3" s="1"/>
  <c r="G54" i="9"/>
  <c r="G55" i="9" s="1"/>
  <c r="D4" i="7" l="1"/>
  <c r="B39" i="7"/>
  <c r="D41" i="7"/>
  <c r="D39" i="7" s="1"/>
  <c r="J41" i="7"/>
  <c r="J39" i="7" s="1"/>
  <c r="F41" i="7"/>
  <c r="F39" i="7" s="1"/>
  <c r="J20" i="7"/>
  <c r="L20" i="7"/>
  <c r="H41" i="7"/>
  <c r="H39" i="7" s="1"/>
  <c r="D20" i="7"/>
  <c r="F23" i="7"/>
  <c r="L23" i="7"/>
  <c r="L36" i="7"/>
  <c r="J23" i="7"/>
  <c r="H20" i="7"/>
  <c r="D23" i="7"/>
  <c r="F36" i="7"/>
  <c r="D36" i="7"/>
  <c r="L45" i="7"/>
  <c r="H34" i="7"/>
  <c r="F18" i="7"/>
  <c r="F33" i="7"/>
  <c r="B8" i="4"/>
  <c r="B1" i="4" s="1"/>
  <c r="H45" i="7"/>
  <c r="F34" i="7"/>
  <c r="J45" i="7"/>
  <c r="F45" i="7"/>
  <c r="D33" i="7"/>
  <c r="H36" i="7"/>
  <c r="L33" i="7"/>
  <c r="B4" i="7"/>
  <c r="J12" i="7"/>
  <c r="L12" i="7"/>
  <c r="D35" i="7"/>
  <c r="J27" i="7"/>
  <c r="D12" i="7"/>
  <c r="B4" i="6"/>
  <c r="B31" i="7"/>
  <c r="F12" i="7"/>
  <c r="H15" i="7"/>
  <c r="H35" i="7"/>
  <c r="H48" i="7"/>
  <c r="L15" i="7"/>
  <c r="J35" i="7"/>
  <c r="L22" i="7"/>
  <c r="D15" i="7"/>
  <c r="B9" i="6"/>
  <c r="B7" i="6" s="1"/>
  <c r="L32" i="7"/>
  <c r="F48" i="7"/>
  <c r="F15" i="7"/>
  <c r="B21" i="3"/>
  <c r="C21" i="3" s="1"/>
  <c r="F14" i="7"/>
  <c r="F32" i="7"/>
  <c r="H32" i="7"/>
  <c r="D32" i="7"/>
  <c r="J14" i="7"/>
  <c r="J34" i="7"/>
  <c r="L34" i="7"/>
  <c r="H33" i="7"/>
  <c r="D14" i="7"/>
  <c r="L14" i="7"/>
  <c r="G28" i="9"/>
  <c r="H22" i="7"/>
  <c r="J49" i="7"/>
  <c r="D27" i="7"/>
  <c r="J18" i="7"/>
  <c r="L18" i="7"/>
  <c r="D7" i="6"/>
  <c r="B22" i="3" s="1"/>
  <c r="C22" i="3" s="1"/>
  <c r="E28" i="9"/>
  <c r="B11" i="3" s="1"/>
  <c r="F49" i="7"/>
  <c r="L26" i="7"/>
  <c r="B44" i="7"/>
  <c r="L25" i="7"/>
  <c r="L49" i="7"/>
  <c r="D49" i="7"/>
  <c r="L48" i="7"/>
  <c r="D48" i="7"/>
  <c r="G39" i="9"/>
  <c r="G52" i="9"/>
  <c r="H25" i="7"/>
  <c r="H18" i="7"/>
  <c r="E52" i="9"/>
  <c r="B13" i="3" s="1"/>
  <c r="C13" i="3" s="1"/>
  <c r="H27" i="7"/>
  <c r="F25" i="7"/>
  <c r="D25" i="7"/>
  <c r="B17" i="7"/>
  <c r="J16" i="7"/>
  <c r="B26" i="7"/>
  <c r="F27" i="7"/>
  <c r="J22" i="7"/>
  <c r="F22" i="7"/>
  <c r="B11" i="7"/>
  <c r="L16" i="7"/>
  <c r="D16" i="7"/>
  <c r="H16" i="7"/>
  <c r="E39" i="9"/>
  <c r="B12" i="3" s="1"/>
  <c r="C12" i="3" s="1"/>
  <c r="L39" i="7"/>
  <c r="J44" i="7" l="1"/>
  <c r="C4" i="7"/>
  <c r="M4" i="7" s="1"/>
  <c r="F17" i="7"/>
  <c r="F44" i="7"/>
  <c r="E44" i="7" s="1"/>
  <c r="H11" i="7"/>
  <c r="F26" i="7"/>
  <c r="H26" i="7"/>
  <c r="H44" i="7"/>
  <c r="G44" i="7" s="1"/>
  <c r="D26" i="7"/>
  <c r="I44" i="7"/>
  <c r="D31" i="7"/>
  <c r="C31" i="7" s="1"/>
  <c r="J11" i="7"/>
  <c r="J31" i="7"/>
  <c r="I31" i="7" s="1"/>
  <c r="F31" i="7"/>
  <c r="E31" i="7" s="1"/>
  <c r="L17" i="7"/>
  <c r="L11" i="7"/>
  <c r="H17" i="7"/>
  <c r="D17" i="7"/>
  <c r="L44" i="7"/>
  <c r="K44" i="7" s="1"/>
  <c r="L31" i="7"/>
  <c r="K31" i="7" s="1"/>
  <c r="J26" i="7"/>
  <c r="F11" i="7"/>
  <c r="D5" i="6"/>
  <c r="B20" i="3" s="1"/>
  <c r="C20" i="3" s="1"/>
  <c r="H31" i="7"/>
  <c r="G31" i="7" s="1"/>
  <c r="D44" i="7"/>
  <c r="C44" i="7" s="1"/>
  <c r="D11" i="7"/>
  <c r="C11" i="7" s="1"/>
  <c r="B10" i="7"/>
  <c r="B2" i="7" s="1"/>
  <c r="J17" i="7"/>
  <c r="D3" i="6"/>
  <c r="D12" i="6" s="1"/>
  <c r="B15" i="3"/>
  <c r="C11" i="3"/>
  <c r="C15" i="3" s="1"/>
  <c r="F10" i="7" l="1"/>
  <c r="F2" i="7" s="1"/>
  <c r="E2" i="7" s="1"/>
  <c r="D22" i="6" s="1"/>
  <c r="D20" i="6" s="1"/>
  <c r="L10" i="7"/>
  <c r="K10" i="7" s="1"/>
  <c r="H10" i="7"/>
  <c r="G10" i="7" s="1"/>
  <c r="J10" i="7"/>
  <c r="I10" i="7" s="1"/>
  <c r="D10" i="7"/>
  <c r="C10" i="7" s="1"/>
  <c r="M44" i="7"/>
  <c r="B5" i="6"/>
  <c r="B3" i="6" s="1"/>
  <c r="B12" i="6" s="1"/>
  <c r="M31" i="7"/>
  <c r="D2" i="7"/>
  <c r="E3" i="6"/>
  <c r="E10" i="6"/>
  <c r="C26" i="3"/>
  <c r="E8" i="6"/>
  <c r="E12" i="6"/>
  <c r="E11" i="6"/>
  <c r="E9" i="6"/>
  <c r="E6" i="6"/>
  <c r="E4" i="6"/>
  <c r="E7" i="6"/>
  <c r="C13" i="6"/>
  <c r="E5" i="6"/>
  <c r="L2" i="7" l="1"/>
  <c r="K2" i="7" s="1"/>
  <c r="G22" i="6" s="1"/>
  <c r="G19" i="6" s="1"/>
  <c r="B26" i="3"/>
  <c r="H2" i="7"/>
  <c r="G2" i="7" s="1"/>
  <c r="E22" i="6" s="1"/>
  <c r="E20" i="6" s="1"/>
  <c r="E10" i="7"/>
  <c r="M10" i="7" s="1"/>
  <c r="C2" i="7"/>
  <c r="C22" i="6" s="1"/>
  <c r="C19" i="6" s="1"/>
  <c r="J2" i="7"/>
  <c r="I2" i="7" s="1"/>
  <c r="F22" i="6" s="1"/>
  <c r="B13" i="6"/>
  <c r="D13" i="6" s="1"/>
  <c r="D19" i="6"/>
  <c r="D21" i="6" s="1"/>
  <c r="G20" i="6" l="1"/>
  <c r="G21" i="6" s="1"/>
  <c r="E19" i="6"/>
  <c r="E21" i="6" s="1"/>
  <c r="C20" i="6"/>
  <c r="H22" i="6"/>
  <c r="F19" i="6"/>
  <c r="M2" i="7"/>
  <c r="F20" i="6"/>
  <c r="H20" i="6" l="1"/>
  <c r="C21" i="6"/>
  <c r="H19" i="6"/>
  <c r="F21" i="6"/>
  <c r="H21" i="6" l="1"/>
  <c r="I20" i="6" s="1"/>
  <c r="I19" i="6" l="1"/>
</calcChain>
</file>

<file path=xl/sharedStrings.xml><?xml version="1.0" encoding="utf-8"?>
<sst xmlns="http://schemas.openxmlformats.org/spreadsheetml/2006/main" count="663" uniqueCount="255">
  <si>
    <t>Componente</t>
  </si>
  <si>
    <t>Exante</t>
  </si>
  <si>
    <t xml:space="preserve">N. </t>
  </si>
  <si>
    <t>Total</t>
  </si>
  <si>
    <t>N/A</t>
  </si>
  <si>
    <t>Description</t>
  </si>
  <si>
    <t>total</t>
  </si>
  <si>
    <t>NICQ</t>
  </si>
  <si>
    <t>BID</t>
  </si>
  <si>
    <t>Local</t>
  </si>
  <si>
    <t>%</t>
  </si>
  <si>
    <t>Administrative support Office</t>
  </si>
  <si>
    <t>Project Coordinator</t>
  </si>
  <si>
    <t xml:space="preserve"> </t>
  </si>
  <si>
    <t>Act Total</t>
  </si>
  <si>
    <t>Presupuesto de las Actividades a ser Financiadas para la creación de SAR</t>
  </si>
  <si>
    <t>Cronograma (2015 - 2019)</t>
  </si>
  <si>
    <t>Causas</t>
  </si>
  <si>
    <t xml:space="preserve">Evidencia </t>
  </si>
  <si>
    <t>Magnitud</t>
  </si>
  <si>
    <t>Actividades</t>
  </si>
  <si>
    <t>Tipo</t>
  </si>
  <si>
    <t>Valor Unitario</t>
  </si>
  <si>
    <t>Cantidad</t>
  </si>
  <si>
    <t>OBS</t>
  </si>
  <si>
    <t>Organización y Procesos</t>
  </si>
  <si>
    <t>1. Estrategia de implementación de la reforma (Creación del SAR)</t>
  </si>
  <si>
    <t>Consultoría</t>
  </si>
  <si>
    <r>
      <t xml:space="preserve">Ok </t>
    </r>
    <r>
      <rPr>
        <sz val="11"/>
        <color rgb="FFFF0000"/>
        <rFont val="Times New Roman"/>
        <family val="1"/>
      </rPr>
      <t>compartir documento</t>
    </r>
  </si>
  <si>
    <t>x</t>
  </si>
  <si>
    <t>2. Revisión del modelo de negocio de Rentas Internas y manuales procedimientos (Manual unico)</t>
  </si>
  <si>
    <t>Consultorías, viáticos</t>
  </si>
  <si>
    <r>
      <t xml:space="preserve"> El modelo de aduanas fue hecho con otra asistencia técnica) y entrenamiento del personal del SAR.            </t>
    </r>
    <r>
      <rPr>
        <sz val="11"/>
        <color rgb="FFFF0000"/>
        <rFont val="Times New Roman"/>
        <family val="1"/>
      </rPr>
      <t xml:space="preserve">SRI 5 personas - 3 semanas (Ecuador) </t>
    </r>
  </si>
  <si>
    <t>3. Desarrollo de las reglas de negocio 
 337 semanas + 117 semanas
Desarrollo del flujo, parametrización y reglas. Manual de las reglas del negocio. Adquirir herramienta. Motor de reglas.</t>
  </si>
  <si>
    <t>Consultorías individuales</t>
  </si>
  <si>
    <t>Temas : Registro, gestión de declaraciones, cuenta corriente, contabilidad, cobro, fiscalización, auditoria, contenciosos administrativo, riesgo, recaudación, inteligencia.</t>
  </si>
  <si>
    <t>4. Fortalecimiento de la Unidad de Organización y Métodos</t>
  </si>
  <si>
    <t>Personal</t>
  </si>
  <si>
    <t>6 personas 10 meses (US$1,000)
4 rentas y 2 de planificación</t>
  </si>
  <si>
    <t>5. Modelo Organizacional del SAR con la dotación de personal por unidad geográfica</t>
  </si>
  <si>
    <r>
      <t xml:space="preserve">OK - </t>
    </r>
    <r>
      <rPr>
        <sz val="11"/>
        <color rgb="FFFF0000"/>
        <rFont val="Times New Roman"/>
        <family val="1"/>
      </rPr>
      <t>compartir documento</t>
    </r>
  </si>
  <si>
    <t>6. Nuevo Marco Legal de SAR</t>
  </si>
  <si>
    <t>Sistemas, Infraestructura Tecnológica y Física</t>
  </si>
  <si>
    <t>Sistemas para Tributos Internos</t>
  </si>
  <si>
    <t>6. Especificación del Sistema Informático</t>
  </si>
  <si>
    <t>Consultoría individual internacional</t>
  </si>
  <si>
    <t xml:space="preserve">Especificación del sistema 24,000 + 12,000 viático </t>
  </si>
  <si>
    <t>7. Desarrollo / Compra del sistema e interfaces con otros sistemas (bancos, gobierno, con aduanas) -Migración de los datos</t>
  </si>
  <si>
    <t>Sistema (Hibrido = core de otro país customizado p honduras)</t>
  </si>
  <si>
    <t>Referencia desarrollo Panamá
(ITAX II) SOAIM</t>
  </si>
  <si>
    <t>X</t>
  </si>
  <si>
    <t>8. Implantación del Sistema</t>
  </si>
  <si>
    <t>Consultorías individuales o firma</t>
  </si>
  <si>
    <t>Equipo de 4 consultores por 6 meses +  2 po 2 años</t>
  </si>
  <si>
    <t>9. Administrador de Base de Datos</t>
  </si>
  <si>
    <t>Consultoría individual</t>
  </si>
  <si>
    <t>Oracle (5 años)
Es necesario inmediatamente</t>
  </si>
  <si>
    <t>10. Programa Permanente de Capacitación del personal de tecnología</t>
  </si>
  <si>
    <t>Firma Capacitadora</t>
  </si>
  <si>
    <t>11. Infraestructura Tecnológica del SAR</t>
  </si>
  <si>
    <t>Servidores de Base de Datos Risc</t>
  </si>
  <si>
    <t>Storage tipo San</t>
  </si>
  <si>
    <t>Comunicación para servidores</t>
  </si>
  <si>
    <t>Migración de 1 GB a 10 Gb</t>
  </si>
  <si>
    <t>Comunicación para las oficinas</t>
  </si>
  <si>
    <t>80 pisos, 3 por piso (switchs) nivel nacional 33 oficinas</t>
  </si>
  <si>
    <t>Servidores de Aplicación</t>
  </si>
  <si>
    <t>Para 3 centro de datos - Palmira, Centro Sur y Porto Cortés</t>
  </si>
  <si>
    <t>Plataforma de seguridad</t>
  </si>
  <si>
    <t>Bloqueo de ataques hackers, balanceador de carga, Tolerancia a fallas</t>
  </si>
  <si>
    <t>Plataforma respaldo y contingencia</t>
  </si>
  <si>
    <t xml:space="preserve">Servidores, robots, cinta, nubes </t>
  </si>
  <si>
    <t>BI</t>
  </si>
  <si>
    <t>Plataforma de gestión de documentos electrónicos</t>
  </si>
  <si>
    <t>software and hardware</t>
  </si>
  <si>
    <t>Computadoras (Thin Client)</t>
  </si>
  <si>
    <t>Clientes Ligeros y auditoes</t>
  </si>
  <si>
    <t>Sistema Integrado de Bienes y recursos humanos</t>
  </si>
  <si>
    <t>Sala Noc (Network Operating Center)</t>
  </si>
  <si>
    <t xml:space="preserve">Monitoreo integrado de la gestión </t>
  </si>
  <si>
    <t>12. Infraestructura física del SAR</t>
  </si>
  <si>
    <t>Contingencia eléctrica de Aduanas y regionales tributarias</t>
  </si>
  <si>
    <t>Generadores</t>
  </si>
  <si>
    <t>Remodelación de Edificios central y regionales</t>
  </si>
  <si>
    <t>Solamente de los propios</t>
  </si>
  <si>
    <t>Sistemas de seguridad corporativa</t>
  </si>
  <si>
    <t>Accesos, biométricos
17 Aduanas (21 edificios) 9 regionales y 10 edificios administrativos</t>
  </si>
  <si>
    <t>Vehículos para soporte técnico</t>
  </si>
  <si>
    <t>Reingeniería del Talento Humano</t>
  </si>
  <si>
    <t xml:space="preserve">13. Nueva política de recursos humanos </t>
  </si>
  <si>
    <t xml:space="preserve">Régimen especial laboral, normativa de reclutamiento (in house ok) </t>
  </si>
  <si>
    <t>Consultor individual</t>
  </si>
  <si>
    <t>Validación manual de clasificación de puestos y perfiles - in house</t>
  </si>
  <si>
    <t xml:space="preserve">Establecer la escala salarial </t>
  </si>
  <si>
    <t>Consultor individual para implementación del código de ética</t>
  </si>
  <si>
    <t>Código de ética (in house 3M) y evaluaciones periodicas</t>
  </si>
  <si>
    <t>Diseño de la Evaluación de desempeño y promociones. Diseño de la malla curricular</t>
  </si>
  <si>
    <t>Manual para la sostenibilidad del ambiente de control, proactivo y reactivo.</t>
  </si>
  <si>
    <t>14. Proceso de selección y contratación de nuevos funcionarios 700 plazas de Rentas Internas</t>
  </si>
  <si>
    <t>PWC   ??? Redefinir téminos de contrato por resultados</t>
  </si>
  <si>
    <t>15. Proceso de selección y contratación de nuevos funcionarios 800 plazas de Aduanas</t>
  </si>
  <si>
    <t>PWC</t>
  </si>
  <si>
    <t>16.Proceso de Indemnizaciones</t>
  </si>
  <si>
    <t>Este monto necesita ser revisado</t>
  </si>
  <si>
    <t>Firma consultora</t>
  </si>
  <si>
    <t>Auditoría para los pagos de indemnizaciones</t>
  </si>
  <si>
    <t>Digitalización de los contratos iniciales de los indemnizados</t>
  </si>
  <si>
    <t>Gestión de los despidos
Viáticos incluidos (para seguimiento de fechas)</t>
  </si>
  <si>
    <t>Consultoría individual nacional</t>
  </si>
  <si>
    <t>Abogado laboralista y administrativista para montar workflow de despidos</t>
  </si>
  <si>
    <t xml:space="preserve">Out placement
</t>
  </si>
  <si>
    <t xml:space="preserve">17. Diseño e implantación de un Programa de Capacitación Permanente. </t>
  </si>
  <si>
    <t>Firma Consultora / capacitación</t>
  </si>
  <si>
    <t>Gasto anticipado</t>
  </si>
  <si>
    <t>Plan de Transición</t>
  </si>
  <si>
    <t>18. Coaching gerencial para el proceso de transición (3)</t>
  </si>
  <si>
    <t>Consultoría internacional</t>
  </si>
  <si>
    <t>Tecnología, RH, fiscalización, Aduanas, Planificación Estratégica y estudios fiscales.
6 meses iniciais y una semana por mes</t>
  </si>
  <si>
    <t>20. Proceso de Cambio (Change Management)</t>
  </si>
  <si>
    <t>Firma Consultora</t>
  </si>
  <si>
    <t xml:space="preserve">21. Desarrollo e implantación de una Campaña de información para la opinión pública. </t>
  </si>
  <si>
    <t>Administración del Programa</t>
  </si>
  <si>
    <t>Evaluaciones</t>
  </si>
  <si>
    <t>Consultoria internacional</t>
  </si>
  <si>
    <t>Reflexiva, Económica, Impacto y PCR (20,20,30 y 30)</t>
  </si>
  <si>
    <t>Auditoría</t>
  </si>
  <si>
    <t>una por año, con informe semestral</t>
  </si>
  <si>
    <t>Especialista en monitoreo y evaluación de proyectos</t>
  </si>
  <si>
    <t xml:space="preserve">Coordinador Técnico de  la ejecución </t>
  </si>
  <si>
    <t>1 especialista financiero</t>
  </si>
  <si>
    <t>2 Especialistas Senior en Adquisiciones, con conocimientos en Tecnología</t>
  </si>
  <si>
    <t>Uno por 60 meses y otro por 40 meses</t>
  </si>
  <si>
    <t>Consultorias tematicas para la gerencia y especificaciones tecnicas de adquisiciones del proyecto - 15 ToRs</t>
  </si>
  <si>
    <t>Total del Proyecto</t>
  </si>
  <si>
    <t>Gastos Anticipados</t>
  </si>
  <si>
    <t>Saldo</t>
  </si>
  <si>
    <t>Adquisiciones / actividades</t>
  </si>
  <si>
    <t>Lote/Proceso No</t>
  </si>
  <si>
    <t>Método de Revisión</t>
  </si>
  <si>
    <t>Monto IDB</t>
  </si>
  <si>
    <t>Monto  Contraparte</t>
  </si>
  <si>
    <t>Monto Total</t>
  </si>
  <si>
    <t>Agencia Ejecutora</t>
  </si>
  <si>
    <t>Fecha de Publicación</t>
  </si>
  <si>
    <t>Termino del Contrato</t>
  </si>
  <si>
    <t xml:space="preserve">Fechas </t>
  </si>
  <si>
    <t>Plan de Adquisiciones  2015-2019</t>
  </si>
  <si>
    <t>CONSULTORIAS INDIVIDUALES</t>
  </si>
  <si>
    <t>BIENES</t>
  </si>
  <si>
    <t>FIRMAS DE CONSULTORIA</t>
  </si>
  <si>
    <t>Proyecto Total</t>
  </si>
  <si>
    <t>Componente I Total</t>
  </si>
  <si>
    <t>Componente I. Reingeniería de los procesos de la administración tributaria.</t>
  </si>
  <si>
    <t>Componente III - Fortalecimiento del talento humano del SAR.</t>
  </si>
  <si>
    <t>Componente II - Modernización de los sistemas y de la infraestructura tecnológica  y Física del SAR</t>
  </si>
  <si>
    <t>Componente II Total</t>
  </si>
  <si>
    <t>Componente III Total</t>
  </si>
  <si>
    <t xml:space="preserve"> Infraestructura Tecnológica del SAR</t>
  </si>
  <si>
    <t>Infraestructura física del SAR</t>
  </si>
  <si>
    <t>Desarrollo / Compra del sistema e interfaces con otros sistemas (bancos, gobierno, con aduanas) -Migración de los datos</t>
  </si>
  <si>
    <t xml:space="preserve">Consultor individual. Establecer la escala salarial </t>
  </si>
  <si>
    <t>Consultor individual para implementación del código de ética. Código de ética (in house 3M) y evaluaciones periodicas</t>
  </si>
  <si>
    <t>Consultor individual. Establecer la escala salarial. Validación manual de clasificación de puestos y perfiles - in house</t>
  </si>
  <si>
    <t>Consultor individual. Diseño de la Evaluación de desempeño y promociones. Diseño de la malla curricular</t>
  </si>
  <si>
    <t>Consultor individual. Manual para la sostenibilidad del ambiente de control, proactivo y reactivo.</t>
  </si>
  <si>
    <t>Proceso de Indemnizaciones</t>
  </si>
  <si>
    <t>Firma consultora. Auditoría para los pagos de indemnizaciones</t>
  </si>
  <si>
    <t>Firma consultora. Digitalización de los contratos iniciales de los indemnizados</t>
  </si>
  <si>
    <t>Consultoría individual internacional. Gestión de los despidos
Viáticos incluidos (para seguimiento de fechas)</t>
  </si>
  <si>
    <t>Consultoría individual nacional. Abogado laboralista y administrativista para montar workflow de despidos</t>
  </si>
  <si>
    <t>Firma consultora. Out placement</t>
  </si>
  <si>
    <t>Administración del Programa Total</t>
  </si>
  <si>
    <t>Monitoreo</t>
  </si>
  <si>
    <t>Evaluacion</t>
  </si>
  <si>
    <t>Auditoria</t>
  </si>
  <si>
    <t>PCR</t>
  </si>
  <si>
    <t>Impacto</t>
  </si>
  <si>
    <t>Reflexiva</t>
  </si>
  <si>
    <t>Economica</t>
  </si>
  <si>
    <t>Especialista financiero</t>
  </si>
  <si>
    <t>Personal. 6 personas 10 meses (US$1,000)
4 rentas y 2 de planificación</t>
  </si>
  <si>
    <t>Sistema (Hibrido = core de otro país customizado p honduras). Referencia desarrollo Panamá
(ITAX II) SOAIM</t>
  </si>
  <si>
    <t>1. Plan de Adquisiciones Cobertura</t>
  </si>
  <si>
    <t>Fecha</t>
  </si>
  <si>
    <t>De</t>
  </si>
  <si>
    <t>Hasta</t>
  </si>
  <si>
    <t>Plan de Adquisiciones Cobertura:</t>
  </si>
  <si>
    <t>2. Plan de Adquisiciones Detallado</t>
  </si>
  <si>
    <t>3.Montos por Categoría de Inversión</t>
  </si>
  <si>
    <t>Categoría de Inversión</t>
  </si>
  <si>
    <t>Montos Financiados por el Banco</t>
  </si>
  <si>
    <t>Montos Totales (incluyendo contrapartida)</t>
  </si>
  <si>
    <t>Consultores Individuales</t>
  </si>
  <si>
    <t>Bienes</t>
  </si>
  <si>
    <t>Firmas de Consultoria</t>
  </si>
  <si>
    <t>4. Componentes</t>
  </si>
  <si>
    <t>Componentes del Proyecto</t>
  </si>
  <si>
    <t>Montos Totales  (incluyendo contrapartida)</t>
  </si>
  <si>
    <t>Infraestructura</t>
  </si>
  <si>
    <t xml:space="preserve">Fortalecimiento Institucional y Operativo de la Administración
Tributaria HO-L1108. </t>
  </si>
  <si>
    <t>Descripcion</t>
  </si>
  <si>
    <t>Consultoria</t>
  </si>
  <si>
    <t>Sistemas</t>
  </si>
  <si>
    <t>Equipo</t>
  </si>
  <si>
    <t>Capacitacion</t>
  </si>
  <si>
    <t>Plan de Ejecucion Plurianual (PEP)</t>
  </si>
  <si>
    <t>Total Producto</t>
  </si>
  <si>
    <t>Año 1</t>
  </si>
  <si>
    <t>Año 2</t>
  </si>
  <si>
    <t>Año 3</t>
  </si>
  <si>
    <t>Año 4</t>
  </si>
  <si>
    <t>Año 5</t>
  </si>
  <si>
    <t>Fuente</t>
  </si>
  <si>
    <t>1.    Costes directos</t>
  </si>
  <si>
    <t xml:space="preserve">1.1     Reingeniería de los procesos de la administración tributaria. </t>
  </si>
  <si>
    <t>1.3    Fortalecimiento del talento humano del SAR</t>
  </si>
  <si>
    <t>2.3      Especialistas</t>
  </si>
  <si>
    <t>2.2      Monitoreo y Evaluación</t>
  </si>
  <si>
    <t>2.4      Auditoria</t>
  </si>
  <si>
    <t>Categorías*</t>
  </si>
  <si>
    <t>2.   Administración del proyecto</t>
  </si>
  <si>
    <t>2.1      Coordinación técnico de la ejecución</t>
  </si>
  <si>
    <t>xx/2015</t>
  </si>
  <si>
    <t xml:space="preserve">El modelo de aduanas fue hecho con otra asistencia técnica) y entrenamiento del personal del SAR.            SRI 5 personas - 3 semanas (Ecuador) </t>
  </si>
  <si>
    <t>Consultorías, viáticos. Revisión del modelo de negocio de Rentas Internas y manuales procedimientos (Manual unico)</t>
  </si>
  <si>
    <t>Consultorías individuales. Desarrollo de las reglas de negocio 
 337 semanas + 117 semanas
Desarrollo del flujo, parametrización y reglas. Manual de las reglas del negocio. Adquirir herramienta. Motor de reglas.</t>
  </si>
  <si>
    <t>Consultoría individual internacional. Especificación del Sistema Informático</t>
  </si>
  <si>
    <t>Consultorías individuales o firma. Implantación del Sistema</t>
  </si>
  <si>
    <t>Consultoría individual. Administrador de Base de Datos</t>
  </si>
  <si>
    <t>Proceso de selección y contratación de nuevos funcionarios 800 plazas de Aduanas. Consultoría firma</t>
  </si>
  <si>
    <t>Proceso de selección y contratación de nuevos funcionarios 700 plazas de Rentas Internas. Consultoría firma</t>
  </si>
  <si>
    <t>Redefinir téminos de contrato por resultados. PWC?</t>
  </si>
  <si>
    <t>Consultoría internacional. Coaching gerencial para el proceso de transición (3)</t>
  </si>
  <si>
    <t>Proceso de Cambio (Change Management). Consultoría firma</t>
  </si>
  <si>
    <t xml:space="preserve">Consultoría individual. Desarrollo e implantación de una Campaña de información para la opinión pública. </t>
  </si>
  <si>
    <t>Consultoria individual. Fortalecimiento de la Unidad de Organización y Métodos</t>
  </si>
  <si>
    <t>Consultoría individual. Proceso de Indemnizaciones</t>
  </si>
  <si>
    <t>Agencia Tributaria</t>
  </si>
  <si>
    <t>Obras</t>
  </si>
  <si>
    <t>Firma Capacitadora. Programa Permanente de Capacitación del personal de tecnología</t>
  </si>
  <si>
    <t>Firma Capacitadora. Diseño e implantación de un Programa de Capacitación Permanente</t>
  </si>
  <si>
    <t>OBRAS</t>
  </si>
  <si>
    <t>IICC</t>
  </si>
  <si>
    <t>QCBS</t>
  </si>
  <si>
    <t>Método de Adquisición/Contratacion**</t>
  </si>
  <si>
    <t>Cuadro 2.1. Presupuesto total del Proyecto (US$)</t>
  </si>
  <si>
    <t>Cuadro 2.2. Cronograma de desembolso (US$ millones)</t>
  </si>
  <si>
    <t>Una por año, con informe semestral +las auditorias de las contrataciones</t>
  </si>
  <si>
    <t>ICB</t>
  </si>
  <si>
    <t>CQS</t>
  </si>
  <si>
    <r>
      <t>**</t>
    </r>
    <r>
      <rPr>
        <b/>
        <sz val="12"/>
        <color theme="1"/>
        <rFont val="Calibri"/>
        <family val="2"/>
        <scheme val="minor"/>
      </rPr>
      <t>Consulting Firms</t>
    </r>
    <r>
      <rPr>
        <sz val="12"/>
        <color theme="1"/>
        <rFont val="Calibri"/>
        <family val="2"/>
        <scheme val="minor"/>
      </rPr>
      <t xml:space="preserve">: QCBS: Quality- and cost-based selection QBS: Quality-based selection FBS: Selection under a fixed budget; LCS: Least-cost selection;
CQS: Selection based on the consultants’ qualifications; SSS: Single-source selection. </t>
    </r>
  </si>
  <si>
    <r>
      <t>**</t>
    </r>
    <r>
      <rPr>
        <b/>
        <sz val="12"/>
        <color theme="1"/>
        <rFont val="Calibri"/>
        <family val="2"/>
        <scheme val="minor"/>
      </rPr>
      <t>Individual Consultants</t>
    </r>
    <r>
      <rPr>
        <sz val="12"/>
        <color theme="1"/>
        <rFont val="Calibri"/>
        <family val="2"/>
        <scheme val="minor"/>
      </rPr>
      <t>: NICQ: National Individual Consultant Selection based on Qualifications; IICC: International Individual Consultant selection based on Qualifications.</t>
    </r>
  </si>
  <si>
    <r>
      <rPr>
        <b/>
        <sz val="12"/>
        <color theme="1"/>
        <rFont val="Calibri"/>
        <family val="2"/>
        <scheme val="minor"/>
      </rPr>
      <t>Goods and Works</t>
    </r>
    <r>
      <rPr>
        <sz val="12"/>
        <color theme="1"/>
        <rFont val="Calibri"/>
        <family val="2"/>
        <scheme val="minor"/>
      </rPr>
      <t>: "ICB" International Competitive Bidding, "NCB" National Competitive Bidding, "PC" price comparison</t>
    </r>
  </si>
  <si>
    <t>1.2    Modernización de los sistemas y de la infraestructura tecnológica  del SAR</t>
  </si>
  <si>
    <t xml:space="preserve">Nueva política de recursos humanos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</si>
</sst>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#,##0_);[Red]\(&quot;$&quot;#,##0\)"/>
    <numFmt numFmtId="43" formatCode="_(* #,##0.00_);_(* \(#,##0.00\);_(* &quot;-&quot;??_);_(@_)"/>
    <numFmt numFmtId="164" formatCode="[$-409]dd\-mmm\-yy;@"/>
    <numFmt numFmtId="165" formatCode="[$USD]\ #,##0.00"/>
    <numFmt numFmtId="166" formatCode="_(&quot;$&quot;\ * #,##0_);_(&quot;$&quot;\ * \(#,##0\);_(&quot;$&quot;\ * &quot;-&quot;??_);_(@_)"/>
    <numFmt numFmtId="167" formatCode="[$USD]\ #,##0"/>
    <numFmt numFmtId="168" formatCode="_(&quot;$&quot;* #,##0_);_(&quot;$&quot;* \(#,##0\);_(&quot;$&quot;* &quot;-&quot;??_);_(@_)"/>
    <numFmt numFmtId="169" formatCode="_(* #,##0_);_(* \(#,##0\);_(* &quot;-&quot;??_);_(@_)"/>
  </numFmts>
  <fonts count="5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sz val="11"/>
      <name val="Times New Roman"/>
      <family val="1"/>
    </font>
    <font>
      <b/>
      <sz val="11"/>
      <color rgb="FF000000"/>
      <name val="Times New Roman"/>
      <family val="1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Times New Roman"/>
      <family val="1"/>
    </font>
    <font>
      <sz val="12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</fills>
  <borders count="7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34">
    <xf numFmtId="0" fontId="0" fillId="0" borderId="0"/>
    <xf numFmtId="0" fontId="7" fillId="0" borderId="0"/>
    <xf numFmtId="0" fontId="7" fillId="0" borderId="0"/>
    <xf numFmtId="0" fontId="3" fillId="0" borderId="0"/>
    <xf numFmtId="0" fontId="2" fillId="0" borderId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5" fillId="29" borderId="16" applyNumberFormat="0" applyAlignment="0" applyProtection="0"/>
    <xf numFmtId="0" fontId="25" fillId="29" borderId="16" applyNumberFormat="0" applyAlignment="0" applyProtection="0"/>
    <xf numFmtId="0" fontId="25" fillId="29" borderId="16" applyNumberFormat="0" applyAlignment="0" applyProtection="0"/>
    <xf numFmtId="0" fontId="26" fillId="30" borderId="17" applyNumberFormat="0" applyAlignment="0" applyProtection="0"/>
    <xf numFmtId="0" fontId="26" fillId="30" borderId="17" applyNumberFormat="0" applyAlignment="0" applyProtection="0"/>
    <xf numFmtId="0" fontId="26" fillId="30" borderId="17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16" borderId="16" applyNumberFormat="0" applyAlignment="0" applyProtection="0"/>
    <xf numFmtId="0" fontId="32" fillId="16" borderId="16" applyNumberFormat="0" applyAlignment="0" applyProtection="0"/>
    <xf numFmtId="0" fontId="32" fillId="16" borderId="16" applyNumberFormat="0" applyAlignment="0" applyProtection="0"/>
    <xf numFmtId="0" fontId="33" fillId="0" borderId="21" applyNumberFormat="0" applyFill="0" applyAlignment="0" applyProtection="0"/>
    <xf numFmtId="0" fontId="33" fillId="0" borderId="21" applyNumberFormat="0" applyFill="0" applyAlignment="0" applyProtection="0"/>
    <xf numFmtId="0" fontId="33" fillId="0" borderId="21" applyNumberFormat="0" applyFill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22" applyNumberFormat="0" applyFont="0" applyAlignment="0" applyProtection="0"/>
    <xf numFmtId="0" fontId="7" fillId="32" borderId="22" applyNumberFormat="0" applyFont="0" applyAlignment="0" applyProtection="0"/>
    <xf numFmtId="0" fontId="7" fillId="32" borderId="22" applyNumberFormat="0" applyFont="0" applyAlignment="0" applyProtection="0"/>
    <xf numFmtId="0" fontId="35" fillId="29" borderId="23" applyNumberFormat="0" applyAlignment="0" applyProtection="0"/>
    <xf numFmtId="0" fontId="35" fillId="29" borderId="23" applyNumberFormat="0" applyAlignment="0" applyProtection="0"/>
    <xf numFmtId="0" fontId="35" fillId="29" borderId="23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0" fontId="1" fillId="0" borderId="0"/>
  </cellStyleXfs>
  <cellXfs count="350">
    <xf numFmtId="0" fontId="0" fillId="0" borderId="0" xfId="0"/>
    <xf numFmtId="0" fontId="4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14" fillId="0" borderId="11" xfId="2" applyFont="1" applyFill="1" applyBorder="1" applyAlignment="1">
      <alignment horizontal="left" vertical="center" wrapText="1"/>
    </xf>
    <xf numFmtId="164" fontId="15" fillId="0" borderId="12" xfId="2" applyNumberFormat="1" applyFont="1" applyFill="1" applyBorder="1" applyAlignment="1">
      <alignment horizontal="center" vertical="center" wrapText="1"/>
    </xf>
    <xf numFmtId="0" fontId="15" fillId="0" borderId="9" xfId="2" applyFont="1" applyBorder="1" applyAlignment="1" applyProtection="1"/>
    <xf numFmtId="165" fontId="0" fillId="0" borderId="0" xfId="0" applyNumberFormat="1"/>
    <xf numFmtId="6" fontId="10" fillId="2" borderId="3" xfId="0" applyNumberFormat="1" applyFont="1" applyFill="1" applyBorder="1" applyAlignment="1">
      <alignment horizontal="right" vertical="center" wrapText="1"/>
    </xf>
    <xf numFmtId="6" fontId="4" fillId="2" borderId="1" xfId="0" applyNumberFormat="1" applyFont="1" applyFill="1" applyBorder="1" applyAlignment="1">
      <alignment horizontal="right" vertical="center" wrapText="1"/>
    </xf>
    <xf numFmtId="0" fontId="13" fillId="4" borderId="11" xfId="2" applyFont="1" applyFill="1" applyBorder="1" applyAlignment="1">
      <alignment horizontal="center" vertical="center" wrapText="1"/>
    </xf>
    <xf numFmtId="165" fontId="13" fillId="4" borderId="12" xfId="2" applyNumberFormat="1" applyFont="1" applyFill="1" applyBorder="1" applyAlignment="1">
      <alignment horizontal="right" vertical="center" wrapText="1"/>
    </xf>
    <xf numFmtId="165" fontId="13" fillId="4" borderId="14" xfId="2" applyNumberFormat="1" applyFont="1" applyFill="1" applyBorder="1" applyAlignment="1">
      <alignment horizontal="right" vertical="center" wrapText="1"/>
    </xf>
    <xf numFmtId="167" fontId="15" fillId="0" borderId="1" xfId="2" applyNumberFormat="1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6" fontId="4" fillId="0" borderId="1" xfId="0" applyNumberFormat="1" applyFont="1" applyFill="1" applyBorder="1" applyAlignment="1">
      <alignment horizontal="right" vertical="center" wrapText="1"/>
    </xf>
    <xf numFmtId="168" fontId="11" fillId="0" borderId="0" xfId="0" applyNumberFormat="1" applyFont="1" applyAlignment="1">
      <alignment wrapText="1"/>
    </xf>
    <xf numFmtId="0" fontId="3" fillId="0" borderId="0" xfId="3"/>
    <xf numFmtId="0" fontId="18" fillId="6" borderId="1" xfId="3" applyFont="1" applyFill="1" applyBorder="1" applyAlignment="1">
      <alignment horizontal="center" vertical="center" wrapText="1"/>
    </xf>
    <xf numFmtId="0" fontId="19" fillId="0" borderId="1" xfId="3" applyFont="1" applyBorder="1" applyAlignment="1">
      <alignment horizontal="left" vertical="center" wrapText="1"/>
    </xf>
    <xf numFmtId="3" fontId="19" fillId="0" borderId="1" xfId="3" applyNumberFormat="1" applyFont="1" applyBorder="1" applyAlignment="1">
      <alignment horizontal="right" vertical="center" wrapText="1"/>
    </xf>
    <xf numFmtId="3" fontId="19" fillId="0" borderId="1" xfId="3" applyNumberFormat="1" applyFont="1" applyFill="1" applyBorder="1" applyAlignment="1">
      <alignment horizontal="right" vertical="center" wrapText="1"/>
    </xf>
    <xf numFmtId="0" fontId="19" fillId="0" borderId="1" xfId="3" applyFont="1" applyBorder="1"/>
    <xf numFmtId="0" fontId="19" fillId="0" borderId="0" xfId="3" applyFont="1"/>
    <xf numFmtId="6" fontId="4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2" fillId="0" borderId="0" xfId="4"/>
    <xf numFmtId="0" fontId="40" fillId="33" borderId="26" xfId="4" applyFont="1" applyFill="1" applyBorder="1" applyAlignment="1">
      <alignment horizontal="center" vertical="center" wrapText="1"/>
    </xf>
    <xf numFmtId="0" fontId="40" fillId="33" borderId="27" xfId="4" applyFont="1" applyFill="1" applyBorder="1" applyAlignment="1">
      <alignment horizontal="center" vertical="center" wrapText="1"/>
    </xf>
    <xf numFmtId="0" fontId="40" fillId="0" borderId="28" xfId="4" applyFont="1" applyBorder="1" applyAlignment="1">
      <alignment horizontal="left" vertical="center" wrapText="1" indent="1"/>
    </xf>
    <xf numFmtId="3" fontId="40" fillId="0" borderId="29" xfId="4" applyNumberFormat="1" applyFont="1" applyBorder="1" applyAlignment="1">
      <alignment horizontal="right" vertical="center" wrapText="1"/>
    </xf>
    <xf numFmtId="4" fontId="41" fillId="0" borderId="29" xfId="4" applyNumberFormat="1" applyFont="1" applyBorder="1" applyAlignment="1">
      <alignment horizontal="center" vertical="center" wrapText="1"/>
    </xf>
    <xf numFmtId="0" fontId="39" fillId="0" borderId="28" xfId="4" applyFont="1" applyBorder="1" applyAlignment="1">
      <alignment horizontal="left" vertical="center" wrapText="1" indent="4"/>
    </xf>
    <xf numFmtId="3" fontId="39" fillId="0" borderId="29" xfId="4" applyNumberFormat="1" applyFont="1" applyBorder="1" applyAlignment="1">
      <alignment horizontal="right" vertical="center" wrapText="1"/>
    </xf>
    <xf numFmtId="0" fontId="39" fillId="0" borderId="29" xfId="4" applyFont="1" applyBorder="1" applyAlignment="1">
      <alignment horizontal="right" vertical="center" wrapText="1"/>
    </xf>
    <xf numFmtId="0" fontId="40" fillId="33" borderId="28" xfId="4" applyFont="1" applyFill="1" applyBorder="1" applyAlignment="1">
      <alignment vertical="center" wrapText="1"/>
    </xf>
    <xf numFmtId="3" fontId="40" fillId="33" borderId="29" xfId="4" applyNumberFormat="1" applyFont="1" applyFill="1" applyBorder="1" applyAlignment="1">
      <alignment horizontal="right" vertical="center" wrapText="1"/>
    </xf>
    <xf numFmtId="4" fontId="41" fillId="9" borderId="29" xfId="4" applyNumberFormat="1" applyFont="1" applyFill="1" applyBorder="1" applyAlignment="1">
      <alignment horizontal="center" vertical="center" wrapText="1"/>
    </xf>
    <xf numFmtId="3" fontId="43" fillId="0" borderId="31" xfId="4" applyNumberFormat="1" applyFont="1" applyBorder="1" applyAlignment="1">
      <alignment horizontal="center" vertical="center" wrapText="1"/>
    </xf>
    <xf numFmtId="0" fontId="44" fillId="0" borderId="0" xfId="4" applyFont="1" applyAlignment="1">
      <alignment vertical="center"/>
    </xf>
    <xf numFmtId="0" fontId="11" fillId="10" borderId="1" xfId="4" applyFont="1" applyFill="1" applyBorder="1" applyAlignment="1">
      <alignment horizontal="center"/>
    </xf>
    <xf numFmtId="3" fontId="2" fillId="10" borderId="1" xfId="4" applyNumberFormat="1" applyFill="1" applyBorder="1"/>
    <xf numFmtId="4" fontId="2" fillId="36" borderId="1" xfId="4" applyNumberFormat="1" applyFill="1" applyBorder="1" applyAlignment="1">
      <alignment horizontal="center"/>
    </xf>
    <xf numFmtId="3" fontId="2" fillId="0" borderId="0" xfId="4" applyNumberFormat="1"/>
    <xf numFmtId="3" fontId="20" fillId="36" borderId="1" xfId="4" applyNumberFormat="1" applyFont="1" applyFill="1" applyBorder="1"/>
    <xf numFmtId="3" fontId="2" fillId="36" borderId="1" xfId="4" applyNumberFormat="1" applyFill="1" applyBorder="1" applyAlignment="1">
      <alignment horizontal="center"/>
    </xf>
    <xf numFmtId="3" fontId="20" fillId="36" borderId="1" xfId="4" applyNumberFormat="1" applyFont="1" applyFill="1" applyBorder="1" applyAlignment="1">
      <alignment horizontal="center"/>
    </xf>
    <xf numFmtId="3" fontId="2" fillId="0" borderId="1" xfId="4" applyNumberFormat="1" applyBorder="1"/>
    <xf numFmtId="3" fontId="2" fillId="0" borderId="1" xfId="4" applyNumberFormat="1" applyBorder="1" applyAlignment="1">
      <alignment horizontal="right"/>
    </xf>
    <xf numFmtId="3" fontId="2" fillId="37" borderId="1" xfId="4" applyNumberFormat="1" applyFill="1" applyBorder="1"/>
    <xf numFmtId="3" fontId="2" fillId="37" borderId="1" xfId="4" applyNumberFormat="1" applyFill="1" applyBorder="1" applyAlignment="1">
      <alignment horizontal="center"/>
    </xf>
    <xf numFmtId="0" fontId="19" fillId="37" borderId="1" xfId="4" applyFont="1" applyFill="1" applyBorder="1" applyAlignment="1">
      <alignment vertical="top" wrapText="1"/>
    </xf>
    <xf numFmtId="3" fontId="2" fillId="0" borderId="0" xfId="4" applyNumberFormat="1" applyFill="1"/>
    <xf numFmtId="0" fontId="2" fillId="0" borderId="0" xfId="4" applyFill="1"/>
    <xf numFmtId="0" fontId="19" fillId="0" borderId="0" xfId="4" applyFont="1"/>
    <xf numFmtId="3" fontId="2" fillId="0" borderId="0" xfId="4" applyNumberFormat="1" applyAlignment="1">
      <alignment horizontal="center"/>
    </xf>
    <xf numFmtId="0" fontId="2" fillId="0" borderId="0" xfId="4" applyAlignment="1">
      <alignment horizontal="center"/>
    </xf>
    <xf numFmtId="0" fontId="15" fillId="0" borderId="1" xfId="2" applyFont="1" applyBorder="1" applyAlignment="1" applyProtection="1"/>
    <xf numFmtId="0" fontId="5" fillId="2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3" fontId="19" fillId="0" borderId="1" xfId="4" applyNumberFormat="1" applyFont="1" applyFill="1" applyBorder="1" applyAlignment="1">
      <alignment horizontal="right" vertical="top" wrapText="1"/>
    </xf>
    <xf numFmtId="3" fontId="19" fillId="36" borderId="1" xfId="4" applyNumberFormat="1" applyFont="1" applyFill="1" applyBorder="1" applyAlignment="1">
      <alignment horizontal="center" vertical="top" wrapText="1"/>
    </xf>
    <xf numFmtId="0" fontId="19" fillId="7" borderId="1" xfId="4" applyFont="1" applyFill="1" applyBorder="1" applyAlignment="1">
      <alignment vertical="top" wrapText="1"/>
    </xf>
    <xf numFmtId="0" fontId="3" fillId="0" borderId="0" xfId="3" applyBorder="1"/>
    <xf numFmtId="0" fontId="19" fillId="0" borderId="0" xfId="3" applyFont="1" applyBorder="1"/>
    <xf numFmtId="0" fontId="18" fillId="6" borderId="1" xfId="3" applyFont="1" applyFill="1" applyBorder="1" applyAlignment="1">
      <alignment horizontal="center" vertical="center"/>
    </xf>
    <xf numFmtId="0" fontId="18" fillId="5" borderId="1" xfId="3" applyFont="1" applyFill="1" applyBorder="1" applyAlignment="1">
      <alignment horizontal="center"/>
    </xf>
    <xf numFmtId="0" fontId="18" fillId="0" borderId="1" xfId="3" applyFont="1" applyFill="1" applyBorder="1" applyAlignment="1">
      <alignment vertical="top" wrapText="1"/>
    </xf>
    <xf numFmtId="6" fontId="4" fillId="0" borderId="15" xfId="0" applyNumberFormat="1" applyFont="1" applyFill="1" applyBorder="1" applyAlignment="1">
      <alignment horizontal="right" vertical="center" wrapText="1"/>
    </xf>
    <xf numFmtId="3" fontId="19" fillId="0" borderId="0" xfId="3" applyNumberFormat="1" applyFont="1" applyBorder="1"/>
    <xf numFmtId="0" fontId="19" fillId="0" borderId="0" xfId="133" applyFont="1"/>
    <xf numFmtId="0" fontId="1" fillId="0" borderId="0" xfId="133"/>
    <xf numFmtId="0" fontId="20" fillId="6" borderId="32" xfId="133" applyFont="1" applyFill="1" applyBorder="1" applyAlignment="1">
      <alignment horizontal="center"/>
    </xf>
    <xf numFmtId="0" fontId="18" fillId="37" borderId="43" xfId="133" applyFont="1" applyFill="1" applyBorder="1" applyAlignment="1">
      <alignment horizontal="center"/>
    </xf>
    <xf numFmtId="0" fontId="18" fillId="37" borderId="43" xfId="133" applyFont="1" applyFill="1" applyBorder="1" applyAlignment="1">
      <alignment horizontal="center" wrapText="1"/>
    </xf>
    <xf numFmtId="0" fontId="18" fillId="37" borderId="44" xfId="133" applyFont="1" applyFill="1" applyBorder="1" applyAlignment="1">
      <alignment horizontal="center"/>
    </xf>
    <xf numFmtId="0" fontId="1" fillId="37" borderId="32" xfId="133" applyFill="1" applyBorder="1"/>
    <xf numFmtId="0" fontId="1" fillId="0" borderId="0" xfId="133" applyAlignment="1">
      <alignment wrapText="1"/>
    </xf>
    <xf numFmtId="3" fontId="20" fillId="36" borderId="3" xfId="133" applyNumberFormat="1" applyFont="1" applyFill="1" applyBorder="1" applyAlignment="1">
      <alignment horizontal="center"/>
    </xf>
    <xf numFmtId="0" fontId="1" fillId="0" borderId="1" xfId="133" applyBorder="1" applyAlignment="1">
      <alignment horizontal="center" vertical="center"/>
    </xf>
    <xf numFmtId="0" fontId="19" fillId="0" borderId="46" xfId="133" applyFont="1" applyBorder="1" applyAlignment="1">
      <alignment vertical="top" wrapText="1"/>
    </xf>
    <xf numFmtId="0" fontId="19" fillId="0" borderId="46" xfId="133" applyFont="1" applyBorder="1" applyAlignment="1">
      <alignment vertical="center"/>
    </xf>
    <xf numFmtId="3" fontId="19" fillId="0" borderId="46" xfId="133" applyNumberFormat="1" applyFont="1" applyBorder="1" applyAlignment="1">
      <alignment vertical="center"/>
    </xf>
    <xf numFmtId="0" fontId="19" fillId="0" borderId="45" xfId="133" applyFont="1" applyBorder="1" applyAlignment="1">
      <alignment wrapText="1"/>
    </xf>
    <xf numFmtId="3" fontId="19" fillId="10" borderId="46" xfId="133" applyNumberFormat="1" applyFont="1" applyFill="1" applyBorder="1" applyAlignment="1">
      <alignment vertical="center"/>
    </xf>
    <xf numFmtId="0" fontId="19" fillId="0" borderId="45" xfId="133" applyFont="1" applyBorder="1" applyAlignment="1">
      <alignment horizontal="left" vertical="top" wrapText="1"/>
    </xf>
    <xf numFmtId="0" fontId="19" fillId="0" borderId="1" xfId="133" applyFont="1" applyBorder="1" applyAlignment="1">
      <alignment vertical="top" wrapText="1"/>
    </xf>
    <xf numFmtId="0" fontId="19" fillId="0" borderId="1" xfId="133" applyFont="1" applyBorder="1" applyAlignment="1">
      <alignment vertical="center"/>
    </xf>
    <xf numFmtId="3" fontId="19" fillId="0" borderId="1" xfId="133" applyNumberFormat="1" applyFont="1" applyBorder="1" applyAlignment="1">
      <alignment vertical="center"/>
    </xf>
    <xf numFmtId="0" fontId="19" fillId="0" borderId="1" xfId="133" applyFont="1" applyBorder="1" applyAlignment="1">
      <alignment wrapText="1"/>
    </xf>
    <xf numFmtId="3" fontId="20" fillId="35" borderId="2" xfId="133" applyNumberFormat="1" applyFont="1" applyFill="1" applyBorder="1" applyAlignment="1">
      <alignment horizontal="center"/>
    </xf>
    <xf numFmtId="3" fontId="20" fillId="0" borderId="1" xfId="133" applyNumberFormat="1" applyFont="1" applyFill="1" applyBorder="1" applyAlignment="1">
      <alignment horizontal="center" vertical="center"/>
    </xf>
    <xf numFmtId="0" fontId="19" fillId="0" borderId="46" xfId="133" applyFont="1" applyFill="1" applyBorder="1" applyAlignment="1">
      <alignment vertical="top" wrapText="1"/>
    </xf>
    <xf numFmtId="0" fontId="19" fillId="0" borderId="46" xfId="133" applyFont="1" applyFill="1" applyBorder="1" applyAlignment="1">
      <alignment vertical="center"/>
    </xf>
    <xf numFmtId="3" fontId="19" fillId="0" borderId="46" xfId="133" applyNumberFormat="1" applyFont="1" applyFill="1" applyBorder="1" applyAlignment="1">
      <alignment vertical="center"/>
    </xf>
    <xf numFmtId="0" fontId="19" fillId="0" borderId="45" xfId="133" applyFont="1" applyFill="1" applyBorder="1" applyAlignment="1">
      <alignment wrapText="1"/>
    </xf>
    <xf numFmtId="3" fontId="18" fillId="35" borderId="45" xfId="133" applyNumberFormat="1" applyFont="1" applyFill="1" applyBorder="1" applyAlignment="1">
      <alignment wrapText="1"/>
    </xf>
    <xf numFmtId="0" fontId="1" fillId="0" borderId="1" xfId="133" applyBorder="1"/>
    <xf numFmtId="0" fontId="1" fillId="0" borderId="1" xfId="133" applyBorder="1" applyAlignment="1">
      <alignment horizontal="center"/>
    </xf>
    <xf numFmtId="0" fontId="19" fillId="38" borderId="46" xfId="133" applyFont="1" applyFill="1" applyBorder="1" applyAlignment="1">
      <alignment vertical="top" wrapText="1"/>
    </xf>
    <xf numFmtId="0" fontId="19" fillId="38" borderId="46" xfId="133" applyFont="1" applyFill="1" applyBorder="1" applyAlignment="1">
      <alignment vertical="center"/>
    </xf>
    <xf numFmtId="3" fontId="19" fillId="38" borderId="46" xfId="133" applyNumberFormat="1" applyFont="1" applyFill="1" applyBorder="1" applyAlignment="1">
      <alignment vertical="center"/>
    </xf>
    <xf numFmtId="0" fontId="19" fillId="38" borderId="45" xfId="133" applyFont="1" applyFill="1" applyBorder="1" applyAlignment="1">
      <alignment wrapText="1"/>
    </xf>
    <xf numFmtId="0" fontId="1" fillId="38" borderId="1" xfId="133" applyFill="1" applyBorder="1" applyAlignment="1">
      <alignment horizontal="center" vertical="center"/>
    </xf>
    <xf numFmtId="0" fontId="1" fillId="38" borderId="1" xfId="133" applyFill="1" applyBorder="1" applyAlignment="1">
      <alignment horizontal="center"/>
    </xf>
    <xf numFmtId="0" fontId="1" fillId="38" borderId="0" xfId="133" applyFill="1"/>
    <xf numFmtId="0" fontId="19" fillId="0" borderId="46" xfId="133" applyFont="1" applyBorder="1" applyAlignment="1">
      <alignment vertical="center" wrapText="1"/>
    </xf>
    <xf numFmtId="0" fontId="18" fillId="35" borderId="46" xfId="133" applyFont="1" applyFill="1" applyBorder="1" applyAlignment="1">
      <alignment vertical="top" wrapText="1"/>
    </xf>
    <xf numFmtId="0" fontId="19" fillId="35" borderId="46" xfId="133" applyFont="1" applyFill="1" applyBorder="1" applyAlignment="1">
      <alignment vertical="top" wrapText="1"/>
    </xf>
    <xf numFmtId="3" fontId="19" fillId="35" borderId="46" xfId="133" applyNumberFormat="1" applyFont="1" applyFill="1" applyBorder="1"/>
    <xf numFmtId="0" fontId="19" fillId="0" borderId="45" xfId="133" applyFont="1" applyBorder="1" applyAlignment="1">
      <alignment vertical="top" wrapText="1"/>
    </xf>
    <xf numFmtId="0" fontId="19" fillId="0" borderId="2" xfId="133" applyFont="1" applyBorder="1" applyAlignment="1">
      <alignment wrapText="1"/>
    </xf>
    <xf numFmtId="0" fontId="19" fillId="38" borderId="1" xfId="133" applyFont="1" applyFill="1" applyBorder="1" applyAlignment="1">
      <alignment vertical="top" wrapText="1"/>
    </xf>
    <xf numFmtId="0" fontId="19" fillId="38" borderId="1" xfId="133" applyFont="1" applyFill="1" applyBorder="1" applyAlignment="1">
      <alignment vertical="center"/>
    </xf>
    <xf numFmtId="3" fontId="19" fillId="38" borderId="1" xfId="133" applyNumberFormat="1" applyFont="1" applyFill="1" applyBorder="1" applyAlignment="1">
      <alignment vertical="center"/>
    </xf>
    <xf numFmtId="0" fontId="19" fillId="38" borderId="2" xfId="133" applyFont="1" applyFill="1" applyBorder="1" applyAlignment="1">
      <alignment wrapText="1"/>
    </xf>
    <xf numFmtId="0" fontId="1" fillId="38" borderId="1" xfId="133" applyFill="1" applyBorder="1"/>
    <xf numFmtId="0" fontId="19" fillId="0" borderId="46" xfId="133" applyFont="1" applyBorder="1" applyAlignment="1">
      <alignment horizontal="center" vertical="center"/>
    </xf>
    <xf numFmtId="3" fontId="19" fillId="0" borderId="46" xfId="133" applyNumberFormat="1" applyFont="1" applyBorder="1" applyAlignment="1">
      <alignment horizontal="right" vertical="center"/>
    </xf>
    <xf numFmtId="3" fontId="19" fillId="10" borderId="46" xfId="133" applyNumberFormat="1" applyFont="1" applyFill="1" applyBorder="1" applyAlignment="1">
      <alignment horizontal="right" vertical="center"/>
    </xf>
    <xf numFmtId="3" fontId="1" fillId="0" borderId="0" xfId="133" applyNumberFormat="1"/>
    <xf numFmtId="0" fontId="19" fillId="6" borderId="46" xfId="133" applyFont="1" applyFill="1" applyBorder="1" applyAlignment="1">
      <alignment vertical="top" wrapText="1"/>
    </xf>
    <xf numFmtId="3" fontId="19" fillId="0" borderId="46" xfId="133" applyNumberFormat="1" applyFont="1" applyBorder="1" applyAlignment="1">
      <alignment horizontal="center" vertical="center"/>
    </xf>
    <xf numFmtId="0" fontId="19" fillId="0" borderId="45" xfId="133" applyFont="1" applyBorder="1"/>
    <xf numFmtId="0" fontId="49" fillId="0" borderId="45" xfId="133" applyFont="1" applyBorder="1" applyAlignment="1">
      <alignment wrapText="1"/>
    </xf>
    <xf numFmtId="0" fontId="45" fillId="0" borderId="45" xfId="133" applyFont="1" applyBorder="1" applyAlignment="1">
      <alignment wrapText="1"/>
    </xf>
    <xf numFmtId="3" fontId="19" fillId="0" borderId="46" xfId="133" applyNumberFormat="1" applyFont="1" applyFill="1" applyBorder="1" applyAlignment="1">
      <alignment horizontal="right" vertical="center"/>
    </xf>
    <xf numFmtId="0" fontId="45" fillId="0" borderId="45" xfId="133" applyFont="1" applyBorder="1" applyAlignment="1">
      <alignment vertical="top" wrapText="1"/>
    </xf>
    <xf numFmtId="0" fontId="1" fillId="0" borderId="50" xfId="133" applyFill="1" applyBorder="1" applyAlignment="1">
      <alignment horizontal="center" vertical="center"/>
    </xf>
    <xf numFmtId="3" fontId="18" fillId="36" borderId="45" xfId="133" applyNumberFormat="1" applyFont="1" applyFill="1" applyBorder="1" applyAlignment="1">
      <alignment wrapText="1"/>
    </xf>
    <xf numFmtId="0" fontId="19" fillId="6" borderId="45" xfId="133" applyFont="1" applyFill="1" applyBorder="1" applyAlignment="1">
      <alignment vertical="top" wrapText="1"/>
    </xf>
    <xf numFmtId="0" fontId="19" fillId="0" borderId="46" xfId="133" applyFont="1" applyBorder="1" applyAlignment="1">
      <alignment wrapText="1"/>
    </xf>
    <xf numFmtId="0" fontId="19" fillId="0" borderId="47" xfId="133" applyFont="1" applyBorder="1" applyAlignment="1">
      <alignment wrapText="1"/>
    </xf>
    <xf numFmtId="0" fontId="19" fillId="0" borderId="47" xfId="133" applyFont="1" applyBorder="1" applyAlignment="1">
      <alignment horizontal="center" vertical="center"/>
    </xf>
    <xf numFmtId="3" fontId="19" fillId="0" borderId="47" xfId="133" applyNumberFormat="1" applyFont="1" applyBorder="1" applyAlignment="1">
      <alignment horizontal="center" vertical="center"/>
    </xf>
    <xf numFmtId="3" fontId="19" fillId="0" borderId="47" xfId="133" applyNumberFormat="1" applyFont="1" applyBorder="1" applyAlignment="1">
      <alignment horizontal="right" vertical="center"/>
    </xf>
    <xf numFmtId="0" fontId="19" fillId="0" borderId="52" xfId="133" applyFont="1" applyBorder="1" applyAlignment="1">
      <alignment horizontal="center" vertical="center" wrapText="1"/>
    </xf>
    <xf numFmtId="0" fontId="19" fillId="0" borderId="47" xfId="133" applyFont="1" applyBorder="1"/>
    <xf numFmtId="0" fontId="19" fillId="6" borderId="47" xfId="133" applyFont="1" applyFill="1" applyBorder="1" applyAlignment="1">
      <alignment wrapText="1"/>
    </xf>
    <xf numFmtId="0" fontId="19" fillId="0" borderId="47" xfId="133" applyFont="1" applyBorder="1" applyAlignment="1">
      <alignment vertical="center" wrapText="1"/>
    </xf>
    <xf numFmtId="0" fontId="19" fillId="39" borderId="53" xfId="133" applyFont="1" applyFill="1" applyBorder="1" applyAlignment="1">
      <alignment wrapText="1"/>
    </xf>
    <xf numFmtId="0" fontId="19" fillId="39" borderId="53" xfId="133" applyFont="1" applyFill="1" applyBorder="1"/>
    <xf numFmtId="3" fontId="18" fillId="39" borderId="54" xfId="133" applyNumberFormat="1" applyFont="1" applyFill="1" applyBorder="1"/>
    <xf numFmtId="0" fontId="19" fillId="39" borderId="55" xfId="133" applyFont="1" applyFill="1" applyBorder="1" applyAlignment="1">
      <alignment wrapText="1"/>
    </xf>
    <xf numFmtId="0" fontId="1" fillId="39" borderId="30" xfId="133" applyFill="1" applyBorder="1"/>
    <xf numFmtId="0" fontId="19" fillId="39" borderId="28" xfId="133" applyFont="1" applyFill="1" applyBorder="1" applyAlignment="1">
      <alignment wrapText="1"/>
    </xf>
    <xf numFmtId="0" fontId="1" fillId="39" borderId="25" xfId="133" applyFill="1" applyBorder="1"/>
    <xf numFmtId="0" fontId="21" fillId="4" borderId="1" xfId="2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0" fontId="19" fillId="0" borderId="1" xfId="3" applyFont="1" applyFill="1" applyBorder="1" applyAlignment="1">
      <alignment horizontal="left" vertical="center" wrapText="1"/>
    </xf>
    <xf numFmtId="3" fontId="18" fillId="5" borderId="1" xfId="3" applyNumberFormat="1" applyFont="1" applyFill="1" applyBorder="1" applyAlignment="1">
      <alignment horizontal="center"/>
    </xf>
    <xf numFmtId="3" fontId="46" fillId="0" borderId="1" xfId="0" applyNumberFormat="1" applyFont="1" applyBorder="1" applyAlignment="1">
      <alignment vertical="center" wrapText="1"/>
    </xf>
    <xf numFmtId="0" fontId="18" fillId="41" borderId="1" xfId="3" applyFont="1" applyFill="1" applyBorder="1" applyAlignment="1">
      <alignment vertical="center" wrapText="1"/>
    </xf>
    <xf numFmtId="169" fontId="18" fillId="41" borderId="1" xfId="132" applyNumberFormat="1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wrapText="1"/>
    </xf>
    <xf numFmtId="0" fontId="19" fillId="0" borderId="1" xfId="3" applyFont="1" applyFill="1" applyBorder="1" applyAlignment="1">
      <alignment vertical="center" wrapText="1"/>
    </xf>
    <xf numFmtId="3" fontId="18" fillId="0" borderId="1" xfId="3" applyNumberFormat="1" applyFont="1" applyFill="1" applyBorder="1" applyAlignment="1">
      <alignment horizontal="right" wrapText="1"/>
    </xf>
    <xf numFmtId="0" fontId="13" fillId="4" borderId="9" xfId="116" applyFont="1" applyFill="1" applyBorder="1" applyAlignment="1">
      <alignment horizontal="center" vertical="center" wrapText="1"/>
    </xf>
    <xf numFmtId="0" fontId="13" fillId="4" borderId="1" xfId="116" applyFont="1" applyFill="1" applyBorder="1" applyAlignment="1">
      <alignment horizontal="center" vertical="center" wrapText="1"/>
    </xf>
    <xf numFmtId="0" fontId="13" fillId="4" borderId="10" xfId="116" applyFont="1" applyFill="1" applyBorder="1" applyAlignment="1">
      <alignment horizontal="center" vertical="center" wrapText="1"/>
    </xf>
    <xf numFmtId="0" fontId="14" fillId="0" borderId="11" xfId="116" applyFont="1" applyFill="1" applyBorder="1" applyAlignment="1">
      <alignment horizontal="left" vertical="center" wrapText="1"/>
    </xf>
    <xf numFmtId="0" fontId="15" fillId="0" borderId="9" xfId="116" applyFont="1" applyBorder="1" applyAlignment="1" applyProtection="1"/>
    <xf numFmtId="0" fontId="13" fillId="4" borderId="2" xfId="116" applyFont="1" applyFill="1" applyBorder="1" applyAlignment="1">
      <alignment horizontal="center" vertical="center" wrapText="1"/>
    </xf>
    <xf numFmtId="0" fontId="13" fillId="4" borderId="4" xfId="116" applyFont="1" applyFill="1" applyBorder="1" applyAlignment="1">
      <alignment horizontal="center" vertical="center" wrapText="1"/>
    </xf>
    <xf numFmtId="3" fontId="46" fillId="0" borderId="1" xfId="0" applyNumberFormat="1" applyFont="1" applyFill="1" applyBorder="1" applyAlignment="1">
      <alignment vertical="center" wrapText="1"/>
    </xf>
    <xf numFmtId="0" fontId="19" fillId="0" borderId="1" xfId="3" applyFont="1" applyFill="1" applyBorder="1" applyAlignment="1">
      <alignment horizontal="left" vertical="center"/>
    </xf>
    <xf numFmtId="0" fontId="19" fillId="0" borderId="1" xfId="3" applyFont="1" applyFill="1" applyBorder="1" applyAlignment="1">
      <alignment horizontal="right" vertical="center" wrapText="1"/>
    </xf>
    <xf numFmtId="0" fontId="2" fillId="0" borderId="1" xfId="4" applyBorder="1" applyAlignment="1">
      <alignment horizontal="left" vertical="center"/>
    </xf>
    <xf numFmtId="0" fontId="2" fillId="37" borderId="1" xfId="4" applyFill="1" applyBorder="1" applyAlignment="1">
      <alignment horizontal="left"/>
    </xf>
    <xf numFmtId="0" fontId="20" fillId="8" borderId="1" xfId="4" applyFont="1" applyFill="1" applyBorder="1" applyAlignment="1">
      <alignment horizontal="left" vertical="center"/>
    </xf>
    <xf numFmtId="0" fontId="2" fillId="0" borderId="1" xfId="4" applyBorder="1" applyAlignment="1">
      <alignment horizontal="left" vertical="center" wrapText="1"/>
    </xf>
    <xf numFmtId="3" fontId="20" fillId="0" borderId="1" xfId="4" applyNumberFormat="1" applyFont="1" applyBorder="1"/>
    <xf numFmtId="3" fontId="2" fillId="38" borderId="1" xfId="4" applyNumberFormat="1" applyFill="1" applyBorder="1"/>
    <xf numFmtId="3" fontId="19" fillId="38" borderId="1" xfId="4" applyNumberFormat="1" applyFont="1" applyFill="1" applyBorder="1" applyAlignment="1">
      <alignment horizontal="center" vertical="top" wrapText="1"/>
    </xf>
    <xf numFmtId="0" fontId="0" fillId="0" borderId="0" xfId="0" applyBorder="1"/>
    <xf numFmtId="164" fontId="51" fillId="0" borderId="12" xfId="2" applyNumberFormat="1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left" vertical="center" wrapText="1"/>
    </xf>
    <xf numFmtId="0" fontId="16" fillId="0" borderId="37" xfId="0" applyFont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3" fontId="4" fillId="0" borderId="1" xfId="0" applyNumberFormat="1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16" fillId="0" borderId="15" xfId="0" applyFont="1" applyFill="1" applyBorder="1" applyAlignment="1">
      <alignment horizontal="center" vertical="center" wrapText="1"/>
    </xf>
    <xf numFmtId="6" fontId="4" fillId="0" borderId="1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6" fontId="4" fillId="0" borderId="7" xfId="0" applyNumberFormat="1" applyFont="1" applyFill="1" applyBorder="1" applyAlignment="1">
      <alignment horizontal="right" vertical="center" wrapText="1"/>
    </xf>
    <xf numFmtId="6" fontId="4" fillId="0" borderId="7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6" fontId="4" fillId="0" borderId="12" xfId="0" applyNumberFormat="1" applyFont="1" applyFill="1" applyBorder="1" applyAlignment="1">
      <alignment horizontal="right" vertical="center" wrapText="1"/>
    </xf>
    <xf numFmtId="6" fontId="4" fillId="0" borderId="1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33" xfId="0" applyFont="1" applyFill="1" applyBorder="1" applyAlignment="1">
      <alignment horizontal="left" vertical="center" wrapText="1"/>
    </xf>
    <xf numFmtId="6" fontId="4" fillId="0" borderId="33" xfId="0" applyNumberFormat="1" applyFont="1" applyFill="1" applyBorder="1" applyAlignment="1">
      <alignment horizontal="right" vertical="center" wrapText="1"/>
    </xf>
    <xf numFmtId="0" fontId="16" fillId="0" borderId="33" xfId="0" applyFont="1" applyFill="1" applyBorder="1" applyAlignment="1">
      <alignment horizontal="center" vertical="center" wrapText="1"/>
    </xf>
    <xf numFmtId="6" fontId="4" fillId="0" borderId="33" xfId="0" applyNumberFormat="1" applyFont="1" applyFill="1" applyBorder="1" applyAlignment="1">
      <alignment horizontal="center" vertical="center" wrapText="1"/>
    </xf>
    <xf numFmtId="43" fontId="4" fillId="0" borderId="33" xfId="0" applyNumberFormat="1" applyFont="1" applyFill="1" applyBorder="1" applyAlignment="1">
      <alignment horizontal="left" vertical="center" wrapText="1"/>
    </xf>
    <xf numFmtId="6" fontId="10" fillId="2" borderId="37" xfId="0" applyNumberFormat="1" applyFont="1" applyFill="1" applyBorder="1" applyAlignment="1">
      <alignment horizontal="right" vertical="center" wrapText="1"/>
    </xf>
    <xf numFmtId="0" fontId="5" fillId="2" borderId="37" xfId="0" applyFont="1" applyFill="1" applyBorder="1" applyAlignment="1">
      <alignment horizontal="center" wrapText="1"/>
    </xf>
    <xf numFmtId="6" fontId="4" fillId="0" borderId="59" xfId="0" applyNumberFormat="1" applyFont="1" applyFill="1" applyBorder="1" applyAlignment="1">
      <alignment horizontal="right" vertical="center" wrapText="1"/>
    </xf>
    <xf numFmtId="0" fontId="16" fillId="0" borderId="59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16" fillId="0" borderId="0" xfId="0" applyFont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9" xfId="0" applyFont="1" applyFill="1" applyBorder="1" applyAlignment="1">
      <alignment vertical="top" wrapText="1"/>
    </xf>
    <xf numFmtId="0" fontId="16" fillId="0" borderId="1" xfId="0" applyFont="1" applyBorder="1" applyAlignment="1">
      <alignment wrapText="1"/>
    </xf>
    <xf numFmtId="0" fontId="16" fillId="0" borderId="37" xfId="0" applyFont="1" applyBorder="1" applyAlignment="1">
      <alignment wrapText="1"/>
    </xf>
    <xf numFmtId="0" fontId="16" fillId="2" borderId="3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wrapText="1"/>
    </xf>
    <xf numFmtId="166" fontId="16" fillId="0" borderId="0" xfId="0" applyNumberFormat="1" applyFont="1" applyBorder="1" applyAlignment="1">
      <alignment wrapText="1"/>
    </xf>
    <xf numFmtId="0" fontId="16" fillId="0" borderId="50" xfId="0" applyFont="1" applyBorder="1" applyAlignment="1">
      <alignment wrapText="1"/>
    </xf>
    <xf numFmtId="6" fontId="16" fillId="0" borderId="0" xfId="0" applyNumberFormat="1" applyFont="1" applyAlignment="1">
      <alignment wrapText="1"/>
    </xf>
    <xf numFmtId="0" fontId="0" fillId="40" borderId="55" xfId="0" applyFont="1" applyFill="1" applyBorder="1" applyAlignment="1">
      <alignment wrapText="1"/>
    </xf>
    <xf numFmtId="6" fontId="50" fillId="2" borderId="1" xfId="0" applyNumberFormat="1" applyFont="1" applyFill="1" applyBorder="1" applyAlignment="1">
      <alignment horizontal="center" vertical="center" wrapText="1"/>
    </xf>
    <xf numFmtId="0" fontId="42" fillId="0" borderId="63" xfId="4" applyFont="1" applyBorder="1" applyAlignment="1">
      <alignment horizontal="center" vertical="center" wrapText="1"/>
    </xf>
    <xf numFmtId="0" fontId="42" fillId="34" borderId="63" xfId="4" applyFont="1" applyFill="1" applyBorder="1" applyAlignment="1">
      <alignment horizontal="center" vertical="center" wrapText="1"/>
    </xf>
    <xf numFmtId="0" fontId="42" fillId="34" borderId="64" xfId="4" applyFont="1" applyFill="1" applyBorder="1" applyAlignment="1">
      <alignment horizontal="center" vertical="center" wrapText="1"/>
    </xf>
    <xf numFmtId="0" fontId="42" fillId="34" borderId="65" xfId="4" applyFont="1" applyFill="1" applyBorder="1" applyAlignment="1">
      <alignment horizontal="center" vertical="center" wrapText="1"/>
    </xf>
    <xf numFmtId="4" fontId="42" fillId="34" borderId="66" xfId="4" applyNumberFormat="1" applyFont="1" applyFill="1" applyBorder="1" applyAlignment="1">
      <alignment horizontal="center" vertical="center" wrapText="1"/>
    </xf>
    <xf numFmtId="0" fontId="42" fillId="34" borderId="29" xfId="4" applyFont="1" applyFill="1" applyBorder="1" applyAlignment="1">
      <alignment horizontal="center" vertical="center" wrapText="1"/>
    </xf>
    <xf numFmtId="0" fontId="42" fillId="9" borderId="60" xfId="4" applyFont="1" applyFill="1" applyBorder="1" applyAlignment="1">
      <alignment horizontal="center" vertical="center" wrapText="1"/>
    </xf>
    <xf numFmtId="3" fontId="20" fillId="9" borderId="7" xfId="4" applyNumberFormat="1" applyFont="1" applyFill="1" applyBorder="1" applyAlignment="1">
      <alignment horizontal="center"/>
    </xf>
    <xf numFmtId="0" fontId="42" fillId="9" borderId="61" xfId="4" applyFont="1" applyFill="1" applyBorder="1" applyAlignment="1">
      <alignment horizontal="center" vertical="center" wrapText="1"/>
    </xf>
    <xf numFmtId="0" fontId="42" fillId="9" borderId="62" xfId="4" applyFont="1" applyFill="1" applyBorder="1" applyAlignment="1">
      <alignment horizontal="center" vertical="center" wrapText="1"/>
    </xf>
    <xf numFmtId="4" fontId="42" fillId="0" borderId="64" xfId="4" applyNumberFormat="1" applyFont="1" applyBorder="1" applyAlignment="1">
      <alignment horizontal="center" vertical="center" wrapText="1"/>
    </xf>
    <xf numFmtId="3" fontId="42" fillId="34" borderId="31" xfId="4" applyNumberFormat="1" applyFont="1" applyFill="1" applyBorder="1" applyAlignment="1">
      <alignment horizontal="center" vertical="center" wrapText="1"/>
    </xf>
    <xf numFmtId="3" fontId="42" fillId="0" borderId="31" xfId="4" applyNumberFormat="1" applyFont="1" applyBorder="1" applyAlignment="1">
      <alignment horizontal="center" vertical="center" wrapText="1"/>
    </xf>
    <xf numFmtId="2" fontId="40" fillId="33" borderId="29" xfId="4" applyNumberFormat="1" applyFont="1" applyFill="1" applyBorder="1" applyAlignment="1">
      <alignment horizontal="center" vertical="center" wrapText="1"/>
    </xf>
    <xf numFmtId="0" fontId="0" fillId="0" borderId="28" xfId="0" applyFont="1" applyBorder="1" applyAlignment="1">
      <alignment wrapText="1"/>
    </xf>
    <xf numFmtId="0" fontId="0" fillId="40" borderId="26" xfId="0" applyFont="1" applyFill="1" applyBorder="1" applyAlignment="1">
      <alignment wrapText="1"/>
    </xf>
    <xf numFmtId="0" fontId="19" fillId="0" borderId="1" xfId="3" applyFont="1" applyFill="1" applyBorder="1" applyAlignment="1">
      <alignment horizontal="center" vertical="center" wrapText="1"/>
    </xf>
    <xf numFmtId="0" fontId="3" fillId="38" borderId="0" xfId="3" applyFill="1" applyBorder="1"/>
    <xf numFmtId="0" fontId="3" fillId="38" borderId="0" xfId="3" applyFill="1"/>
    <xf numFmtId="0" fontId="3" fillId="42" borderId="0" xfId="3" applyFill="1" applyBorder="1"/>
    <xf numFmtId="0" fontId="3" fillId="42" borderId="0" xfId="3" applyFill="1"/>
    <xf numFmtId="0" fontId="3" fillId="2" borderId="0" xfId="3" applyFill="1"/>
    <xf numFmtId="43" fontId="19" fillId="0" borderId="0" xfId="132" applyFont="1"/>
    <xf numFmtId="43" fontId="19" fillId="0" borderId="0" xfId="132" applyFont="1" applyBorder="1"/>
    <xf numFmtId="0" fontId="19" fillId="0" borderId="1" xfId="0" applyFont="1" applyFill="1" applyBorder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right" vertical="center" wrapText="1"/>
    </xf>
    <xf numFmtId="0" fontId="19" fillId="0" borderId="1" xfId="3" applyFont="1" applyFill="1" applyBorder="1"/>
    <xf numFmtId="0" fontId="18" fillId="0" borderId="0" xfId="3" applyFont="1" applyBorder="1"/>
    <xf numFmtId="0" fontId="18" fillId="0" borderId="0" xfId="3" applyFont="1"/>
    <xf numFmtId="3" fontId="18" fillId="0" borderId="68" xfId="3" applyNumberFormat="1" applyFont="1" applyBorder="1"/>
    <xf numFmtId="0" fontId="3" fillId="0" borderId="0" xfId="3" applyFill="1"/>
    <xf numFmtId="0" fontId="3" fillId="0" borderId="0" xfId="3" applyFill="1" applyBorder="1"/>
    <xf numFmtId="0" fontId="19" fillId="0" borderId="1" xfId="3" applyFont="1" applyFill="1" applyBorder="1" applyAlignment="1">
      <alignment horizontal="right" vertical="center"/>
    </xf>
    <xf numFmtId="0" fontId="3" fillId="0" borderId="1" xfId="3" applyFill="1" applyBorder="1"/>
    <xf numFmtId="169" fontId="19" fillId="0" borderId="1" xfId="132" applyNumberFormat="1" applyFont="1" applyFill="1" applyBorder="1" applyAlignment="1">
      <alignment horizontal="left" vertical="center" wrapText="1"/>
    </xf>
    <xf numFmtId="43" fontId="19" fillId="0" borderId="1" xfId="132" applyFont="1" applyFill="1" applyBorder="1" applyAlignment="1">
      <alignment horizontal="left" vertical="center" wrapText="1"/>
    </xf>
    <xf numFmtId="3" fontId="19" fillId="0" borderId="1" xfId="3" applyNumberFormat="1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wrapText="1"/>
    </xf>
    <xf numFmtId="0" fontId="18" fillId="5" borderId="67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8" fillId="5" borderId="69" xfId="3" applyFont="1" applyFill="1" applyBorder="1" applyAlignment="1"/>
    <xf numFmtId="0" fontId="18" fillId="5" borderId="70" xfId="3" applyFont="1" applyFill="1" applyBorder="1" applyAlignment="1"/>
    <xf numFmtId="0" fontId="13" fillId="4" borderId="6" xfId="116" applyFont="1" applyFill="1" applyBorder="1" applyAlignment="1">
      <alignment horizontal="center" vertical="center" wrapText="1"/>
    </xf>
    <xf numFmtId="0" fontId="13" fillId="4" borderId="7" xfId="116" applyFont="1" applyFill="1" applyBorder="1" applyAlignment="1">
      <alignment horizontal="center" vertical="center" wrapText="1"/>
    </xf>
    <xf numFmtId="0" fontId="13" fillId="4" borderId="8" xfId="116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center" vertical="center" wrapText="1"/>
    </xf>
    <xf numFmtId="0" fontId="13" fillId="4" borderId="44" xfId="116" applyFont="1" applyFill="1" applyBorder="1" applyAlignment="1">
      <alignment horizontal="center" vertical="center" wrapText="1"/>
    </xf>
    <xf numFmtId="0" fontId="13" fillId="4" borderId="56" xfId="116" applyFont="1" applyFill="1" applyBorder="1" applyAlignment="1">
      <alignment horizontal="center" vertical="center" wrapText="1"/>
    </xf>
    <xf numFmtId="0" fontId="13" fillId="4" borderId="57" xfId="116" applyFont="1" applyFill="1" applyBorder="1" applyAlignment="1">
      <alignment horizontal="center" vertical="center" wrapText="1"/>
    </xf>
    <xf numFmtId="0" fontId="14" fillId="0" borderId="13" xfId="2" applyFont="1" applyFill="1" applyBorder="1" applyAlignment="1">
      <alignment horizontal="center" vertical="center" wrapText="1"/>
    </xf>
    <xf numFmtId="0" fontId="13" fillId="4" borderId="2" xfId="116" applyFont="1" applyFill="1" applyBorder="1" applyAlignment="1">
      <alignment horizontal="center" vertical="center" wrapText="1"/>
    </xf>
    <xf numFmtId="0" fontId="13" fillId="4" borderId="3" xfId="116" applyFont="1" applyFill="1" applyBorder="1" applyAlignment="1">
      <alignment horizontal="center" vertical="center" wrapText="1"/>
    </xf>
    <xf numFmtId="0" fontId="13" fillId="4" borderId="4" xfId="116" applyFont="1" applyFill="1" applyBorder="1" applyAlignment="1">
      <alignment horizontal="center" vertical="center" wrapText="1"/>
    </xf>
    <xf numFmtId="17" fontId="15" fillId="0" borderId="12" xfId="2" applyNumberFormat="1" applyFont="1" applyFill="1" applyBorder="1" applyAlignment="1">
      <alignment horizontal="center" vertical="center" wrapText="1"/>
    </xf>
    <xf numFmtId="0" fontId="15" fillId="0" borderId="14" xfId="2" applyNumberFormat="1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left" vertical="center" wrapText="1"/>
    </xf>
    <xf numFmtId="0" fontId="21" fillId="4" borderId="3" xfId="0" applyFont="1" applyFill="1" applyBorder="1" applyAlignment="1">
      <alignment horizontal="left" vertical="center" wrapText="1"/>
    </xf>
    <xf numFmtId="0" fontId="21" fillId="4" borderId="4" xfId="0" applyFont="1" applyFill="1" applyBorder="1" applyAlignment="1">
      <alignment horizontal="left" vertical="center" wrapText="1"/>
    </xf>
    <xf numFmtId="0" fontId="47" fillId="5" borderId="37" xfId="3" applyFont="1" applyFill="1" applyBorder="1" applyAlignment="1">
      <alignment horizontal="center" wrapText="1"/>
    </xf>
    <xf numFmtId="0" fontId="48" fillId="0" borderId="37" xfId="0" applyFont="1" applyBorder="1" applyAlignment="1"/>
    <xf numFmtId="0" fontId="8" fillId="0" borderId="0" xfId="1" applyFont="1" applyFill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 wrapText="1"/>
    </xf>
    <xf numFmtId="0" fontId="9" fillId="4" borderId="4" xfId="2" applyFont="1" applyFill="1" applyBorder="1" applyAlignment="1">
      <alignment horizontal="center" vertical="center" wrapText="1"/>
    </xf>
    <xf numFmtId="0" fontId="21" fillId="4" borderId="34" xfId="0" applyFont="1" applyFill="1" applyBorder="1" applyAlignment="1">
      <alignment horizontal="left" vertical="center" wrapText="1"/>
    </xf>
    <xf numFmtId="0" fontId="21" fillId="4" borderId="58" xfId="0" applyFont="1" applyFill="1" applyBorder="1" applyAlignment="1">
      <alignment horizontal="left" vertical="center" wrapText="1"/>
    </xf>
    <xf numFmtId="0" fontId="21" fillId="4" borderId="35" xfId="0" applyFont="1" applyFill="1" applyBorder="1" applyAlignment="1">
      <alignment horizontal="left" vertical="center" wrapText="1"/>
    </xf>
    <xf numFmtId="0" fontId="18" fillId="0" borderId="33" xfId="3" applyFont="1" applyFill="1" applyBorder="1" applyAlignment="1">
      <alignment horizontal="left" vertical="center" wrapText="1"/>
    </xf>
    <xf numFmtId="0" fontId="18" fillId="0" borderId="13" xfId="3" applyFont="1" applyFill="1" applyBorder="1" applyAlignment="1">
      <alignment horizontal="left" vertical="center" wrapText="1"/>
    </xf>
    <xf numFmtId="0" fontId="18" fillId="0" borderId="15" xfId="3" applyFont="1" applyFill="1" applyBorder="1" applyAlignment="1">
      <alignment horizontal="left" vertical="center" wrapText="1"/>
    </xf>
    <xf numFmtId="0" fontId="18" fillId="6" borderId="1" xfId="3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9" fillId="0" borderId="1" xfId="3" applyFont="1" applyFill="1" applyBorder="1" applyAlignment="1">
      <alignment horizontal="center" vertical="center" wrapText="1"/>
    </xf>
    <xf numFmtId="0" fontId="18" fillId="5" borderId="36" xfId="3" applyFont="1" applyFill="1" applyBorder="1" applyAlignment="1">
      <alignment horizontal="center" wrapText="1"/>
    </xf>
    <xf numFmtId="0" fontId="18" fillId="5" borderId="37" xfId="3" applyFont="1" applyFill="1" applyBorder="1" applyAlignment="1">
      <alignment horizontal="center" wrapText="1"/>
    </xf>
    <xf numFmtId="0" fontId="18" fillId="5" borderId="1" xfId="3" applyFont="1" applyFill="1" applyBorder="1" applyAlignment="1">
      <alignment horizontal="center"/>
    </xf>
    <xf numFmtId="0" fontId="18" fillId="6" borderId="33" xfId="4" applyFont="1" applyFill="1" applyBorder="1" applyAlignment="1">
      <alignment horizontal="left" vertical="center" wrapText="1"/>
    </xf>
    <xf numFmtId="0" fontId="2" fillId="0" borderId="15" xfId="4" applyBorder="1" applyAlignment="1">
      <alignment horizontal="left" vertical="center" wrapText="1"/>
    </xf>
    <xf numFmtId="0" fontId="11" fillId="35" borderId="1" xfId="4" applyFont="1" applyFill="1" applyBorder="1" applyAlignment="1">
      <alignment horizontal="center"/>
    </xf>
    <xf numFmtId="0" fontId="18" fillId="6" borderId="1" xfId="4" applyFont="1" applyFill="1" applyBorder="1" applyAlignment="1">
      <alignment horizontal="center" vertical="center"/>
    </xf>
    <xf numFmtId="0" fontId="2" fillId="0" borderId="1" xfId="4" applyBorder="1" applyAlignment="1">
      <alignment horizontal="center" vertical="center"/>
    </xf>
    <xf numFmtId="0" fontId="18" fillId="6" borderId="33" xfId="4" applyFont="1" applyFill="1" applyBorder="1" applyAlignment="1">
      <alignment horizontal="center" vertical="center" wrapText="1"/>
    </xf>
    <xf numFmtId="0" fontId="18" fillId="6" borderId="15" xfId="4" applyFont="1" applyFill="1" applyBorder="1" applyAlignment="1">
      <alignment horizontal="center" vertical="center" wrapText="1"/>
    </xf>
    <xf numFmtId="0" fontId="18" fillId="6" borderId="33" xfId="4" applyFont="1" applyFill="1" applyBorder="1" applyAlignment="1">
      <alignment horizontal="center" vertical="center"/>
    </xf>
    <xf numFmtId="0" fontId="18" fillId="6" borderId="15" xfId="4" applyFont="1" applyFill="1" applyBorder="1" applyAlignment="1">
      <alignment horizontal="center" vertical="center"/>
    </xf>
    <xf numFmtId="0" fontId="40" fillId="0" borderId="25" xfId="4" applyFont="1" applyBorder="1" applyAlignment="1">
      <alignment horizontal="center" wrapText="1"/>
    </xf>
    <xf numFmtId="0" fontId="39" fillId="0" borderId="25" xfId="4" applyFont="1" applyBorder="1" applyAlignment="1">
      <alignment horizontal="center" wrapText="1"/>
    </xf>
    <xf numFmtId="0" fontId="39" fillId="3" borderId="30" xfId="4" applyFont="1" applyFill="1" applyBorder="1" applyAlignment="1">
      <alignment vertical="center" wrapText="1"/>
    </xf>
    <xf numFmtId="0" fontId="40" fillId="0" borderId="0" xfId="4" applyFont="1" applyBorder="1" applyAlignment="1">
      <alignment horizontal="center" wrapText="1"/>
    </xf>
    <xf numFmtId="0" fontId="39" fillId="0" borderId="0" xfId="4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8" fillId="36" borderId="45" xfId="133" applyFont="1" applyFill="1" applyBorder="1" applyAlignment="1">
      <alignment horizontal="center" vertical="top" wrapText="1"/>
    </xf>
    <xf numFmtId="0" fontId="1" fillId="0" borderId="3" xfId="133" applyBorder="1" applyAlignment="1">
      <alignment horizontal="center"/>
    </xf>
    <xf numFmtId="0" fontId="19" fillId="0" borderId="47" xfId="133" applyFont="1" applyBorder="1" applyAlignment="1">
      <alignment vertical="center" wrapText="1"/>
    </xf>
    <xf numFmtId="0" fontId="1" fillId="0" borderId="48" xfId="133" applyBorder="1" applyAlignment="1">
      <alignment vertical="center" wrapText="1"/>
    </xf>
    <xf numFmtId="0" fontId="1" fillId="0" borderId="49" xfId="133" applyBorder="1" applyAlignment="1">
      <alignment vertical="center" wrapText="1"/>
    </xf>
    <xf numFmtId="0" fontId="19" fillId="0" borderId="47" xfId="133" applyFont="1" applyBorder="1" applyAlignment="1">
      <alignment vertical="top" wrapText="1"/>
    </xf>
    <xf numFmtId="0" fontId="1" fillId="0" borderId="48" xfId="133" applyBorder="1" applyAlignment="1">
      <alignment vertical="top" wrapText="1"/>
    </xf>
    <xf numFmtId="0" fontId="1" fillId="0" borderId="49" xfId="133" applyBorder="1" applyAlignment="1">
      <alignment vertical="top" wrapText="1"/>
    </xf>
    <xf numFmtId="0" fontId="20" fillId="36" borderId="3" xfId="133" applyFont="1" applyFill="1" applyBorder="1" applyAlignment="1">
      <alignment horizontal="center"/>
    </xf>
    <xf numFmtId="0" fontId="20" fillId="36" borderId="51" xfId="133" applyFont="1" applyFill="1" applyBorder="1" applyAlignment="1">
      <alignment horizontal="center"/>
    </xf>
    <xf numFmtId="0" fontId="20" fillId="0" borderId="3" xfId="133" applyFont="1" applyBorder="1" applyAlignment="1">
      <alignment horizontal="center"/>
    </xf>
    <xf numFmtId="0" fontId="20" fillId="35" borderId="3" xfId="133" applyFont="1" applyFill="1" applyBorder="1" applyAlignment="1"/>
    <xf numFmtId="0" fontId="1" fillId="35" borderId="3" xfId="133" applyFont="1" applyFill="1" applyBorder="1" applyAlignment="1"/>
    <xf numFmtId="0" fontId="1" fillId="35" borderId="4" xfId="133" applyFont="1" applyFill="1" applyBorder="1" applyAlignment="1"/>
    <xf numFmtId="0" fontId="18" fillId="6" borderId="39" xfId="133" applyFont="1" applyFill="1" applyBorder="1" applyAlignment="1">
      <alignment horizontal="center" wrapText="1"/>
    </xf>
    <xf numFmtId="0" fontId="18" fillId="6" borderId="40" xfId="133" applyFont="1" applyFill="1" applyBorder="1" applyAlignment="1">
      <alignment horizontal="center" wrapText="1"/>
    </xf>
    <xf numFmtId="0" fontId="19" fillId="6" borderId="41" xfId="133" applyFont="1" applyFill="1" applyBorder="1" applyAlignment="1">
      <alignment wrapText="1"/>
    </xf>
    <xf numFmtId="0" fontId="20" fillId="10" borderId="42" xfId="133" applyFont="1" applyFill="1" applyBorder="1" applyAlignment="1">
      <alignment horizontal="center"/>
    </xf>
    <xf numFmtId="0" fontId="20" fillId="10" borderId="37" xfId="133" applyFont="1" applyFill="1" applyBorder="1" applyAlignment="1">
      <alignment horizontal="center"/>
    </xf>
    <xf numFmtId="0" fontId="1" fillId="0" borderId="37" xfId="133" applyBorder="1" applyAlignment="1"/>
    <xf numFmtId="0" fontId="20" fillId="35" borderId="4" xfId="133" applyFont="1" applyFill="1" applyBorder="1" applyAlignment="1"/>
  </cellXfs>
  <cellStyles count="134">
    <cellStyle name="20% - Accent1 2" xfId="5"/>
    <cellStyle name="20% - Accent1 3" xfId="6"/>
    <cellStyle name="20% - Accent1 4" xfId="7"/>
    <cellStyle name="20% - Accent2 2" xfId="8"/>
    <cellStyle name="20% - Accent2 3" xfId="9"/>
    <cellStyle name="20% - Accent2 4" xfId="10"/>
    <cellStyle name="20% - Accent3 2" xfId="11"/>
    <cellStyle name="20% - Accent3 3" xfId="12"/>
    <cellStyle name="20% - Accent3 4" xfId="13"/>
    <cellStyle name="20% - Accent4 2" xfId="14"/>
    <cellStyle name="20% - Accent4 3" xfId="15"/>
    <cellStyle name="20% - Accent4 4" xfId="16"/>
    <cellStyle name="20% - Accent5 2" xfId="17"/>
    <cellStyle name="20% - Accent5 3" xfId="18"/>
    <cellStyle name="20% - Accent5 4" xfId="19"/>
    <cellStyle name="20% - Accent6 2" xfId="20"/>
    <cellStyle name="20% - Accent6 3" xfId="21"/>
    <cellStyle name="20% - Accent6 4" xfId="22"/>
    <cellStyle name="40% - Accent1 2" xfId="23"/>
    <cellStyle name="40% - Accent1 3" xfId="24"/>
    <cellStyle name="40% - Accent1 4" xfId="25"/>
    <cellStyle name="40% - Accent2 2" xfId="26"/>
    <cellStyle name="40% - Accent2 3" xfId="27"/>
    <cellStyle name="40% - Accent2 4" xfId="28"/>
    <cellStyle name="40% - Accent3 2" xfId="29"/>
    <cellStyle name="40% - Accent3 3" xfId="30"/>
    <cellStyle name="40% - Accent3 4" xfId="31"/>
    <cellStyle name="40% - Accent4 2" xfId="32"/>
    <cellStyle name="40% - Accent4 3" xfId="33"/>
    <cellStyle name="40% - Accent4 4" xfId="34"/>
    <cellStyle name="40% - Accent5 2" xfId="35"/>
    <cellStyle name="40% - Accent5 3" xfId="36"/>
    <cellStyle name="40% - Accent5 4" xfId="37"/>
    <cellStyle name="40% - Accent6 2" xfId="38"/>
    <cellStyle name="40% - Accent6 3" xfId="39"/>
    <cellStyle name="40% - Accent6 4" xfId="40"/>
    <cellStyle name="60% - Accent1 2" xfId="41"/>
    <cellStyle name="60% - Accent1 3" xfId="42"/>
    <cellStyle name="60% - Accent1 4" xfId="43"/>
    <cellStyle name="60% - Accent2 2" xfId="44"/>
    <cellStyle name="60% - Accent2 3" xfId="45"/>
    <cellStyle name="60% - Accent2 4" xfId="46"/>
    <cellStyle name="60% - Accent3 2" xfId="47"/>
    <cellStyle name="60% - Accent3 3" xfId="48"/>
    <cellStyle name="60% - Accent3 4" xfId="49"/>
    <cellStyle name="60% - Accent4 2" xfId="50"/>
    <cellStyle name="60% - Accent4 3" xfId="51"/>
    <cellStyle name="60% - Accent4 4" xfId="52"/>
    <cellStyle name="60% - Accent5 2" xfId="53"/>
    <cellStyle name="60% - Accent5 3" xfId="54"/>
    <cellStyle name="60% - Accent5 4" xfId="55"/>
    <cellStyle name="60% - Accent6 2" xfId="56"/>
    <cellStyle name="60% - Accent6 3" xfId="57"/>
    <cellStyle name="60% - Accent6 4" xfId="58"/>
    <cellStyle name="Accent1 2" xfId="59"/>
    <cellStyle name="Accent1 3" xfId="60"/>
    <cellStyle name="Accent1 4" xfId="61"/>
    <cellStyle name="Accent2 2" xfId="62"/>
    <cellStyle name="Accent2 3" xfId="63"/>
    <cellStyle name="Accent2 4" xfId="64"/>
    <cellStyle name="Accent3 2" xfId="65"/>
    <cellStyle name="Accent3 3" xfId="66"/>
    <cellStyle name="Accent3 4" xfId="67"/>
    <cellStyle name="Accent4 2" xfId="68"/>
    <cellStyle name="Accent4 3" xfId="69"/>
    <cellStyle name="Accent4 4" xfId="70"/>
    <cellStyle name="Accent5 2" xfId="71"/>
    <cellStyle name="Accent5 3" xfId="72"/>
    <cellStyle name="Accent5 4" xfId="73"/>
    <cellStyle name="Accent6 2" xfId="74"/>
    <cellStyle name="Accent6 3" xfId="75"/>
    <cellStyle name="Accent6 4" xfId="76"/>
    <cellStyle name="Bad 2" xfId="77"/>
    <cellStyle name="Bad 3" xfId="78"/>
    <cellStyle name="Bad 4" xfId="79"/>
    <cellStyle name="Calculation 2" xfId="80"/>
    <cellStyle name="Calculation 3" xfId="81"/>
    <cellStyle name="Calculation 4" xfId="82"/>
    <cellStyle name="Check Cell 2" xfId="83"/>
    <cellStyle name="Check Cell 3" xfId="84"/>
    <cellStyle name="Check Cell 4" xfId="85"/>
    <cellStyle name="Comma" xfId="132" builtinId="3"/>
    <cellStyle name="Explanatory Text 2" xfId="86"/>
    <cellStyle name="Explanatory Text 3" xfId="87"/>
    <cellStyle name="Explanatory Text 4" xfId="88"/>
    <cellStyle name="Good 2" xfId="89"/>
    <cellStyle name="Good 3" xfId="90"/>
    <cellStyle name="Good 4" xfId="91"/>
    <cellStyle name="Heading 1 2" xfId="92"/>
    <cellStyle name="Heading 1 3" xfId="93"/>
    <cellStyle name="Heading 1 4" xfId="94"/>
    <cellStyle name="Heading 2 2" xfId="95"/>
    <cellStyle name="Heading 2 3" xfId="96"/>
    <cellStyle name="Heading 2 4" xfId="97"/>
    <cellStyle name="Heading 3 2" xfId="98"/>
    <cellStyle name="Heading 3 3" xfId="99"/>
    <cellStyle name="Heading 3 4" xfId="100"/>
    <cellStyle name="Heading 4 2" xfId="101"/>
    <cellStyle name="Heading 4 3" xfId="102"/>
    <cellStyle name="Heading 4 4" xfId="103"/>
    <cellStyle name="Input 2" xfId="104"/>
    <cellStyle name="Input 3" xfId="105"/>
    <cellStyle name="Input 4" xfId="106"/>
    <cellStyle name="Linked Cell 2" xfId="107"/>
    <cellStyle name="Linked Cell 3" xfId="108"/>
    <cellStyle name="Linked Cell 4" xfId="109"/>
    <cellStyle name="Neutral 2" xfId="110"/>
    <cellStyle name="Neutral 3" xfId="111"/>
    <cellStyle name="Neutral 4" xfId="112"/>
    <cellStyle name="Normal" xfId="0" builtinId="0"/>
    <cellStyle name="Normal 2" xfId="1"/>
    <cellStyle name="Normal 2 2" xfId="113"/>
    <cellStyle name="Normal 2 3" xfId="114"/>
    <cellStyle name="Normal 2 4" xfId="115"/>
    <cellStyle name="Normal 3" xfId="2"/>
    <cellStyle name="Normal 3 2" xfId="116"/>
    <cellStyle name="Normal 4" xfId="3"/>
    <cellStyle name="Normal 5" xfId="4"/>
    <cellStyle name="Normal 6" xfId="133"/>
    <cellStyle name="Note 2" xfId="117"/>
    <cellStyle name="Note 3" xfId="118"/>
    <cellStyle name="Note 4" xfId="119"/>
    <cellStyle name="Output 2" xfId="120"/>
    <cellStyle name="Output 3" xfId="121"/>
    <cellStyle name="Output 4" xfId="122"/>
    <cellStyle name="Title 2" xfId="123"/>
    <cellStyle name="Title 3" xfId="124"/>
    <cellStyle name="Title 4" xfId="125"/>
    <cellStyle name="Total 2" xfId="126"/>
    <cellStyle name="Total 3" xfId="127"/>
    <cellStyle name="Total 4" xfId="128"/>
    <cellStyle name="Warning Text 2" xfId="129"/>
    <cellStyle name="Warning Text 3" xfId="130"/>
    <cellStyle name="Warning Text 4" xfId="131"/>
  </cellStyles>
  <dxfs count="0"/>
  <tableStyles count="0" defaultTableStyle="TableStyleMedium9" defaultPivotStyle="PivotStyleMedium4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zoomScale="80" zoomScaleNormal="80" workbookViewId="0">
      <selection activeCell="A20" sqref="A20"/>
    </sheetView>
  </sheetViews>
  <sheetFormatPr defaultColWidth="9" defaultRowHeight="15.75" x14ac:dyDescent="0.25"/>
  <cols>
    <col min="1" max="1" width="37" customWidth="1"/>
    <col min="2" max="2" width="28.25" bestFit="1" customWidth="1"/>
    <col min="3" max="3" width="24.625" customWidth="1"/>
    <col min="5" max="5" width="14" bestFit="1" customWidth="1"/>
    <col min="6" max="6" width="13.875" bestFit="1" customWidth="1"/>
    <col min="257" max="257" width="37" customWidth="1"/>
    <col min="258" max="258" width="30.75" customWidth="1"/>
    <col min="259" max="259" width="29.25" customWidth="1"/>
    <col min="513" max="513" width="37" customWidth="1"/>
    <col min="514" max="514" width="30.75" customWidth="1"/>
    <col min="515" max="515" width="29.25" customWidth="1"/>
    <col min="769" max="769" width="37" customWidth="1"/>
    <col min="770" max="770" width="30.75" customWidth="1"/>
    <col min="771" max="771" width="29.25" customWidth="1"/>
    <col min="1025" max="1025" width="37" customWidth="1"/>
    <col min="1026" max="1026" width="30.75" customWidth="1"/>
    <col min="1027" max="1027" width="29.25" customWidth="1"/>
    <col min="1281" max="1281" width="37" customWidth="1"/>
    <col min="1282" max="1282" width="30.75" customWidth="1"/>
    <col min="1283" max="1283" width="29.25" customWidth="1"/>
    <col min="1537" max="1537" width="37" customWidth="1"/>
    <col min="1538" max="1538" width="30.75" customWidth="1"/>
    <col min="1539" max="1539" width="29.25" customWidth="1"/>
    <col min="1793" max="1793" width="37" customWidth="1"/>
    <col min="1794" max="1794" width="30.75" customWidth="1"/>
    <col min="1795" max="1795" width="29.25" customWidth="1"/>
    <col min="2049" max="2049" width="37" customWidth="1"/>
    <col min="2050" max="2050" width="30.75" customWidth="1"/>
    <col min="2051" max="2051" width="29.25" customWidth="1"/>
    <col min="2305" max="2305" width="37" customWidth="1"/>
    <col min="2306" max="2306" width="30.75" customWidth="1"/>
    <col min="2307" max="2307" width="29.25" customWidth="1"/>
    <col min="2561" max="2561" width="37" customWidth="1"/>
    <col min="2562" max="2562" width="30.75" customWidth="1"/>
    <col min="2563" max="2563" width="29.25" customWidth="1"/>
    <col min="2817" max="2817" width="37" customWidth="1"/>
    <col min="2818" max="2818" width="30.75" customWidth="1"/>
    <col min="2819" max="2819" width="29.25" customWidth="1"/>
    <col min="3073" max="3073" width="37" customWidth="1"/>
    <col min="3074" max="3074" width="30.75" customWidth="1"/>
    <col min="3075" max="3075" width="29.25" customWidth="1"/>
    <col min="3329" max="3329" width="37" customWidth="1"/>
    <col min="3330" max="3330" width="30.75" customWidth="1"/>
    <col min="3331" max="3331" width="29.25" customWidth="1"/>
    <col min="3585" max="3585" width="37" customWidth="1"/>
    <col min="3586" max="3586" width="30.75" customWidth="1"/>
    <col min="3587" max="3587" width="29.25" customWidth="1"/>
    <col min="3841" max="3841" width="37" customWidth="1"/>
    <col min="3842" max="3842" width="30.75" customWidth="1"/>
    <col min="3843" max="3843" width="29.25" customWidth="1"/>
    <col min="4097" max="4097" width="37" customWidth="1"/>
    <col min="4098" max="4098" width="30.75" customWidth="1"/>
    <col min="4099" max="4099" width="29.25" customWidth="1"/>
    <col min="4353" max="4353" width="37" customWidth="1"/>
    <col min="4354" max="4354" width="30.75" customWidth="1"/>
    <col min="4355" max="4355" width="29.25" customWidth="1"/>
    <col min="4609" max="4609" width="37" customWidth="1"/>
    <col min="4610" max="4610" width="30.75" customWidth="1"/>
    <col min="4611" max="4611" width="29.25" customWidth="1"/>
    <col min="4865" max="4865" width="37" customWidth="1"/>
    <col min="4866" max="4866" width="30.75" customWidth="1"/>
    <col min="4867" max="4867" width="29.25" customWidth="1"/>
    <col min="5121" max="5121" width="37" customWidth="1"/>
    <col min="5122" max="5122" width="30.75" customWidth="1"/>
    <col min="5123" max="5123" width="29.25" customWidth="1"/>
    <col min="5377" max="5377" width="37" customWidth="1"/>
    <col min="5378" max="5378" width="30.75" customWidth="1"/>
    <col min="5379" max="5379" width="29.25" customWidth="1"/>
    <col min="5633" max="5633" width="37" customWidth="1"/>
    <col min="5634" max="5634" width="30.75" customWidth="1"/>
    <col min="5635" max="5635" width="29.25" customWidth="1"/>
    <col min="5889" max="5889" width="37" customWidth="1"/>
    <col min="5890" max="5890" width="30.75" customWidth="1"/>
    <col min="5891" max="5891" width="29.25" customWidth="1"/>
    <col min="6145" max="6145" width="37" customWidth="1"/>
    <col min="6146" max="6146" width="30.75" customWidth="1"/>
    <col min="6147" max="6147" width="29.25" customWidth="1"/>
    <col min="6401" max="6401" width="37" customWidth="1"/>
    <col min="6402" max="6402" width="30.75" customWidth="1"/>
    <col min="6403" max="6403" width="29.25" customWidth="1"/>
    <col min="6657" max="6657" width="37" customWidth="1"/>
    <col min="6658" max="6658" width="30.75" customWidth="1"/>
    <col min="6659" max="6659" width="29.25" customWidth="1"/>
    <col min="6913" max="6913" width="37" customWidth="1"/>
    <col min="6914" max="6914" width="30.75" customWidth="1"/>
    <col min="6915" max="6915" width="29.25" customWidth="1"/>
    <col min="7169" max="7169" width="37" customWidth="1"/>
    <col min="7170" max="7170" width="30.75" customWidth="1"/>
    <col min="7171" max="7171" width="29.25" customWidth="1"/>
    <col min="7425" max="7425" width="37" customWidth="1"/>
    <col min="7426" max="7426" width="30.75" customWidth="1"/>
    <col min="7427" max="7427" width="29.25" customWidth="1"/>
    <col min="7681" max="7681" width="37" customWidth="1"/>
    <col min="7682" max="7682" width="30.75" customWidth="1"/>
    <col min="7683" max="7683" width="29.25" customWidth="1"/>
    <col min="7937" max="7937" width="37" customWidth="1"/>
    <col min="7938" max="7938" width="30.75" customWidth="1"/>
    <col min="7939" max="7939" width="29.25" customWidth="1"/>
    <col min="8193" max="8193" width="37" customWidth="1"/>
    <col min="8194" max="8194" width="30.75" customWidth="1"/>
    <col min="8195" max="8195" width="29.25" customWidth="1"/>
    <col min="8449" max="8449" width="37" customWidth="1"/>
    <col min="8450" max="8450" width="30.75" customWidth="1"/>
    <col min="8451" max="8451" width="29.25" customWidth="1"/>
    <col min="8705" max="8705" width="37" customWidth="1"/>
    <col min="8706" max="8706" width="30.75" customWidth="1"/>
    <col min="8707" max="8707" width="29.25" customWidth="1"/>
    <col min="8961" max="8961" width="37" customWidth="1"/>
    <col min="8962" max="8962" width="30.75" customWidth="1"/>
    <col min="8963" max="8963" width="29.25" customWidth="1"/>
    <col min="9217" max="9217" width="37" customWidth="1"/>
    <col min="9218" max="9218" width="30.75" customWidth="1"/>
    <col min="9219" max="9219" width="29.25" customWidth="1"/>
    <col min="9473" max="9473" width="37" customWidth="1"/>
    <col min="9474" max="9474" width="30.75" customWidth="1"/>
    <col min="9475" max="9475" width="29.25" customWidth="1"/>
    <col min="9729" max="9729" width="37" customWidth="1"/>
    <col min="9730" max="9730" width="30.75" customWidth="1"/>
    <col min="9731" max="9731" width="29.25" customWidth="1"/>
    <col min="9985" max="9985" width="37" customWidth="1"/>
    <col min="9986" max="9986" width="30.75" customWidth="1"/>
    <col min="9987" max="9987" width="29.25" customWidth="1"/>
    <col min="10241" max="10241" width="37" customWidth="1"/>
    <col min="10242" max="10242" width="30.75" customWidth="1"/>
    <col min="10243" max="10243" width="29.25" customWidth="1"/>
    <col min="10497" max="10497" width="37" customWidth="1"/>
    <col min="10498" max="10498" width="30.75" customWidth="1"/>
    <col min="10499" max="10499" width="29.25" customWidth="1"/>
    <col min="10753" max="10753" width="37" customWidth="1"/>
    <col min="10754" max="10754" width="30.75" customWidth="1"/>
    <col min="10755" max="10755" width="29.25" customWidth="1"/>
    <col min="11009" max="11009" width="37" customWidth="1"/>
    <col min="11010" max="11010" width="30.75" customWidth="1"/>
    <col min="11011" max="11011" width="29.25" customWidth="1"/>
    <col min="11265" max="11265" width="37" customWidth="1"/>
    <col min="11266" max="11266" width="30.75" customWidth="1"/>
    <col min="11267" max="11267" width="29.25" customWidth="1"/>
    <col min="11521" max="11521" width="37" customWidth="1"/>
    <col min="11522" max="11522" width="30.75" customWidth="1"/>
    <col min="11523" max="11523" width="29.25" customWidth="1"/>
    <col min="11777" max="11777" width="37" customWidth="1"/>
    <col min="11778" max="11778" width="30.75" customWidth="1"/>
    <col min="11779" max="11779" width="29.25" customWidth="1"/>
    <col min="12033" max="12033" width="37" customWidth="1"/>
    <col min="12034" max="12034" width="30.75" customWidth="1"/>
    <col min="12035" max="12035" width="29.25" customWidth="1"/>
    <col min="12289" max="12289" width="37" customWidth="1"/>
    <col min="12290" max="12290" width="30.75" customWidth="1"/>
    <col min="12291" max="12291" width="29.25" customWidth="1"/>
    <col min="12545" max="12545" width="37" customWidth="1"/>
    <col min="12546" max="12546" width="30.75" customWidth="1"/>
    <col min="12547" max="12547" width="29.25" customWidth="1"/>
    <col min="12801" max="12801" width="37" customWidth="1"/>
    <col min="12802" max="12802" width="30.75" customWidth="1"/>
    <col min="12803" max="12803" width="29.25" customWidth="1"/>
    <col min="13057" max="13057" width="37" customWidth="1"/>
    <col min="13058" max="13058" width="30.75" customWidth="1"/>
    <col min="13059" max="13059" width="29.25" customWidth="1"/>
    <col min="13313" max="13313" width="37" customWidth="1"/>
    <col min="13314" max="13314" width="30.75" customWidth="1"/>
    <col min="13315" max="13315" width="29.25" customWidth="1"/>
    <col min="13569" max="13569" width="37" customWidth="1"/>
    <col min="13570" max="13570" width="30.75" customWidth="1"/>
    <col min="13571" max="13571" width="29.25" customWidth="1"/>
    <col min="13825" max="13825" width="37" customWidth="1"/>
    <col min="13826" max="13826" width="30.75" customWidth="1"/>
    <col min="13827" max="13827" width="29.25" customWidth="1"/>
    <col min="14081" max="14081" width="37" customWidth="1"/>
    <col min="14082" max="14082" width="30.75" customWidth="1"/>
    <col min="14083" max="14083" width="29.25" customWidth="1"/>
    <col min="14337" max="14337" width="37" customWidth="1"/>
    <col min="14338" max="14338" width="30.75" customWidth="1"/>
    <col min="14339" max="14339" width="29.25" customWidth="1"/>
    <col min="14593" max="14593" width="37" customWidth="1"/>
    <col min="14594" max="14594" width="30.75" customWidth="1"/>
    <col min="14595" max="14595" width="29.25" customWidth="1"/>
    <col min="14849" max="14849" width="37" customWidth="1"/>
    <col min="14850" max="14850" width="30.75" customWidth="1"/>
    <col min="14851" max="14851" width="29.25" customWidth="1"/>
    <col min="15105" max="15105" width="37" customWidth="1"/>
    <col min="15106" max="15106" width="30.75" customWidth="1"/>
    <col min="15107" max="15107" width="29.25" customWidth="1"/>
    <col min="15361" max="15361" width="37" customWidth="1"/>
    <col min="15362" max="15362" width="30.75" customWidth="1"/>
    <col min="15363" max="15363" width="29.25" customWidth="1"/>
    <col min="15617" max="15617" width="37" customWidth="1"/>
    <col min="15618" max="15618" width="30.75" customWidth="1"/>
    <col min="15619" max="15619" width="29.25" customWidth="1"/>
    <col min="15873" max="15873" width="37" customWidth="1"/>
    <col min="15874" max="15874" width="30.75" customWidth="1"/>
    <col min="15875" max="15875" width="29.25" customWidth="1"/>
    <col min="16129" max="16129" width="37" customWidth="1"/>
    <col min="16130" max="16130" width="30.75" customWidth="1"/>
    <col min="16131" max="16131" width="29.25" customWidth="1"/>
  </cols>
  <sheetData>
    <row r="1" spans="1:5" ht="28.5" customHeight="1" thickBot="1" x14ac:dyDescent="0.3">
      <c r="A1" s="284" t="str">
        <f>'3. Presupuesto detallado'!A1:P1</f>
        <v>Proyecto Total</v>
      </c>
      <c r="B1" s="284"/>
      <c r="C1" s="284"/>
    </row>
    <row r="2" spans="1:5" x14ac:dyDescent="0.25">
      <c r="A2" s="285" t="s">
        <v>182</v>
      </c>
      <c r="B2" s="286"/>
      <c r="C2" s="287"/>
    </row>
    <row r="3" spans="1:5" x14ac:dyDescent="0.25">
      <c r="A3" s="169" t="s">
        <v>183</v>
      </c>
      <c r="B3" s="170" t="s">
        <v>184</v>
      </c>
      <c r="C3" s="171" t="s">
        <v>185</v>
      </c>
    </row>
    <row r="4" spans="1:5" ht="16.5" thickBot="1" x14ac:dyDescent="0.3">
      <c r="A4" s="172" t="s">
        <v>186</v>
      </c>
      <c r="B4" s="187" t="s">
        <v>222</v>
      </c>
      <c r="C4" s="9">
        <v>43830</v>
      </c>
    </row>
    <row r="5" spans="1:5" x14ac:dyDescent="0.25">
      <c r="A5" s="288"/>
      <c r="B5" s="288"/>
      <c r="C5" s="288"/>
    </row>
    <row r="6" spans="1:5" x14ac:dyDescent="0.25">
      <c r="A6" s="289" t="s">
        <v>187</v>
      </c>
      <c r="B6" s="290"/>
      <c r="C6" s="291"/>
    </row>
    <row r="7" spans="1:5" ht="16.5" thickBot="1" x14ac:dyDescent="0.3">
      <c r="A7" s="8"/>
      <c r="B7" s="292"/>
      <c r="C7" s="293"/>
    </row>
    <row r="8" spans="1:5" ht="16.5" thickBot="1" x14ac:dyDescent="0.3">
      <c r="A8" s="288"/>
      <c r="B8" s="288"/>
      <c r="C8" s="288"/>
    </row>
    <row r="9" spans="1:5" x14ac:dyDescent="0.25">
      <c r="A9" s="281" t="s">
        <v>188</v>
      </c>
      <c r="B9" s="282"/>
      <c r="C9" s="283"/>
    </row>
    <row r="10" spans="1:5" ht="35.25" customHeight="1" x14ac:dyDescent="0.25">
      <c r="A10" s="169" t="s">
        <v>189</v>
      </c>
      <c r="B10" s="170" t="s">
        <v>190</v>
      </c>
      <c r="C10" s="171" t="s">
        <v>191</v>
      </c>
    </row>
    <row r="11" spans="1:5" x14ac:dyDescent="0.25">
      <c r="A11" s="173" t="s">
        <v>192</v>
      </c>
      <c r="B11" s="17">
        <f>'2. Plan de Adquisiciones Global'!E28</f>
        <v>29813500</v>
      </c>
      <c r="C11" s="17">
        <f t="shared" ref="C11:C14" si="0">+B11</f>
        <v>29813500</v>
      </c>
    </row>
    <row r="12" spans="1:5" x14ac:dyDescent="0.25">
      <c r="A12" s="173" t="s">
        <v>193</v>
      </c>
      <c r="B12" s="17">
        <f>'2. Plan de Adquisiciones Global'!E39</f>
        <v>3230000</v>
      </c>
      <c r="C12" s="17">
        <f t="shared" si="0"/>
        <v>3230000</v>
      </c>
    </row>
    <row r="13" spans="1:5" x14ac:dyDescent="0.25">
      <c r="A13" s="173" t="s">
        <v>194</v>
      </c>
      <c r="B13" s="17">
        <f>'2. Plan de Adquisiciones Global'!E52</f>
        <v>6456500</v>
      </c>
      <c r="C13" s="17">
        <f t="shared" si="0"/>
        <v>6456500</v>
      </c>
    </row>
    <row r="14" spans="1:5" x14ac:dyDescent="0.25">
      <c r="A14" s="10" t="s">
        <v>238</v>
      </c>
      <c r="B14" s="17">
        <f>'2. Plan de Adquisiciones Global'!E55</f>
        <v>500000</v>
      </c>
      <c r="C14" s="17">
        <f t="shared" si="0"/>
        <v>500000</v>
      </c>
      <c r="E14" s="11"/>
    </row>
    <row r="15" spans="1:5" ht="16.5" thickBot="1" x14ac:dyDescent="0.3">
      <c r="A15" s="14" t="s">
        <v>3</v>
      </c>
      <c r="B15" s="15">
        <f>SUM(B11:B14)</f>
        <v>40000000</v>
      </c>
      <c r="C15" s="16">
        <f>SUM(C11:C14)</f>
        <v>40000000</v>
      </c>
    </row>
    <row r="16" spans="1:5" ht="16.5" thickBot="1" x14ac:dyDescent="0.3"/>
    <row r="17" spans="1:3" x14ac:dyDescent="0.25">
      <c r="A17" s="281" t="s">
        <v>195</v>
      </c>
      <c r="B17" s="282"/>
      <c r="C17" s="283"/>
    </row>
    <row r="18" spans="1:3" ht="31.5" x14ac:dyDescent="0.25">
      <c r="A18" s="174" t="s">
        <v>196</v>
      </c>
      <c r="B18" s="170" t="s">
        <v>190</v>
      </c>
      <c r="C18" s="175" t="s">
        <v>197</v>
      </c>
    </row>
    <row r="19" spans="1:3" x14ac:dyDescent="0.25">
      <c r="A19" s="67" t="str">
        <f>'5. Presupuesto POD'!A4</f>
        <v xml:space="preserve">1.1     Reingeniería de los procesos de la administración tributaria. </v>
      </c>
      <c r="B19" s="17">
        <f>'5. Presupuesto POD'!D4</f>
        <v>2140000</v>
      </c>
      <c r="C19" s="17">
        <f>+B19</f>
        <v>2140000</v>
      </c>
    </row>
    <row r="20" spans="1:3" x14ac:dyDescent="0.25">
      <c r="A20" s="67" t="str">
        <f>'5. Presupuesto POD'!A5</f>
        <v>1.2    Modernización de los sistemas y de la infraestructura tecnológica  del SAR</v>
      </c>
      <c r="B20" s="17">
        <f>'5. Presupuesto POD'!D5</f>
        <v>9085400</v>
      </c>
      <c r="C20" s="17">
        <f t="shared" ref="C20:C25" si="1">+B20</f>
        <v>9085400</v>
      </c>
    </row>
    <row r="21" spans="1:3" x14ac:dyDescent="0.25">
      <c r="A21" s="67" t="str">
        <f>'5. Presupuesto POD'!A6</f>
        <v>1.3    Fortalecimiento del talento humano del SAR</v>
      </c>
      <c r="B21" s="17">
        <f>'5. Presupuesto POD'!D6</f>
        <v>27604600</v>
      </c>
      <c r="C21" s="17">
        <f t="shared" si="1"/>
        <v>27604600</v>
      </c>
    </row>
    <row r="22" spans="1:3" s="186" customFormat="1" x14ac:dyDescent="0.25">
      <c r="A22" s="67" t="str">
        <f>'5. Presupuesto POD'!A8</f>
        <v>2.1      Coordinación técnico de la ejecución</v>
      </c>
      <c r="B22" s="17">
        <f>'5. Presupuesto POD'!D7</f>
        <v>1170000</v>
      </c>
      <c r="C22" s="17">
        <f t="shared" si="1"/>
        <v>1170000</v>
      </c>
    </row>
    <row r="23" spans="1:3" s="186" customFormat="1" x14ac:dyDescent="0.25">
      <c r="A23" s="67" t="str">
        <f>'5. Presupuesto POD'!A9</f>
        <v>2.2      Monitoreo y Evaluación</v>
      </c>
      <c r="B23" s="17">
        <f>'5. Presupuesto POD'!D8</f>
        <v>180000</v>
      </c>
      <c r="C23" s="17">
        <f t="shared" si="1"/>
        <v>180000</v>
      </c>
    </row>
    <row r="24" spans="1:3" x14ac:dyDescent="0.25">
      <c r="A24" s="67" t="str">
        <f>'5. Presupuesto POD'!A10</f>
        <v>2.3      Especialistas</v>
      </c>
      <c r="B24" s="17">
        <f>'5. Presupuesto POD'!D9</f>
        <v>250000</v>
      </c>
      <c r="C24" s="17">
        <f t="shared" si="1"/>
        <v>250000</v>
      </c>
    </row>
    <row r="25" spans="1:3" x14ac:dyDescent="0.25">
      <c r="A25" s="67" t="str">
        <f>'5. Presupuesto POD'!A11</f>
        <v>2.4      Auditoria</v>
      </c>
      <c r="B25" s="17">
        <f>'5. Presupuesto POD'!D10</f>
        <v>600000</v>
      </c>
      <c r="C25" s="17">
        <f t="shared" si="1"/>
        <v>600000</v>
      </c>
    </row>
    <row r="26" spans="1:3" ht="16.5" thickBot="1" x14ac:dyDescent="0.3">
      <c r="A26" s="14" t="s">
        <v>3</v>
      </c>
      <c r="B26" s="15">
        <f>'5. Presupuesto POD'!B12</f>
        <v>27000000</v>
      </c>
      <c r="C26" s="15">
        <f>'5. Presupuesto POD'!D12</f>
        <v>40000000</v>
      </c>
    </row>
    <row r="29" spans="1:3" x14ac:dyDescent="0.25">
      <c r="B29" s="11"/>
    </row>
  </sheetData>
  <mergeCells count="8">
    <mergeCell ref="A9:C9"/>
    <mergeCell ref="A17:C17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6"/>
  <sheetViews>
    <sheetView showGridLines="0" zoomScale="60" zoomScaleNormal="60" zoomScaleSheetLayoutView="80" workbookViewId="0">
      <selection activeCell="D18" sqref="D18"/>
    </sheetView>
  </sheetViews>
  <sheetFormatPr defaultColWidth="9" defaultRowHeight="15.75" x14ac:dyDescent="0.25"/>
  <cols>
    <col min="1" max="1" width="8.125" style="21" customWidth="1"/>
    <col min="2" max="2" width="50" style="32" customWidth="1"/>
    <col min="3" max="3" width="11.25" style="33" customWidth="1"/>
    <col min="4" max="4" width="11.125" style="32" customWidth="1"/>
    <col min="5" max="5" width="19.25" style="32" customWidth="1"/>
    <col min="6" max="6" width="17.125" style="32" customWidth="1"/>
    <col min="7" max="7" width="16.75" style="32" customWidth="1"/>
    <col min="8" max="8" width="11.875" style="32" customWidth="1"/>
    <col min="9" max="9" width="14.125" style="33" customWidth="1"/>
    <col min="10" max="10" width="27.125" style="33" bestFit="1" customWidth="1"/>
    <col min="11" max="11" width="15.125" style="32" customWidth="1"/>
    <col min="12" max="12" width="14.125" style="32" customWidth="1"/>
    <col min="13" max="13" width="81.375" style="32" customWidth="1"/>
    <col min="14" max="37" width="9" style="224"/>
    <col min="38" max="16384" width="9" style="32"/>
  </cols>
  <sheetData>
    <row r="1" spans="1:46" ht="51.6" customHeight="1" x14ac:dyDescent="0.35">
      <c r="A1" s="297" t="str">
        <f>'3. Presupuesto detallado'!C1</f>
        <v xml:space="preserve">Fortalecimiento Institucional y Operativo de la Administración
Tributaria HO-L1108. 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</row>
    <row r="2" spans="1:46" ht="21" x14ac:dyDescent="0.25">
      <c r="A2" s="299" t="s">
        <v>146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</row>
    <row r="3" spans="1:46" x14ac:dyDescent="0.25">
      <c r="K3" s="300" t="s">
        <v>145</v>
      </c>
      <c r="L3" s="301"/>
    </row>
    <row r="4" spans="1:46" s="4" customFormat="1" ht="101.25" customHeight="1" x14ac:dyDescent="0.25">
      <c r="A4" s="18" t="s">
        <v>2</v>
      </c>
      <c r="B4" s="158" t="s">
        <v>136</v>
      </c>
      <c r="C4" s="158" t="s">
        <v>137</v>
      </c>
      <c r="D4" s="158" t="s">
        <v>138</v>
      </c>
      <c r="E4" s="158" t="s">
        <v>139</v>
      </c>
      <c r="F4" s="158" t="s">
        <v>140</v>
      </c>
      <c r="G4" s="158" t="s">
        <v>141</v>
      </c>
      <c r="H4" s="158" t="s">
        <v>0</v>
      </c>
      <c r="I4" s="158" t="s">
        <v>142</v>
      </c>
      <c r="J4" s="158" t="s">
        <v>244</v>
      </c>
      <c r="K4" s="158" t="s">
        <v>143</v>
      </c>
      <c r="L4" s="158" t="s">
        <v>144</v>
      </c>
      <c r="M4" s="158" t="s">
        <v>200</v>
      </c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</row>
    <row r="5" spans="1:46" s="4" customFormat="1" ht="23.25" customHeight="1" x14ac:dyDescent="0.25">
      <c r="A5" s="302" t="s">
        <v>147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4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</row>
    <row r="6" spans="1:46" s="2" customFormat="1" ht="95.45" customHeight="1" x14ac:dyDescent="0.25">
      <c r="A6" s="19">
        <v>1</v>
      </c>
      <c r="B6" s="225" t="str">
        <f>'3. Presupuesto detallado'!A5</f>
        <v>Consultorías, viáticos. Revisión del modelo de negocio de Rentas Internas y manuales procedimientos (Manual unico)</v>
      </c>
      <c r="C6" s="219" t="s">
        <v>4</v>
      </c>
      <c r="D6" s="192" t="s">
        <v>1</v>
      </c>
      <c r="E6" s="22">
        <f>'3. Presupuesto detallado'!B5</f>
        <v>80000</v>
      </c>
      <c r="F6" s="22"/>
      <c r="G6" s="22">
        <f t="shared" ref="G6:G27" si="0">+E6+F6</f>
        <v>80000</v>
      </c>
      <c r="H6" s="192">
        <v>1</v>
      </c>
      <c r="I6" s="193" t="s">
        <v>237</v>
      </c>
      <c r="J6" s="193" t="s">
        <v>7</v>
      </c>
      <c r="K6" s="192">
        <v>2015</v>
      </c>
      <c r="L6" s="192">
        <v>2015</v>
      </c>
      <c r="M6" s="226" t="str">
        <f>'3. Presupuesto detallado'!C5</f>
        <v xml:space="preserve">El modelo de aduanas fue hecho con otra asistencia técnica) y entrenamiento del personal del SAR.            SRI 5 personas - 3 semanas (Ecuador) </v>
      </c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</row>
    <row r="7" spans="1:46" s="2" customFormat="1" ht="60" x14ac:dyDescent="0.25">
      <c r="A7" s="19">
        <f>A6+1</f>
        <v>2</v>
      </c>
      <c r="B7" s="225" t="str">
        <f>'3. Presupuesto detallado'!A6</f>
        <v>Consultorías individuales. Desarrollo de las reglas de negocio 
 337 semanas + 117 semanas
Desarrollo del flujo, parametrización y reglas. Manual de las reglas del negocio. Adquirir herramienta. Motor de reglas.</v>
      </c>
      <c r="C7" s="219" t="s">
        <v>4</v>
      </c>
      <c r="D7" s="192" t="s">
        <v>1</v>
      </c>
      <c r="E7" s="22">
        <f>'3. Presupuesto detallado'!B6</f>
        <v>2000000</v>
      </c>
      <c r="F7" s="22"/>
      <c r="G7" s="22">
        <f t="shared" si="0"/>
        <v>2000000</v>
      </c>
      <c r="H7" s="192">
        <v>1</v>
      </c>
      <c r="I7" s="193" t="s">
        <v>237</v>
      </c>
      <c r="J7" s="193" t="s">
        <v>7</v>
      </c>
      <c r="K7" s="192">
        <v>2015</v>
      </c>
      <c r="L7" s="192">
        <v>2015</v>
      </c>
      <c r="M7" s="226" t="str">
        <f>'3. Presupuesto detallado'!C6</f>
        <v>Temas : Registro, gestión de declaraciones, cuenta corriente, contabilidad, cobro, fiscalización, auditoria, contenciosos administrativo, riesgo, recaudación, inteligencia.</v>
      </c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</row>
    <row r="8" spans="1:46" s="2" customFormat="1" ht="31.5" x14ac:dyDescent="0.25">
      <c r="A8" s="19">
        <f t="shared" ref="A8:A15" si="1">A7+1</f>
        <v>3</v>
      </c>
      <c r="B8" s="225" t="str">
        <f>'3. Presupuesto detallado'!A7</f>
        <v>Consultoria individual. Fortalecimiento de la Unidad de Organización y Métodos</v>
      </c>
      <c r="C8" s="219" t="s">
        <v>4</v>
      </c>
      <c r="D8" s="192" t="s">
        <v>1</v>
      </c>
      <c r="E8" s="22">
        <f>'3. Presupuesto detallado'!B7</f>
        <v>60000</v>
      </c>
      <c r="F8" s="22"/>
      <c r="G8" s="22">
        <f t="shared" si="0"/>
        <v>60000</v>
      </c>
      <c r="H8" s="192">
        <v>1</v>
      </c>
      <c r="I8" s="193" t="s">
        <v>237</v>
      </c>
      <c r="J8" s="193" t="s">
        <v>7</v>
      </c>
      <c r="K8" s="192">
        <v>2015</v>
      </c>
      <c r="L8" s="192">
        <v>2015</v>
      </c>
      <c r="M8" s="226" t="str">
        <f>'3. Presupuesto detallado'!C7</f>
        <v>Personal. 6 personas 10 meses (US$1,000)
4 rentas y 2 de planificación</v>
      </c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</row>
    <row r="9" spans="1:46" s="2" customFormat="1" ht="39" customHeight="1" x14ac:dyDescent="0.25">
      <c r="A9" s="19">
        <f t="shared" si="1"/>
        <v>4</v>
      </c>
      <c r="B9" s="196" t="str">
        <f>'3. Presupuesto detallado'!A10</f>
        <v>Consultoría individual internacional. Especificación del Sistema Informático</v>
      </c>
      <c r="C9" s="197" t="s">
        <v>4</v>
      </c>
      <c r="D9" s="197" t="s">
        <v>1</v>
      </c>
      <c r="E9" s="79">
        <f>'3. Presupuesto detallado'!B10</f>
        <v>69400</v>
      </c>
      <c r="F9" s="79"/>
      <c r="G9" s="79">
        <f t="shared" si="0"/>
        <v>69400</v>
      </c>
      <c r="H9" s="197">
        <v>2</v>
      </c>
      <c r="I9" s="198" t="s">
        <v>237</v>
      </c>
      <c r="J9" s="198" t="s">
        <v>242</v>
      </c>
      <c r="K9" s="197">
        <v>2015</v>
      </c>
      <c r="L9" s="197">
        <v>2015</v>
      </c>
      <c r="M9" s="196" t="str">
        <f>'3. Presupuesto detallado'!C10</f>
        <v xml:space="preserve">Especificación del sistema 24,000 + 12,000 viático </v>
      </c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</row>
    <row r="10" spans="1:46" s="227" customFormat="1" ht="40.5" customHeight="1" x14ac:dyDescent="0.25">
      <c r="A10" s="19">
        <f t="shared" si="1"/>
        <v>5</v>
      </c>
      <c r="B10" s="194" t="str">
        <f>'3. Presupuesto detallado'!A12</f>
        <v>Consultorías individuales o firma. Implantación del Sistema</v>
      </c>
      <c r="C10" s="212" t="s">
        <v>4</v>
      </c>
      <c r="D10" s="212" t="s">
        <v>1</v>
      </c>
      <c r="E10" s="22">
        <f>'3. Presupuesto detallado'!B12</f>
        <v>576000</v>
      </c>
      <c r="F10" s="22"/>
      <c r="G10" s="22">
        <f t="shared" si="0"/>
        <v>576000</v>
      </c>
      <c r="H10" s="192">
        <v>2</v>
      </c>
      <c r="I10" s="193" t="s">
        <v>237</v>
      </c>
      <c r="J10" s="193" t="s">
        <v>7</v>
      </c>
      <c r="K10" s="192">
        <v>2017</v>
      </c>
      <c r="L10" s="192">
        <v>2018</v>
      </c>
      <c r="M10" s="194" t="str">
        <f>'3. Presupuesto detallado'!C12</f>
        <v>Equipo de 4 consultores por 6 meses +  2 po 2 años</v>
      </c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24"/>
      <c r="Z10" s="224"/>
      <c r="AA10" s="224"/>
      <c r="AB10" s="224"/>
      <c r="AC10" s="224"/>
      <c r="AD10" s="224"/>
      <c r="AE10" s="224"/>
      <c r="AF10" s="224"/>
      <c r="AG10" s="224"/>
      <c r="AH10" s="224"/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  <c r="AS10" s="224"/>
      <c r="AT10" s="224"/>
    </row>
    <row r="11" spans="1:46" ht="32.25" thickBot="1" x14ac:dyDescent="0.3">
      <c r="A11" s="19">
        <f t="shared" si="1"/>
        <v>6</v>
      </c>
      <c r="B11" s="209" t="str">
        <f>'3. Presupuesto detallado'!A13</f>
        <v>Consultoría individual. Administrador de Base de Datos</v>
      </c>
      <c r="C11" s="205" t="s">
        <v>4</v>
      </c>
      <c r="D11" s="205" t="s">
        <v>1</v>
      </c>
      <c r="E11" s="206">
        <f>'3. Presupuesto detallado'!B13</f>
        <v>210000</v>
      </c>
      <c r="F11" s="206"/>
      <c r="G11" s="206">
        <f t="shared" si="0"/>
        <v>210000</v>
      </c>
      <c r="H11" s="205">
        <v>2</v>
      </c>
      <c r="I11" s="207" t="s">
        <v>237</v>
      </c>
      <c r="J11" s="207" t="s">
        <v>7</v>
      </c>
      <c r="K11" s="205">
        <v>2015</v>
      </c>
      <c r="L11" s="205">
        <v>2019</v>
      </c>
      <c r="M11" s="209" t="str">
        <f>'3. Presupuesto detallado'!C13</f>
        <v>Oracle (5 años)
Es necesario inmediatamente</v>
      </c>
      <c r="AL11" s="224"/>
      <c r="AM11" s="224"/>
      <c r="AN11" s="224"/>
      <c r="AO11" s="224"/>
      <c r="AP11" s="224"/>
      <c r="AQ11" s="224"/>
      <c r="AR11" s="224"/>
      <c r="AS11" s="224"/>
      <c r="AT11" s="224"/>
    </row>
    <row r="12" spans="1:46" ht="47.25" x14ac:dyDescent="0.25">
      <c r="A12" s="19">
        <f t="shared" si="1"/>
        <v>7</v>
      </c>
      <c r="B12" s="194" t="str">
        <f>'3. Presupuesto detallado'!C28</f>
        <v>Consultor individual. Establecer la escala salarial. Validación manual de clasificación de puestos y perfiles - in house</v>
      </c>
      <c r="C12" s="192" t="s">
        <v>4</v>
      </c>
      <c r="D12" s="192" t="s">
        <v>1</v>
      </c>
      <c r="E12" s="22">
        <f>'3. Presupuesto detallado'!B28</f>
        <v>3000</v>
      </c>
      <c r="F12" s="22"/>
      <c r="G12" s="22">
        <f t="shared" si="0"/>
        <v>3000</v>
      </c>
      <c r="H12" s="192">
        <v>3</v>
      </c>
      <c r="I12" s="193" t="s">
        <v>237</v>
      </c>
      <c r="J12" s="193" t="s">
        <v>7</v>
      </c>
      <c r="K12" s="192">
        <v>2015</v>
      </c>
      <c r="L12" s="192">
        <v>2015</v>
      </c>
      <c r="M12" s="194" t="str">
        <f>'3. Presupuesto detallado'!C28</f>
        <v>Consultor individual. Establecer la escala salarial. Validación manual de clasificación de puestos y perfiles - in house</v>
      </c>
      <c r="AL12" s="224"/>
      <c r="AM12" s="224"/>
      <c r="AN12" s="224"/>
      <c r="AO12" s="224"/>
      <c r="AP12" s="224"/>
      <c r="AQ12" s="224"/>
      <c r="AR12" s="224"/>
      <c r="AS12" s="224"/>
      <c r="AT12" s="224"/>
    </row>
    <row r="13" spans="1:46" ht="32.25" thickBot="1" x14ac:dyDescent="0.3">
      <c r="A13" s="19">
        <f t="shared" si="1"/>
        <v>8</v>
      </c>
      <c r="B13" s="194" t="str">
        <f>'3. Presupuesto detallado'!C29</f>
        <v xml:space="preserve">Consultor individual. Establecer la escala salarial </v>
      </c>
      <c r="C13" s="192" t="s">
        <v>4</v>
      </c>
      <c r="D13" s="192" t="s">
        <v>1</v>
      </c>
      <c r="E13" s="22">
        <f>'3. Presupuesto detallado'!B29</f>
        <v>26400</v>
      </c>
      <c r="F13" s="22"/>
      <c r="G13" s="22">
        <f t="shared" si="0"/>
        <v>26400</v>
      </c>
      <c r="H13" s="192">
        <v>3</v>
      </c>
      <c r="I13" s="193" t="s">
        <v>237</v>
      </c>
      <c r="J13" s="193" t="s">
        <v>7</v>
      </c>
      <c r="K13" s="192">
        <v>2015</v>
      </c>
      <c r="L13" s="192">
        <v>2015</v>
      </c>
      <c r="M13" s="194" t="str">
        <f>'3. Presupuesto detallado'!C29</f>
        <v xml:space="preserve">Consultor individual. Establecer la escala salarial </v>
      </c>
      <c r="AL13" s="224"/>
      <c r="AM13" s="224"/>
      <c r="AN13" s="224"/>
      <c r="AO13" s="224"/>
      <c r="AP13" s="224"/>
      <c r="AQ13" s="224"/>
      <c r="AR13" s="224"/>
      <c r="AS13" s="224"/>
      <c r="AT13" s="224"/>
    </row>
    <row r="14" spans="1:46" ht="48" thickBot="1" x14ac:dyDescent="0.3">
      <c r="A14" s="199">
        <f t="shared" si="1"/>
        <v>9</v>
      </c>
      <c r="B14" s="194" t="str">
        <f>'3. Presupuesto detallado'!C30</f>
        <v>Consultor individual para implementación del código de ética. Código de ética (in house 3M) y evaluaciones periodicas</v>
      </c>
      <c r="C14" s="192" t="s">
        <v>4</v>
      </c>
      <c r="D14" s="192" t="s">
        <v>1</v>
      </c>
      <c r="E14" s="22">
        <f>'3. Presupuesto detallado'!B30</f>
        <v>27000</v>
      </c>
      <c r="F14" s="22"/>
      <c r="G14" s="22">
        <f t="shared" si="0"/>
        <v>27000</v>
      </c>
      <c r="H14" s="192">
        <v>3</v>
      </c>
      <c r="I14" s="193" t="s">
        <v>237</v>
      </c>
      <c r="J14" s="193" t="s">
        <v>7</v>
      </c>
      <c r="K14" s="192">
        <v>2015</v>
      </c>
      <c r="L14" s="192">
        <v>2015</v>
      </c>
      <c r="M14" s="194" t="str">
        <f>'3. Presupuesto detallado'!C30</f>
        <v>Consultor individual para implementación del código de ética. Código de ética (in house 3M) y evaluaciones periodicas</v>
      </c>
      <c r="AL14" s="224"/>
      <c r="AM14" s="224"/>
      <c r="AN14" s="224"/>
      <c r="AO14" s="224"/>
      <c r="AP14" s="224"/>
      <c r="AQ14" s="224"/>
      <c r="AR14" s="224"/>
      <c r="AS14" s="224"/>
      <c r="AT14" s="224"/>
    </row>
    <row r="15" spans="1:46" s="228" customFormat="1" ht="32.25" thickBot="1" x14ac:dyDescent="0.3">
      <c r="A15" s="199">
        <f t="shared" si="1"/>
        <v>10</v>
      </c>
      <c r="B15" s="194" t="str">
        <f>'3. Presupuesto detallado'!C31</f>
        <v>Consultor individual. Diseño de la Evaluación de desempeño y promociones. Diseño de la malla curricular</v>
      </c>
      <c r="C15" s="192" t="s">
        <v>4</v>
      </c>
      <c r="D15" s="192" t="s">
        <v>1</v>
      </c>
      <c r="E15" s="22">
        <f>'3. Presupuesto detallado'!B31</f>
        <v>24000</v>
      </c>
      <c r="F15" s="22"/>
      <c r="G15" s="22">
        <f t="shared" si="0"/>
        <v>24000</v>
      </c>
      <c r="H15" s="192">
        <v>3</v>
      </c>
      <c r="I15" s="193" t="s">
        <v>237</v>
      </c>
      <c r="J15" s="193" t="s">
        <v>7</v>
      </c>
      <c r="K15" s="192">
        <v>2015</v>
      </c>
      <c r="L15" s="192">
        <v>2015</v>
      </c>
      <c r="M15" s="194" t="str">
        <f>'3. Presupuesto detallado'!C31</f>
        <v>Consultor individual. Diseño de la Evaluación de desempeño y promociones. Diseño de la malla curricular</v>
      </c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24"/>
      <c r="Z15" s="224"/>
      <c r="AA15" s="224"/>
      <c r="AB15" s="224"/>
      <c r="AC15" s="224"/>
      <c r="AD15" s="224"/>
      <c r="AE15" s="224"/>
      <c r="AF15" s="224"/>
      <c r="AG15" s="224"/>
      <c r="AH15" s="224"/>
      <c r="AI15" s="224"/>
      <c r="AJ15" s="224"/>
      <c r="AK15" s="224"/>
    </row>
    <row r="16" spans="1:46" s="228" customFormat="1" ht="39" customHeight="1" thickBot="1" x14ac:dyDescent="0.3">
      <c r="A16" s="199">
        <f t="shared" ref="A16:A27" si="2">A15+1</f>
        <v>11</v>
      </c>
      <c r="B16" s="194" t="str">
        <f>'3. Presupuesto detallado'!C32</f>
        <v>Consultor individual. Manual para la sostenibilidad del ambiente de control, proactivo y reactivo.</v>
      </c>
      <c r="C16" s="192" t="s">
        <v>4</v>
      </c>
      <c r="D16" s="192" t="s">
        <v>1</v>
      </c>
      <c r="E16" s="22">
        <f>'3. Presupuesto detallado'!B32</f>
        <v>9000</v>
      </c>
      <c r="F16" s="22"/>
      <c r="G16" s="22">
        <f t="shared" si="0"/>
        <v>9000</v>
      </c>
      <c r="H16" s="192">
        <v>3</v>
      </c>
      <c r="I16" s="193" t="s">
        <v>237</v>
      </c>
      <c r="J16" s="193" t="s">
        <v>7</v>
      </c>
      <c r="K16" s="192">
        <v>2015</v>
      </c>
      <c r="L16" s="192">
        <v>2015</v>
      </c>
      <c r="M16" s="194" t="str">
        <f>'3. Presupuesto detallado'!C32</f>
        <v>Consultor individual. Manual para la sostenibilidad del ambiente de control, proactivo y reactivo.</v>
      </c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24"/>
      <c r="Z16" s="224"/>
      <c r="AA16" s="224"/>
      <c r="AB16" s="224"/>
      <c r="AC16" s="224"/>
      <c r="AD16" s="224"/>
      <c r="AE16" s="224"/>
      <c r="AF16" s="224"/>
      <c r="AG16" s="224"/>
      <c r="AH16" s="224"/>
      <c r="AI16" s="224"/>
      <c r="AJ16" s="224"/>
      <c r="AK16" s="224"/>
    </row>
    <row r="17" spans="1:46" s="228" customFormat="1" ht="32.25" thickBot="1" x14ac:dyDescent="0.3">
      <c r="A17" s="199">
        <f t="shared" si="2"/>
        <v>12</v>
      </c>
      <c r="B17" s="194" t="str">
        <f>'3. Presupuesto detallado'!C35</f>
        <v>Consultoría individual. Proceso de Indemnizaciones</v>
      </c>
      <c r="C17" s="192" t="s">
        <v>4</v>
      </c>
      <c r="D17" s="192" t="s">
        <v>1</v>
      </c>
      <c r="E17" s="22">
        <f>'3. Presupuesto detallado'!B35</f>
        <v>25000000</v>
      </c>
      <c r="F17" s="22"/>
      <c r="G17" s="22">
        <f t="shared" si="0"/>
        <v>25000000</v>
      </c>
      <c r="H17" s="192">
        <v>3</v>
      </c>
      <c r="I17" s="193" t="s">
        <v>237</v>
      </c>
      <c r="J17" s="193" t="s">
        <v>7</v>
      </c>
      <c r="K17" s="192">
        <v>2015</v>
      </c>
      <c r="L17" s="192">
        <v>2016</v>
      </c>
      <c r="M17" s="194" t="str">
        <f>'3. Presupuesto detallado'!C35</f>
        <v>Consultoría individual. Proceso de Indemnizaciones</v>
      </c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</row>
    <row r="18" spans="1:46" s="228" customFormat="1" ht="30.75" customHeight="1" thickBot="1" x14ac:dyDescent="0.3">
      <c r="A18" s="199">
        <f t="shared" si="2"/>
        <v>13</v>
      </c>
      <c r="B18" s="194" t="str">
        <f>'3. Presupuesto detallado'!C38</f>
        <v>Consultoría individual internacional. Gestión de los despidos
Viáticos incluidos (para seguimiento de fechas)</v>
      </c>
      <c r="C18" s="192" t="s">
        <v>4</v>
      </c>
      <c r="D18" s="192" t="s">
        <v>1</v>
      </c>
      <c r="E18" s="22">
        <f>'3. Presupuesto detallado'!B38</f>
        <v>52800</v>
      </c>
      <c r="F18" s="22"/>
      <c r="G18" s="22">
        <f t="shared" si="0"/>
        <v>52800</v>
      </c>
      <c r="H18" s="192">
        <v>3</v>
      </c>
      <c r="I18" s="193" t="s">
        <v>237</v>
      </c>
      <c r="J18" s="198" t="s">
        <v>242</v>
      </c>
      <c r="K18" s="192">
        <v>2015</v>
      </c>
      <c r="L18" s="192">
        <v>2015</v>
      </c>
      <c r="M18" s="194" t="str">
        <f>'3. Presupuesto detallado'!C38</f>
        <v>Consultoría individual internacional. Gestión de los despidos
Viáticos incluidos (para seguimiento de fechas)</v>
      </c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4"/>
      <c r="AJ18" s="224"/>
      <c r="AK18" s="224"/>
    </row>
    <row r="19" spans="1:46" s="228" customFormat="1" ht="32.25" thickBot="1" x14ac:dyDescent="0.3">
      <c r="A19" s="199">
        <f t="shared" si="2"/>
        <v>14</v>
      </c>
      <c r="B19" s="194" t="str">
        <f>'3. Presupuesto detallado'!C39</f>
        <v>Consultoría individual nacional. Abogado laboralista y administrativista para montar workflow de despidos</v>
      </c>
      <c r="C19" s="192" t="s">
        <v>4</v>
      </c>
      <c r="D19" s="192" t="s">
        <v>1</v>
      </c>
      <c r="E19" s="22">
        <f>'3. Presupuesto detallado'!B39</f>
        <v>9900</v>
      </c>
      <c r="F19" s="22"/>
      <c r="G19" s="22">
        <f t="shared" si="0"/>
        <v>9900</v>
      </c>
      <c r="H19" s="192">
        <v>3</v>
      </c>
      <c r="I19" s="193" t="s">
        <v>237</v>
      </c>
      <c r="J19" s="193" t="s">
        <v>7</v>
      </c>
      <c r="K19" s="192">
        <v>2015</v>
      </c>
      <c r="L19" s="192">
        <v>2015</v>
      </c>
      <c r="M19" s="194" t="str">
        <f>'3. Presupuesto detallado'!C39</f>
        <v>Consultoría individual nacional. Abogado laboralista y administrativista para montar workflow de despidos</v>
      </c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24"/>
      <c r="Z19" s="224"/>
      <c r="AA19" s="224"/>
      <c r="AB19" s="224"/>
      <c r="AC19" s="224"/>
      <c r="AD19" s="224"/>
      <c r="AE19" s="224"/>
      <c r="AF19" s="224"/>
      <c r="AG19" s="224"/>
      <c r="AH19" s="224"/>
      <c r="AI19" s="224"/>
      <c r="AJ19" s="224"/>
      <c r="AK19" s="224"/>
    </row>
    <row r="20" spans="1:46" s="228" customFormat="1" ht="45.75" customHeight="1" thickBot="1" x14ac:dyDescent="0.3">
      <c r="A20" s="199">
        <f t="shared" si="2"/>
        <v>15</v>
      </c>
      <c r="B20" s="194" t="str">
        <f>'3. Presupuesto detallado'!A43</f>
        <v>Consultoría internacional. Coaching gerencial para el proceso de transición (3)</v>
      </c>
      <c r="C20" s="192" t="s">
        <v>4</v>
      </c>
      <c r="D20" s="192" t="s">
        <v>1</v>
      </c>
      <c r="E20" s="22">
        <f>'3. Presupuesto detallado'!B43</f>
        <v>536000</v>
      </c>
      <c r="F20" s="22"/>
      <c r="G20" s="22">
        <f t="shared" si="0"/>
        <v>536000</v>
      </c>
      <c r="H20" s="192">
        <v>3</v>
      </c>
      <c r="I20" s="193" t="s">
        <v>237</v>
      </c>
      <c r="J20" s="198" t="s">
        <v>242</v>
      </c>
      <c r="K20" s="192">
        <v>2015</v>
      </c>
      <c r="L20" s="192">
        <v>2017</v>
      </c>
      <c r="M20" s="195" t="str">
        <f>'3. Presupuesto detallado'!C43</f>
        <v>Tecnología, RH, fiscalización, Aduanas, Planificación Estratégica y estudios fiscales.
6 meses iniciais y una semana por mes</v>
      </c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</row>
    <row r="21" spans="1:46" s="228" customFormat="1" ht="32.25" thickBot="1" x14ac:dyDescent="0.3">
      <c r="A21" s="199">
        <f t="shared" si="2"/>
        <v>16</v>
      </c>
      <c r="B21" s="210" t="str">
        <f>'3. Presupuesto detallado'!A45</f>
        <v xml:space="preserve">Consultoría individual. Desarrollo e implantación de una Campaña de información para la opinión pública. </v>
      </c>
      <c r="C21" s="212" t="s">
        <v>4</v>
      </c>
      <c r="D21" s="212" t="s">
        <v>1</v>
      </c>
      <c r="E21" s="211">
        <f>'3. Presupuesto detallado'!B45</f>
        <v>100000</v>
      </c>
      <c r="F21" s="211"/>
      <c r="G21" s="211">
        <f t="shared" si="0"/>
        <v>100000</v>
      </c>
      <c r="H21" s="212">
        <v>3</v>
      </c>
      <c r="I21" s="213" t="s">
        <v>237</v>
      </c>
      <c r="J21" s="213" t="s">
        <v>7</v>
      </c>
      <c r="K21" s="192">
        <v>2015</v>
      </c>
      <c r="L21" s="192">
        <v>2015</v>
      </c>
      <c r="M21" s="214">
        <f>'3. Presupuesto detallado'!C45</f>
        <v>0</v>
      </c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24"/>
      <c r="Z21" s="224"/>
      <c r="AA21" s="224"/>
      <c r="AB21" s="224"/>
      <c r="AC21" s="224"/>
      <c r="AD21" s="224"/>
      <c r="AE21" s="224"/>
      <c r="AF21" s="224"/>
      <c r="AG21" s="224"/>
      <c r="AH21" s="224"/>
      <c r="AI21" s="224"/>
      <c r="AJ21" s="224"/>
      <c r="AK21" s="224"/>
    </row>
    <row r="22" spans="1:46" s="228" customFormat="1" ht="27.75" customHeight="1" x14ac:dyDescent="0.25">
      <c r="A22" s="199">
        <f t="shared" si="2"/>
        <v>17</v>
      </c>
      <c r="B22" s="208" t="str">
        <f>'3. Presupuesto detallado'!A47</f>
        <v xml:space="preserve">Coordinador Técnico de  la ejecución </v>
      </c>
      <c r="C22" s="200" t="s">
        <v>4</v>
      </c>
      <c r="D22" s="200" t="s">
        <v>1</v>
      </c>
      <c r="E22" s="201">
        <f>'3. Presupuesto detallado'!B47</f>
        <v>180000</v>
      </c>
      <c r="F22" s="201"/>
      <c r="G22" s="201">
        <f t="shared" si="0"/>
        <v>180000</v>
      </c>
      <c r="H22" s="200">
        <v>3</v>
      </c>
      <c r="I22" s="202" t="s">
        <v>237</v>
      </c>
      <c r="J22" s="202" t="s">
        <v>7</v>
      </c>
      <c r="K22" s="200">
        <v>2015</v>
      </c>
      <c r="L22" s="200">
        <v>2019</v>
      </c>
      <c r="M22" s="208" t="str">
        <f>'3. Presupuesto detallado'!C47</f>
        <v>Project Coordinator</v>
      </c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24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  <c r="AJ22" s="224"/>
      <c r="AK22" s="224"/>
    </row>
    <row r="23" spans="1:46" s="228" customFormat="1" ht="31.5" x14ac:dyDescent="0.25">
      <c r="A23" s="203">
        <f t="shared" si="2"/>
        <v>18</v>
      </c>
      <c r="B23" s="194" t="str">
        <f>'3. Presupuesto detallado'!A48</f>
        <v>Monitoreo</v>
      </c>
      <c r="C23" s="192" t="s">
        <v>4</v>
      </c>
      <c r="D23" s="192" t="s">
        <v>1</v>
      </c>
      <c r="E23" s="22">
        <f>SUM('3. Presupuesto detallado'!B48:B48)</f>
        <v>150000</v>
      </c>
      <c r="F23" s="22"/>
      <c r="G23" s="22">
        <f t="shared" si="0"/>
        <v>150000</v>
      </c>
      <c r="H23" s="192">
        <v>3</v>
      </c>
      <c r="I23" s="193" t="s">
        <v>237</v>
      </c>
      <c r="J23" s="193" t="s">
        <v>7</v>
      </c>
      <c r="K23" s="192">
        <v>2015</v>
      </c>
      <c r="L23" s="192">
        <v>2019</v>
      </c>
      <c r="M23" s="194" t="str">
        <f>'3. Presupuesto detallado'!C48</f>
        <v>Administrative support Office</v>
      </c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</row>
    <row r="24" spans="1:46" ht="31.5" x14ac:dyDescent="0.25">
      <c r="A24" s="203">
        <f t="shared" si="2"/>
        <v>19</v>
      </c>
      <c r="B24" s="196" t="str">
        <f>'3. Presupuesto detallado'!A49</f>
        <v>Evaluacion</v>
      </c>
      <c r="C24" s="192" t="s">
        <v>4</v>
      </c>
      <c r="D24" s="192" t="s">
        <v>1</v>
      </c>
      <c r="E24" s="79">
        <f>SUM('3. Presupuesto detallado'!B49:B52)</f>
        <v>100000</v>
      </c>
      <c r="F24" s="79"/>
      <c r="G24" s="22">
        <f t="shared" si="0"/>
        <v>100000</v>
      </c>
      <c r="H24" s="192">
        <v>3</v>
      </c>
      <c r="I24" s="193" t="s">
        <v>237</v>
      </c>
      <c r="J24" s="193" t="s">
        <v>7</v>
      </c>
      <c r="K24" s="197">
        <v>2015</v>
      </c>
      <c r="L24" s="197">
        <v>2019</v>
      </c>
      <c r="M24" s="196" t="str">
        <f>'3. Presupuesto detallado'!C49</f>
        <v>Reflexiva</v>
      </c>
      <c r="AL24" s="224"/>
      <c r="AM24" s="224"/>
      <c r="AN24" s="224"/>
      <c r="AO24" s="224"/>
      <c r="AP24" s="224"/>
      <c r="AQ24" s="224"/>
      <c r="AR24" s="224"/>
      <c r="AS24" s="224"/>
      <c r="AT24" s="224"/>
    </row>
    <row r="25" spans="1:46" s="228" customFormat="1" ht="27.75" customHeight="1" x14ac:dyDescent="0.25">
      <c r="A25" s="203">
        <f t="shared" si="2"/>
        <v>20</v>
      </c>
      <c r="B25" s="194" t="str">
        <f>'3. Presupuesto detallado'!A54</f>
        <v>Especialista financiero</v>
      </c>
      <c r="C25" s="192" t="s">
        <v>4</v>
      </c>
      <c r="D25" s="192" t="s">
        <v>1</v>
      </c>
      <c r="E25" s="22">
        <f>'3. Presupuesto detallado'!B54</f>
        <v>150000</v>
      </c>
      <c r="F25" s="22"/>
      <c r="G25" s="22">
        <f t="shared" si="0"/>
        <v>150000</v>
      </c>
      <c r="H25" s="192">
        <v>3</v>
      </c>
      <c r="I25" s="193" t="s">
        <v>237</v>
      </c>
      <c r="J25" s="193" t="s">
        <v>7</v>
      </c>
      <c r="K25" s="192">
        <v>2015</v>
      </c>
      <c r="L25" s="192">
        <v>2019</v>
      </c>
      <c r="M25" s="19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24"/>
      <c r="Z25" s="224"/>
      <c r="AA25" s="224"/>
      <c r="AB25" s="224"/>
      <c r="AC25" s="224"/>
      <c r="AD25" s="224"/>
      <c r="AE25" s="224"/>
      <c r="AF25" s="224"/>
      <c r="AG25" s="224"/>
      <c r="AH25" s="224"/>
      <c r="AI25" s="224"/>
      <c r="AJ25" s="224"/>
      <c r="AK25" s="224"/>
    </row>
    <row r="26" spans="1:46" s="228" customFormat="1" ht="31.5" x14ac:dyDescent="0.25">
      <c r="A26" s="203">
        <f t="shared" si="2"/>
        <v>21</v>
      </c>
      <c r="B26" s="194" t="str">
        <f>'3. Presupuesto detallado'!A55</f>
        <v>2 Especialistas Senior en Adquisiciones, con conocimientos en Tecnología</v>
      </c>
      <c r="C26" s="192" t="s">
        <v>4</v>
      </c>
      <c r="D26" s="192" t="s">
        <v>1</v>
      </c>
      <c r="E26" s="22">
        <f>'3. Presupuesto detallado'!B55</f>
        <v>300000</v>
      </c>
      <c r="F26" s="22"/>
      <c r="G26" s="22">
        <f t="shared" si="0"/>
        <v>300000</v>
      </c>
      <c r="H26" s="192">
        <v>3</v>
      </c>
      <c r="I26" s="193" t="s">
        <v>237</v>
      </c>
      <c r="J26" s="193" t="s">
        <v>7</v>
      </c>
      <c r="K26" s="192">
        <v>2015</v>
      </c>
      <c r="L26" s="192">
        <v>2019</v>
      </c>
      <c r="M26" s="194" t="str">
        <f>'3. Presupuesto detallado'!C55</f>
        <v>Uno por 60 meses y otro por 40 meses</v>
      </c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4"/>
      <c r="AJ26" s="224"/>
      <c r="AK26" s="224"/>
    </row>
    <row r="27" spans="1:46" ht="32.25" thickBot="1" x14ac:dyDescent="0.3">
      <c r="A27" s="204">
        <f t="shared" si="2"/>
        <v>22</v>
      </c>
      <c r="B27" s="209" t="str">
        <f>'3. Presupuesto detallado'!A56</f>
        <v>Consultorias tematicas para la gerencia y especificaciones tecnicas de adquisiciones del proyecto - 15 ToRs</v>
      </c>
      <c r="C27" s="218" t="s">
        <v>4</v>
      </c>
      <c r="D27" s="218" t="s">
        <v>1</v>
      </c>
      <c r="E27" s="206">
        <f>'3. Presupuesto detallado'!B56</f>
        <v>150000</v>
      </c>
      <c r="F27" s="217"/>
      <c r="G27" s="206">
        <f t="shared" si="0"/>
        <v>150000</v>
      </c>
      <c r="H27" s="205">
        <v>3</v>
      </c>
      <c r="I27" s="207" t="s">
        <v>237</v>
      </c>
      <c r="J27" s="207" t="s">
        <v>7</v>
      </c>
      <c r="K27" s="218">
        <v>2015</v>
      </c>
      <c r="L27" s="218">
        <v>2019</v>
      </c>
      <c r="M27" s="209"/>
      <c r="AL27" s="224"/>
      <c r="AM27" s="224"/>
      <c r="AN27" s="224"/>
      <c r="AO27" s="224"/>
      <c r="AP27" s="224"/>
      <c r="AQ27" s="224"/>
      <c r="AR27" s="224"/>
      <c r="AS27" s="224"/>
      <c r="AT27" s="224"/>
    </row>
    <row r="28" spans="1:46" s="3" customFormat="1" x14ac:dyDescent="0.25">
      <c r="A28" s="188"/>
      <c r="B28" s="189"/>
      <c r="C28" s="190"/>
      <c r="D28" s="190"/>
      <c r="E28" s="215">
        <f>SUM(E6:E27)</f>
        <v>29813500</v>
      </c>
      <c r="F28" s="215">
        <f>SUM(F6:F27)</f>
        <v>0</v>
      </c>
      <c r="G28" s="215">
        <f>SUM(G6:G27)</f>
        <v>29813500</v>
      </c>
      <c r="H28" s="190"/>
      <c r="I28" s="216"/>
      <c r="J28" s="216"/>
      <c r="K28" s="190"/>
      <c r="L28" s="190"/>
      <c r="M28" s="222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</row>
    <row r="29" spans="1:46" s="4" customFormat="1" ht="18.75" x14ac:dyDescent="0.25">
      <c r="A29" s="294" t="s">
        <v>148</v>
      </c>
      <c r="B29" s="295"/>
      <c r="C29" s="295"/>
      <c r="D29" s="295"/>
      <c r="E29" s="295"/>
      <c r="F29" s="295"/>
      <c r="G29" s="295"/>
      <c r="H29" s="295"/>
      <c r="I29" s="295"/>
      <c r="J29" s="295"/>
      <c r="K29" s="295"/>
      <c r="L29" s="295"/>
      <c r="M29" s="296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</row>
    <row r="30" spans="1:46" ht="31.5" x14ac:dyDescent="0.25">
      <c r="A30" s="19">
        <v>1</v>
      </c>
      <c r="B30" s="1" t="str">
        <f>'3. Presupuesto detallado'!A16</f>
        <v>Servidores de Base de Datos Risc</v>
      </c>
      <c r="C30" s="34" t="s">
        <v>4</v>
      </c>
      <c r="D30" s="34" t="s">
        <v>1</v>
      </c>
      <c r="E30" s="22">
        <f>'3. Presupuesto detallado'!B16</f>
        <v>400000</v>
      </c>
      <c r="F30" s="22"/>
      <c r="G30" s="13">
        <f t="shared" ref="G30" si="3">+E30</f>
        <v>400000</v>
      </c>
      <c r="H30" s="34">
        <v>2</v>
      </c>
      <c r="I30" s="31" t="s">
        <v>237</v>
      </c>
      <c r="J30" s="238" t="s">
        <v>248</v>
      </c>
      <c r="K30" s="34">
        <v>2016</v>
      </c>
      <c r="L30" s="34">
        <v>2017</v>
      </c>
      <c r="M30" s="1"/>
      <c r="AL30" s="224"/>
      <c r="AM30" s="224"/>
      <c r="AN30" s="224"/>
      <c r="AO30" s="224"/>
      <c r="AP30" s="224"/>
      <c r="AQ30" s="224"/>
      <c r="AR30" s="224"/>
      <c r="AS30" s="224"/>
      <c r="AT30" s="224"/>
    </row>
    <row r="31" spans="1:46" ht="31.5" x14ac:dyDescent="0.25">
      <c r="A31" s="19">
        <f>A30+1</f>
        <v>2</v>
      </c>
      <c r="B31" s="1" t="str">
        <f>'3. Presupuesto detallado'!A17</f>
        <v>Storage tipo San</v>
      </c>
      <c r="C31" s="34" t="s">
        <v>4</v>
      </c>
      <c r="D31" s="34" t="s">
        <v>1</v>
      </c>
      <c r="E31" s="22">
        <f>'3. Presupuesto detallado'!B17</f>
        <v>900000</v>
      </c>
      <c r="F31" s="22"/>
      <c r="G31" s="13">
        <f>+E31</f>
        <v>900000</v>
      </c>
      <c r="H31" s="34">
        <v>2</v>
      </c>
      <c r="I31" s="31" t="s">
        <v>237</v>
      </c>
      <c r="J31" s="238" t="s">
        <v>248</v>
      </c>
      <c r="K31" s="34">
        <v>2015</v>
      </c>
      <c r="L31" s="34">
        <v>2016</v>
      </c>
      <c r="M31" s="1"/>
      <c r="AL31" s="224"/>
      <c r="AM31" s="224"/>
      <c r="AN31" s="224"/>
      <c r="AO31" s="224"/>
      <c r="AP31" s="224"/>
      <c r="AQ31" s="224"/>
      <c r="AR31" s="224"/>
      <c r="AS31" s="224"/>
      <c r="AT31" s="224"/>
    </row>
    <row r="32" spans="1:46" ht="31.5" x14ac:dyDescent="0.25">
      <c r="A32" s="19">
        <f t="shared" ref="A32:A38" si="4">A31+1</f>
        <v>3</v>
      </c>
      <c r="B32" s="1" t="str">
        <f>'3. Presupuesto detallado'!A18</f>
        <v>Comunicación para servidores</v>
      </c>
      <c r="C32" s="34" t="s">
        <v>4</v>
      </c>
      <c r="D32" s="34" t="s">
        <v>1</v>
      </c>
      <c r="E32" s="22">
        <f>'3. Presupuesto detallado'!B18</f>
        <v>300000</v>
      </c>
      <c r="F32" s="22"/>
      <c r="G32" s="13">
        <f>+E32</f>
        <v>300000</v>
      </c>
      <c r="H32" s="34">
        <v>2</v>
      </c>
      <c r="I32" s="31" t="s">
        <v>237</v>
      </c>
      <c r="J32" s="238" t="s">
        <v>248</v>
      </c>
      <c r="K32" s="34">
        <v>2015</v>
      </c>
      <c r="L32" s="34">
        <v>2016</v>
      </c>
      <c r="M32" s="1" t="str">
        <f>'3. Presupuesto detallado'!I18</f>
        <v>Migración de 1 GB a 10 Gb</v>
      </c>
      <c r="AL32" s="224"/>
      <c r="AM32" s="224"/>
      <c r="AN32" s="224"/>
      <c r="AO32" s="224"/>
      <c r="AP32" s="224"/>
      <c r="AQ32" s="224"/>
      <c r="AR32" s="224"/>
      <c r="AS32" s="224"/>
      <c r="AT32" s="224"/>
    </row>
    <row r="33" spans="1:46" ht="31.5" x14ac:dyDescent="0.25">
      <c r="A33" s="19">
        <f t="shared" si="4"/>
        <v>4</v>
      </c>
      <c r="B33" s="1" t="str">
        <f>'3. Presupuesto detallado'!A19</f>
        <v>Servidores de Aplicación</v>
      </c>
      <c r="C33" s="34" t="s">
        <v>4</v>
      </c>
      <c r="D33" s="34" t="s">
        <v>1</v>
      </c>
      <c r="E33" s="22">
        <f>'3. Presupuesto detallado'!B19</f>
        <v>260000</v>
      </c>
      <c r="F33" s="22"/>
      <c r="G33" s="13">
        <f>+E33</f>
        <v>260000</v>
      </c>
      <c r="H33" s="34">
        <v>2</v>
      </c>
      <c r="I33" s="31" t="s">
        <v>237</v>
      </c>
      <c r="J33" s="238" t="s">
        <v>248</v>
      </c>
      <c r="K33" s="34">
        <v>2016</v>
      </c>
      <c r="L33" s="34">
        <v>2017</v>
      </c>
      <c r="M33" s="1" t="str">
        <f>'3. Presupuesto detallado'!I19</f>
        <v>Para 3 centro de datos - Palmira, Centro Sur y Porto Cortés</v>
      </c>
      <c r="AL33" s="224"/>
      <c r="AM33" s="224"/>
      <c r="AN33" s="224"/>
      <c r="AO33" s="224"/>
      <c r="AP33" s="224"/>
      <c r="AQ33" s="224"/>
      <c r="AR33" s="224"/>
      <c r="AS33" s="224"/>
      <c r="AT33" s="224"/>
    </row>
    <row r="34" spans="1:46" ht="31.5" x14ac:dyDescent="0.25">
      <c r="A34" s="19">
        <f t="shared" si="4"/>
        <v>5</v>
      </c>
      <c r="B34" s="1" t="str">
        <f>'3. Presupuesto detallado'!A20</f>
        <v>Plataforma de seguridad</v>
      </c>
      <c r="C34" s="34" t="s">
        <v>4</v>
      </c>
      <c r="D34" s="34" t="s">
        <v>1</v>
      </c>
      <c r="E34" s="22">
        <f>'3. Presupuesto detallado'!B20</f>
        <v>370000</v>
      </c>
      <c r="F34" s="22"/>
      <c r="G34" s="13">
        <f t="shared" ref="G34" si="5">+E34</f>
        <v>370000</v>
      </c>
      <c r="H34" s="34">
        <v>2</v>
      </c>
      <c r="I34" s="31" t="s">
        <v>237</v>
      </c>
      <c r="J34" s="238" t="s">
        <v>248</v>
      </c>
      <c r="K34" s="34">
        <v>2017</v>
      </c>
      <c r="L34" s="34">
        <v>2018</v>
      </c>
      <c r="M34" s="1" t="str">
        <f>'3. Presupuesto detallado'!I20</f>
        <v>Bloqueo de ataques hackers, balanceador de carga, Tolerancia a fallas</v>
      </c>
      <c r="AL34" s="224"/>
      <c r="AM34" s="224"/>
      <c r="AN34" s="224"/>
      <c r="AO34" s="224"/>
      <c r="AP34" s="224"/>
      <c r="AQ34" s="224"/>
      <c r="AR34" s="224"/>
      <c r="AS34" s="224"/>
      <c r="AT34" s="224"/>
    </row>
    <row r="35" spans="1:46" ht="31.5" x14ac:dyDescent="0.25">
      <c r="A35" s="19">
        <f t="shared" si="4"/>
        <v>6</v>
      </c>
      <c r="B35" s="1" t="str">
        <f>'3. Presupuesto detallado'!A21</f>
        <v>BI</v>
      </c>
      <c r="C35" s="34" t="s">
        <v>4</v>
      </c>
      <c r="D35" s="34" t="s">
        <v>1</v>
      </c>
      <c r="E35" s="22">
        <f>'3. Presupuesto detallado'!B21</f>
        <v>200000</v>
      </c>
      <c r="F35" s="22"/>
      <c r="G35" s="13">
        <f>+E35</f>
        <v>200000</v>
      </c>
      <c r="H35" s="34">
        <v>2</v>
      </c>
      <c r="I35" s="31" t="s">
        <v>237</v>
      </c>
      <c r="J35" s="238" t="s">
        <v>248</v>
      </c>
      <c r="K35" s="34">
        <v>2015</v>
      </c>
      <c r="L35" s="34">
        <v>2016</v>
      </c>
      <c r="M35" s="1"/>
      <c r="AL35" s="224"/>
      <c r="AM35" s="224"/>
      <c r="AN35" s="224"/>
      <c r="AO35" s="224"/>
      <c r="AP35" s="224"/>
      <c r="AQ35" s="224"/>
      <c r="AR35" s="224"/>
      <c r="AS35" s="224"/>
      <c r="AT35" s="224"/>
    </row>
    <row r="36" spans="1:46" ht="31.5" x14ac:dyDescent="0.25">
      <c r="A36" s="19">
        <f t="shared" si="4"/>
        <v>7</v>
      </c>
      <c r="B36" s="1" t="str">
        <f>'3. Presupuesto detallado'!A22</f>
        <v>Plataforma de gestión de documentos electrónicos</v>
      </c>
      <c r="C36" s="34" t="s">
        <v>4</v>
      </c>
      <c r="D36" s="34" t="s">
        <v>1</v>
      </c>
      <c r="E36" s="22">
        <f>'3. Presupuesto detallado'!B22</f>
        <v>400000</v>
      </c>
      <c r="F36" s="22"/>
      <c r="G36" s="13">
        <f>+E36</f>
        <v>400000</v>
      </c>
      <c r="H36" s="34">
        <v>2</v>
      </c>
      <c r="I36" s="31" t="s">
        <v>237</v>
      </c>
      <c r="J36" s="238" t="s">
        <v>248</v>
      </c>
      <c r="K36" s="34">
        <v>2016</v>
      </c>
      <c r="L36" s="34">
        <v>2018</v>
      </c>
      <c r="M36" s="1" t="str">
        <f>'3. Presupuesto detallado'!I22</f>
        <v>software and hardware</v>
      </c>
      <c r="AL36" s="224"/>
      <c r="AM36" s="224"/>
      <c r="AN36" s="224"/>
      <c r="AO36" s="224"/>
      <c r="AP36" s="224"/>
      <c r="AQ36" s="224"/>
      <c r="AR36" s="224"/>
      <c r="AS36" s="224"/>
      <c r="AT36" s="224"/>
    </row>
    <row r="37" spans="1:46" ht="31.5" x14ac:dyDescent="0.25">
      <c r="A37" s="19">
        <f t="shared" si="4"/>
        <v>8</v>
      </c>
      <c r="B37" s="1" t="str">
        <f>'3. Presupuesto detallado'!A23</f>
        <v>Sistema Integrado de Bienes y recursos humanos</v>
      </c>
      <c r="C37" s="34" t="s">
        <v>4</v>
      </c>
      <c r="D37" s="34" t="s">
        <v>1</v>
      </c>
      <c r="E37" s="22">
        <f>'3. Presupuesto detallado'!B23</f>
        <v>300000</v>
      </c>
      <c r="F37" s="22"/>
      <c r="G37" s="13">
        <f t="shared" ref="G37" si="6">+E37</f>
        <v>300000</v>
      </c>
      <c r="H37" s="34">
        <v>2</v>
      </c>
      <c r="I37" s="31" t="s">
        <v>237</v>
      </c>
      <c r="J37" s="238" t="s">
        <v>248</v>
      </c>
      <c r="K37" s="34">
        <v>2015</v>
      </c>
      <c r="L37" s="34">
        <v>2016</v>
      </c>
      <c r="M37" s="1"/>
      <c r="AL37" s="224"/>
      <c r="AM37" s="224"/>
      <c r="AN37" s="224"/>
      <c r="AO37" s="224"/>
      <c r="AP37" s="224"/>
      <c r="AQ37" s="224"/>
      <c r="AR37" s="224"/>
      <c r="AS37" s="224"/>
      <c r="AT37" s="224"/>
    </row>
    <row r="38" spans="1:46" s="228" customFormat="1" ht="31.5" x14ac:dyDescent="0.25">
      <c r="A38" s="19">
        <f t="shared" si="4"/>
        <v>9</v>
      </c>
      <c r="B38" s="1" t="str">
        <f>'3. Presupuesto detallado'!A26</f>
        <v>Sistemas de seguridad corporativa</v>
      </c>
      <c r="C38" s="34" t="s">
        <v>4</v>
      </c>
      <c r="D38" s="34" t="s">
        <v>1</v>
      </c>
      <c r="E38" s="22">
        <f>'3. Presupuesto detallado'!B26</f>
        <v>100000</v>
      </c>
      <c r="F38" s="22"/>
      <c r="G38" s="13">
        <f>+E38</f>
        <v>100000</v>
      </c>
      <c r="H38" s="34"/>
      <c r="I38" s="31" t="s">
        <v>237</v>
      </c>
      <c r="J38" s="238" t="s">
        <v>248</v>
      </c>
      <c r="K38" s="34">
        <v>2017</v>
      </c>
      <c r="L38" s="34">
        <v>2018</v>
      </c>
      <c r="M38" s="220" t="str">
        <f>'3. Presupuesto detallado'!Q26</f>
        <v>Accesos, biométricos
17 Aduanas (21 edificios) 9 regionales y 10 edificios administrativos</v>
      </c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24"/>
      <c r="Z38" s="224"/>
      <c r="AA38" s="224"/>
      <c r="AB38" s="224"/>
      <c r="AC38" s="224"/>
      <c r="AD38" s="224"/>
      <c r="AE38" s="224"/>
      <c r="AF38" s="224"/>
      <c r="AG38" s="224"/>
      <c r="AH38" s="224"/>
      <c r="AI38" s="224"/>
      <c r="AJ38" s="224"/>
      <c r="AK38" s="224"/>
    </row>
    <row r="39" spans="1:46" s="232" customFormat="1" x14ac:dyDescent="0.25">
      <c r="A39" s="20"/>
      <c r="B39" s="5"/>
      <c r="C39" s="35"/>
      <c r="D39" s="35"/>
      <c r="E39" s="12">
        <f>SUM(E30:E38)</f>
        <v>3230000</v>
      </c>
      <c r="F39" s="12">
        <f>SUM(F30:F37)</f>
        <v>0</v>
      </c>
      <c r="G39" s="12">
        <f>SUM(G30:G38)</f>
        <v>3230000</v>
      </c>
      <c r="H39" s="35"/>
      <c r="I39" s="229"/>
      <c r="J39" s="35"/>
      <c r="K39" s="35"/>
      <c r="L39" s="35"/>
      <c r="M39" s="230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31"/>
      <c r="Z39" s="231"/>
      <c r="AA39" s="231"/>
      <c r="AB39" s="231"/>
      <c r="AC39" s="231"/>
      <c r="AD39" s="231"/>
      <c r="AE39" s="231"/>
      <c r="AF39" s="231"/>
      <c r="AG39" s="231"/>
      <c r="AH39" s="231"/>
      <c r="AI39" s="231"/>
      <c r="AJ39" s="231"/>
      <c r="AK39" s="231"/>
    </row>
    <row r="40" spans="1:46" s="4" customFormat="1" ht="15.75" customHeight="1" x14ac:dyDescent="0.25">
      <c r="A40" s="294" t="s">
        <v>149</v>
      </c>
      <c r="B40" s="295"/>
      <c r="C40" s="295"/>
      <c r="D40" s="295"/>
      <c r="E40" s="295"/>
      <c r="F40" s="295"/>
      <c r="G40" s="295"/>
      <c r="H40" s="295"/>
      <c r="I40" s="295"/>
      <c r="J40" s="295"/>
      <c r="K40" s="295"/>
      <c r="L40" s="295"/>
      <c r="M40" s="296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</row>
    <row r="41" spans="1:46" s="228" customFormat="1" ht="54.75" customHeight="1" x14ac:dyDescent="0.25">
      <c r="A41" s="19">
        <v>1</v>
      </c>
      <c r="B41" s="1" t="str">
        <f>'3. Presupuesto detallado'!A11</f>
        <v>Desarrollo / Compra del sistema e interfaces con otros sistemas (bancos, gobierno, con aduanas) -Migración de los datos</v>
      </c>
      <c r="C41" s="34" t="s">
        <v>4</v>
      </c>
      <c r="D41" s="34" t="s">
        <v>1</v>
      </c>
      <c r="E41" s="22">
        <f>'3. Presupuesto detallado'!B11</f>
        <v>3500000</v>
      </c>
      <c r="F41" s="22"/>
      <c r="G41" s="13">
        <f t="shared" ref="G41:G49" si="7">+E41</f>
        <v>3500000</v>
      </c>
      <c r="H41" s="34"/>
      <c r="I41" s="31" t="s">
        <v>237</v>
      </c>
      <c r="J41" s="31" t="s">
        <v>243</v>
      </c>
      <c r="K41" s="34">
        <v>2015</v>
      </c>
      <c r="L41" s="34">
        <v>2017</v>
      </c>
      <c r="M41" s="1" t="str">
        <f>'3. Presupuesto detallado'!C11</f>
        <v>Sistema (Hibrido = core de otro país customizado p honduras). Referencia desarrollo Panamá
(ITAX II) SOAIM</v>
      </c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24"/>
      <c r="Z41" s="224"/>
      <c r="AA41" s="224"/>
      <c r="AB41" s="224"/>
      <c r="AC41" s="224"/>
      <c r="AD41" s="224"/>
      <c r="AE41" s="224"/>
      <c r="AF41" s="224"/>
      <c r="AG41" s="224"/>
      <c r="AH41" s="224"/>
      <c r="AI41" s="224"/>
      <c r="AJ41" s="224"/>
      <c r="AK41" s="224"/>
    </row>
    <row r="42" spans="1:46" s="228" customFormat="1" ht="31.5" x14ac:dyDescent="0.25">
      <c r="A42" s="19">
        <f>A41+1</f>
        <v>2</v>
      </c>
      <c r="B42" s="1" t="str">
        <f>'3. Presupuesto detallado'!A14</f>
        <v>Firma Capacitadora. Programa Permanente de Capacitación del personal de tecnología</v>
      </c>
      <c r="C42" s="34" t="s">
        <v>4</v>
      </c>
      <c r="D42" s="34" t="s">
        <v>1</v>
      </c>
      <c r="E42" s="22">
        <f>'3. Presupuesto detallado'!B14</f>
        <v>1000000</v>
      </c>
      <c r="F42" s="22"/>
      <c r="G42" s="13">
        <f t="shared" si="7"/>
        <v>1000000</v>
      </c>
      <c r="H42" s="34"/>
      <c r="I42" s="31" t="s">
        <v>237</v>
      </c>
      <c r="J42" s="31" t="s">
        <v>243</v>
      </c>
      <c r="K42" s="34">
        <v>2016</v>
      </c>
      <c r="L42" s="34">
        <v>2019</v>
      </c>
      <c r="M42" s="1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24"/>
      <c r="Z42" s="224"/>
      <c r="AA42" s="224"/>
      <c r="AB42" s="224"/>
      <c r="AC42" s="224"/>
      <c r="AD42" s="224"/>
      <c r="AE42" s="224"/>
      <c r="AF42" s="224"/>
      <c r="AG42" s="224"/>
      <c r="AH42" s="224"/>
      <c r="AI42" s="224"/>
      <c r="AJ42" s="224"/>
      <c r="AK42" s="224"/>
    </row>
    <row r="43" spans="1:46" s="228" customFormat="1" ht="47.25" x14ac:dyDescent="0.25">
      <c r="A43" s="19">
        <f t="shared" ref="A43:A50" si="8">A42+1</f>
        <v>3</v>
      </c>
      <c r="B43" s="1" t="str">
        <f>'3. Presupuesto detallado'!A33</f>
        <v>Proceso de selección y contratación de nuevos funcionarios 700 plazas de Rentas Internas. Consultoría firma</v>
      </c>
      <c r="C43" s="34" t="s">
        <v>4</v>
      </c>
      <c r="D43" s="34" t="s">
        <v>1</v>
      </c>
      <c r="E43" s="22">
        <f>'3. Presupuesto detallado'!B33</f>
        <v>284000</v>
      </c>
      <c r="F43" s="22"/>
      <c r="G43" s="13">
        <f t="shared" si="7"/>
        <v>284000</v>
      </c>
      <c r="H43" s="34"/>
      <c r="I43" s="31" t="s">
        <v>237</v>
      </c>
      <c r="J43" s="31" t="s">
        <v>243</v>
      </c>
      <c r="K43" s="34">
        <v>2015</v>
      </c>
      <c r="L43" s="34">
        <v>2015</v>
      </c>
      <c r="M43" s="1" t="str">
        <f>'3. Presupuesto detallado'!C33</f>
        <v>Redefinir téminos de contrato por resultados. PWC?</v>
      </c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24"/>
      <c r="Z43" s="224"/>
      <c r="AA43" s="224"/>
      <c r="AB43" s="224"/>
      <c r="AC43" s="224"/>
      <c r="AD43" s="224"/>
      <c r="AE43" s="224"/>
      <c r="AF43" s="224"/>
      <c r="AG43" s="224"/>
      <c r="AH43" s="224"/>
      <c r="AI43" s="224"/>
      <c r="AJ43" s="224"/>
      <c r="AK43" s="224"/>
    </row>
    <row r="44" spans="1:46" s="228" customFormat="1" ht="31.5" x14ac:dyDescent="0.25">
      <c r="A44" s="19">
        <f t="shared" si="8"/>
        <v>4</v>
      </c>
      <c r="B44" s="1" t="str">
        <f>'3. Presupuesto detallado'!A34</f>
        <v>Proceso de selección y contratación de nuevos funcionarios 800 plazas de Aduanas. Consultoría firma</v>
      </c>
      <c r="C44" s="34" t="s">
        <v>4</v>
      </c>
      <c r="D44" s="34" t="s">
        <v>1</v>
      </c>
      <c r="E44" s="22">
        <f>'3. Presupuesto detallado'!B34</f>
        <v>330000</v>
      </c>
      <c r="F44" s="22"/>
      <c r="G44" s="13">
        <f t="shared" si="7"/>
        <v>330000</v>
      </c>
      <c r="H44" s="34"/>
      <c r="I44" s="31" t="s">
        <v>237</v>
      </c>
      <c r="J44" s="31" t="s">
        <v>243</v>
      </c>
      <c r="K44" s="34">
        <v>2016</v>
      </c>
      <c r="L44" s="34">
        <v>2016</v>
      </c>
      <c r="M44" s="1" t="str">
        <f>'3. Presupuesto detallado'!C34</f>
        <v>PWC</v>
      </c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24"/>
      <c r="Z44" s="224"/>
      <c r="AA44" s="224"/>
      <c r="AB44" s="224"/>
      <c r="AC44" s="224"/>
      <c r="AD44" s="224"/>
      <c r="AE44" s="224"/>
      <c r="AF44" s="224"/>
      <c r="AG44" s="224"/>
      <c r="AH44" s="224"/>
      <c r="AI44" s="224"/>
      <c r="AJ44" s="224"/>
      <c r="AK44" s="224"/>
    </row>
    <row r="45" spans="1:46" s="228" customFormat="1" ht="31.5" x14ac:dyDescent="0.25">
      <c r="A45" s="19">
        <f t="shared" si="8"/>
        <v>5</v>
      </c>
      <c r="B45" s="1" t="str">
        <f>'3. Presupuesto detallado'!C36</f>
        <v>Firma consultora. Auditoría para los pagos de indemnizaciones</v>
      </c>
      <c r="C45" s="34" t="s">
        <v>4</v>
      </c>
      <c r="D45" s="34" t="s">
        <v>1</v>
      </c>
      <c r="E45" s="22">
        <f>'3. Presupuesto detallado'!B36</f>
        <v>40000</v>
      </c>
      <c r="F45" s="22"/>
      <c r="G45" s="13">
        <f t="shared" si="7"/>
        <v>40000</v>
      </c>
      <c r="H45" s="34"/>
      <c r="I45" s="31" t="s">
        <v>237</v>
      </c>
      <c r="J45" s="31" t="s">
        <v>249</v>
      </c>
      <c r="K45" s="34">
        <v>2015</v>
      </c>
      <c r="L45" s="34">
        <v>2016</v>
      </c>
      <c r="M45" s="1" t="str">
        <f>'3. Presupuesto detallado'!C36</f>
        <v>Firma consultora. Auditoría para los pagos de indemnizaciones</v>
      </c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4"/>
      <c r="AK45" s="224"/>
    </row>
    <row r="46" spans="1:46" s="228" customFormat="1" ht="31.5" x14ac:dyDescent="0.25">
      <c r="A46" s="19">
        <f t="shared" si="8"/>
        <v>6</v>
      </c>
      <c r="B46" s="1" t="str">
        <f>'3. Presupuesto detallado'!C37</f>
        <v>Firma consultora. Digitalización de los contratos iniciales de los indemnizados</v>
      </c>
      <c r="C46" s="34" t="s">
        <v>4</v>
      </c>
      <c r="D46" s="34" t="s">
        <v>1</v>
      </c>
      <c r="E46" s="22">
        <f>'3. Presupuesto detallado'!B37</f>
        <v>12500</v>
      </c>
      <c r="F46" s="22"/>
      <c r="G46" s="13">
        <f t="shared" si="7"/>
        <v>12500</v>
      </c>
      <c r="H46" s="34"/>
      <c r="I46" s="31" t="s">
        <v>237</v>
      </c>
      <c r="J46" s="31" t="s">
        <v>249</v>
      </c>
      <c r="K46" s="34">
        <v>2015</v>
      </c>
      <c r="L46" s="34">
        <v>2015</v>
      </c>
      <c r="M46" s="1" t="str">
        <f>'3. Presupuesto detallado'!C37</f>
        <v>Firma consultora. Digitalización de los contratos iniciales de los indemnizados</v>
      </c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  <c r="AF46" s="224"/>
      <c r="AG46" s="224"/>
      <c r="AH46" s="224"/>
      <c r="AI46" s="224"/>
      <c r="AJ46" s="224"/>
      <c r="AK46" s="224"/>
    </row>
    <row r="47" spans="1:46" s="228" customFormat="1" ht="31.5" x14ac:dyDescent="0.25">
      <c r="A47" s="19">
        <f t="shared" si="8"/>
        <v>7</v>
      </c>
      <c r="B47" s="1" t="str">
        <f>'3. Presupuesto detallado'!C40</f>
        <v>Firma consultora. Out placement</v>
      </c>
      <c r="C47" s="34" t="s">
        <v>4</v>
      </c>
      <c r="D47" s="34" t="s">
        <v>1</v>
      </c>
      <c r="E47" s="22">
        <f>'3. Presupuesto detallado'!B40</f>
        <v>50000</v>
      </c>
      <c r="F47" s="22"/>
      <c r="G47" s="13">
        <f t="shared" si="7"/>
        <v>50000</v>
      </c>
      <c r="H47" s="34"/>
      <c r="I47" s="31" t="s">
        <v>237</v>
      </c>
      <c r="J47" s="31" t="s">
        <v>249</v>
      </c>
      <c r="K47" s="34">
        <v>2015</v>
      </c>
      <c r="L47" s="34">
        <v>2016</v>
      </c>
      <c r="M47" s="1" t="str">
        <f>'3. Presupuesto detallado'!C40</f>
        <v>Firma consultora. Out placement</v>
      </c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  <c r="AF47" s="224"/>
      <c r="AG47" s="224"/>
      <c r="AH47" s="224"/>
      <c r="AI47" s="224"/>
      <c r="AJ47" s="224"/>
      <c r="AK47" s="224"/>
    </row>
    <row r="48" spans="1:46" s="228" customFormat="1" ht="31.5" x14ac:dyDescent="0.25">
      <c r="A48" s="19">
        <f t="shared" si="8"/>
        <v>8</v>
      </c>
      <c r="B48" s="1" t="str">
        <f>'3. Presupuesto detallado'!A41</f>
        <v>Firma Capacitadora. Diseño e implantación de un Programa de Capacitación Permanente</v>
      </c>
      <c r="C48" s="34" t="s">
        <v>4</v>
      </c>
      <c r="D48" s="34" t="s">
        <v>1</v>
      </c>
      <c r="E48" s="22">
        <f>'3. Presupuesto detallado'!B41</f>
        <v>1000000</v>
      </c>
      <c r="F48" s="22"/>
      <c r="G48" s="13">
        <f t="shared" si="7"/>
        <v>1000000</v>
      </c>
      <c r="H48" s="34"/>
      <c r="I48" s="31" t="s">
        <v>237</v>
      </c>
      <c r="J48" s="31" t="s">
        <v>243</v>
      </c>
      <c r="K48" s="34">
        <v>2015</v>
      </c>
      <c r="L48" s="34">
        <v>2018</v>
      </c>
      <c r="M48" s="1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  <c r="AE48" s="224"/>
      <c r="AF48" s="224"/>
      <c r="AG48" s="224"/>
      <c r="AH48" s="224"/>
      <c r="AI48" s="224"/>
      <c r="AJ48" s="224"/>
      <c r="AK48" s="224"/>
    </row>
    <row r="49" spans="1:46" s="228" customFormat="1" ht="31.5" x14ac:dyDescent="0.25">
      <c r="A49" s="19">
        <f t="shared" si="8"/>
        <v>9</v>
      </c>
      <c r="B49" s="1" t="str">
        <f>'3. Presupuesto detallado'!A44</f>
        <v>Proceso de Cambio (Change Management). Consultoría firma</v>
      </c>
      <c r="C49" s="34" t="s">
        <v>4</v>
      </c>
      <c r="D49" s="34" t="s">
        <v>1</v>
      </c>
      <c r="E49" s="22">
        <f>'3. Presupuesto detallado'!B44</f>
        <v>100000</v>
      </c>
      <c r="F49" s="22"/>
      <c r="G49" s="13">
        <f t="shared" si="7"/>
        <v>100000</v>
      </c>
      <c r="H49" s="34"/>
      <c r="I49" s="31" t="s">
        <v>237</v>
      </c>
      <c r="J49" s="31" t="s">
        <v>249</v>
      </c>
      <c r="K49" s="34">
        <v>2016</v>
      </c>
      <c r="L49" s="34">
        <v>2019</v>
      </c>
      <c r="M49" s="191" t="str">
        <f>'3. Presupuesto detallado'!C44</f>
        <v>PWC</v>
      </c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24"/>
      <c r="AF49" s="224"/>
      <c r="AG49" s="224"/>
      <c r="AH49" s="224"/>
      <c r="AI49" s="224"/>
      <c r="AJ49" s="224"/>
      <c r="AK49" s="224"/>
    </row>
    <row r="50" spans="1:46" ht="31.5" x14ac:dyDescent="0.25">
      <c r="A50" s="19">
        <f t="shared" si="8"/>
        <v>10</v>
      </c>
      <c r="B50" s="1" t="str">
        <f>'3. Presupuesto detallado'!A53</f>
        <v>Auditoria</v>
      </c>
      <c r="C50" s="34" t="s">
        <v>4</v>
      </c>
      <c r="D50" s="34" t="s">
        <v>1</v>
      </c>
      <c r="E50" s="22">
        <f>'3. Presupuesto detallado'!B53</f>
        <v>140000</v>
      </c>
      <c r="F50" s="22"/>
      <c r="G50" s="13">
        <f>+E50</f>
        <v>140000</v>
      </c>
      <c r="H50" s="34"/>
      <c r="I50" s="31" t="s">
        <v>237</v>
      </c>
      <c r="J50" s="31" t="s">
        <v>243</v>
      </c>
      <c r="K50" s="34">
        <v>2015</v>
      </c>
      <c r="L50" s="34">
        <v>2019</v>
      </c>
      <c r="M50" s="1" t="str">
        <f>'3. Presupuesto detallado'!C53</f>
        <v>Una por año, con informe semestral +las auditorias de las contrataciones</v>
      </c>
      <c r="AL50" s="224"/>
      <c r="AM50" s="224"/>
      <c r="AN50" s="224"/>
      <c r="AO50" s="224"/>
      <c r="AP50" s="224"/>
      <c r="AQ50" s="224"/>
      <c r="AR50" s="224"/>
      <c r="AS50" s="224"/>
      <c r="AT50" s="224"/>
    </row>
    <row r="51" spans="1:46" x14ac:dyDescent="0.25">
      <c r="A51" s="224"/>
      <c r="B51" s="224"/>
      <c r="C51" s="233"/>
      <c r="D51" s="224"/>
      <c r="E51" s="234"/>
      <c r="F51" s="234"/>
      <c r="G51" s="224"/>
      <c r="H51" s="224"/>
      <c r="I51" s="233"/>
      <c r="J51" s="233"/>
      <c r="K51" s="224"/>
      <c r="L51" s="224"/>
      <c r="M51" s="235"/>
    </row>
    <row r="52" spans="1:46" x14ac:dyDescent="0.25">
      <c r="A52" s="223"/>
      <c r="B52" s="224"/>
      <c r="C52" s="233"/>
      <c r="D52" s="224"/>
      <c r="E52" s="12">
        <f>SUM(E41:E50)</f>
        <v>6456500</v>
      </c>
      <c r="F52" s="12">
        <f>SUM(F41:F50)</f>
        <v>0</v>
      </c>
      <c r="G52" s="12">
        <f>SUM(G41:G50)</f>
        <v>6456500</v>
      </c>
      <c r="H52" s="224"/>
      <c r="I52" s="233"/>
      <c r="J52" s="233"/>
      <c r="K52" s="224"/>
      <c r="L52" s="224"/>
      <c r="M52" s="235"/>
    </row>
    <row r="53" spans="1:46" s="4" customFormat="1" ht="18.75" x14ac:dyDescent="0.25">
      <c r="A53" s="294" t="s">
        <v>241</v>
      </c>
      <c r="B53" s="295"/>
      <c r="C53" s="295"/>
      <c r="D53" s="295"/>
      <c r="E53" s="295"/>
      <c r="F53" s="295"/>
      <c r="G53" s="295"/>
      <c r="H53" s="295"/>
      <c r="I53" s="295"/>
      <c r="J53" s="295"/>
      <c r="K53" s="295"/>
      <c r="L53" s="295"/>
      <c r="M53" s="296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</row>
    <row r="54" spans="1:46" s="228" customFormat="1" ht="31.5" x14ac:dyDescent="0.25">
      <c r="A54" s="19">
        <v>1</v>
      </c>
      <c r="B54" s="1" t="str">
        <f>'3. Presupuesto detallado'!A25</f>
        <v>Remodelación de Edificios central y regionales</v>
      </c>
      <c r="C54" s="34" t="s">
        <v>4</v>
      </c>
      <c r="D54" s="34" t="s">
        <v>1</v>
      </c>
      <c r="E54" s="220">
        <f>'3. Presupuesto detallado'!B25</f>
        <v>500000</v>
      </c>
      <c r="F54" s="22"/>
      <c r="G54" s="13">
        <f t="shared" ref="G54" si="9">+E54</f>
        <v>500000</v>
      </c>
      <c r="H54" s="34"/>
      <c r="I54" s="31" t="s">
        <v>237</v>
      </c>
      <c r="J54" s="238" t="s">
        <v>248</v>
      </c>
      <c r="K54" s="34">
        <v>2015</v>
      </c>
      <c r="L54" s="34">
        <v>2018</v>
      </c>
      <c r="M54" s="220" t="str">
        <f>'3. Presupuesto detallado'!Q25</f>
        <v>Solamente de los propios</v>
      </c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  <c r="AF54" s="224"/>
      <c r="AG54" s="224"/>
      <c r="AH54" s="224"/>
      <c r="AI54" s="224"/>
      <c r="AJ54" s="224"/>
      <c r="AK54" s="224"/>
    </row>
    <row r="55" spans="1:46" s="3" customFormat="1" x14ac:dyDescent="0.25">
      <c r="A55" s="20"/>
      <c r="B55" s="5"/>
      <c r="C55" s="35"/>
      <c r="D55" s="35"/>
      <c r="E55" s="12">
        <f>E54</f>
        <v>500000</v>
      </c>
      <c r="F55" s="12">
        <f>SUM(F38:F54)</f>
        <v>0</v>
      </c>
      <c r="G55" s="12">
        <f>G54</f>
        <v>500000</v>
      </c>
      <c r="H55" s="35"/>
      <c r="I55" s="6"/>
      <c r="J55" s="6"/>
      <c r="K55" s="35"/>
      <c r="L55" s="35"/>
      <c r="M55" s="7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</row>
    <row r="56" spans="1:46" x14ac:dyDescent="0.25">
      <c r="A56" s="223"/>
      <c r="B56" s="224"/>
      <c r="C56" s="233"/>
      <c r="D56" s="224"/>
      <c r="E56" s="224"/>
      <c r="F56" s="224"/>
      <c r="G56" s="224"/>
      <c r="H56" s="224"/>
      <c r="I56" s="233"/>
      <c r="J56" s="233"/>
      <c r="K56" s="224"/>
      <c r="L56" s="224"/>
      <c r="M56" s="235"/>
    </row>
    <row r="57" spans="1:46" s="3" customFormat="1" x14ac:dyDescent="0.25">
      <c r="A57" s="221" t="s">
        <v>3</v>
      </c>
      <c r="B57" s="5"/>
      <c r="C57" s="35"/>
      <c r="D57" s="35"/>
      <c r="E57" s="12">
        <f>E55+E52+E39+E28</f>
        <v>40000000</v>
      </c>
      <c r="F57" s="12">
        <f>F52+F39+F28+F55</f>
        <v>0</v>
      </c>
      <c r="G57" s="12">
        <f>G55+G52+G39+G28</f>
        <v>40000000</v>
      </c>
      <c r="H57" s="35"/>
      <c r="I57" s="6"/>
      <c r="J57" s="6"/>
      <c r="K57" s="35"/>
      <c r="L57" s="35"/>
      <c r="M57" s="7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</row>
    <row r="58" spans="1:46" x14ac:dyDescent="0.25">
      <c r="E58" s="23"/>
      <c r="F58" s="23"/>
      <c r="I58" s="32"/>
      <c r="J58" s="32"/>
    </row>
    <row r="59" spans="1:46" ht="16.5" thickBot="1" x14ac:dyDescent="0.3">
      <c r="I59" s="32"/>
      <c r="J59" s="32"/>
    </row>
    <row r="60" spans="1:46" ht="122.25" customHeight="1" thickBot="1" x14ac:dyDescent="0.3">
      <c r="B60" s="237" t="s">
        <v>250</v>
      </c>
      <c r="E60" s="236"/>
      <c r="F60" s="236"/>
      <c r="G60" s="236"/>
      <c r="I60" s="32"/>
      <c r="J60" s="32"/>
    </row>
    <row r="61" spans="1:46" ht="78.75" customHeight="1" thickBot="1" x14ac:dyDescent="0.3">
      <c r="B61" s="254" t="s">
        <v>251</v>
      </c>
    </row>
    <row r="62" spans="1:46" ht="73.5" customHeight="1" thickBot="1" x14ac:dyDescent="0.3">
      <c r="B62" s="253" t="s">
        <v>252</v>
      </c>
      <c r="E62" s="236"/>
      <c r="F62" s="236"/>
    </row>
    <row r="76" spans="9:9" x14ac:dyDescent="0.25">
      <c r="I76" s="33">
        <v>33</v>
      </c>
    </row>
  </sheetData>
  <mergeCells count="7">
    <mergeCell ref="A53:M53"/>
    <mergeCell ref="A1:M1"/>
    <mergeCell ref="A2:M2"/>
    <mergeCell ref="K3:L3"/>
    <mergeCell ref="A5:M5"/>
    <mergeCell ref="A29:M29"/>
    <mergeCell ref="A40:M40"/>
  </mergeCells>
  <pageMargins left="0.25" right="0.25" top="0.75" bottom="0.75" header="0.3" footer="0.3"/>
  <pageSetup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O96"/>
  <sheetViews>
    <sheetView zoomScale="60" zoomScaleNormal="60" workbookViewId="0">
      <pane xSplit="2" ySplit="4" topLeftCell="I20" activePane="bottomRight" state="frozen"/>
      <selection pane="topRight" activeCell="D1" sqref="D1"/>
      <selection pane="bottomLeft" activeCell="A5" sqref="A5"/>
      <selection pane="bottomRight" activeCell="K30" sqref="K30"/>
    </sheetView>
  </sheetViews>
  <sheetFormatPr defaultColWidth="9" defaultRowHeight="15" x14ac:dyDescent="0.25"/>
  <cols>
    <col min="1" max="1" width="35.375" style="30" customWidth="1"/>
    <col min="2" max="2" width="14.375" style="30" customWidth="1"/>
    <col min="3" max="3" width="31.625" style="30" customWidth="1"/>
    <col min="4" max="4" width="10.375" style="30" bestFit="1" customWidth="1"/>
    <col min="5" max="5" width="11.5" style="30" bestFit="1" customWidth="1"/>
    <col min="6" max="6" width="11.875" style="30" bestFit="1" customWidth="1"/>
    <col min="7" max="7" width="15.625" style="30" customWidth="1"/>
    <col min="8" max="8" width="10.125" style="30" customWidth="1"/>
    <col min="9" max="9" width="20" style="30" customWidth="1"/>
    <col min="10" max="11" width="8.75" style="30" customWidth="1"/>
    <col min="12" max="12" width="9.75" style="30" bestFit="1" customWidth="1"/>
    <col min="13" max="13" width="22.5" style="30" bestFit="1" customWidth="1"/>
    <col min="14" max="14" width="10.375" style="30" bestFit="1" customWidth="1"/>
    <col min="15" max="16" width="8.625" style="30" bestFit="1" customWidth="1"/>
    <col min="17" max="17" width="14.75" style="30" customWidth="1"/>
    <col min="18" max="18" width="10.375" style="30" bestFit="1" customWidth="1"/>
    <col min="19" max="20" width="8.625" style="30" bestFit="1" customWidth="1"/>
    <col min="21" max="21" width="13" style="30" bestFit="1" customWidth="1"/>
    <col min="22" max="169" width="9" style="269"/>
    <col min="170" max="16384" width="9" style="24"/>
  </cols>
  <sheetData>
    <row r="1" spans="1:363 1777:1835" ht="33.75" customHeight="1" x14ac:dyDescent="0.25">
      <c r="A1" s="277" t="s">
        <v>150</v>
      </c>
      <c r="B1" s="161">
        <f>B2+B8+B27+B46</f>
        <v>40000000</v>
      </c>
      <c r="C1" s="311" t="s">
        <v>199</v>
      </c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</row>
    <row r="2" spans="1:363 1777:1835" x14ac:dyDescent="0.25">
      <c r="A2" s="77" t="s">
        <v>151</v>
      </c>
      <c r="B2" s="161">
        <f>SUM(B5:B7)</f>
        <v>2140000</v>
      </c>
      <c r="C2" s="313" t="s">
        <v>152</v>
      </c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</row>
    <row r="3" spans="1:363 1777:1835" ht="70.5" customHeight="1" x14ac:dyDescent="0.25">
      <c r="A3" s="308" t="s">
        <v>20</v>
      </c>
      <c r="B3" s="309"/>
      <c r="C3" s="308" t="s">
        <v>201</v>
      </c>
      <c r="D3" s="309"/>
      <c r="E3" s="309"/>
      <c r="F3" s="309"/>
      <c r="G3" s="308" t="s">
        <v>202</v>
      </c>
      <c r="H3" s="309"/>
      <c r="I3" s="308" t="s">
        <v>203</v>
      </c>
      <c r="J3" s="309"/>
      <c r="K3" s="309"/>
      <c r="L3" s="309"/>
      <c r="M3" s="308" t="s">
        <v>204</v>
      </c>
      <c r="N3" s="309"/>
      <c r="O3" s="309"/>
      <c r="P3" s="309"/>
      <c r="Q3" s="308" t="s">
        <v>198</v>
      </c>
      <c r="R3" s="309"/>
      <c r="S3" s="309"/>
      <c r="T3" s="309"/>
      <c r="U3" s="76" t="s">
        <v>14</v>
      </c>
    </row>
    <row r="4" spans="1:363 1777:1835" ht="28.5" x14ac:dyDescent="0.25">
      <c r="A4" s="309"/>
      <c r="B4" s="309"/>
      <c r="C4" s="76" t="s">
        <v>200</v>
      </c>
      <c r="D4" s="25" t="s">
        <v>22</v>
      </c>
      <c r="E4" s="76" t="s">
        <v>23</v>
      </c>
      <c r="F4" s="76" t="s">
        <v>6</v>
      </c>
      <c r="G4" s="76" t="s">
        <v>5</v>
      </c>
      <c r="H4" s="76" t="s">
        <v>3</v>
      </c>
      <c r="I4" s="76" t="s">
        <v>200</v>
      </c>
      <c r="J4" s="25" t="s">
        <v>22</v>
      </c>
      <c r="K4" s="76" t="s">
        <v>23</v>
      </c>
      <c r="L4" s="76" t="s">
        <v>6</v>
      </c>
      <c r="M4" s="76" t="s">
        <v>200</v>
      </c>
      <c r="N4" s="25" t="s">
        <v>22</v>
      </c>
      <c r="O4" s="76" t="s">
        <v>23</v>
      </c>
      <c r="P4" s="76" t="s">
        <v>6</v>
      </c>
      <c r="Q4" s="76" t="s">
        <v>200</v>
      </c>
      <c r="R4" s="25" t="s">
        <v>22</v>
      </c>
      <c r="S4" s="76" t="s">
        <v>23</v>
      </c>
      <c r="T4" s="76" t="s">
        <v>6</v>
      </c>
      <c r="U4" s="76"/>
    </row>
    <row r="5" spans="1:363 1777:1835" ht="60" x14ac:dyDescent="0.25">
      <c r="A5" s="159" t="s">
        <v>224</v>
      </c>
      <c r="B5" s="162">
        <f t="shared" ref="B5:B7" si="0">U5</f>
        <v>80000</v>
      </c>
      <c r="C5" s="263" t="s">
        <v>223</v>
      </c>
      <c r="D5" s="264">
        <v>1</v>
      </c>
      <c r="E5" s="264">
        <v>80000</v>
      </c>
      <c r="F5" s="28">
        <f>D5*E5</f>
        <v>80000</v>
      </c>
      <c r="G5" s="160"/>
      <c r="H5" s="178"/>
      <c r="I5" s="160"/>
      <c r="J5" s="271"/>
      <c r="K5" s="271"/>
      <c r="L5" s="28"/>
      <c r="M5" s="263"/>
      <c r="N5" s="264"/>
      <c r="O5" s="264"/>
      <c r="P5" s="28"/>
      <c r="Q5" s="263"/>
      <c r="R5" s="264"/>
      <c r="S5" s="264"/>
      <c r="T5" s="28"/>
      <c r="U5" s="28">
        <f t="shared" ref="U5:U7" si="1">F5+H5+L5+P5+T5</f>
        <v>80000</v>
      </c>
    </row>
    <row r="6" spans="1:363 1777:1835" ht="90" x14ac:dyDescent="0.25">
      <c r="A6" s="159" t="s">
        <v>225</v>
      </c>
      <c r="B6" s="162">
        <f t="shared" si="0"/>
        <v>2000000</v>
      </c>
      <c r="C6" s="263" t="s">
        <v>35</v>
      </c>
      <c r="D6" s="264">
        <v>1</v>
      </c>
      <c r="E6" s="264">
        <v>2000000</v>
      </c>
      <c r="F6" s="28">
        <f>D6*E6</f>
        <v>2000000</v>
      </c>
      <c r="G6" s="160"/>
      <c r="H6" s="28"/>
      <c r="I6" s="160"/>
      <c r="J6" s="28"/>
      <c r="K6" s="28"/>
      <c r="L6" s="28"/>
      <c r="M6" s="160"/>
      <c r="N6" s="28"/>
      <c r="O6" s="28"/>
      <c r="P6" s="28"/>
      <c r="Q6" s="263"/>
      <c r="R6" s="264"/>
      <c r="S6" s="264"/>
      <c r="T6" s="28"/>
      <c r="U6" s="28">
        <f t="shared" si="1"/>
        <v>2000000</v>
      </c>
    </row>
    <row r="7" spans="1:363 1777:1835" ht="45" x14ac:dyDescent="0.25">
      <c r="A7" s="159" t="s">
        <v>235</v>
      </c>
      <c r="B7" s="162">
        <f t="shared" si="0"/>
        <v>60000</v>
      </c>
      <c r="C7" s="263" t="s">
        <v>180</v>
      </c>
      <c r="D7" s="264">
        <v>60</v>
      </c>
      <c r="E7" s="264">
        <v>1000</v>
      </c>
      <c r="F7" s="28">
        <f>D7*E7</f>
        <v>60000</v>
      </c>
      <c r="G7" s="160"/>
      <c r="H7" s="28"/>
      <c r="I7" s="160"/>
      <c r="J7" s="28"/>
      <c r="K7" s="28"/>
      <c r="L7" s="28"/>
      <c r="M7" s="160"/>
      <c r="N7" s="28"/>
      <c r="O7" s="28"/>
      <c r="P7" s="28"/>
      <c r="Q7" s="263"/>
      <c r="R7" s="264"/>
      <c r="S7" s="264"/>
      <c r="T7" s="28"/>
      <c r="U7" s="28">
        <f t="shared" si="1"/>
        <v>60000</v>
      </c>
    </row>
    <row r="8" spans="1:363 1777:1835" x14ac:dyDescent="0.25">
      <c r="A8" s="77" t="s">
        <v>155</v>
      </c>
      <c r="B8" s="161">
        <f>B9+B15+B24</f>
        <v>9085400</v>
      </c>
      <c r="C8" s="279" t="s">
        <v>154</v>
      </c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</row>
    <row r="9" spans="1:363 1777:1835" x14ac:dyDescent="0.25">
      <c r="A9" s="163" t="s">
        <v>43</v>
      </c>
      <c r="B9" s="164">
        <f>SUM(B10:B14)</f>
        <v>5355400</v>
      </c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</row>
    <row r="10" spans="1:363 1777:1835" ht="30" x14ac:dyDescent="0.25">
      <c r="A10" s="165" t="s">
        <v>226</v>
      </c>
      <c r="B10" s="176">
        <f>U10</f>
        <v>69400</v>
      </c>
      <c r="C10" s="263" t="s">
        <v>46</v>
      </c>
      <c r="D10" s="264">
        <v>97</v>
      </c>
      <c r="E10" s="264">
        <v>600</v>
      </c>
      <c r="F10" s="28">
        <f>D10*E10+11200</f>
        <v>69400</v>
      </c>
      <c r="G10" s="160"/>
      <c r="H10" s="28"/>
      <c r="I10" s="160"/>
      <c r="J10" s="160"/>
      <c r="K10" s="28"/>
      <c r="L10" s="28"/>
      <c r="M10" s="166"/>
      <c r="N10" s="28"/>
      <c r="O10" s="28"/>
      <c r="P10" s="28"/>
      <c r="Q10" s="264"/>
      <c r="R10" s="264"/>
      <c r="S10" s="264"/>
      <c r="T10" s="264"/>
      <c r="U10" s="28">
        <f t="shared" ref="U10:U14" si="2">F10+H10+L10+P10+T10</f>
        <v>69400</v>
      </c>
    </row>
    <row r="11" spans="1:363 1777:1835" s="257" customFormat="1" ht="60" x14ac:dyDescent="0.25">
      <c r="A11" s="165" t="s">
        <v>159</v>
      </c>
      <c r="B11" s="176">
        <f>U11</f>
        <v>3500000</v>
      </c>
      <c r="C11" s="263" t="s">
        <v>181</v>
      </c>
      <c r="D11" s="264">
        <v>1</v>
      </c>
      <c r="E11" s="264">
        <v>3500000</v>
      </c>
      <c r="F11" s="28">
        <f>D11*E11</f>
        <v>3500000</v>
      </c>
      <c r="G11" s="160"/>
      <c r="H11" s="28"/>
      <c r="I11" s="160"/>
      <c r="J11" s="275"/>
      <c r="K11" s="28"/>
      <c r="L11" s="28"/>
      <c r="M11" s="166"/>
      <c r="N11" s="28"/>
      <c r="O11" s="28"/>
      <c r="P11" s="28"/>
      <c r="Q11" s="264"/>
      <c r="R11" s="264"/>
      <c r="S11" s="264"/>
      <c r="T11" s="264"/>
      <c r="U11" s="28">
        <f t="shared" si="2"/>
        <v>3500000</v>
      </c>
      <c r="V11" s="269"/>
      <c r="W11" s="269"/>
      <c r="X11" s="269"/>
      <c r="Y11" s="269"/>
      <c r="Z11" s="269"/>
      <c r="AA11" s="269"/>
      <c r="AB11" s="269"/>
      <c r="AC11" s="269"/>
      <c r="AD11" s="269"/>
      <c r="AE11" s="269"/>
      <c r="AF11" s="269"/>
      <c r="AG11" s="269"/>
      <c r="AH11" s="269"/>
      <c r="AI11" s="269"/>
      <c r="AJ11" s="269"/>
      <c r="AK11" s="269"/>
      <c r="AL11" s="269"/>
      <c r="AM11" s="269"/>
      <c r="AN11" s="269"/>
      <c r="AO11" s="269"/>
      <c r="AP11" s="269"/>
      <c r="AQ11" s="269"/>
      <c r="AR11" s="269"/>
      <c r="AS11" s="269"/>
      <c r="AT11" s="269"/>
      <c r="AU11" s="269"/>
      <c r="AV11" s="269"/>
      <c r="AW11" s="269"/>
      <c r="AX11" s="269"/>
      <c r="AY11" s="269"/>
      <c r="AZ11" s="269"/>
      <c r="BA11" s="269"/>
      <c r="BB11" s="269"/>
      <c r="BC11" s="269"/>
      <c r="BD11" s="269"/>
      <c r="BE11" s="269"/>
      <c r="BF11" s="269"/>
      <c r="BG11" s="269"/>
      <c r="BH11" s="269"/>
      <c r="BI11" s="269"/>
      <c r="BJ11" s="269"/>
      <c r="BK11" s="269"/>
      <c r="BL11" s="269"/>
      <c r="BM11" s="269"/>
      <c r="BN11" s="269"/>
      <c r="BO11" s="269"/>
      <c r="BP11" s="269"/>
      <c r="BQ11" s="269"/>
      <c r="BR11" s="269"/>
      <c r="BS11" s="269"/>
      <c r="BT11" s="269"/>
      <c r="BU11" s="269"/>
      <c r="BV11" s="269"/>
      <c r="BW11" s="269"/>
      <c r="BX11" s="269"/>
      <c r="BY11" s="269"/>
      <c r="BZ11" s="269"/>
      <c r="CA11" s="269"/>
      <c r="CB11" s="269"/>
      <c r="CC11" s="269"/>
      <c r="CD11" s="269"/>
      <c r="CE11" s="269"/>
      <c r="CF11" s="269"/>
      <c r="CG11" s="269"/>
      <c r="CH11" s="269"/>
      <c r="CI11" s="269"/>
      <c r="CJ11" s="269"/>
      <c r="CK11" s="269"/>
      <c r="CL11" s="269"/>
      <c r="CM11" s="269"/>
      <c r="CN11" s="269"/>
      <c r="CO11" s="269"/>
      <c r="CP11" s="269"/>
      <c r="CQ11" s="269"/>
      <c r="CR11" s="269"/>
      <c r="CS11" s="269"/>
      <c r="CT11" s="269"/>
      <c r="CU11" s="269"/>
      <c r="CV11" s="269"/>
      <c r="CW11" s="269"/>
      <c r="CX11" s="269"/>
      <c r="CY11" s="269"/>
      <c r="CZ11" s="269"/>
      <c r="DA11" s="269"/>
      <c r="DB11" s="269"/>
      <c r="DC11" s="269"/>
      <c r="DD11" s="269"/>
      <c r="DE11" s="269"/>
      <c r="DF11" s="269"/>
      <c r="DG11" s="269"/>
      <c r="DH11" s="269"/>
      <c r="DI11" s="269"/>
      <c r="DJ11" s="269"/>
      <c r="DK11" s="269"/>
      <c r="DL11" s="269"/>
      <c r="DM11" s="269"/>
      <c r="DN11" s="269"/>
      <c r="DO11" s="269"/>
      <c r="DP11" s="269"/>
      <c r="DQ11" s="269"/>
      <c r="DR11" s="269"/>
      <c r="DS11" s="269"/>
      <c r="DT11" s="269"/>
      <c r="DU11" s="269"/>
      <c r="DV11" s="269"/>
      <c r="DW11" s="269"/>
      <c r="DX11" s="269"/>
      <c r="DY11" s="269"/>
      <c r="DZ11" s="269"/>
      <c r="EA11" s="269"/>
      <c r="EB11" s="269"/>
      <c r="EC11" s="269"/>
      <c r="ED11" s="269"/>
      <c r="EE11" s="269"/>
      <c r="EF11" s="269"/>
      <c r="EG11" s="269"/>
      <c r="EH11" s="269"/>
      <c r="EI11" s="269"/>
      <c r="EJ11" s="269"/>
      <c r="EK11" s="269"/>
      <c r="EL11" s="269"/>
      <c r="EM11" s="269"/>
      <c r="EN11" s="269"/>
      <c r="EO11" s="269"/>
      <c r="EP11" s="269"/>
      <c r="EQ11" s="269"/>
      <c r="ER11" s="269"/>
      <c r="ES11" s="269"/>
      <c r="ET11" s="269"/>
      <c r="EU11" s="269"/>
      <c r="EV11" s="269"/>
      <c r="EW11" s="269"/>
      <c r="EX11" s="269"/>
      <c r="EY11" s="269"/>
      <c r="EZ11" s="269"/>
      <c r="FA11" s="269"/>
      <c r="FB11" s="269"/>
      <c r="FC11" s="269"/>
      <c r="FD11" s="269"/>
      <c r="FE11" s="269"/>
      <c r="FF11" s="269"/>
      <c r="FG11" s="269"/>
      <c r="FH11" s="269"/>
      <c r="FI11" s="269"/>
      <c r="FJ11" s="269"/>
      <c r="FK11" s="269"/>
      <c r="FL11" s="269"/>
      <c r="FM11" s="269"/>
      <c r="BPI11" s="256"/>
      <c r="BPJ11" s="256"/>
      <c r="BPK11" s="256"/>
      <c r="BPL11" s="256"/>
      <c r="BPM11" s="256"/>
      <c r="BPN11" s="256"/>
      <c r="BPO11" s="256"/>
      <c r="BPP11" s="256"/>
      <c r="BPQ11" s="256"/>
      <c r="BPR11" s="256"/>
      <c r="BPS11" s="256"/>
      <c r="BPT11" s="256"/>
      <c r="BPU11" s="256"/>
      <c r="BPV11" s="256"/>
      <c r="BPW11" s="256"/>
      <c r="BPX11" s="256"/>
      <c r="BPY11" s="256"/>
      <c r="BPZ11" s="256"/>
      <c r="BQA11" s="256"/>
      <c r="BQB11" s="256"/>
      <c r="BQC11" s="256"/>
      <c r="BQD11" s="256"/>
      <c r="BQE11" s="256"/>
      <c r="BQF11" s="256"/>
      <c r="BQG11" s="256"/>
      <c r="BQH11" s="256"/>
      <c r="BQI11" s="256"/>
      <c r="BQJ11" s="256"/>
      <c r="BQK11" s="256"/>
      <c r="BQL11" s="256"/>
      <c r="BQM11" s="256"/>
      <c r="BQN11" s="256"/>
      <c r="BQO11" s="256"/>
      <c r="BQP11" s="256"/>
      <c r="BQQ11" s="256"/>
      <c r="BQR11" s="256"/>
      <c r="BQS11" s="256"/>
      <c r="BQT11" s="256"/>
      <c r="BQU11" s="256"/>
      <c r="BQV11" s="256"/>
      <c r="BQW11" s="256"/>
      <c r="BQX11" s="256"/>
      <c r="BQY11" s="256"/>
      <c r="BQZ11" s="256"/>
      <c r="BRA11" s="256"/>
      <c r="BRB11" s="256"/>
      <c r="BRC11" s="256"/>
      <c r="BRD11" s="256"/>
      <c r="BRE11" s="256"/>
      <c r="BRF11" s="256"/>
      <c r="BRG11" s="256"/>
      <c r="BRH11" s="256"/>
      <c r="BRI11" s="256"/>
      <c r="BRJ11" s="256"/>
      <c r="BRK11" s="256"/>
      <c r="BRL11" s="256"/>
      <c r="BRM11" s="256"/>
      <c r="BRN11" s="256"/>
      <c r="BRO11" s="256"/>
    </row>
    <row r="12" spans="1:363 1777:1835" ht="30" x14ac:dyDescent="0.25">
      <c r="A12" s="165" t="s">
        <v>227</v>
      </c>
      <c r="B12" s="176">
        <f>U12</f>
        <v>576000</v>
      </c>
      <c r="C12" s="263" t="s">
        <v>53</v>
      </c>
      <c r="D12" s="264">
        <v>72</v>
      </c>
      <c r="E12" s="264">
        <v>8000</v>
      </c>
      <c r="F12" s="28">
        <f t="shared" ref="F12:F13" si="3">D12*E12</f>
        <v>576000</v>
      </c>
      <c r="G12" s="160"/>
      <c r="H12" s="28"/>
      <c r="I12" s="160"/>
      <c r="J12" s="278"/>
      <c r="K12" s="28"/>
      <c r="L12" s="28"/>
      <c r="M12" s="166"/>
      <c r="N12" s="28"/>
      <c r="O12" s="28"/>
      <c r="P12" s="28"/>
      <c r="Q12" s="264"/>
      <c r="R12" s="264"/>
      <c r="S12" s="264"/>
      <c r="T12" s="264"/>
      <c r="U12" s="28">
        <f t="shared" si="2"/>
        <v>576000</v>
      </c>
    </row>
    <row r="13" spans="1:363 1777:1835" ht="30" x14ac:dyDescent="0.25">
      <c r="A13" s="165" t="s">
        <v>228</v>
      </c>
      <c r="B13" s="176">
        <f>U13</f>
        <v>210000</v>
      </c>
      <c r="C13" s="263" t="s">
        <v>56</v>
      </c>
      <c r="D13" s="264">
        <v>60</v>
      </c>
      <c r="E13" s="264">
        <v>3500</v>
      </c>
      <c r="F13" s="28">
        <f t="shared" si="3"/>
        <v>210000</v>
      </c>
      <c r="G13" s="160"/>
      <c r="H13" s="28"/>
      <c r="I13" s="160"/>
      <c r="J13" s="28"/>
      <c r="K13" s="28"/>
      <c r="L13" s="28"/>
      <c r="M13" s="166"/>
      <c r="N13" s="28"/>
      <c r="O13" s="28"/>
      <c r="P13" s="28"/>
      <c r="Q13" s="264"/>
      <c r="R13" s="264"/>
      <c r="S13" s="264"/>
      <c r="T13" s="264"/>
      <c r="U13" s="28">
        <f t="shared" si="2"/>
        <v>210000</v>
      </c>
    </row>
    <row r="14" spans="1:363 1777:1835" s="258" customFormat="1" ht="30" x14ac:dyDescent="0.25">
      <c r="A14" s="165" t="s">
        <v>239</v>
      </c>
      <c r="B14" s="176">
        <f>U14</f>
        <v>1000000</v>
      </c>
      <c r="C14" s="263"/>
      <c r="D14" s="264"/>
      <c r="E14" s="264"/>
      <c r="F14" s="28"/>
      <c r="G14" s="160"/>
      <c r="H14" s="28"/>
      <c r="I14" s="160"/>
      <c r="J14" s="28"/>
      <c r="K14" s="28"/>
      <c r="L14" s="28"/>
      <c r="M14" s="166" t="s">
        <v>58</v>
      </c>
      <c r="N14" s="28">
        <v>1</v>
      </c>
      <c r="O14" s="28">
        <v>1000000</v>
      </c>
      <c r="P14" s="28">
        <f>N14*O14</f>
        <v>1000000</v>
      </c>
      <c r="Q14" s="264"/>
      <c r="R14" s="264"/>
      <c r="S14" s="264"/>
      <c r="T14" s="264"/>
      <c r="U14" s="28">
        <f t="shared" si="2"/>
        <v>1000000</v>
      </c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0"/>
      <c r="AJ14" s="270"/>
      <c r="AK14" s="270"/>
      <c r="AL14" s="270"/>
      <c r="AM14" s="270"/>
      <c r="AN14" s="270"/>
      <c r="AO14" s="270"/>
      <c r="AP14" s="270"/>
      <c r="AQ14" s="270"/>
      <c r="AR14" s="270"/>
      <c r="AS14" s="270"/>
      <c r="AT14" s="270"/>
      <c r="AU14" s="270"/>
      <c r="AV14" s="270"/>
      <c r="AW14" s="270"/>
      <c r="AX14" s="270"/>
      <c r="AY14" s="270"/>
      <c r="AZ14" s="270"/>
      <c r="BA14" s="270"/>
      <c r="BB14" s="270"/>
      <c r="BC14" s="270"/>
      <c r="BD14" s="270"/>
      <c r="BE14" s="270"/>
      <c r="BF14" s="270"/>
      <c r="BG14" s="270"/>
      <c r="BH14" s="270"/>
      <c r="BI14" s="270"/>
      <c r="BJ14" s="270"/>
      <c r="BK14" s="270"/>
      <c r="BL14" s="270"/>
      <c r="BM14" s="270"/>
      <c r="BN14" s="270"/>
      <c r="BO14" s="270"/>
      <c r="BP14" s="270"/>
      <c r="BQ14" s="270"/>
      <c r="BR14" s="270"/>
      <c r="BS14" s="270"/>
      <c r="BT14" s="270"/>
      <c r="BU14" s="270"/>
      <c r="BV14" s="270"/>
      <c r="BW14" s="270"/>
      <c r="BX14" s="270"/>
      <c r="BY14" s="270"/>
      <c r="BZ14" s="270"/>
      <c r="CA14" s="270"/>
      <c r="CB14" s="270"/>
      <c r="CC14" s="270"/>
      <c r="CD14" s="270"/>
      <c r="CE14" s="270"/>
      <c r="CF14" s="270"/>
      <c r="CG14" s="270"/>
      <c r="CH14" s="270"/>
      <c r="CI14" s="270"/>
      <c r="CJ14" s="270"/>
      <c r="CK14" s="270"/>
      <c r="CL14" s="270"/>
      <c r="CM14" s="270"/>
      <c r="CN14" s="270"/>
      <c r="CO14" s="270"/>
      <c r="CP14" s="270"/>
      <c r="CQ14" s="270"/>
      <c r="CR14" s="270"/>
      <c r="CS14" s="270"/>
      <c r="CT14" s="269"/>
      <c r="CU14" s="269"/>
      <c r="CV14" s="269"/>
      <c r="CW14" s="269"/>
      <c r="CX14" s="269"/>
      <c r="CY14" s="269"/>
      <c r="CZ14" s="269"/>
      <c r="DA14" s="269"/>
      <c r="DB14" s="269"/>
      <c r="DC14" s="269"/>
      <c r="DD14" s="269"/>
      <c r="DE14" s="269"/>
      <c r="DF14" s="269"/>
      <c r="DG14" s="270"/>
      <c r="DH14" s="270"/>
      <c r="DI14" s="270"/>
      <c r="DJ14" s="270"/>
      <c r="DK14" s="270"/>
      <c r="DL14" s="270"/>
      <c r="DM14" s="270"/>
      <c r="DN14" s="270"/>
      <c r="DO14" s="270"/>
      <c r="DP14" s="270"/>
      <c r="DQ14" s="270"/>
      <c r="DR14" s="270"/>
      <c r="DS14" s="270"/>
      <c r="DT14" s="270"/>
      <c r="DU14" s="270"/>
      <c r="DV14" s="270"/>
      <c r="DW14" s="270"/>
      <c r="DX14" s="270"/>
      <c r="DY14" s="270"/>
      <c r="DZ14" s="270"/>
      <c r="EA14" s="270"/>
      <c r="EB14" s="270"/>
      <c r="EC14" s="270"/>
      <c r="ED14" s="270"/>
      <c r="EE14" s="270"/>
      <c r="EF14" s="270"/>
      <c r="EG14" s="270"/>
      <c r="EH14" s="270"/>
      <c r="EI14" s="270"/>
      <c r="EJ14" s="270"/>
      <c r="EK14" s="270"/>
      <c r="EL14" s="270"/>
      <c r="EM14" s="270"/>
      <c r="EN14" s="270"/>
      <c r="EO14" s="270"/>
      <c r="EP14" s="270"/>
      <c r="EQ14" s="270"/>
      <c r="ER14" s="270"/>
      <c r="ES14" s="270"/>
      <c r="ET14" s="270"/>
      <c r="EU14" s="270"/>
      <c r="EV14" s="270"/>
      <c r="EW14" s="270"/>
      <c r="EX14" s="270"/>
      <c r="EY14" s="270"/>
      <c r="EZ14" s="270"/>
      <c r="FA14" s="270"/>
      <c r="FB14" s="270"/>
      <c r="FC14" s="270"/>
      <c r="FD14" s="270"/>
      <c r="FE14" s="270"/>
      <c r="FF14" s="270"/>
      <c r="FG14" s="270"/>
      <c r="FH14" s="270"/>
      <c r="FI14" s="270"/>
      <c r="FJ14" s="270"/>
      <c r="FK14" s="270"/>
      <c r="FL14" s="270"/>
      <c r="FM14" s="270"/>
      <c r="KB14" s="259"/>
      <c r="KC14" s="259"/>
      <c r="KD14" s="259"/>
      <c r="KE14" s="259"/>
      <c r="KF14" s="259"/>
      <c r="KG14" s="259"/>
      <c r="KH14" s="259"/>
      <c r="KI14" s="259"/>
      <c r="KJ14" s="259"/>
      <c r="KK14" s="259"/>
      <c r="KL14" s="259"/>
      <c r="KM14" s="259"/>
      <c r="KN14" s="259"/>
      <c r="KO14" s="259"/>
      <c r="KP14" s="259"/>
      <c r="KQ14" s="259"/>
      <c r="KR14" s="259"/>
      <c r="KS14" s="259"/>
      <c r="KT14" s="259"/>
      <c r="KU14" s="259"/>
      <c r="KV14" s="259"/>
      <c r="KW14" s="259"/>
      <c r="KX14" s="259"/>
      <c r="KY14" s="259"/>
      <c r="KZ14" s="259"/>
      <c r="LA14" s="259"/>
      <c r="LB14" s="259"/>
      <c r="LC14" s="259"/>
      <c r="LD14" s="259"/>
      <c r="LE14" s="259"/>
      <c r="LF14" s="259"/>
      <c r="LG14" s="259"/>
      <c r="LH14" s="259"/>
      <c r="LI14" s="259"/>
      <c r="LJ14" s="259"/>
      <c r="LK14" s="259"/>
      <c r="LL14" s="259"/>
      <c r="LM14" s="259"/>
      <c r="LN14" s="259"/>
      <c r="LO14" s="259"/>
      <c r="LP14" s="259"/>
      <c r="LQ14" s="259"/>
      <c r="LR14" s="259"/>
      <c r="LS14" s="259"/>
      <c r="LT14" s="259"/>
      <c r="LU14" s="259"/>
      <c r="LV14" s="259"/>
      <c r="LW14" s="259"/>
      <c r="LX14" s="259"/>
      <c r="LY14" s="259"/>
      <c r="LZ14" s="259"/>
      <c r="MA14" s="259"/>
      <c r="MB14" s="259"/>
      <c r="MC14" s="259"/>
      <c r="MD14" s="259"/>
      <c r="ME14" s="259"/>
      <c r="MF14" s="259"/>
      <c r="MG14" s="259"/>
      <c r="MH14" s="259"/>
      <c r="MI14" s="259"/>
      <c r="MJ14" s="259"/>
      <c r="MK14" s="259"/>
      <c r="ML14" s="259"/>
      <c r="MM14" s="259"/>
      <c r="MN14" s="259"/>
      <c r="MO14" s="259"/>
      <c r="MP14" s="259"/>
      <c r="MQ14" s="259"/>
      <c r="MR14" s="259"/>
      <c r="MS14" s="259"/>
      <c r="MT14" s="259"/>
      <c r="MU14" s="259"/>
      <c r="MV14" s="259"/>
      <c r="MW14" s="259"/>
      <c r="MX14" s="259"/>
      <c r="MY14" s="259"/>
    </row>
    <row r="15" spans="1:363 1777:1835" ht="31.5" customHeight="1" x14ac:dyDescent="0.25">
      <c r="A15" s="163" t="s">
        <v>157</v>
      </c>
      <c r="B15" s="164">
        <f>SUM(B16:B23)</f>
        <v>3130000</v>
      </c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</row>
    <row r="16" spans="1:363 1777:1835" s="74" customFormat="1" ht="20.25" customHeight="1" x14ac:dyDescent="0.25">
      <c r="A16" s="177" t="s">
        <v>60</v>
      </c>
      <c r="B16" s="162">
        <f t="shared" ref="B16:B23" si="4">U16</f>
        <v>400000</v>
      </c>
      <c r="C16" s="263"/>
      <c r="D16" s="264"/>
      <c r="E16" s="264"/>
      <c r="F16" s="28"/>
      <c r="G16" s="160"/>
      <c r="H16" s="28"/>
      <c r="I16" s="160"/>
      <c r="J16" s="255">
        <v>8</v>
      </c>
      <c r="K16" s="28">
        <v>50000</v>
      </c>
      <c r="L16" s="28">
        <f t="shared" ref="L16:L23" si="5">J16*K16</f>
        <v>400000</v>
      </c>
      <c r="M16" s="160"/>
      <c r="N16" s="28"/>
      <c r="O16" s="28"/>
      <c r="P16" s="28"/>
      <c r="Q16" s="264"/>
      <c r="R16" s="264"/>
      <c r="S16" s="264"/>
      <c r="T16" s="264"/>
      <c r="U16" s="28">
        <f t="shared" ref="U16:U23" si="6">F16+H16+L16+P16+T16</f>
        <v>400000</v>
      </c>
      <c r="V16" s="270"/>
      <c r="W16" s="270"/>
      <c r="X16" s="270"/>
      <c r="Y16" s="270"/>
      <c r="Z16" s="270"/>
      <c r="AA16" s="270"/>
      <c r="AB16" s="270"/>
      <c r="AC16" s="270"/>
      <c r="AD16" s="270"/>
      <c r="AE16" s="270"/>
      <c r="AF16" s="270"/>
      <c r="AG16" s="270"/>
      <c r="AH16" s="270"/>
      <c r="AI16" s="270"/>
      <c r="AJ16" s="270"/>
      <c r="AK16" s="270"/>
      <c r="AL16" s="270"/>
      <c r="AM16" s="270"/>
      <c r="AN16" s="270"/>
      <c r="AO16" s="270"/>
      <c r="AP16" s="270"/>
      <c r="AQ16" s="270"/>
      <c r="AR16" s="270"/>
      <c r="AS16" s="270"/>
      <c r="AT16" s="270"/>
      <c r="AU16" s="270"/>
      <c r="AV16" s="270"/>
      <c r="AW16" s="270"/>
      <c r="AX16" s="270"/>
      <c r="AY16" s="270"/>
      <c r="AZ16" s="270"/>
      <c r="BA16" s="270"/>
      <c r="BB16" s="270"/>
      <c r="BC16" s="270"/>
      <c r="BD16" s="270"/>
      <c r="BE16" s="270"/>
      <c r="BF16" s="270"/>
      <c r="BG16" s="270"/>
      <c r="BH16" s="270"/>
      <c r="BI16" s="270"/>
      <c r="BJ16" s="270"/>
      <c r="BK16" s="270"/>
      <c r="BL16" s="270"/>
      <c r="BM16" s="270"/>
      <c r="BN16" s="270"/>
      <c r="BO16" s="270"/>
      <c r="BP16" s="270"/>
      <c r="BQ16" s="270"/>
      <c r="BR16" s="270"/>
      <c r="BS16" s="270"/>
      <c r="BT16" s="270"/>
      <c r="BU16" s="270"/>
      <c r="BV16" s="270"/>
      <c r="BW16" s="270"/>
      <c r="BX16" s="270"/>
      <c r="BY16" s="270"/>
      <c r="BZ16" s="270"/>
      <c r="CA16" s="270"/>
      <c r="CB16" s="270"/>
      <c r="CC16" s="270"/>
      <c r="CD16" s="270"/>
      <c r="CE16" s="270"/>
      <c r="CF16" s="270"/>
      <c r="CG16" s="270"/>
      <c r="CH16" s="270"/>
      <c r="CI16" s="270"/>
      <c r="CJ16" s="270"/>
      <c r="CK16" s="270"/>
      <c r="CL16" s="270"/>
      <c r="CM16" s="270"/>
      <c r="CN16" s="270"/>
      <c r="CO16" s="270"/>
      <c r="CP16" s="270"/>
      <c r="CQ16" s="270"/>
      <c r="CR16" s="270"/>
      <c r="CS16" s="270"/>
      <c r="CT16" s="269"/>
      <c r="CU16" s="269"/>
      <c r="CV16" s="269"/>
      <c r="CW16" s="269"/>
      <c r="CX16" s="269"/>
      <c r="CY16" s="269"/>
      <c r="CZ16" s="269"/>
      <c r="DA16" s="269"/>
      <c r="DB16" s="269"/>
      <c r="DC16" s="269"/>
      <c r="DD16" s="269"/>
      <c r="DE16" s="269"/>
      <c r="DF16" s="269"/>
      <c r="DG16" s="270"/>
      <c r="DH16" s="270"/>
      <c r="DI16" s="270"/>
      <c r="DJ16" s="270"/>
      <c r="DK16" s="270"/>
      <c r="DL16" s="270"/>
      <c r="DM16" s="270"/>
      <c r="DN16" s="270"/>
      <c r="DO16" s="270"/>
      <c r="DP16" s="270"/>
      <c r="DQ16" s="270"/>
      <c r="DR16" s="270"/>
      <c r="DS16" s="270"/>
      <c r="DT16" s="270"/>
      <c r="DU16" s="270"/>
      <c r="DV16" s="270"/>
      <c r="DW16" s="270"/>
      <c r="DX16" s="270"/>
      <c r="DY16" s="270"/>
      <c r="DZ16" s="270"/>
      <c r="EA16" s="270"/>
      <c r="EB16" s="270"/>
      <c r="EC16" s="270"/>
      <c r="ED16" s="270"/>
      <c r="EE16" s="270"/>
      <c r="EF16" s="270"/>
      <c r="EG16" s="270"/>
      <c r="EH16" s="270"/>
      <c r="EI16" s="270"/>
      <c r="EJ16" s="270"/>
      <c r="EK16" s="270"/>
      <c r="EL16" s="270"/>
      <c r="EM16" s="270"/>
      <c r="EN16" s="270"/>
      <c r="EO16" s="270"/>
      <c r="EP16" s="270"/>
      <c r="EQ16" s="270"/>
      <c r="ER16" s="270"/>
      <c r="ES16" s="270"/>
      <c r="ET16" s="270"/>
      <c r="EU16" s="270"/>
      <c r="EV16" s="270"/>
      <c r="EW16" s="270"/>
      <c r="EX16" s="270"/>
      <c r="EY16" s="270"/>
      <c r="EZ16" s="270"/>
      <c r="FA16" s="270"/>
      <c r="FB16" s="270"/>
      <c r="FC16" s="270"/>
      <c r="FD16" s="270"/>
      <c r="FE16" s="270"/>
      <c r="FF16" s="270"/>
      <c r="FG16" s="270"/>
      <c r="FH16" s="270"/>
      <c r="FI16" s="270"/>
      <c r="FJ16" s="270"/>
      <c r="FK16" s="270"/>
      <c r="FL16" s="270"/>
      <c r="FM16" s="270"/>
      <c r="KB16" s="24"/>
      <c r="KC16" s="24"/>
      <c r="KD16" s="24"/>
      <c r="KE16" s="24"/>
      <c r="KF16" s="24"/>
      <c r="KG16" s="24"/>
      <c r="KH16" s="24"/>
      <c r="KI16" s="24"/>
      <c r="KJ16" s="24"/>
      <c r="KK16" s="24"/>
      <c r="KL16" s="24"/>
      <c r="KM16" s="24"/>
      <c r="KN16" s="24"/>
      <c r="KO16" s="24"/>
      <c r="KP16" s="24"/>
      <c r="KQ16" s="24"/>
      <c r="KR16" s="24"/>
      <c r="KS16" s="24"/>
      <c r="KT16" s="24"/>
      <c r="KU16" s="24"/>
      <c r="KV16" s="24"/>
      <c r="KW16" s="24"/>
      <c r="KX16" s="24"/>
      <c r="KY16" s="24"/>
      <c r="KZ16" s="24"/>
      <c r="LA16" s="24"/>
      <c r="LB16" s="24"/>
      <c r="LC16" s="24"/>
      <c r="LD16" s="24"/>
      <c r="LE16" s="24"/>
      <c r="LF16" s="24"/>
      <c r="LG16" s="24"/>
      <c r="LH16" s="24"/>
      <c r="LI16" s="24"/>
      <c r="LJ16" s="24"/>
      <c r="LK16" s="24"/>
      <c r="LL16" s="24"/>
      <c r="LM16" s="24"/>
      <c r="LN16" s="24"/>
      <c r="LO16" s="24"/>
      <c r="LP16" s="24"/>
      <c r="LQ16" s="24"/>
      <c r="LR16" s="24"/>
      <c r="LS16" s="24"/>
      <c r="LT16" s="24"/>
      <c r="LU16" s="24"/>
      <c r="LV16" s="24"/>
      <c r="LW16" s="24"/>
      <c r="LX16" s="24"/>
      <c r="LY16" s="24"/>
      <c r="LZ16" s="24"/>
      <c r="MA16" s="24"/>
      <c r="MB16" s="24"/>
      <c r="MC16" s="24"/>
      <c r="MD16" s="24"/>
      <c r="ME16" s="24"/>
      <c r="MF16" s="24"/>
      <c r="MG16" s="24"/>
      <c r="MH16" s="24"/>
      <c r="MI16" s="24"/>
      <c r="MJ16" s="24"/>
      <c r="MK16" s="24"/>
      <c r="ML16" s="24"/>
      <c r="MM16" s="24"/>
      <c r="MN16" s="24"/>
      <c r="MO16" s="24"/>
      <c r="MP16" s="24"/>
      <c r="MQ16" s="24"/>
      <c r="MR16" s="24"/>
      <c r="MS16" s="24"/>
      <c r="MT16" s="24"/>
      <c r="MU16" s="24"/>
      <c r="MV16" s="24"/>
      <c r="MW16" s="24"/>
      <c r="MX16" s="24"/>
      <c r="MY16" s="24"/>
    </row>
    <row r="17" spans="1:363 1777:1835" s="74" customFormat="1" ht="21" customHeight="1" x14ac:dyDescent="0.25">
      <c r="A17" s="177" t="s">
        <v>61</v>
      </c>
      <c r="B17" s="176">
        <f t="shared" si="4"/>
        <v>900000</v>
      </c>
      <c r="C17" s="263"/>
      <c r="D17" s="264"/>
      <c r="E17" s="264"/>
      <c r="F17" s="28"/>
      <c r="G17" s="160"/>
      <c r="H17" s="28"/>
      <c r="I17" s="160"/>
      <c r="J17" s="255">
        <v>3</v>
      </c>
      <c r="K17" s="28">
        <v>300000</v>
      </c>
      <c r="L17" s="28">
        <f t="shared" si="5"/>
        <v>900000</v>
      </c>
      <c r="M17" s="160"/>
      <c r="N17" s="28"/>
      <c r="O17" s="28"/>
      <c r="P17" s="28"/>
      <c r="Q17" s="264"/>
      <c r="R17" s="264"/>
      <c r="S17" s="264"/>
      <c r="T17" s="264"/>
      <c r="U17" s="28">
        <f t="shared" si="6"/>
        <v>900000</v>
      </c>
      <c r="V17" s="270"/>
      <c r="W17" s="270"/>
      <c r="X17" s="270"/>
      <c r="Y17" s="270"/>
      <c r="Z17" s="270"/>
      <c r="AA17" s="270"/>
      <c r="AB17" s="270"/>
      <c r="AC17" s="270"/>
      <c r="AD17" s="270"/>
      <c r="AE17" s="270"/>
      <c r="AF17" s="270"/>
      <c r="AG17" s="270"/>
      <c r="AH17" s="270"/>
      <c r="AI17" s="270"/>
      <c r="AJ17" s="270"/>
      <c r="AK17" s="270"/>
      <c r="AL17" s="270"/>
      <c r="AM17" s="270"/>
      <c r="AN17" s="270"/>
      <c r="AO17" s="270"/>
      <c r="AP17" s="270"/>
      <c r="AQ17" s="270"/>
      <c r="AR17" s="270"/>
      <c r="AS17" s="270"/>
      <c r="AT17" s="270"/>
      <c r="AU17" s="270"/>
      <c r="AV17" s="270"/>
      <c r="AW17" s="270"/>
      <c r="AX17" s="270"/>
      <c r="AY17" s="270"/>
      <c r="AZ17" s="270"/>
      <c r="BA17" s="270"/>
      <c r="BB17" s="270"/>
      <c r="BC17" s="270"/>
      <c r="BD17" s="270"/>
      <c r="BE17" s="270"/>
      <c r="BF17" s="270"/>
      <c r="BG17" s="270"/>
      <c r="BH17" s="270"/>
      <c r="BI17" s="270"/>
      <c r="BJ17" s="270"/>
      <c r="BK17" s="270"/>
      <c r="BL17" s="270"/>
      <c r="BM17" s="270"/>
      <c r="BN17" s="270"/>
      <c r="BO17" s="270"/>
      <c r="BP17" s="270"/>
      <c r="BQ17" s="270"/>
      <c r="BR17" s="270"/>
      <c r="BS17" s="270"/>
      <c r="BT17" s="270"/>
      <c r="BU17" s="270"/>
      <c r="BV17" s="270"/>
      <c r="BW17" s="270"/>
      <c r="BX17" s="270"/>
      <c r="BY17" s="270"/>
      <c r="BZ17" s="270"/>
      <c r="CA17" s="270"/>
      <c r="CB17" s="270"/>
      <c r="CC17" s="270"/>
      <c r="CD17" s="270"/>
      <c r="CE17" s="270"/>
      <c r="CF17" s="270"/>
      <c r="CG17" s="270"/>
      <c r="CH17" s="270"/>
      <c r="CI17" s="270"/>
      <c r="CJ17" s="270"/>
      <c r="CK17" s="270"/>
      <c r="CL17" s="270"/>
      <c r="CM17" s="270"/>
      <c r="CN17" s="270"/>
      <c r="CO17" s="270"/>
      <c r="CP17" s="270"/>
      <c r="CQ17" s="270"/>
      <c r="CR17" s="270"/>
      <c r="CS17" s="270"/>
      <c r="CT17" s="269"/>
      <c r="CU17" s="269"/>
      <c r="CV17" s="269"/>
      <c r="CW17" s="269"/>
      <c r="CX17" s="269"/>
      <c r="CY17" s="269"/>
      <c r="CZ17" s="269"/>
      <c r="DA17" s="269"/>
      <c r="DB17" s="269"/>
      <c r="DC17" s="269"/>
      <c r="DD17" s="269"/>
      <c r="DE17" s="269"/>
      <c r="DF17" s="269"/>
      <c r="DG17" s="270"/>
      <c r="DH17" s="270"/>
      <c r="DI17" s="270"/>
      <c r="DJ17" s="270"/>
      <c r="DK17" s="270"/>
      <c r="DL17" s="270"/>
      <c r="DM17" s="270"/>
      <c r="DN17" s="270"/>
      <c r="DO17" s="270"/>
      <c r="DP17" s="270"/>
      <c r="DQ17" s="270"/>
      <c r="DR17" s="270"/>
      <c r="DS17" s="270"/>
      <c r="DT17" s="270"/>
      <c r="DU17" s="270"/>
      <c r="DV17" s="270"/>
      <c r="DW17" s="270"/>
      <c r="DX17" s="270"/>
      <c r="DY17" s="270"/>
      <c r="DZ17" s="270"/>
      <c r="EA17" s="270"/>
      <c r="EB17" s="270"/>
      <c r="EC17" s="270"/>
      <c r="ED17" s="270"/>
      <c r="EE17" s="270"/>
      <c r="EF17" s="270"/>
      <c r="EG17" s="270"/>
      <c r="EH17" s="270"/>
      <c r="EI17" s="270"/>
      <c r="EJ17" s="270"/>
      <c r="EK17" s="270"/>
      <c r="EL17" s="270"/>
      <c r="EM17" s="270"/>
      <c r="EN17" s="270"/>
      <c r="EO17" s="270"/>
      <c r="EP17" s="270"/>
      <c r="EQ17" s="270"/>
      <c r="ER17" s="270"/>
      <c r="ES17" s="270"/>
      <c r="ET17" s="270"/>
      <c r="EU17" s="270"/>
      <c r="EV17" s="270"/>
      <c r="EW17" s="270"/>
      <c r="EX17" s="270"/>
      <c r="EY17" s="270"/>
      <c r="EZ17" s="270"/>
      <c r="FA17" s="270"/>
      <c r="FB17" s="270"/>
      <c r="FC17" s="270"/>
      <c r="FD17" s="270"/>
      <c r="FE17" s="270"/>
      <c r="FF17" s="270"/>
      <c r="FG17" s="270"/>
      <c r="FH17" s="270"/>
      <c r="FI17" s="270"/>
      <c r="FJ17" s="270"/>
      <c r="FK17" s="270"/>
      <c r="FL17" s="270"/>
      <c r="FM17" s="270"/>
      <c r="KB17" s="24"/>
      <c r="KC17" s="24"/>
      <c r="KD17" s="24"/>
      <c r="KE17" s="24"/>
      <c r="KF17" s="24"/>
      <c r="KG17" s="24"/>
      <c r="KH17" s="24"/>
      <c r="KI17" s="24"/>
      <c r="KJ17" s="24"/>
      <c r="KK17" s="24"/>
      <c r="KL17" s="2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24"/>
      <c r="KX17" s="24"/>
      <c r="KY17" s="24"/>
      <c r="KZ17" s="24"/>
      <c r="LA17" s="24"/>
      <c r="LB17" s="24"/>
      <c r="LC17" s="24"/>
      <c r="LD17" s="24"/>
      <c r="LE17" s="24"/>
      <c r="LF17" s="24"/>
      <c r="LG17" s="24"/>
      <c r="LH17" s="24"/>
      <c r="LI17" s="24"/>
      <c r="LJ17" s="24"/>
      <c r="LK17" s="24"/>
      <c r="LL17" s="24"/>
      <c r="LM17" s="24"/>
      <c r="LN17" s="24"/>
      <c r="LO17" s="24"/>
      <c r="LP17" s="24"/>
      <c r="LQ17" s="24"/>
      <c r="LR17" s="24"/>
      <c r="LS17" s="24"/>
      <c r="LT17" s="24"/>
      <c r="LU17" s="24"/>
      <c r="LV17" s="24"/>
      <c r="LW17" s="24"/>
      <c r="LX17" s="24"/>
      <c r="LY17" s="24"/>
      <c r="LZ17" s="24"/>
      <c r="MA17" s="24"/>
      <c r="MB17" s="24"/>
      <c r="MC17" s="24"/>
      <c r="MD17" s="24"/>
      <c r="ME17" s="24"/>
      <c r="MF17" s="24"/>
      <c r="MG17" s="24"/>
      <c r="MH17" s="24"/>
      <c r="MI17" s="24"/>
      <c r="MJ17" s="24"/>
      <c r="MK17" s="24"/>
      <c r="ML17" s="24"/>
      <c r="MM17" s="24"/>
      <c r="MN17" s="2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</row>
    <row r="18" spans="1:363 1777:1835" s="74" customFormat="1" ht="30" x14ac:dyDescent="0.25">
      <c r="A18" s="177" t="s">
        <v>62</v>
      </c>
      <c r="B18" s="162">
        <f t="shared" si="4"/>
        <v>300000</v>
      </c>
      <c r="C18" s="263"/>
      <c r="D18" s="264"/>
      <c r="E18" s="264"/>
      <c r="F18" s="28"/>
      <c r="G18" s="160"/>
      <c r="H18" s="28"/>
      <c r="I18" s="160" t="s">
        <v>63</v>
      </c>
      <c r="J18" s="255">
        <v>3</v>
      </c>
      <c r="K18" s="28">
        <v>100000</v>
      </c>
      <c r="L18" s="28">
        <f t="shared" si="5"/>
        <v>300000</v>
      </c>
      <c r="M18" s="272"/>
      <c r="N18" s="28"/>
      <c r="O18" s="28"/>
      <c r="P18" s="28"/>
      <c r="Q18" s="264"/>
      <c r="R18" s="264"/>
      <c r="S18" s="264"/>
      <c r="T18" s="264"/>
      <c r="U18" s="28">
        <f t="shared" si="6"/>
        <v>300000</v>
      </c>
      <c r="V18" s="270"/>
      <c r="W18" s="270"/>
      <c r="X18" s="270"/>
      <c r="Y18" s="270"/>
      <c r="Z18" s="270"/>
      <c r="AA18" s="270"/>
      <c r="AB18" s="270"/>
      <c r="AC18" s="270"/>
      <c r="AD18" s="270"/>
      <c r="AE18" s="270"/>
      <c r="AF18" s="270"/>
      <c r="AG18" s="270"/>
      <c r="AH18" s="270"/>
      <c r="AI18" s="270"/>
      <c r="AJ18" s="270"/>
      <c r="AK18" s="270"/>
      <c r="AL18" s="270"/>
      <c r="AM18" s="270"/>
      <c r="AN18" s="270"/>
      <c r="AO18" s="270"/>
      <c r="AP18" s="270"/>
      <c r="AQ18" s="270"/>
      <c r="AR18" s="270"/>
      <c r="AS18" s="270"/>
      <c r="AT18" s="270"/>
      <c r="AU18" s="270"/>
      <c r="AV18" s="270"/>
      <c r="AW18" s="270"/>
      <c r="AX18" s="270"/>
      <c r="AY18" s="270"/>
      <c r="AZ18" s="270"/>
      <c r="BA18" s="270"/>
      <c r="BB18" s="270"/>
      <c r="BC18" s="270"/>
      <c r="BD18" s="270"/>
      <c r="BE18" s="270"/>
      <c r="BF18" s="270"/>
      <c r="BG18" s="270"/>
      <c r="BH18" s="270"/>
      <c r="BI18" s="270"/>
      <c r="BJ18" s="270"/>
      <c r="BK18" s="270"/>
      <c r="BL18" s="270"/>
      <c r="BM18" s="270"/>
      <c r="BN18" s="270"/>
      <c r="BO18" s="270"/>
      <c r="BP18" s="270"/>
      <c r="BQ18" s="270"/>
      <c r="BR18" s="270"/>
      <c r="BS18" s="270"/>
      <c r="BT18" s="270"/>
      <c r="BU18" s="270"/>
      <c r="BV18" s="270"/>
      <c r="BW18" s="270"/>
      <c r="BX18" s="270"/>
      <c r="BY18" s="270"/>
      <c r="BZ18" s="270"/>
      <c r="CA18" s="270"/>
      <c r="CB18" s="270"/>
      <c r="CC18" s="270"/>
      <c r="CD18" s="270"/>
      <c r="CE18" s="270"/>
      <c r="CF18" s="270"/>
      <c r="CG18" s="270"/>
      <c r="CH18" s="270"/>
      <c r="CI18" s="270"/>
      <c r="CJ18" s="270"/>
      <c r="CK18" s="270"/>
      <c r="CL18" s="270"/>
      <c r="CM18" s="270"/>
      <c r="CN18" s="270"/>
      <c r="CO18" s="270"/>
      <c r="CP18" s="270"/>
      <c r="CQ18" s="270"/>
      <c r="CR18" s="270"/>
      <c r="CS18" s="270"/>
      <c r="CT18" s="269"/>
      <c r="CU18" s="269"/>
      <c r="CV18" s="269"/>
      <c r="CW18" s="269"/>
      <c r="CX18" s="269"/>
      <c r="CY18" s="269"/>
      <c r="CZ18" s="269"/>
      <c r="DA18" s="269"/>
      <c r="DB18" s="269"/>
      <c r="DC18" s="269"/>
      <c r="DD18" s="269"/>
      <c r="DE18" s="269"/>
      <c r="DF18" s="269"/>
      <c r="DG18" s="270"/>
      <c r="DH18" s="270"/>
      <c r="DI18" s="270"/>
      <c r="DJ18" s="270"/>
      <c r="DK18" s="270"/>
      <c r="DL18" s="270"/>
      <c r="DM18" s="270"/>
      <c r="DN18" s="270"/>
      <c r="DO18" s="270"/>
      <c r="DP18" s="270"/>
      <c r="DQ18" s="270"/>
      <c r="DR18" s="270"/>
      <c r="DS18" s="270"/>
      <c r="DT18" s="270"/>
      <c r="DU18" s="270"/>
      <c r="DV18" s="270"/>
      <c r="DW18" s="270"/>
      <c r="DX18" s="270"/>
      <c r="DY18" s="270"/>
      <c r="DZ18" s="270"/>
      <c r="EA18" s="270"/>
      <c r="EB18" s="270"/>
      <c r="EC18" s="270"/>
      <c r="ED18" s="270"/>
      <c r="EE18" s="270"/>
      <c r="EF18" s="270"/>
      <c r="EG18" s="270"/>
      <c r="EH18" s="270"/>
      <c r="EI18" s="270"/>
      <c r="EJ18" s="270"/>
      <c r="EK18" s="270"/>
      <c r="EL18" s="270"/>
      <c r="EM18" s="270"/>
      <c r="EN18" s="270"/>
      <c r="EO18" s="270"/>
      <c r="EP18" s="270"/>
      <c r="EQ18" s="270"/>
      <c r="ER18" s="270"/>
      <c r="ES18" s="270"/>
      <c r="ET18" s="270"/>
      <c r="EU18" s="270"/>
      <c r="EV18" s="270"/>
      <c r="EW18" s="270"/>
      <c r="EX18" s="270"/>
      <c r="EY18" s="270"/>
      <c r="EZ18" s="270"/>
      <c r="FA18" s="270"/>
      <c r="FB18" s="270"/>
      <c r="FC18" s="270"/>
      <c r="FD18" s="270"/>
      <c r="FE18" s="270"/>
      <c r="FF18" s="270"/>
      <c r="FG18" s="270"/>
      <c r="FH18" s="270"/>
      <c r="FI18" s="270"/>
      <c r="FJ18" s="270"/>
      <c r="FK18" s="270"/>
      <c r="FL18" s="270"/>
      <c r="FM18" s="270"/>
      <c r="KB18" s="24"/>
      <c r="KC18" s="24"/>
      <c r="KD18" s="24"/>
      <c r="KE18" s="24"/>
      <c r="KF18" s="24"/>
      <c r="KG18" s="24"/>
      <c r="KH18" s="24"/>
      <c r="KI18" s="24"/>
      <c r="KJ18" s="24"/>
      <c r="KK18" s="24"/>
      <c r="KL18" s="2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24"/>
      <c r="KX18" s="24"/>
      <c r="KY18" s="24"/>
      <c r="KZ18" s="24"/>
      <c r="LA18" s="24"/>
      <c r="LB18" s="24"/>
      <c r="LC18" s="24"/>
      <c r="LD18" s="24"/>
      <c r="LE18" s="24"/>
      <c r="LF18" s="24"/>
      <c r="LG18" s="24"/>
      <c r="LH18" s="24"/>
      <c r="LI18" s="24"/>
      <c r="LJ18" s="24"/>
      <c r="LK18" s="24"/>
      <c r="LL18" s="24"/>
      <c r="LM18" s="24"/>
      <c r="LN18" s="24"/>
      <c r="LO18" s="24"/>
      <c r="LP18" s="24"/>
      <c r="LQ18" s="24"/>
      <c r="LR18" s="24"/>
      <c r="LS18" s="24"/>
      <c r="LT18" s="24"/>
      <c r="LU18" s="24"/>
      <c r="LV18" s="24"/>
      <c r="LW18" s="24"/>
      <c r="LX18" s="24"/>
      <c r="LY18" s="24"/>
      <c r="LZ18" s="24"/>
      <c r="MA18" s="24"/>
      <c r="MB18" s="24"/>
      <c r="MC18" s="24"/>
      <c r="MD18" s="24"/>
      <c r="ME18" s="24"/>
      <c r="MF18" s="24"/>
      <c r="MG18" s="24"/>
      <c r="MH18" s="24"/>
      <c r="MI18" s="24"/>
      <c r="MJ18" s="24"/>
      <c r="MK18" s="24"/>
      <c r="ML18" s="24"/>
      <c r="MM18" s="24"/>
      <c r="MN18" s="2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</row>
    <row r="19" spans="1:363 1777:1835" ht="45" x14ac:dyDescent="0.25">
      <c r="A19" s="177" t="s">
        <v>66</v>
      </c>
      <c r="B19" s="176">
        <f t="shared" si="4"/>
        <v>260000</v>
      </c>
      <c r="C19" s="263"/>
      <c r="D19" s="264"/>
      <c r="E19" s="264"/>
      <c r="F19" s="28"/>
      <c r="G19" s="160"/>
      <c r="H19" s="28"/>
      <c r="I19" s="160" t="s">
        <v>67</v>
      </c>
      <c r="J19" s="278">
        <v>20</v>
      </c>
      <c r="K19" s="28">
        <v>13000</v>
      </c>
      <c r="L19" s="28">
        <f t="shared" si="5"/>
        <v>260000</v>
      </c>
      <c r="M19" s="265"/>
      <c r="N19" s="28"/>
      <c r="O19" s="28"/>
      <c r="P19" s="28"/>
      <c r="Q19" s="264"/>
      <c r="R19" s="264"/>
      <c r="S19" s="264"/>
      <c r="T19" s="264"/>
      <c r="U19" s="28">
        <f t="shared" si="6"/>
        <v>260000</v>
      </c>
      <c r="BPI19" s="74"/>
      <c r="BPJ19" s="74"/>
      <c r="BPK19" s="74"/>
      <c r="BPL19" s="74"/>
      <c r="BPM19" s="74"/>
      <c r="BPN19" s="74"/>
      <c r="BPO19" s="74"/>
      <c r="BPP19" s="74"/>
      <c r="BPQ19" s="74"/>
      <c r="BPR19" s="74"/>
      <c r="BPS19" s="74"/>
      <c r="BPT19" s="74"/>
      <c r="BPU19" s="74"/>
      <c r="BPV19" s="74"/>
      <c r="BPW19" s="74"/>
      <c r="BPX19" s="74"/>
      <c r="BPY19" s="74"/>
      <c r="BPZ19" s="74"/>
      <c r="BQA19" s="74"/>
      <c r="BQB19" s="74"/>
      <c r="BQC19" s="74"/>
      <c r="BQD19" s="74"/>
      <c r="BQE19" s="74"/>
      <c r="BQF19" s="74"/>
      <c r="BQG19" s="74"/>
      <c r="BQH19" s="74"/>
      <c r="BQI19" s="74"/>
      <c r="BQJ19" s="74"/>
      <c r="BQK19" s="74"/>
      <c r="BQL19" s="74"/>
      <c r="BQM19" s="74"/>
      <c r="BQN19" s="74"/>
      <c r="BQO19" s="74"/>
      <c r="BQP19" s="74"/>
      <c r="BQQ19" s="74"/>
      <c r="BQR19" s="74"/>
      <c r="BQS19" s="74"/>
      <c r="BQT19" s="74"/>
      <c r="BQU19" s="74"/>
      <c r="BQV19" s="74"/>
      <c r="BQW19" s="74"/>
      <c r="BQX19" s="74"/>
      <c r="BQY19" s="74"/>
      <c r="BQZ19" s="74"/>
      <c r="BRA19" s="74"/>
      <c r="BRB19" s="74"/>
      <c r="BRC19" s="74"/>
      <c r="BRD19" s="74"/>
      <c r="BRE19" s="74"/>
      <c r="BRF19" s="74"/>
      <c r="BRG19" s="74"/>
      <c r="BRH19" s="74"/>
      <c r="BRI19" s="74"/>
      <c r="BRJ19" s="74"/>
      <c r="BRK19" s="74"/>
      <c r="BRL19" s="74"/>
      <c r="BRM19" s="74"/>
      <c r="BRN19" s="74"/>
      <c r="BRO19" s="74"/>
    </row>
    <row r="20" spans="1:363 1777:1835" ht="45" x14ac:dyDescent="0.25">
      <c r="A20" s="177" t="s">
        <v>68</v>
      </c>
      <c r="B20" s="176">
        <f t="shared" si="4"/>
        <v>370000</v>
      </c>
      <c r="C20" s="263"/>
      <c r="D20" s="264"/>
      <c r="E20" s="264"/>
      <c r="F20" s="28"/>
      <c r="G20" s="160"/>
      <c r="H20" s="28"/>
      <c r="I20" s="160" t="s">
        <v>69</v>
      </c>
      <c r="J20" s="278">
        <v>1</v>
      </c>
      <c r="K20" s="28">
        <v>370000</v>
      </c>
      <c r="L20" s="28">
        <f t="shared" si="5"/>
        <v>370000</v>
      </c>
      <c r="M20" s="265"/>
      <c r="N20" s="28"/>
      <c r="O20" s="28"/>
      <c r="P20" s="28"/>
      <c r="Q20" s="264"/>
      <c r="R20" s="264"/>
      <c r="S20" s="264"/>
      <c r="T20" s="264"/>
      <c r="U20" s="28">
        <f t="shared" si="6"/>
        <v>370000</v>
      </c>
    </row>
    <row r="21" spans="1:363 1777:1835" s="259" customFormat="1" x14ac:dyDescent="0.25">
      <c r="A21" s="177" t="s">
        <v>72</v>
      </c>
      <c r="B21" s="176">
        <f t="shared" si="4"/>
        <v>200000</v>
      </c>
      <c r="C21" s="263"/>
      <c r="D21" s="264"/>
      <c r="E21" s="264"/>
      <c r="F21" s="28"/>
      <c r="G21" s="160"/>
      <c r="H21" s="28"/>
      <c r="I21" s="160"/>
      <c r="J21" s="278">
        <v>1</v>
      </c>
      <c r="K21" s="28">
        <v>200000</v>
      </c>
      <c r="L21" s="28">
        <f t="shared" si="5"/>
        <v>200000</v>
      </c>
      <c r="M21" s="265"/>
      <c r="N21" s="28"/>
      <c r="O21" s="28"/>
      <c r="P21" s="28"/>
      <c r="Q21" s="264"/>
      <c r="R21" s="264"/>
      <c r="S21" s="264"/>
      <c r="T21" s="264"/>
      <c r="U21" s="28">
        <f t="shared" si="6"/>
        <v>200000</v>
      </c>
      <c r="V21" s="269"/>
      <c r="W21" s="269"/>
      <c r="X21" s="269"/>
      <c r="Y21" s="269"/>
      <c r="Z21" s="269"/>
      <c r="AA21" s="269"/>
      <c r="AB21" s="269"/>
      <c r="AC21" s="269"/>
      <c r="AD21" s="269"/>
      <c r="AE21" s="269"/>
      <c r="AF21" s="269"/>
      <c r="AG21" s="269"/>
      <c r="AH21" s="269"/>
      <c r="AI21" s="269"/>
      <c r="AJ21" s="269"/>
      <c r="AK21" s="269"/>
      <c r="AL21" s="269"/>
      <c r="AM21" s="269"/>
      <c r="AN21" s="269"/>
      <c r="AO21" s="269"/>
      <c r="AP21" s="269"/>
      <c r="AQ21" s="269"/>
      <c r="AR21" s="269"/>
      <c r="AS21" s="269"/>
      <c r="AT21" s="269"/>
      <c r="AU21" s="269"/>
      <c r="AV21" s="269"/>
      <c r="AW21" s="269"/>
      <c r="AX21" s="269"/>
      <c r="AY21" s="269"/>
      <c r="AZ21" s="269"/>
      <c r="BA21" s="269"/>
      <c r="BB21" s="269"/>
      <c r="BC21" s="269"/>
      <c r="BD21" s="269"/>
      <c r="BE21" s="269"/>
      <c r="BF21" s="269"/>
      <c r="BG21" s="269"/>
      <c r="BH21" s="269"/>
      <c r="BI21" s="269"/>
      <c r="BJ21" s="269"/>
      <c r="BK21" s="269"/>
      <c r="BL21" s="269"/>
      <c r="BM21" s="269"/>
      <c r="BN21" s="269"/>
      <c r="BO21" s="269"/>
      <c r="BP21" s="269"/>
      <c r="BQ21" s="269"/>
      <c r="BR21" s="269"/>
      <c r="BS21" s="269"/>
      <c r="BT21" s="269"/>
      <c r="BU21" s="269"/>
      <c r="BV21" s="269"/>
      <c r="BW21" s="269"/>
      <c r="BX21" s="269"/>
      <c r="BY21" s="269"/>
      <c r="BZ21" s="269"/>
      <c r="CA21" s="269"/>
      <c r="CB21" s="269"/>
      <c r="CC21" s="269"/>
      <c r="CD21" s="269"/>
      <c r="CE21" s="269"/>
      <c r="CF21" s="269"/>
      <c r="CG21" s="269"/>
      <c r="CH21" s="269"/>
      <c r="CI21" s="269"/>
      <c r="CJ21" s="269"/>
      <c r="CK21" s="269"/>
      <c r="CL21" s="269"/>
      <c r="CM21" s="269"/>
      <c r="CN21" s="269"/>
      <c r="CO21" s="269"/>
      <c r="CP21" s="269"/>
      <c r="CQ21" s="269"/>
      <c r="CR21" s="269"/>
      <c r="CS21" s="269"/>
      <c r="CT21" s="269"/>
      <c r="CU21" s="269"/>
      <c r="CV21" s="269"/>
      <c r="CW21" s="269"/>
      <c r="CX21" s="269"/>
      <c r="CY21" s="269"/>
      <c r="CZ21" s="269"/>
      <c r="DA21" s="269"/>
      <c r="DB21" s="269"/>
      <c r="DC21" s="269"/>
      <c r="DD21" s="269"/>
      <c r="DE21" s="269"/>
      <c r="DF21" s="269"/>
      <c r="DG21" s="269"/>
      <c r="DH21" s="269"/>
      <c r="DI21" s="269"/>
      <c r="DJ21" s="269"/>
      <c r="DK21" s="269"/>
      <c r="DL21" s="269"/>
      <c r="DM21" s="269"/>
      <c r="DN21" s="269"/>
      <c r="DO21" s="269"/>
      <c r="DP21" s="269"/>
      <c r="DQ21" s="269"/>
      <c r="DR21" s="269"/>
      <c r="DS21" s="269"/>
      <c r="DT21" s="269"/>
      <c r="DU21" s="269"/>
      <c r="DV21" s="269"/>
      <c r="DW21" s="269"/>
      <c r="DX21" s="269"/>
      <c r="DY21" s="269"/>
      <c r="DZ21" s="269"/>
      <c r="EA21" s="269"/>
      <c r="EB21" s="269"/>
      <c r="EC21" s="269"/>
      <c r="ED21" s="269"/>
      <c r="EE21" s="269"/>
      <c r="EF21" s="269"/>
      <c r="EG21" s="269"/>
      <c r="EH21" s="269"/>
      <c r="EI21" s="269"/>
      <c r="EJ21" s="269"/>
      <c r="EK21" s="269"/>
      <c r="EL21" s="269"/>
      <c r="EM21" s="269"/>
      <c r="EN21" s="269"/>
      <c r="EO21" s="269"/>
      <c r="EP21" s="269"/>
      <c r="EQ21" s="269"/>
      <c r="ER21" s="269"/>
      <c r="ES21" s="269"/>
      <c r="ET21" s="269"/>
      <c r="EU21" s="269"/>
      <c r="EV21" s="269"/>
      <c r="EW21" s="269"/>
      <c r="EX21" s="269"/>
      <c r="EY21" s="269"/>
      <c r="EZ21" s="269"/>
      <c r="FA21" s="269"/>
      <c r="FB21" s="269"/>
      <c r="FC21" s="269"/>
      <c r="FD21" s="269"/>
      <c r="FE21" s="269"/>
      <c r="FF21" s="269"/>
      <c r="FG21" s="269"/>
      <c r="FH21" s="269"/>
      <c r="FI21" s="269"/>
      <c r="FJ21" s="269"/>
      <c r="FK21" s="269"/>
      <c r="FL21" s="269"/>
      <c r="FM21" s="269"/>
    </row>
    <row r="22" spans="1:363 1777:1835" s="259" customFormat="1" x14ac:dyDescent="0.25">
      <c r="A22" s="177" t="s">
        <v>73</v>
      </c>
      <c r="B22" s="176">
        <f t="shared" si="4"/>
        <v>400000</v>
      </c>
      <c r="C22" s="263"/>
      <c r="D22" s="264"/>
      <c r="E22" s="264"/>
      <c r="F22" s="28"/>
      <c r="G22" s="160"/>
      <c r="H22" s="28"/>
      <c r="I22" s="160" t="s">
        <v>74</v>
      </c>
      <c r="J22" s="278">
        <v>1</v>
      </c>
      <c r="K22" s="28">
        <v>400000</v>
      </c>
      <c r="L22" s="28">
        <f t="shared" si="5"/>
        <v>400000</v>
      </c>
      <c r="M22" s="265"/>
      <c r="N22" s="28"/>
      <c r="O22" s="28"/>
      <c r="P22" s="28"/>
      <c r="Q22" s="264"/>
      <c r="R22" s="264"/>
      <c r="S22" s="264"/>
      <c r="T22" s="264"/>
      <c r="U22" s="28">
        <f t="shared" si="6"/>
        <v>400000</v>
      </c>
      <c r="V22" s="269"/>
      <c r="W22" s="269"/>
      <c r="X22" s="269"/>
      <c r="Y22" s="269"/>
      <c r="Z22" s="269"/>
      <c r="AA22" s="269"/>
      <c r="AB22" s="269"/>
      <c r="AC22" s="269"/>
      <c r="AD22" s="269"/>
      <c r="AE22" s="269"/>
      <c r="AF22" s="269"/>
      <c r="AG22" s="269"/>
      <c r="AH22" s="269"/>
      <c r="AI22" s="269"/>
      <c r="AJ22" s="269"/>
      <c r="AK22" s="269"/>
      <c r="AL22" s="269"/>
      <c r="AM22" s="269"/>
      <c r="AN22" s="269"/>
      <c r="AO22" s="269"/>
      <c r="AP22" s="269"/>
      <c r="AQ22" s="269"/>
      <c r="AR22" s="269"/>
      <c r="AS22" s="269"/>
      <c r="AT22" s="269"/>
      <c r="AU22" s="269"/>
      <c r="AV22" s="269"/>
      <c r="AW22" s="269"/>
      <c r="AX22" s="269"/>
      <c r="AY22" s="269"/>
      <c r="AZ22" s="269"/>
      <c r="BA22" s="269"/>
      <c r="BB22" s="269"/>
      <c r="BC22" s="269"/>
      <c r="BD22" s="269"/>
      <c r="BE22" s="269"/>
      <c r="BF22" s="269"/>
      <c r="BG22" s="269"/>
      <c r="BH22" s="269"/>
      <c r="BI22" s="269"/>
      <c r="BJ22" s="269"/>
      <c r="BK22" s="269"/>
      <c r="BL22" s="269"/>
      <c r="BM22" s="269"/>
      <c r="BN22" s="269"/>
      <c r="BO22" s="269"/>
      <c r="BP22" s="269"/>
      <c r="BQ22" s="269"/>
      <c r="BR22" s="269"/>
      <c r="BS22" s="269"/>
      <c r="BT22" s="269"/>
      <c r="BU22" s="269"/>
      <c r="BV22" s="269"/>
      <c r="BW22" s="269"/>
      <c r="BX22" s="269"/>
      <c r="BY22" s="269"/>
      <c r="BZ22" s="269"/>
      <c r="CA22" s="269"/>
      <c r="CB22" s="269"/>
      <c r="CC22" s="269"/>
      <c r="CD22" s="269"/>
      <c r="CE22" s="269"/>
      <c r="CF22" s="269"/>
      <c r="CG22" s="269"/>
      <c r="CH22" s="269"/>
      <c r="CI22" s="269"/>
      <c r="CJ22" s="269"/>
      <c r="CK22" s="269"/>
      <c r="CL22" s="269"/>
      <c r="CM22" s="269"/>
      <c r="CN22" s="269"/>
      <c r="CO22" s="269"/>
      <c r="CP22" s="269"/>
      <c r="CQ22" s="269"/>
      <c r="CR22" s="269"/>
      <c r="CS22" s="269"/>
      <c r="CT22" s="269"/>
      <c r="CU22" s="269"/>
      <c r="CV22" s="269"/>
      <c r="CW22" s="269"/>
      <c r="CX22" s="269"/>
      <c r="CY22" s="269"/>
      <c r="CZ22" s="269"/>
      <c r="DA22" s="269"/>
      <c r="DB22" s="269"/>
      <c r="DC22" s="269"/>
      <c r="DD22" s="269"/>
      <c r="DE22" s="269"/>
      <c r="DF22" s="269"/>
      <c r="DG22" s="269"/>
      <c r="DH22" s="269"/>
      <c r="DI22" s="269"/>
      <c r="DJ22" s="269"/>
      <c r="DK22" s="269"/>
      <c r="DL22" s="269"/>
      <c r="DM22" s="269"/>
      <c r="DN22" s="269"/>
      <c r="DO22" s="269"/>
      <c r="DP22" s="269"/>
      <c r="DQ22" s="269"/>
      <c r="DR22" s="269"/>
      <c r="DS22" s="269"/>
      <c r="DT22" s="269"/>
      <c r="DU22" s="269"/>
      <c r="DV22" s="269"/>
      <c r="DW22" s="269"/>
      <c r="DX22" s="269"/>
      <c r="DY22" s="269"/>
      <c r="DZ22" s="269"/>
      <c r="EA22" s="269"/>
      <c r="EB22" s="269"/>
      <c r="EC22" s="269"/>
      <c r="ED22" s="269"/>
      <c r="EE22" s="269"/>
      <c r="EF22" s="269"/>
      <c r="EG22" s="269"/>
      <c r="EH22" s="269"/>
      <c r="EI22" s="269"/>
      <c r="EJ22" s="269"/>
      <c r="EK22" s="269"/>
      <c r="EL22" s="269"/>
      <c r="EM22" s="269"/>
      <c r="EN22" s="269"/>
      <c r="EO22" s="269"/>
      <c r="EP22" s="269"/>
      <c r="EQ22" s="269"/>
      <c r="ER22" s="269"/>
      <c r="ES22" s="269"/>
      <c r="ET22" s="269"/>
      <c r="EU22" s="269"/>
      <c r="EV22" s="269"/>
      <c r="EW22" s="269"/>
      <c r="EX22" s="269"/>
      <c r="EY22" s="269"/>
      <c r="EZ22" s="269"/>
      <c r="FA22" s="269"/>
      <c r="FB22" s="269"/>
      <c r="FC22" s="269"/>
      <c r="FD22" s="269"/>
      <c r="FE22" s="269"/>
      <c r="FF22" s="269"/>
      <c r="FG22" s="269"/>
      <c r="FH22" s="269"/>
      <c r="FI22" s="269"/>
      <c r="FJ22" s="269"/>
      <c r="FK22" s="269"/>
      <c r="FL22" s="269"/>
      <c r="FM22" s="269"/>
    </row>
    <row r="23" spans="1:363 1777:1835" x14ac:dyDescent="0.25">
      <c r="A23" s="177" t="s">
        <v>77</v>
      </c>
      <c r="B23" s="176">
        <f t="shared" si="4"/>
        <v>300000</v>
      </c>
      <c r="C23" s="263"/>
      <c r="D23" s="264"/>
      <c r="E23" s="264"/>
      <c r="F23" s="28"/>
      <c r="G23" s="160"/>
      <c r="H23" s="28"/>
      <c r="I23" s="160"/>
      <c r="J23" s="278">
        <v>1</v>
      </c>
      <c r="K23" s="28">
        <v>300000</v>
      </c>
      <c r="L23" s="28">
        <f t="shared" si="5"/>
        <v>300000</v>
      </c>
      <c r="M23" s="265"/>
      <c r="N23" s="28"/>
      <c r="O23" s="28"/>
      <c r="P23" s="28"/>
      <c r="Q23" s="264"/>
      <c r="R23" s="264"/>
      <c r="S23" s="264"/>
      <c r="T23" s="264"/>
      <c r="U23" s="28">
        <f t="shared" si="6"/>
        <v>300000</v>
      </c>
    </row>
    <row r="24" spans="1:363 1777:1835" x14ac:dyDescent="0.25">
      <c r="A24" s="163" t="s">
        <v>158</v>
      </c>
      <c r="B24" s="164">
        <f>SUM(B25:B26)</f>
        <v>600000</v>
      </c>
      <c r="C24" s="163"/>
      <c r="D24" s="163"/>
      <c r="E24" s="164"/>
      <c r="F24" s="163"/>
      <c r="G24" s="163"/>
      <c r="H24" s="164"/>
      <c r="I24" s="163"/>
      <c r="J24" s="163"/>
      <c r="K24" s="164"/>
      <c r="L24" s="163"/>
      <c r="M24" s="163"/>
      <c r="N24" s="164"/>
      <c r="O24" s="163"/>
      <c r="P24" s="163"/>
      <c r="Q24" s="164"/>
      <c r="R24" s="163"/>
      <c r="S24" s="163"/>
      <c r="T24" s="164"/>
      <c r="U24" s="163"/>
    </row>
    <row r="25" spans="1:363 1777:1835" s="257" customFormat="1" ht="30" x14ac:dyDescent="0.25">
      <c r="A25" s="177" t="s">
        <v>83</v>
      </c>
      <c r="B25" s="176">
        <f t="shared" ref="B25:B26" si="7">U25</f>
        <v>500000</v>
      </c>
      <c r="C25" s="263"/>
      <c r="D25" s="264"/>
      <c r="E25" s="264"/>
      <c r="F25" s="28"/>
      <c r="G25" s="160"/>
      <c r="H25" s="28"/>
      <c r="I25" s="160"/>
      <c r="J25" s="278"/>
      <c r="K25" s="28"/>
      <c r="L25" s="28"/>
      <c r="M25" s="166"/>
      <c r="N25" s="28"/>
      <c r="O25" s="28"/>
      <c r="P25" s="28"/>
      <c r="Q25" s="264" t="s">
        <v>84</v>
      </c>
      <c r="R25" s="264">
        <v>5</v>
      </c>
      <c r="S25" s="264">
        <v>100000</v>
      </c>
      <c r="T25" s="264">
        <f t="shared" ref="T25:T26" si="8">R25*S25</f>
        <v>500000</v>
      </c>
      <c r="U25" s="28">
        <f t="shared" ref="U25:U26" si="9">F25+H25+L25+P25+T25</f>
        <v>500000</v>
      </c>
      <c r="V25" s="269"/>
      <c r="W25" s="269"/>
      <c r="X25" s="269"/>
      <c r="Y25" s="269"/>
      <c r="Z25" s="269"/>
      <c r="AA25" s="269"/>
      <c r="AB25" s="269"/>
      <c r="AC25" s="269"/>
      <c r="AD25" s="269"/>
      <c r="AE25" s="269"/>
      <c r="AF25" s="269"/>
      <c r="AG25" s="269"/>
      <c r="AH25" s="269"/>
      <c r="AI25" s="269"/>
      <c r="AJ25" s="269"/>
      <c r="AK25" s="269"/>
      <c r="AL25" s="269"/>
      <c r="AM25" s="269"/>
      <c r="AN25" s="269"/>
      <c r="AO25" s="269"/>
      <c r="AP25" s="269"/>
      <c r="AQ25" s="269"/>
      <c r="AR25" s="269"/>
      <c r="AS25" s="269"/>
      <c r="AT25" s="269"/>
      <c r="AU25" s="269"/>
      <c r="AV25" s="269"/>
      <c r="AW25" s="269"/>
      <c r="AX25" s="269"/>
      <c r="AY25" s="269"/>
      <c r="AZ25" s="269"/>
      <c r="BA25" s="269"/>
      <c r="BB25" s="269"/>
      <c r="BC25" s="269"/>
      <c r="BD25" s="269"/>
      <c r="BE25" s="269"/>
      <c r="BF25" s="269"/>
      <c r="BG25" s="269"/>
      <c r="BH25" s="269"/>
      <c r="BI25" s="269"/>
      <c r="BJ25" s="269"/>
      <c r="BK25" s="269"/>
      <c r="BL25" s="269"/>
      <c r="BM25" s="269"/>
      <c r="BN25" s="269"/>
      <c r="BO25" s="269"/>
      <c r="BP25" s="269"/>
      <c r="BQ25" s="269"/>
      <c r="BR25" s="269"/>
      <c r="BS25" s="269"/>
      <c r="BT25" s="269"/>
      <c r="BU25" s="269"/>
      <c r="BV25" s="269"/>
      <c r="BW25" s="269"/>
      <c r="BX25" s="269"/>
      <c r="BY25" s="269"/>
      <c r="BZ25" s="269"/>
      <c r="CA25" s="269"/>
      <c r="CB25" s="269"/>
      <c r="CC25" s="269"/>
      <c r="CD25" s="269"/>
      <c r="CE25" s="269"/>
      <c r="CF25" s="269"/>
      <c r="CG25" s="269"/>
      <c r="CH25" s="269"/>
      <c r="CI25" s="269"/>
      <c r="CJ25" s="269"/>
      <c r="CK25" s="269"/>
      <c r="CL25" s="269"/>
      <c r="CM25" s="269"/>
      <c r="CN25" s="269"/>
      <c r="CO25" s="269"/>
      <c r="CP25" s="269"/>
      <c r="CQ25" s="269"/>
      <c r="CR25" s="269"/>
      <c r="CS25" s="269"/>
      <c r="CT25" s="269"/>
      <c r="CU25" s="269"/>
      <c r="CV25" s="269"/>
      <c r="CW25" s="269"/>
      <c r="CX25" s="269"/>
      <c r="CY25" s="269"/>
      <c r="CZ25" s="269"/>
      <c r="DA25" s="269"/>
      <c r="DB25" s="269"/>
      <c r="DC25" s="269"/>
      <c r="DD25" s="269"/>
      <c r="DE25" s="269"/>
      <c r="DF25" s="269"/>
      <c r="DG25" s="269"/>
      <c r="DH25" s="269"/>
      <c r="DI25" s="269"/>
      <c r="DJ25" s="269"/>
      <c r="DK25" s="269"/>
      <c r="DL25" s="269"/>
      <c r="DM25" s="269"/>
      <c r="DN25" s="269"/>
      <c r="DO25" s="269"/>
      <c r="DP25" s="269"/>
      <c r="DQ25" s="269"/>
      <c r="DR25" s="269"/>
      <c r="DS25" s="269"/>
      <c r="DT25" s="269"/>
      <c r="DU25" s="269"/>
      <c r="DV25" s="269"/>
      <c r="DW25" s="269"/>
      <c r="DX25" s="269"/>
      <c r="DY25" s="269"/>
      <c r="DZ25" s="269"/>
      <c r="EA25" s="269"/>
      <c r="EB25" s="269"/>
      <c r="EC25" s="269"/>
      <c r="ED25" s="269"/>
      <c r="EE25" s="269"/>
      <c r="EF25" s="269"/>
      <c r="EG25" s="269"/>
      <c r="EH25" s="269"/>
      <c r="EI25" s="269"/>
      <c r="EJ25" s="269"/>
      <c r="EK25" s="269"/>
      <c r="EL25" s="269"/>
      <c r="EM25" s="269"/>
      <c r="EN25" s="269"/>
      <c r="EO25" s="269"/>
      <c r="EP25" s="269"/>
      <c r="EQ25" s="269"/>
      <c r="ER25" s="269"/>
      <c r="ES25" s="269"/>
      <c r="ET25" s="269"/>
      <c r="EU25" s="269"/>
      <c r="EV25" s="269"/>
      <c r="EW25" s="269"/>
      <c r="EX25" s="269"/>
      <c r="EY25" s="269"/>
      <c r="EZ25" s="269"/>
      <c r="FA25" s="269"/>
      <c r="FB25" s="269"/>
      <c r="FC25" s="269"/>
      <c r="FD25" s="269"/>
      <c r="FE25" s="269"/>
      <c r="FF25" s="269"/>
      <c r="FG25" s="269"/>
      <c r="FH25" s="269"/>
      <c r="FI25" s="269"/>
      <c r="FJ25" s="269"/>
      <c r="FK25" s="269"/>
      <c r="FL25" s="269"/>
      <c r="FM25" s="269"/>
    </row>
    <row r="26" spans="1:363 1777:1835" s="259" customFormat="1" ht="105" x14ac:dyDescent="0.25">
      <c r="A26" s="177" t="s">
        <v>85</v>
      </c>
      <c r="B26" s="176">
        <f t="shared" si="7"/>
        <v>100000</v>
      </c>
      <c r="C26" s="263"/>
      <c r="D26" s="264"/>
      <c r="E26" s="264"/>
      <c r="F26" s="28"/>
      <c r="G26" s="160"/>
      <c r="H26" s="28"/>
      <c r="I26" s="160"/>
      <c r="J26" s="278"/>
      <c r="K26" s="28"/>
      <c r="L26" s="28"/>
      <c r="M26" s="166"/>
      <c r="N26" s="28"/>
      <c r="O26" s="28"/>
      <c r="P26" s="28"/>
      <c r="Q26" s="264" t="s">
        <v>86</v>
      </c>
      <c r="R26" s="264">
        <v>40</v>
      </c>
      <c r="S26" s="264">
        <v>2500</v>
      </c>
      <c r="T26" s="264">
        <f t="shared" si="8"/>
        <v>100000</v>
      </c>
      <c r="U26" s="28">
        <f t="shared" si="9"/>
        <v>100000</v>
      </c>
      <c r="V26" s="269"/>
      <c r="W26" s="269"/>
      <c r="X26" s="269"/>
      <c r="Y26" s="269"/>
      <c r="Z26" s="269"/>
      <c r="AA26" s="269"/>
      <c r="AB26" s="269"/>
      <c r="AC26" s="269"/>
      <c r="AD26" s="269"/>
      <c r="AE26" s="269"/>
      <c r="AF26" s="269"/>
      <c r="AG26" s="269"/>
      <c r="AH26" s="269"/>
      <c r="AI26" s="269"/>
      <c r="AJ26" s="269"/>
      <c r="AK26" s="269"/>
      <c r="AL26" s="269"/>
      <c r="AM26" s="269"/>
      <c r="AN26" s="269"/>
      <c r="AO26" s="269"/>
      <c r="AP26" s="269"/>
      <c r="AQ26" s="269"/>
      <c r="AR26" s="269"/>
      <c r="AS26" s="269"/>
      <c r="AT26" s="269"/>
      <c r="AU26" s="269"/>
      <c r="AV26" s="269"/>
      <c r="AW26" s="269"/>
      <c r="AX26" s="269"/>
      <c r="AY26" s="269"/>
      <c r="AZ26" s="269"/>
      <c r="BA26" s="269"/>
      <c r="BB26" s="269"/>
      <c r="BC26" s="269"/>
      <c r="BD26" s="269"/>
      <c r="BE26" s="269"/>
      <c r="BF26" s="269"/>
      <c r="BG26" s="269"/>
      <c r="BH26" s="269"/>
      <c r="BI26" s="269"/>
      <c r="BJ26" s="269"/>
      <c r="BK26" s="269"/>
      <c r="BL26" s="269"/>
      <c r="BM26" s="269"/>
      <c r="BN26" s="269"/>
      <c r="BO26" s="269"/>
      <c r="BP26" s="269"/>
      <c r="BQ26" s="269"/>
      <c r="BR26" s="269"/>
      <c r="BS26" s="269"/>
      <c r="BT26" s="269"/>
      <c r="BU26" s="269"/>
      <c r="BV26" s="269"/>
      <c r="BW26" s="269"/>
      <c r="BX26" s="269"/>
      <c r="BY26" s="269"/>
      <c r="BZ26" s="269"/>
      <c r="CA26" s="269"/>
      <c r="CB26" s="269"/>
      <c r="CC26" s="269"/>
      <c r="CD26" s="269"/>
      <c r="CE26" s="269"/>
      <c r="CF26" s="269"/>
      <c r="CG26" s="269"/>
      <c r="CH26" s="269"/>
      <c r="CI26" s="269"/>
      <c r="CJ26" s="269"/>
      <c r="CK26" s="269"/>
      <c r="CL26" s="269"/>
      <c r="CM26" s="269"/>
      <c r="CN26" s="269"/>
      <c r="CO26" s="269"/>
      <c r="CP26" s="269"/>
      <c r="CQ26" s="269"/>
      <c r="CR26" s="269"/>
      <c r="CS26" s="269"/>
      <c r="CT26" s="269"/>
      <c r="CU26" s="269"/>
      <c r="CV26" s="269"/>
      <c r="CW26" s="269"/>
      <c r="CX26" s="269"/>
      <c r="CY26" s="269"/>
      <c r="CZ26" s="269"/>
      <c r="DA26" s="269"/>
      <c r="DB26" s="269"/>
      <c r="DC26" s="269"/>
      <c r="DD26" s="269"/>
      <c r="DE26" s="269"/>
      <c r="DF26" s="269"/>
      <c r="DG26" s="269"/>
      <c r="DH26" s="269"/>
      <c r="DI26" s="269"/>
      <c r="DJ26" s="269"/>
      <c r="DK26" s="269"/>
      <c r="DL26" s="269"/>
      <c r="DM26" s="269"/>
      <c r="DN26" s="269"/>
      <c r="DO26" s="269"/>
      <c r="DP26" s="269"/>
      <c r="DQ26" s="269"/>
      <c r="DR26" s="269"/>
      <c r="DS26" s="269"/>
      <c r="DT26" s="269"/>
      <c r="DU26" s="269"/>
      <c r="DV26" s="269"/>
      <c r="DW26" s="269"/>
      <c r="DX26" s="269"/>
      <c r="DY26" s="269"/>
      <c r="DZ26" s="269"/>
      <c r="EA26" s="269"/>
      <c r="EB26" s="269"/>
      <c r="EC26" s="269"/>
      <c r="ED26" s="269"/>
      <c r="EE26" s="269"/>
      <c r="EF26" s="269"/>
      <c r="EG26" s="269"/>
      <c r="EH26" s="269"/>
      <c r="EI26" s="269"/>
      <c r="EJ26" s="269"/>
      <c r="EK26" s="269"/>
      <c r="EL26" s="269"/>
      <c r="EM26" s="269"/>
      <c r="EN26" s="269"/>
      <c r="EO26" s="269"/>
      <c r="EP26" s="269"/>
      <c r="EQ26" s="269"/>
      <c r="ER26" s="269"/>
      <c r="ES26" s="269"/>
      <c r="ET26" s="269"/>
      <c r="EU26" s="269"/>
      <c r="EV26" s="269"/>
      <c r="EW26" s="269"/>
      <c r="EX26" s="269"/>
      <c r="EY26" s="269"/>
      <c r="EZ26" s="269"/>
      <c r="FA26" s="269"/>
      <c r="FB26" s="269"/>
      <c r="FC26" s="269"/>
      <c r="FD26" s="269"/>
      <c r="FE26" s="269"/>
      <c r="FF26" s="269"/>
      <c r="FG26" s="269"/>
      <c r="FH26" s="269"/>
      <c r="FI26" s="269"/>
      <c r="FJ26" s="269"/>
      <c r="FK26" s="269"/>
      <c r="FL26" s="269"/>
      <c r="FM26" s="269"/>
    </row>
    <row r="27" spans="1:363 1777:1835" x14ac:dyDescent="0.25">
      <c r="A27" s="77" t="s">
        <v>156</v>
      </c>
      <c r="B27" s="161">
        <f>SUM(B28:B42)</f>
        <v>27604600</v>
      </c>
      <c r="C27" s="279" t="s">
        <v>153</v>
      </c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80"/>
      <c r="Q27" s="280"/>
      <c r="R27" s="280"/>
      <c r="S27" s="280"/>
      <c r="T27" s="280"/>
      <c r="U27" s="280"/>
    </row>
    <row r="28" spans="1:363 1777:1835" s="259" customFormat="1" ht="60" x14ac:dyDescent="0.25">
      <c r="A28" s="310" t="s">
        <v>254</v>
      </c>
      <c r="B28" s="176">
        <f t="shared" ref="B28:B41" si="10">U28</f>
        <v>3000</v>
      </c>
      <c r="C28" s="263" t="s">
        <v>162</v>
      </c>
      <c r="D28" s="263">
        <v>5</v>
      </c>
      <c r="E28" s="273">
        <v>600</v>
      </c>
      <c r="F28" s="273">
        <f t="shared" ref="F28:F40" si="11">D28*E28</f>
        <v>3000</v>
      </c>
      <c r="G28" s="160"/>
      <c r="H28" s="28"/>
      <c r="I28" s="160"/>
      <c r="J28" s="28"/>
      <c r="K28" s="28"/>
      <c r="L28" s="28"/>
      <c r="M28" s="160"/>
      <c r="N28" s="28"/>
      <c r="O28" s="28"/>
      <c r="P28" s="28"/>
      <c r="Q28" s="160"/>
      <c r="R28" s="28"/>
      <c r="S28" s="28"/>
      <c r="T28" s="28"/>
      <c r="U28" s="28">
        <f t="shared" ref="U28:U56" si="12">F28+H28+L28+P28+T28</f>
        <v>3000</v>
      </c>
      <c r="V28" s="269"/>
      <c r="W28" s="269"/>
      <c r="X28" s="269"/>
      <c r="Y28" s="269"/>
      <c r="Z28" s="269"/>
      <c r="AA28" s="269"/>
      <c r="AB28" s="269"/>
      <c r="AC28" s="269"/>
      <c r="AD28" s="269"/>
      <c r="AE28" s="269"/>
      <c r="AF28" s="269"/>
      <c r="AG28" s="269"/>
      <c r="AH28" s="269"/>
      <c r="AI28" s="269"/>
      <c r="AJ28" s="269"/>
      <c r="AK28" s="269"/>
      <c r="AL28" s="269"/>
      <c r="AM28" s="269"/>
      <c r="AN28" s="269"/>
      <c r="AO28" s="269"/>
      <c r="AP28" s="269"/>
      <c r="AQ28" s="269"/>
      <c r="AR28" s="269"/>
      <c r="AS28" s="269"/>
      <c r="AT28" s="269"/>
      <c r="AU28" s="269"/>
      <c r="AV28" s="269"/>
      <c r="AW28" s="269"/>
      <c r="AX28" s="269"/>
      <c r="AY28" s="269"/>
      <c r="AZ28" s="269"/>
      <c r="BA28" s="269"/>
      <c r="BB28" s="269"/>
      <c r="BC28" s="269"/>
      <c r="BD28" s="269"/>
      <c r="BE28" s="269"/>
      <c r="BF28" s="269"/>
      <c r="BG28" s="269"/>
      <c r="BH28" s="269"/>
      <c r="BI28" s="269"/>
      <c r="BJ28" s="269"/>
      <c r="BK28" s="269"/>
      <c r="BL28" s="269"/>
      <c r="BM28" s="269"/>
      <c r="BN28" s="269"/>
      <c r="BO28" s="269"/>
      <c r="BP28" s="269"/>
      <c r="BQ28" s="269"/>
      <c r="BR28" s="269"/>
      <c r="BS28" s="269"/>
      <c r="BT28" s="269"/>
      <c r="BU28" s="269"/>
      <c r="BV28" s="269"/>
      <c r="BW28" s="269"/>
      <c r="BX28" s="269"/>
      <c r="BY28" s="269"/>
      <c r="BZ28" s="269"/>
      <c r="CA28" s="269"/>
      <c r="CB28" s="269"/>
      <c r="CC28" s="269"/>
      <c r="CD28" s="269"/>
      <c r="CE28" s="269"/>
      <c r="CF28" s="269"/>
      <c r="CG28" s="269"/>
      <c r="CH28" s="269"/>
      <c r="CI28" s="269"/>
      <c r="CJ28" s="269"/>
      <c r="CK28" s="269"/>
      <c r="CL28" s="269"/>
      <c r="CM28" s="269"/>
      <c r="CN28" s="269"/>
      <c r="CO28" s="269"/>
      <c r="CP28" s="269"/>
      <c r="CQ28" s="269"/>
      <c r="CR28" s="269"/>
      <c r="CS28" s="269"/>
      <c r="CT28" s="269"/>
      <c r="CU28" s="269"/>
      <c r="CV28" s="269"/>
      <c r="CW28" s="269"/>
      <c r="CX28" s="269"/>
      <c r="CY28" s="269"/>
      <c r="CZ28" s="269"/>
      <c r="DA28" s="269"/>
      <c r="DB28" s="269"/>
      <c r="DC28" s="269"/>
      <c r="DD28" s="269"/>
      <c r="DE28" s="269"/>
      <c r="DF28" s="269"/>
      <c r="DG28" s="269"/>
      <c r="DH28" s="269"/>
      <c r="DI28" s="269"/>
      <c r="DJ28" s="269"/>
      <c r="DK28" s="269"/>
      <c r="DL28" s="269"/>
      <c r="DM28" s="269"/>
      <c r="DN28" s="269"/>
      <c r="DO28" s="269"/>
      <c r="DP28" s="269"/>
      <c r="DQ28" s="269"/>
      <c r="DR28" s="269"/>
      <c r="DS28" s="269"/>
      <c r="DT28" s="269"/>
      <c r="DU28" s="269"/>
      <c r="DV28" s="269"/>
      <c r="DW28" s="269"/>
      <c r="DX28" s="269"/>
      <c r="DY28" s="269"/>
      <c r="DZ28" s="269"/>
      <c r="EA28" s="269"/>
      <c r="EB28" s="269"/>
      <c r="EC28" s="269"/>
      <c r="ED28" s="269"/>
      <c r="EE28" s="269"/>
      <c r="EF28" s="269"/>
      <c r="EG28" s="269"/>
      <c r="EH28" s="269"/>
      <c r="EI28" s="269"/>
      <c r="EJ28" s="269"/>
      <c r="EK28" s="269"/>
      <c r="EL28" s="269"/>
      <c r="EM28" s="269"/>
      <c r="EN28" s="269"/>
      <c r="EO28" s="269"/>
      <c r="EP28" s="269"/>
      <c r="EQ28" s="269"/>
      <c r="ER28" s="269"/>
      <c r="ES28" s="269"/>
      <c r="ET28" s="269"/>
      <c r="EU28" s="269"/>
      <c r="EV28" s="269"/>
      <c r="EW28" s="269"/>
      <c r="EX28" s="269"/>
      <c r="EY28" s="269"/>
      <c r="EZ28" s="269"/>
      <c r="FA28" s="269"/>
      <c r="FB28" s="269"/>
      <c r="FC28" s="269"/>
      <c r="FD28" s="269"/>
      <c r="FE28" s="269"/>
      <c r="FF28" s="269"/>
      <c r="FG28" s="269"/>
      <c r="FH28" s="269"/>
      <c r="FI28" s="269"/>
      <c r="FJ28" s="269"/>
      <c r="FK28" s="269"/>
      <c r="FL28" s="269"/>
      <c r="FM28" s="269"/>
    </row>
    <row r="29" spans="1:363 1777:1835" s="259" customFormat="1" ht="30" x14ac:dyDescent="0.25">
      <c r="A29" s="310"/>
      <c r="B29" s="176">
        <f t="shared" si="10"/>
        <v>26400</v>
      </c>
      <c r="C29" s="263" t="s">
        <v>160</v>
      </c>
      <c r="D29" s="263">
        <v>44</v>
      </c>
      <c r="E29" s="273">
        <v>600</v>
      </c>
      <c r="F29" s="273">
        <f t="shared" si="11"/>
        <v>26400</v>
      </c>
      <c r="G29" s="160"/>
      <c r="H29" s="28"/>
      <c r="I29" s="160"/>
      <c r="J29" s="28"/>
      <c r="K29" s="28"/>
      <c r="L29" s="28"/>
      <c r="M29" s="160"/>
      <c r="N29" s="28"/>
      <c r="O29" s="28"/>
      <c r="P29" s="28"/>
      <c r="Q29" s="160"/>
      <c r="R29" s="28"/>
      <c r="S29" s="28"/>
      <c r="T29" s="28"/>
      <c r="U29" s="28">
        <f t="shared" si="12"/>
        <v>26400</v>
      </c>
      <c r="V29" s="269"/>
      <c r="W29" s="269"/>
      <c r="X29" s="269"/>
      <c r="Y29" s="269"/>
      <c r="Z29" s="269"/>
      <c r="AA29" s="269"/>
      <c r="AB29" s="269"/>
      <c r="AC29" s="269"/>
      <c r="AD29" s="269"/>
      <c r="AE29" s="269"/>
      <c r="AF29" s="269"/>
      <c r="AG29" s="269"/>
      <c r="AH29" s="269"/>
      <c r="AI29" s="269"/>
      <c r="AJ29" s="269"/>
      <c r="AK29" s="269"/>
      <c r="AL29" s="269"/>
      <c r="AM29" s="269"/>
      <c r="AN29" s="269"/>
      <c r="AO29" s="269"/>
      <c r="AP29" s="269"/>
      <c r="AQ29" s="269"/>
      <c r="AR29" s="269"/>
      <c r="AS29" s="269"/>
      <c r="AT29" s="269"/>
      <c r="AU29" s="269"/>
      <c r="AV29" s="269"/>
      <c r="AW29" s="269"/>
      <c r="AX29" s="269"/>
      <c r="AY29" s="269"/>
      <c r="AZ29" s="269"/>
      <c r="BA29" s="269"/>
      <c r="BB29" s="269"/>
      <c r="BC29" s="269"/>
      <c r="BD29" s="269"/>
      <c r="BE29" s="269"/>
      <c r="BF29" s="269"/>
      <c r="BG29" s="269"/>
      <c r="BH29" s="269"/>
      <c r="BI29" s="269"/>
      <c r="BJ29" s="269"/>
      <c r="BK29" s="269"/>
      <c r="BL29" s="269"/>
      <c r="BM29" s="269"/>
      <c r="BN29" s="269"/>
      <c r="BO29" s="269"/>
      <c r="BP29" s="269"/>
      <c r="BQ29" s="269"/>
      <c r="BR29" s="269"/>
      <c r="BS29" s="269"/>
      <c r="BT29" s="269"/>
      <c r="BU29" s="269"/>
      <c r="BV29" s="269"/>
      <c r="BW29" s="269"/>
      <c r="BX29" s="269"/>
      <c r="BY29" s="269"/>
      <c r="BZ29" s="269"/>
      <c r="CA29" s="269"/>
      <c r="CB29" s="269"/>
      <c r="CC29" s="269"/>
      <c r="CD29" s="269"/>
      <c r="CE29" s="269"/>
      <c r="CF29" s="269"/>
      <c r="CG29" s="269"/>
      <c r="CH29" s="269"/>
      <c r="CI29" s="269"/>
      <c r="CJ29" s="269"/>
      <c r="CK29" s="269"/>
      <c r="CL29" s="269"/>
      <c r="CM29" s="269"/>
      <c r="CN29" s="269"/>
      <c r="CO29" s="269"/>
      <c r="CP29" s="269"/>
      <c r="CQ29" s="269"/>
      <c r="CR29" s="269"/>
      <c r="CS29" s="269"/>
      <c r="CT29" s="269"/>
      <c r="CU29" s="269"/>
      <c r="CV29" s="269"/>
      <c r="CW29" s="269"/>
      <c r="CX29" s="269"/>
      <c r="CY29" s="269"/>
      <c r="CZ29" s="269"/>
      <c r="DA29" s="269"/>
      <c r="DB29" s="269"/>
      <c r="DC29" s="269"/>
      <c r="DD29" s="269"/>
      <c r="DE29" s="269"/>
      <c r="DF29" s="269"/>
      <c r="DG29" s="269"/>
      <c r="DH29" s="269"/>
      <c r="DI29" s="269"/>
      <c r="DJ29" s="269"/>
      <c r="DK29" s="269"/>
      <c r="DL29" s="269"/>
      <c r="DM29" s="269"/>
      <c r="DN29" s="269"/>
      <c r="DO29" s="269"/>
      <c r="DP29" s="269"/>
      <c r="DQ29" s="269"/>
      <c r="DR29" s="269"/>
      <c r="DS29" s="269"/>
      <c r="DT29" s="269"/>
      <c r="DU29" s="269"/>
      <c r="DV29" s="269"/>
      <c r="DW29" s="269"/>
      <c r="DX29" s="269"/>
      <c r="DY29" s="269"/>
      <c r="DZ29" s="269"/>
      <c r="EA29" s="269"/>
      <c r="EB29" s="269"/>
      <c r="EC29" s="269"/>
      <c r="ED29" s="269"/>
      <c r="EE29" s="269"/>
      <c r="EF29" s="269"/>
      <c r="EG29" s="269"/>
      <c r="EH29" s="269"/>
      <c r="EI29" s="269"/>
      <c r="EJ29" s="269"/>
      <c r="EK29" s="269"/>
      <c r="EL29" s="269"/>
      <c r="EM29" s="269"/>
      <c r="EN29" s="269"/>
      <c r="EO29" s="269"/>
      <c r="EP29" s="269"/>
      <c r="EQ29" s="269"/>
      <c r="ER29" s="269"/>
      <c r="ES29" s="269"/>
      <c r="ET29" s="269"/>
      <c r="EU29" s="269"/>
      <c r="EV29" s="269"/>
      <c r="EW29" s="269"/>
      <c r="EX29" s="269"/>
      <c r="EY29" s="269"/>
      <c r="EZ29" s="269"/>
      <c r="FA29" s="269"/>
      <c r="FB29" s="269"/>
      <c r="FC29" s="269"/>
      <c r="FD29" s="269"/>
      <c r="FE29" s="269"/>
      <c r="FF29" s="269"/>
      <c r="FG29" s="269"/>
      <c r="FH29" s="269"/>
      <c r="FI29" s="269"/>
      <c r="FJ29" s="269"/>
      <c r="FK29" s="269"/>
      <c r="FL29" s="269"/>
      <c r="FM29" s="269"/>
    </row>
    <row r="30" spans="1:363 1777:1835" s="259" customFormat="1" ht="45" customHeight="1" x14ac:dyDescent="0.25">
      <c r="A30" s="310"/>
      <c r="B30" s="176">
        <f t="shared" si="10"/>
        <v>27000</v>
      </c>
      <c r="C30" s="263" t="s">
        <v>161</v>
      </c>
      <c r="D30" s="263">
        <v>45</v>
      </c>
      <c r="E30" s="273">
        <v>600</v>
      </c>
      <c r="F30" s="273">
        <f t="shared" si="11"/>
        <v>27000</v>
      </c>
      <c r="G30" s="160"/>
      <c r="H30" s="28"/>
      <c r="I30" s="160"/>
      <c r="J30" s="28"/>
      <c r="K30" s="28"/>
      <c r="L30" s="28"/>
      <c r="M30" s="160"/>
      <c r="N30" s="28"/>
      <c r="O30" s="28"/>
      <c r="P30" s="28"/>
      <c r="Q30" s="160"/>
      <c r="R30" s="28"/>
      <c r="S30" s="28"/>
      <c r="T30" s="28"/>
      <c r="U30" s="28">
        <f t="shared" si="12"/>
        <v>27000</v>
      </c>
      <c r="V30" s="269"/>
      <c r="W30" s="269"/>
      <c r="X30" s="269"/>
      <c r="Y30" s="269"/>
      <c r="Z30" s="269"/>
      <c r="AA30" s="269"/>
      <c r="AB30" s="269"/>
      <c r="AC30" s="269"/>
      <c r="AD30" s="269"/>
      <c r="AE30" s="269"/>
      <c r="AF30" s="269"/>
      <c r="AG30" s="269"/>
      <c r="AH30" s="269"/>
      <c r="AI30" s="269"/>
      <c r="AJ30" s="269"/>
      <c r="AK30" s="269"/>
      <c r="AL30" s="269"/>
      <c r="AM30" s="269"/>
      <c r="AN30" s="269"/>
      <c r="AO30" s="269"/>
      <c r="AP30" s="269"/>
      <c r="AQ30" s="269"/>
      <c r="AR30" s="269"/>
      <c r="AS30" s="269"/>
      <c r="AT30" s="269"/>
      <c r="AU30" s="269"/>
      <c r="AV30" s="269"/>
      <c r="AW30" s="269"/>
      <c r="AX30" s="269"/>
      <c r="AY30" s="269"/>
      <c r="AZ30" s="269"/>
      <c r="BA30" s="269"/>
      <c r="BB30" s="269"/>
      <c r="BC30" s="269"/>
      <c r="BD30" s="269"/>
      <c r="BE30" s="269"/>
      <c r="BF30" s="269"/>
      <c r="BG30" s="269"/>
      <c r="BH30" s="269"/>
      <c r="BI30" s="269"/>
      <c r="BJ30" s="269"/>
      <c r="BK30" s="269"/>
      <c r="BL30" s="269"/>
      <c r="BM30" s="269"/>
      <c r="BN30" s="269"/>
      <c r="BO30" s="269"/>
      <c r="BP30" s="269"/>
      <c r="BQ30" s="269"/>
      <c r="BR30" s="269"/>
      <c r="BS30" s="269"/>
      <c r="BT30" s="269"/>
      <c r="BU30" s="269"/>
      <c r="BV30" s="269"/>
      <c r="BW30" s="269"/>
      <c r="BX30" s="269"/>
      <c r="BY30" s="269"/>
      <c r="BZ30" s="269"/>
      <c r="CA30" s="269"/>
      <c r="CB30" s="269"/>
      <c r="CC30" s="269"/>
      <c r="CD30" s="269"/>
      <c r="CE30" s="269"/>
      <c r="CF30" s="269"/>
      <c r="CG30" s="269"/>
      <c r="CH30" s="269"/>
      <c r="CI30" s="269"/>
      <c r="CJ30" s="269"/>
      <c r="CK30" s="269"/>
      <c r="CL30" s="269"/>
      <c r="CM30" s="269"/>
      <c r="CN30" s="269"/>
      <c r="CO30" s="269"/>
      <c r="CP30" s="269"/>
      <c r="CQ30" s="269"/>
      <c r="CR30" s="269"/>
      <c r="CS30" s="269"/>
      <c r="CT30" s="269"/>
      <c r="CU30" s="269"/>
      <c r="CV30" s="269"/>
      <c r="CW30" s="269"/>
      <c r="CX30" s="269"/>
      <c r="CY30" s="269"/>
      <c r="CZ30" s="269"/>
      <c r="DA30" s="269"/>
      <c r="DB30" s="269"/>
      <c r="DC30" s="269"/>
      <c r="DD30" s="269"/>
      <c r="DE30" s="269"/>
      <c r="DF30" s="269"/>
      <c r="DG30" s="269"/>
      <c r="DH30" s="269"/>
      <c r="DI30" s="269"/>
      <c r="DJ30" s="269"/>
      <c r="DK30" s="269"/>
      <c r="DL30" s="269"/>
      <c r="DM30" s="269"/>
      <c r="DN30" s="269"/>
      <c r="DO30" s="269"/>
      <c r="DP30" s="269"/>
      <c r="DQ30" s="269"/>
      <c r="DR30" s="269"/>
      <c r="DS30" s="269"/>
      <c r="DT30" s="269"/>
      <c r="DU30" s="269"/>
      <c r="DV30" s="269"/>
      <c r="DW30" s="269"/>
      <c r="DX30" s="269"/>
      <c r="DY30" s="269"/>
      <c r="DZ30" s="269"/>
      <c r="EA30" s="269"/>
      <c r="EB30" s="269"/>
      <c r="EC30" s="269"/>
      <c r="ED30" s="269"/>
      <c r="EE30" s="269"/>
      <c r="EF30" s="269"/>
      <c r="EG30" s="269"/>
      <c r="EH30" s="269"/>
      <c r="EI30" s="269"/>
      <c r="EJ30" s="269"/>
      <c r="EK30" s="269"/>
      <c r="EL30" s="269"/>
      <c r="EM30" s="269"/>
      <c r="EN30" s="269"/>
      <c r="EO30" s="269"/>
      <c r="EP30" s="269"/>
      <c r="EQ30" s="269"/>
      <c r="ER30" s="269"/>
      <c r="ES30" s="269"/>
      <c r="ET30" s="269"/>
      <c r="EU30" s="269"/>
      <c r="EV30" s="269"/>
      <c r="EW30" s="269"/>
      <c r="EX30" s="269"/>
      <c r="EY30" s="269"/>
      <c r="EZ30" s="269"/>
      <c r="FA30" s="269"/>
      <c r="FB30" s="269"/>
      <c r="FC30" s="269"/>
      <c r="FD30" s="269"/>
      <c r="FE30" s="269"/>
      <c r="FF30" s="269"/>
      <c r="FG30" s="269"/>
      <c r="FH30" s="269"/>
      <c r="FI30" s="269"/>
      <c r="FJ30" s="269"/>
      <c r="FK30" s="269"/>
      <c r="FL30" s="269"/>
      <c r="FM30" s="269"/>
    </row>
    <row r="31" spans="1:363 1777:1835" ht="60" x14ac:dyDescent="0.25">
      <c r="A31" s="310"/>
      <c r="B31" s="176">
        <f t="shared" si="10"/>
        <v>24000</v>
      </c>
      <c r="C31" s="263" t="s">
        <v>163</v>
      </c>
      <c r="D31" s="263">
        <v>40</v>
      </c>
      <c r="E31" s="273">
        <v>600</v>
      </c>
      <c r="F31" s="273">
        <f t="shared" si="11"/>
        <v>24000</v>
      </c>
      <c r="G31" s="160"/>
      <c r="H31" s="28"/>
      <c r="I31" s="160"/>
      <c r="J31" s="28"/>
      <c r="K31" s="28"/>
      <c r="L31" s="28"/>
      <c r="M31" s="160"/>
      <c r="N31" s="28"/>
      <c r="O31" s="28"/>
      <c r="P31" s="28"/>
      <c r="Q31" s="160"/>
      <c r="R31" s="28"/>
      <c r="S31" s="28"/>
      <c r="T31" s="28"/>
      <c r="U31" s="28">
        <f t="shared" si="12"/>
        <v>24000</v>
      </c>
    </row>
    <row r="32" spans="1:363 1777:1835" ht="45" x14ac:dyDescent="0.25">
      <c r="A32" s="310"/>
      <c r="B32" s="176">
        <f t="shared" si="10"/>
        <v>9000</v>
      </c>
      <c r="C32" s="263" t="s">
        <v>164</v>
      </c>
      <c r="D32" s="263">
        <v>15</v>
      </c>
      <c r="E32" s="273">
        <v>600</v>
      </c>
      <c r="F32" s="273">
        <f t="shared" si="11"/>
        <v>9000</v>
      </c>
      <c r="G32" s="160"/>
      <c r="H32" s="28"/>
      <c r="I32" s="160"/>
      <c r="J32" s="28"/>
      <c r="K32" s="28"/>
      <c r="L32" s="28"/>
      <c r="M32" s="160"/>
      <c r="N32" s="28"/>
      <c r="O32" s="28"/>
      <c r="P32" s="28"/>
      <c r="Q32" s="160"/>
      <c r="R32" s="28"/>
      <c r="S32" s="28"/>
      <c r="T32" s="28"/>
      <c r="U32" s="28">
        <f t="shared" si="12"/>
        <v>9000</v>
      </c>
    </row>
    <row r="33" spans="1:169 1777:1835" ht="55.5" customHeight="1" x14ac:dyDescent="0.25">
      <c r="A33" s="167" t="s">
        <v>230</v>
      </c>
      <c r="B33" s="176">
        <f t="shared" si="10"/>
        <v>284000</v>
      </c>
      <c r="C33" s="263" t="s">
        <v>231</v>
      </c>
      <c r="D33" s="263">
        <v>1</v>
      </c>
      <c r="E33" s="273">
        <v>284000</v>
      </c>
      <c r="F33" s="273">
        <f t="shared" si="11"/>
        <v>284000</v>
      </c>
      <c r="G33" s="160"/>
      <c r="H33" s="28"/>
      <c r="I33" s="160"/>
      <c r="J33" s="28"/>
      <c r="K33" s="28"/>
      <c r="L33" s="28"/>
      <c r="M33" s="160"/>
      <c r="N33" s="28"/>
      <c r="O33" s="28"/>
      <c r="P33" s="28"/>
      <c r="Q33" s="160"/>
      <c r="R33" s="28"/>
      <c r="S33" s="28"/>
      <c r="T33" s="28"/>
      <c r="U33" s="28">
        <f t="shared" si="12"/>
        <v>284000</v>
      </c>
    </row>
    <row r="34" spans="1:169 1777:1835" ht="45" x14ac:dyDescent="0.25">
      <c r="A34" s="167" t="s">
        <v>229</v>
      </c>
      <c r="B34" s="176">
        <f t="shared" si="10"/>
        <v>330000</v>
      </c>
      <c r="C34" s="263" t="s">
        <v>101</v>
      </c>
      <c r="D34" s="263">
        <v>1</v>
      </c>
      <c r="E34" s="273">
        <v>330000</v>
      </c>
      <c r="F34" s="273">
        <f t="shared" si="11"/>
        <v>330000</v>
      </c>
      <c r="G34" s="160"/>
      <c r="H34" s="28"/>
      <c r="I34" s="160"/>
      <c r="J34" s="28"/>
      <c r="K34" s="28"/>
      <c r="L34" s="28"/>
      <c r="M34" s="160"/>
      <c r="N34" s="28"/>
      <c r="O34" s="28"/>
      <c r="P34" s="28"/>
      <c r="Q34" s="160"/>
      <c r="R34" s="28"/>
      <c r="S34" s="28"/>
      <c r="T34" s="28"/>
      <c r="U34" s="28">
        <f t="shared" si="12"/>
        <v>330000</v>
      </c>
    </row>
    <row r="35" spans="1:169 1777:1835" ht="30" x14ac:dyDescent="0.25">
      <c r="A35" s="310" t="s">
        <v>165</v>
      </c>
      <c r="B35" s="176">
        <f t="shared" si="10"/>
        <v>25000000</v>
      </c>
      <c r="C35" s="263" t="s">
        <v>236</v>
      </c>
      <c r="D35" s="263">
        <v>1</v>
      </c>
      <c r="E35" s="273">
        <v>25000000</v>
      </c>
      <c r="F35" s="273">
        <f t="shared" si="11"/>
        <v>25000000</v>
      </c>
      <c r="G35" s="160"/>
      <c r="H35" s="28"/>
      <c r="I35" s="160"/>
      <c r="J35" s="28"/>
      <c r="K35" s="28"/>
      <c r="L35" s="28"/>
      <c r="M35" s="160"/>
      <c r="N35" s="28"/>
      <c r="O35" s="28"/>
      <c r="P35" s="28"/>
      <c r="Q35" s="160"/>
      <c r="R35" s="28"/>
      <c r="S35" s="28"/>
      <c r="T35" s="28"/>
      <c r="U35" s="28">
        <f t="shared" si="12"/>
        <v>25000000</v>
      </c>
    </row>
    <row r="36" spans="1:169 1777:1835" s="260" customFormat="1" ht="30" x14ac:dyDescent="0.25">
      <c r="A36" s="310"/>
      <c r="B36" s="176">
        <f t="shared" si="10"/>
        <v>40000</v>
      </c>
      <c r="C36" s="263" t="s">
        <v>166</v>
      </c>
      <c r="D36" s="263">
        <v>2</v>
      </c>
      <c r="E36" s="273">
        <v>20000</v>
      </c>
      <c r="F36" s="273">
        <f t="shared" si="11"/>
        <v>40000</v>
      </c>
      <c r="G36" s="160"/>
      <c r="H36" s="28"/>
      <c r="I36" s="160"/>
      <c r="J36" s="28"/>
      <c r="K36" s="28"/>
      <c r="L36" s="28"/>
      <c r="M36" s="160"/>
      <c r="N36" s="28"/>
      <c r="O36" s="28"/>
      <c r="P36" s="28"/>
      <c r="Q36" s="160"/>
      <c r="R36" s="28"/>
      <c r="S36" s="28"/>
      <c r="T36" s="28"/>
      <c r="U36" s="28">
        <f t="shared" si="12"/>
        <v>40000</v>
      </c>
      <c r="V36" s="269"/>
      <c r="W36" s="269"/>
      <c r="X36" s="269"/>
      <c r="Y36" s="269"/>
      <c r="Z36" s="269"/>
      <c r="AA36" s="269"/>
      <c r="AB36" s="269"/>
      <c r="AC36" s="269"/>
      <c r="AD36" s="269"/>
      <c r="AE36" s="269"/>
      <c r="AF36" s="269"/>
      <c r="AG36" s="269"/>
      <c r="AH36" s="269"/>
      <c r="AI36" s="269"/>
      <c r="AJ36" s="269"/>
      <c r="AK36" s="269"/>
      <c r="AL36" s="269"/>
      <c r="AM36" s="269"/>
      <c r="AN36" s="269"/>
      <c r="AO36" s="269"/>
      <c r="AP36" s="269"/>
      <c r="AQ36" s="269"/>
      <c r="AR36" s="269"/>
      <c r="AS36" s="269"/>
      <c r="AT36" s="269"/>
      <c r="AU36" s="269"/>
      <c r="AV36" s="269"/>
      <c r="AW36" s="269"/>
      <c r="AX36" s="269"/>
      <c r="AY36" s="269"/>
      <c r="AZ36" s="269"/>
      <c r="BA36" s="269"/>
      <c r="BB36" s="269"/>
      <c r="BC36" s="269"/>
      <c r="BD36" s="269"/>
      <c r="BE36" s="269"/>
      <c r="BF36" s="269"/>
      <c r="BG36" s="269"/>
      <c r="BH36" s="269"/>
      <c r="BI36" s="269"/>
      <c r="BJ36" s="269"/>
      <c r="BK36" s="269"/>
      <c r="BL36" s="269"/>
      <c r="BM36" s="269"/>
      <c r="BN36" s="269"/>
      <c r="BO36" s="269"/>
      <c r="BP36" s="269"/>
      <c r="BQ36" s="269"/>
      <c r="BR36" s="269"/>
      <c r="BS36" s="269"/>
      <c r="BT36" s="269"/>
      <c r="BU36" s="269"/>
      <c r="BV36" s="269"/>
      <c r="BW36" s="269"/>
      <c r="BX36" s="269"/>
      <c r="BY36" s="269"/>
      <c r="BZ36" s="269"/>
      <c r="CA36" s="269"/>
      <c r="CB36" s="269"/>
      <c r="CC36" s="269"/>
      <c r="CD36" s="269"/>
      <c r="CE36" s="269"/>
      <c r="CF36" s="269"/>
      <c r="CG36" s="269"/>
      <c r="CH36" s="269"/>
      <c r="CI36" s="269"/>
      <c r="CJ36" s="269"/>
      <c r="CK36" s="269"/>
      <c r="CL36" s="269"/>
      <c r="CM36" s="269"/>
      <c r="CN36" s="269"/>
      <c r="CO36" s="269"/>
      <c r="CP36" s="269"/>
      <c r="CQ36" s="269"/>
      <c r="CR36" s="269"/>
      <c r="CS36" s="269"/>
      <c r="CT36" s="269"/>
      <c r="CU36" s="269"/>
      <c r="CV36" s="269"/>
      <c r="CW36" s="269"/>
      <c r="CX36" s="269"/>
      <c r="CY36" s="269"/>
      <c r="CZ36" s="269"/>
      <c r="DA36" s="269"/>
      <c r="DB36" s="269"/>
      <c r="DC36" s="269"/>
      <c r="DD36" s="269"/>
      <c r="DE36" s="269"/>
      <c r="DF36" s="269"/>
      <c r="DG36" s="269"/>
      <c r="DH36" s="269"/>
      <c r="DI36" s="269"/>
      <c r="DJ36" s="269"/>
      <c r="DK36" s="269"/>
      <c r="DL36" s="269"/>
      <c r="DM36" s="269"/>
      <c r="DN36" s="269"/>
      <c r="DO36" s="269"/>
      <c r="DP36" s="269"/>
      <c r="DQ36" s="269"/>
      <c r="DR36" s="269"/>
      <c r="DS36" s="269"/>
      <c r="DT36" s="269"/>
      <c r="DU36" s="269"/>
      <c r="DV36" s="269"/>
      <c r="DW36" s="269"/>
      <c r="DX36" s="269"/>
      <c r="DY36" s="269"/>
      <c r="DZ36" s="269"/>
      <c r="EA36" s="269"/>
      <c r="EB36" s="269"/>
      <c r="EC36" s="269"/>
      <c r="ED36" s="269"/>
      <c r="EE36" s="269"/>
      <c r="EF36" s="269"/>
      <c r="EG36" s="269"/>
      <c r="EH36" s="269"/>
      <c r="EI36" s="269"/>
      <c r="EJ36" s="269"/>
      <c r="EK36" s="269"/>
      <c r="EL36" s="269"/>
      <c r="EM36" s="269"/>
      <c r="EN36" s="269"/>
      <c r="EO36" s="269"/>
      <c r="EP36" s="269"/>
      <c r="EQ36" s="269"/>
      <c r="ER36" s="269"/>
      <c r="ES36" s="269"/>
      <c r="ET36" s="269"/>
      <c r="EU36" s="269"/>
      <c r="EV36" s="269"/>
      <c r="EW36" s="269"/>
      <c r="EX36" s="269"/>
      <c r="EY36" s="269"/>
      <c r="EZ36" s="269"/>
      <c r="FA36" s="269"/>
      <c r="FB36" s="269"/>
      <c r="FC36" s="269"/>
      <c r="FD36" s="269"/>
      <c r="FE36" s="269"/>
      <c r="FF36" s="269"/>
      <c r="FG36" s="269"/>
      <c r="FH36" s="269"/>
      <c r="FI36" s="269"/>
      <c r="FJ36" s="269"/>
      <c r="FK36" s="269"/>
      <c r="FL36" s="269"/>
      <c r="FM36" s="269"/>
    </row>
    <row r="37" spans="1:169 1777:1835" s="259" customFormat="1" ht="50.25" customHeight="1" x14ac:dyDescent="0.25">
      <c r="A37" s="310"/>
      <c r="B37" s="176">
        <f t="shared" si="10"/>
        <v>12500</v>
      </c>
      <c r="C37" s="263" t="s">
        <v>167</v>
      </c>
      <c r="D37" s="263">
        <v>2500</v>
      </c>
      <c r="E37" s="273">
        <v>5</v>
      </c>
      <c r="F37" s="273">
        <f t="shared" si="11"/>
        <v>12500</v>
      </c>
      <c r="G37" s="160"/>
      <c r="H37" s="28"/>
      <c r="I37" s="160"/>
      <c r="J37" s="28"/>
      <c r="K37" s="28"/>
      <c r="L37" s="28"/>
      <c r="M37" s="160"/>
      <c r="N37" s="28"/>
      <c r="O37" s="28"/>
      <c r="P37" s="28"/>
      <c r="Q37" s="160"/>
      <c r="R37" s="28"/>
      <c r="S37" s="28"/>
      <c r="T37" s="28"/>
      <c r="U37" s="28">
        <f t="shared" si="12"/>
        <v>12500</v>
      </c>
      <c r="V37" s="269"/>
      <c r="W37" s="269"/>
      <c r="X37" s="269"/>
      <c r="Y37" s="269"/>
      <c r="Z37" s="269"/>
      <c r="AA37" s="269"/>
      <c r="AB37" s="269"/>
      <c r="AC37" s="269"/>
      <c r="AD37" s="269"/>
      <c r="AE37" s="269"/>
      <c r="AF37" s="269"/>
      <c r="AG37" s="269"/>
      <c r="AH37" s="269"/>
      <c r="AI37" s="269"/>
      <c r="AJ37" s="269"/>
      <c r="AK37" s="269"/>
      <c r="AL37" s="269"/>
      <c r="AM37" s="269"/>
      <c r="AN37" s="269"/>
      <c r="AO37" s="269"/>
      <c r="AP37" s="269"/>
      <c r="AQ37" s="269"/>
      <c r="AR37" s="269"/>
      <c r="AS37" s="269"/>
      <c r="AT37" s="269"/>
      <c r="AU37" s="269"/>
      <c r="AV37" s="269"/>
      <c r="AW37" s="269"/>
      <c r="AX37" s="269"/>
      <c r="AY37" s="269"/>
      <c r="AZ37" s="269"/>
      <c r="BA37" s="269"/>
      <c r="BB37" s="269"/>
      <c r="BC37" s="269"/>
      <c r="BD37" s="269"/>
      <c r="BE37" s="269"/>
      <c r="BF37" s="269"/>
      <c r="BG37" s="269"/>
      <c r="BH37" s="269"/>
      <c r="BI37" s="269"/>
      <c r="BJ37" s="269"/>
      <c r="BK37" s="269"/>
      <c r="BL37" s="269"/>
      <c r="BM37" s="269"/>
      <c r="BN37" s="269"/>
      <c r="BO37" s="269"/>
      <c r="BP37" s="269"/>
      <c r="BQ37" s="269"/>
      <c r="BR37" s="269"/>
      <c r="BS37" s="269"/>
      <c r="BT37" s="269"/>
      <c r="BU37" s="269"/>
      <c r="BV37" s="269"/>
      <c r="BW37" s="269"/>
      <c r="BX37" s="269"/>
      <c r="BY37" s="269"/>
      <c r="BZ37" s="269"/>
      <c r="CA37" s="269"/>
      <c r="CB37" s="269"/>
      <c r="CC37" s="269"/>
      <c r="CD37" s="269"/>
      <c r="CE37" s="269"/>
      <c r="CF37" s="269"/>
      <c r="CG37" s="269"/>
      <c r="CH37" s="269"/>
      <c r="CI37" s="269"/>
      <c r="CJ37" s="269"/>
      <c r="CK37" s="269"/>
      <c r="CL37" s="269"/>
      <c r="CM37" s="269"/>
      <c r="CN37" s="269"/>
      <c r="CO37" s="269"/>
      <c r="CP37" s="269"/>
      <c r="CQ37" s="269"/>
      <c r="CR37" s="269"/>
      <c r="CS37" s="269"/>
      <c r="CT37" s="269"/>
      <c r="CU37" s="269"/>
      <c r="CV37" s="269"/>
      <c r="CW37" s="269"/>
      <c r="CX37" s="269"/>
      <c r="CY37" s="269"/>
      <c r="CZ37" s="269"/>
      <c r="DA37" s="269"/>
      <c r="DB37" s="269"/>
      <c r="DC37" s="269"/>
      <c r="DD37" s="269"/>
      <c r="DE37" s="269"/>
      <c r="DF37" s="269"/>
      <c r="DG37" s="269"/>
      <c r="DH37" s="269"/>
      <c r="DI37" s="269"/>
      <c r="DJ37" s="269"/>
      <c r="DK37" s="269"/>
      <c r="DL37" s="269"/>
      <c r="DM37" s="269"/>
      <c r="DN37" s="269"/>
      <c r="DO37" s="269"/>
      <c r="DP37" s="269"/>
      <c r="DQ37" s="269"/>
      <c r="DR37" s="269"/>
      <c r="DS37" s="269"/>
      <c r="DT37" s="269"/>
      <c r="DU37" s="269"/>
      <c r="DV37" s="269"/>
      <c r="DW37" s="269"/>
      <c r="DX37" s="269"/>
      <c r="DY37" s="269"/>
      <c r="DZ37" s="269"/>
      <c r="EA37" s="269"/>
      <c r="EB37" s="269"/>
      <c r="EC37" s="269"/>
      <c r="ED37" s="269"/>
      <c r="EE37" s="269"/>
      <c r="EF37" s="269"/>
      <c r="EG37" s="269"/>
      <c r="EH37" s="269"/>
      <c r="EI37" s="269"/>
      <c r="EJ37" s="269"/>
      <c r="EK37" s="269"/>
      <c r="EL37" s="269"/>
      <c r="EM37" s="269"/>
      <c r="EN37" s="269"/>
      <c r="EO37" s="269"/>
      <c r="EP37" s="269"/>
      <c r="EQ37" s="269"/>
      <c r="ER37" s="269"/>
      <c r="ES37" s="269"/>
      <c r="ET37" s="269"/>
      <c r="EU37" s="269"/>
      <c r="EV37" s="269"/>
      <c r="EW37" s="269"/>
      <c r="EX37" s="269"/>
      <c r="EY37" s="269"/>
      <c r="EZ37" s="269"/>
      <c r="FA37" s="269"/>
      <c r="FB37" s="269"/>
      <c r="FC37" s="269"/>
      <c r="FD37" s="269"/>
      <c r="FE37" s="269"/>
      <c r="FF37" s="269"/>
      <c r="FG37" s="269"/>
      <c r="FH37" s="269"/>
      <c r="FI37" s="269"/>
      <c r="FJ37" s="269"/>
      <c r="FK37" s="269"/>
      <c r="FL37" s="269"/>
      <c r="FM37" s="269"/>
    </row>
    <row r="38" spans="1:169 1777:1835" s="259" customFormat="1" ht="60" x14ac:dyDescent="0.25">
      <c r="A38" s="310"/>
      <c r="B38" s="176">
        <f t="shared" si="10"/>
        <v>52800</v>
      </c>
      <c r="C38" s="263" t="s">
        <v>168</v>
      </c>
      <c r="D38" s="263">
        <v>66</v>
      </c>
      <c r="E38" s="273">
        <v>800</v>
      </c>
      <c r="F38" s="273">
        <f t="shared" si="11"/>
        <v>52800</v>
      </c>
      <c r="G38" s="160"/>
      <c r="H38" s="28"/>
      <c r="I38" s="160"/>
      <c r="J38" s="28"/>
      <c r="K38" s="28"/>
      <c r="L38" s="28"/>
      <c r="M38" s="160"/>
      <c r="N38" s="28"/>
      <c r="O38" s="28"/>
      <c r="P38" s="28"/>
      <c r="Q38" s="160"/>
      <c r="R38" s="28"/>
      <c r="S38" s="28"/>
      <c r="T38" s="28"/>
      <c r="U38" s="28">
        <f t="shared" si="12"/>
        <v>52800</v>
      </c>
      <c r="V38" s="269"/>
      <c r="W38" s="269"/>
      <c r="X38" s="269"/>
      <c r="Y38" s="269"/>
      <c r="Z38" s="269"/>
      <c r="AA38" s="269"/>
      <c r="AB38" s="269"/>
      <c r="AC38" s="269"/>
      <c r="AD38" s="269"/>
      <c r="AE38" s="269"/>
      <c r="AF38" s="269"/>
      <c r="AG38" s="269"/>
      <c r="AH38" s="269"/>
      <c r="AI38" s="269"/>
      <c r="AJ38" s="269"/>
      <c r="AK38" s="269"/>
      <c r="AL38" s="269"/>
      <c r="AM38" s="269"/>
      <c r="AN38" s="269"/>
      <c r="AO38" s="269"/>
      <c r="AP38" s="269"/>
      <c r="AQ38" s="269"/>
      <c r="AR38" s="269"/>
      <c r="AS38" s="269"/>
      <c r="AT38" s="269"/>
      <c r="AU38" s="269"/>
      <c r="AV38" s="269"/>
      <c r="AW38" s="269"/>
      <c r="AX38" s="269"/>
      <c r="AY38" s="269"/>
      <c r="AZ38" s="269"/>
      <c r="BA38" s="269"/>
      <c r="BB38" s="269"/>
      <c r="BC38" s="269"/>
      <c r="BD38" s="269"/>
      <c r="BE38" s="269"/>
      <c r="BF38" s="269"/>
      <c r="BG38" s="269"/>
      <c r="BH38" s="269"/>
      <c r="BI38" s="269"/>
      <c r="BJ38" s="269"/>
      <c r="BK38" s="269"/>
      <c r="BL38" s="269"/>
      <c r="BM38" s="269"/>
      <c r="BN38" s="269"/>
      <c r="BO38" s="269"/>
      <c r="BP38" s="269"/>
      <c r="BQ38" s="269"/>
      <c r="BR38" s="269"/>
      <c r="BS38" s="269"/>
      <c r="BT38" s="269"/>
      <c r="BU38" s="269"/>
      <c r="BV38" s="269"/>
      <c r="BW38" s="269"/>
      <c r="BX38" s="269"/>
      <c r="BY38" s="269"/>
      <c r="BZ38" s="269"/>
      <c r="CA38" s="269"/>
      <c r="CB38" s="269"/>
      <c r="CC38" s="269"/>
      <c r="CD38" s="269"/>
      <c r="CE38" s="269"/>
      <c r="CF38" s="269"/>
      <c r="CG38" s="269"/>
      <c r="CH38" s="269"/>
      <c r="CI38" s="269"/>
      <c r="CJ38" s="269"/>
      <c r="CK38" s="269"/>
      <c r="CL38" s="269"/>
      <c r="CM38" s="269"/>
      <c r="CN38" s="269"/>
      <c r="CO38" s="269"/>
      <c r="CP38" s="269"/>
      <c r="CQ38" s="269"/>
      <c r="CR38" s="269"/>
      <c r="CS38" s="269"/>
      <c r="CT38" s="269"/>
      <c r="CU38" s="269"/>
      <c r="CV38" s="269"/>
      <c r="CW38" s="269"/>
      <c r="CX38" s="269"/>
      <c r="CY38" s="269"/>
      <c r="CZ38" s="269"/>
      <c r="DA38" s="269"/>
      <c r="DB38" s="269"/>
      <c r="DC38" s="269"/>
      <c r="DD38" s="269"/>
      <c r="DE38" s="269"/>
      <c r="DF38" s="269"/>
      <c r="DG38" s="269"/>
      <c r="DH38" s="269"/>
      <c r="DI38" s="269"/>
      <c r="DJ38" s="269"/>
      <c r="DK38" s="269"/>
      <c r="DL38" s="269"/>
      <c r="DM38" s="269"/>
      <c r="DN38" s="269"/>
      <c r="DO38" s="269"/>
      <c r="DP38" s="269"/>
      <c r="DQ38" s="269"/>
      <c r="DR38" s="269"/>
      <c r="DS38" s="269"/>
      <c r="DT38" s="269"/>
      <c r="DU38" s="269"/>
      <c r="DV38" s="269"/>
      <c r="DW38" s="269"/>
      <c r="DX38" s="269"/>
      <c r="DY38" s="269"/>
      <c r="DZ38" s="269"/>
      <c r="EA38" s="269"/>
      <c r="EB38" s="269"/>
      <c r="EC38" s="269"/>
      <c r="ED38" s="269"/>
      <c r="EE38" s="269"/>
      <c r="EF38" s="269"/>
      <c r="EG38" s="269"/>
      <c r="EH38" s="269"/>
      <c r="EI38" s="269"/>
      <c r="EJ38" s="269"/>
      <c r="EK38" s="269"/>
      <c r="EL38" s="269"/>
      <c r="EM38" s="269"/>
      <c r="EN38" s="269"/>
      <c r="EO38" s="269"/>
      <c r="EP38" s="269"/>
      <c r="EQ38" s="269"/>
      <c r="ER38" s="269"/>
      <c r="ES38" s="269"/>
      <c r="ET38" s="269"/>
      <c r="EU38" s="269"/>
      <c r="EV38" s="269"/>
      <c r="EW38" s="269"/>
      <c r="EX38" s="269"/>
      <c r="EY38" s="269"/>
      <c r="EZ38" s="269"/>
      <c r="FA38" s="269"/>
      <c r="FB38" s="269"/>
      <c r="FC38" s="269"/>
      <c r="FD38" s="269"/>
      <c r="FE38" s="269"/>
      <c r="FF38" s="269"/>
      <c r="FG38" s="269"/>
      <c r="FH38" s="269"/>
      <c r="FI38" s="269"/>
      <c r="FJ38" s="269"/>
      <c r="FK38" s="269"/>
      <c r="FL38" s="269"/>
      <c r="FM38" s="269"/>
    </row>
    <row r="39" spans="1:169 1777:1835" s="259" customFormat="1" ht="45" x14ac:dyDescent="0.25">
      <c r="A39" s="310"/>
      <c r="B39" s="176">
        <f t="shared" si="10"/>
        <v>9900</v>
      </c>
      <c r="C39" s="263" t="s">
        <v>169</v>
      </c>
      <c r="D39" s="263">
        <v>66</v>
      </c>
      <c r="E39" s="273">
        <v>150</v>
      </c>
      <c r="F39" s="273">
        <f t="shared" si="11"/>
        <v>9900</v>
      </c>
      <c r="G39" s="160"/>
      <c r="H39" s="28"/>
      <c r="I39" s="160"/>
      <c r="J39" s="28"/>
      <c r="K39" s="28"/>
      <c r="L39" s="28"/>
      <c r="M39" s="160"/>
      <c r="N39" s="28"/>
      <c r="O39" s="28"/>
      <c r="P39" s="28"/>
      <c r="Q39" s="160"/>
      <c r="R39" s="28"/>
      <c r="S39" s="28"/>
      <c r="T39" s="28"/>
      <c r="U39" s="28">
        <f t="shared" si="12"/>
        <v>9900</v>
      </c>
      <c r="V39" s="269"/>
      <c r="W39" s="269"/>
      <c r="X39" s="269"/>
      <c r="Y39" s="269"/>
      <c r="Z39" s="269"/>
      <c r="AA39" s="269"/>
      <c r="AB39" s="269"/>
      <c r="AC39" s="269"/>
      <c r="AD39" s="269"/>
      <c r="AE39" s="269"/>
      <c r="AF39" s="269"/>
      <c r="AG39" s="269"/>
      <c r="AH39" s="269"/>
      <c r="AI39" s="269"/>
      <c r="AJ39" s="269"/>
      <c r="AK39" s="269"/>
      <c r="AL39" s="269"/>
      <c r="AM39" s="269"/>
      <c r="AN39" s="269"/>
      <c r="AO39" s="269"/>
      <c r="AP39" s="269"/>
      <c r="AQ39" s="269"/>
      <c r="AR39" s="269"/>
      <c r="AS39" s="269"/>
      <c r="AT39" s="269"/>
      <c r="AU39" s="269"/>
      <c r="AV39" s="269"/>
      <c r="AW39" s="269"/>
      <c r="AX39" s="269"/>
      <c r="AY39" s="269"/>
      <c r="AZ39" s="269"/>
      <c r="BA39" s="269"/>
      <c r="BB39" s="269"/>
      <c r="BC39" s="269"/>
      <c r="BD39" s="269"/>
      <c r="BE39" s="269"/>
      <c r="BF39" s="269"/>
      <c r="BG39" s="269"/>
      <c r="BH39" s="269"/>
      <c r="BI39" s="269"/>
      <c r="BJ39" s="269"/>
      <c r="BK39" s="269"/>
      <c r="BL39" s="269"/>
      <c r="BM39" s="269"/>
      <c r="BN39" s="269"/>
      <c r="BO39" s="269"/>
      <c r="BP39" s="269"/>
      <c r="BQ39" s="269"/>
      <c r="BR39" s="269"/>
      <c r="BS39" s="269"/>
      <c r="BT39" s="269"/>
      <c r="BU39" s="269"/>
      <c r="BV39" s="269"/>
      <c r="BW39" s="269"/>
      <c r="BX39" s="269"/>
      <c r="BY39" s="269"/>
      <c r="BZ39" s="269"/>
      <c r="CA39" s="269"/>
      <c r="CB39" s="269"/>
      <c r="CC39" s="269"/>
      <c r="CD39" s="269"/>
      <c r="CE39" s="269"/>
      <c r="CF39" s="269"/>
      <c r="CG39" s="269"/>
      <c r="CH39" s="269"/>
      <c r="CI39" s="269"/>
      <c r="CJ39" s="269"/>
      <c r="CK39" s="269"/>
      <c r="CL39" s="269"/>
      <c r="CM39" s="269"/>
      <c r="CN39" s="269"/>
      <c r="CO39" s="269"/>
      <c r="CP39" s="269"/>
      <c r="CQ39" s="269"/>
      <c r="CR39" s="269"/>
      <c r="CS39" s="269"/>
      <c r="CT39" s="269"/>
      <c r="CU39" s="269"/>
      <c r="CV39" s="269"/>
      <c r="CW39" s="269"/>
      <c r="CX39" s="269"/>
      <c r="CY39" s="269"/>
      <c r="CZ39" s="269"/>
      <c r="DA39" s="269"/>
      <c r="DB39" s="269"/>
      <c r="DC39" s="269"/>
      <c r="DD39" s="269"/>
      <c r="DE39" s="269"/>
      <c r="DF39" s="269"/>
      <c r="DG39" s="269"/>
      <c r="DH39" s="269"/>
      <c r="DI39" s="269"/>
      <c r="DJ39" s="269"/>
      <c r="DK39" s="269"/>
      <c r="DL39" s="269"/>
      <c r="DM39" s="269"/>
      <c r="DN39" s="269"/>
      <c r="DO39" s="269"/>
      <c r="DP39" s="269"/>
      <c r="DQ39" s="269"/>
      <c r="DR39" s="269"/>
      <c r="DS39" s="269"/>
      <c r="DT39" s="269"/>
      <c r="DU39" s="269"/>
      <c r="DV39" s="269"/>
      <c r="DW39" s="269"/>
      <c r="DX39" s="269"/>
      <c r="DY39" s="269"/>
      <c r="DZ39" s="269"/>
      <c r="EA39" s="269"/>
      <c r="EB39" s="269"/>
      <c r="EC39" s="269"/>
      <c r="ED39" s="269"/>
      <c r="EE39" s="269"/>
      <c r="EF39" s="269"/>
      <c r="EG39" s="269"/>
      <c r="EH39" s="269"/>
      <c r="EI39" s="269"/>
      <c r="EJ39" s="269"/>
      <c r="EK39" s="269"/>
      <c r="EL39" s="269"/>
      <c r="EM39" s="269"/>
      <c r="EN39" s="269"/>
      <c r="EO39" s="269"/>
      <c r="EP39" s="269"/>
      <c r="EQ39" s="269"/>
      <c r="ER39" s="269"/>
      <c r="ES39" s="269"/>
      <c r="ET39" s="269"/>
      <c r="EU39" s="269"/>
      <c r="EV39" s="269"/>
      <c r="EW39" s="269"/>
      <c r="EX39" s="269"/>
      <c r="EY39" s="269"/>
      <c r="EZ39" s="269"/>
      <c r="FA39" s="269"/>
      <c r="FB39" s="269"/>
      <c r="FC39" s="269"/>
      <c r="FD39" s="269"/>
      <c r="FE39" s="269"/>
      <c r="FF39" s="269"/>
      <c r="FG39" s="269"/>
      <c r="FH39" s="269"/>
      <c r="FI39" s="269"/>
      <c r="FJ39" s="269"/>
      <c r="FK39" s="269"/>
      <c r="FL39" s="269"/>
      <c r="FM39" s="269"/>
    </row>
    <row r="40" spans="1:169 1777:1835" ht="18.75" customHeight="1" x14ac:dyDescent="0.25">
      <c r="A40" s="310"/>
      <c r="B40" s="176">
        <f t="shared" si="10"/>
        <v>50000</v>
      </c>
      <c r="C40" s="263" t="s">
        <v>170</v>
      </c>
      <c r="D40" s="263">
        <v>2500</v>
      </c>
      <c r="E40" s="273">
        <v>20</v>
      </c>
      <c r="F40" s="273">
        <f t="shared" si="11"/>
        <v>50000</v>
      </c>
      <c r="G40" s="160"/>
      <c r="H40" s="28"/>
      <c r="I40" s="160"/>
      <c r="J40" s="28"/>
      <c r="K40" s="28"/>
      <c r="L40" s="28"/>
      <c r="M40" s="160"/>
      <c r="N40" s="28"/>
      <c r="O40" s="28"/>
      <c r="P40" s="28"/>
      <c r="Q40" s="160"/>
      <c r="R40" s="28"/>
      <c r="S40" s="28"/>
      <c r="T40" s="28"/>
      <c r="U40" s="28">
        <f t="shared" si="12"/>
        <v>50000</v>
      </c>
    </row>
    <row r="41" spans="1:169 1777:1835" ht="52.5" customHeight="1" x14ac:dyDescent="0.25">
      <c r="A41" s="167" t="s">
        <v>240</v>
      </c>
      <c r="B41" s="176">
        <f t="shared" si="10"/>
        <v>1000000</v>
      </c>
      <c r="C41" s="263"/>
      <c r="D41" s="263"/>
      <c r="E41" s="263"/>
      <c r="F41" s="263"/>
      <c r="G41" s="160"/>
      <c r="H41" s="28"/>
      <c r="I41" s="160"/>
      <c r="J41" s="28"/>
      <c r="K41" s="28"/>
      <c r="L41" s="28"/>
      <c r="M41" s="178"/>
      <c r="N41" s="178">
        <v>1</v>
      </c>
      <c r="O41" s="178">
        <v>1</v>
      </c>
      <c r="P41" s="28">
        <v>1000000</v>
      </c>
      <c r="Q41" s="160"/>
      <c r="R41" s="28"/>
      <c r="S41" s="28"/>
      <c r="T41" s="28"/>
      <c r="U41" s="28">
        <f t="shared" si="12"/>
        <v>1000000</v>
      </c>
    </row>
    <row r="42" spans="1:169 1777:1835" x14ac:dyDescent="0.25">
      <c r="A42" s="77" t="s">
        <v>114</v>
      </c>
      <c r="B42" s="161">
        <f>SUM(B43:B45)</f>
        <v>736000</v>
      </c>
      <c r="C42" s="279" t="s">
        <v>114</v>
      </c>
      <c r="D42" s="280"/>
      <c r="E42" s="280"/>
      <c r="F42" s="280"/>
      <c r="G42" s="280"/>
      <c r="H42" s="280"/>
      <c r="I42" s="280"/>
      <c r="J42" s="280"/>
      <c r="K42" s="280"/>
      <c r="L42" s="280"/>
      <c r="M42" s="280"/>
      <c r="N42" s="280"/>
      <c r="O42" s="280"/>
      <c r="P42" s="280"/>
      <c r="Q42" s="280"/>
      <c r="R42" s="280"/>
      <c r="S42" s="280"/>
      <c r="T42" s="280"/>
      <c r="U42" s="280"/>
    </row>
    <row r="43" spans="1:169 1777:1835" ht="60" x14ac:dyDescent="0.25">
      <c r="A43" s="159" t="s">
        <v>232</v>
      </c>
      <c r="B43" s="162">
        <f>U43</f>
        <v>536000</v>
      </c>
      <c r="C43" s="274" t="s">
        <v>117</v>
      </c>
      <c r="D43" s="274">
        <v>67</v>
      </c>
      <c r="E43" s="273">
        <v>8000</v>
      </c>
      <c r="F43" s="273">
        <f>D43*E43</f>
        <v>536000</v>
      </c>
      <c r="G43" s="160"/>
      <c r="H43" s="28"/>
      <c r="I43" s="160"/>
      <c r="J43" s="160"/>
      <c r="K43" s="28"/>
      <c r="L43" s="28"/>
      <c r="M43" s="160"/>
      <c r="N43" s="27"/>
      <c r="O43" s="27"/>
      <c r="P43" s="27"/>
      <c r="Q43" s="160"/>
      <c r="R43" s="27"/>
      <c r="S43" s="27"/>
      <c r="T43" s="27"/>
      <c r="U43" s="28">
        <f t="shared" si="12"/>
        <v>536000</v>
      </c>
    </row>
    <row r="44" spans="1:169 1777:1835" ht="30" x14ac:dyDescent="0.25">
      <c r="A44" s="159" t="s">
        <v>233</v>
      </c>
      <c r="B44" s="162">
        <f>U44</f>
        <v>100000</v>
      </c>
      <c r="C44" s="274" t="s">
        <v>101</v>
      </c>
      <c r="D44" s="274">
        <v>1</v>
      </c>
      <c r="E44" s="273">
        <v>100000</v>
      </c>
      <c r="F44" s="273">
        <f>D44*E44</f>
        <v>100000</v>
      </c>
      <c r="G44" s="160"/>
      <c r="H44" s="28"/>
      <c r="I44" s="160"/>
      <c r="J44" s="275"/>
      <c r="K44" s="28"/>
      <c r="L44" s="28"/>
      <c r="M44" s="26"/>
      <c r="N44" s="27"/>
      <c r="O44" s="27"/>
      <c r="P44" s="27"/>
      <c r="Q44" s="26"/>
      <c r="R44" s="27"/>
      <c r="S44" s="27"/>
      <c r="T44" s="27"/>
      <c r="U44" s="28">
        <f t="shared" si="12"/>
        <v>100000</v>
      </c>
      <c r="BPI44" s="74"/>
      <c r="BPJ44" s="74"/>
      <c r="BPK44" s="74"/>
      <c r="BPL44" s="74"/>
      <c r="BPM44" s="74"/>
      <c r="BPN44" s="74"/>
      <c r="BPO44" s="74"/>
      <c r="BPP44" s="74"/>
      <c r="BPQ44" s="74"/>
      <c r="BPR44" s="74"/>
      <c r="BPS44" s="74"/>
      <c r="BPT44" s="74"/>
      <c r="BPU44" s="74"/>
      <c r="BPV44" s="74"/>
      <c r="BPW44" s="74"/>
      <c r="BPX44" s="74"/>
      <c r="BPY44" s="74"/>
      <c r="BPZ44" s="74"/>
      <c r="BQA44" s="74"/>
      <c r="BQB44" s="74"/>
      <c r="BQC44" s="74"/>
      <c r="BQD44" s="74"/>
      <c r="BQE44" s="74"/>
      <c r="BQF44" s="74"/>
      <c r="BQG44" s="74"/>
      <c r="BQH44" s="74"/>
      <c r="BQI44" s="74"/>
      <c r="BQJ44" s="74"/>
      <c r="BQK44" s="74"/>
      <c r="BQL44" s="74"/>
      <c r="BQM44" s="74"/>
      <c r="BQN44" s="74"/>
      <c r="BQO44" s="74"/>
      <c r="BQP44" s="74"/>
      <c r="BQQ44" s="74"/>
      <c r="BQR44" s="74"/>
      <c r="BQS44" s="74"/>
      <c r="BQT44" s="74"/>
      <c r="BQU44" s="74"/>
      <c r="BQV44" s="74"/>
      <c r="BQW44" s="74"/>
      <c r="BQX44" s="74"/>
      <c r="BQY44" s="74"/>
      <c r="BQZ44" s="74"/>
      <c r="BRA44" s="74"/>
      <c r="BRB44" s="74"/>
      <c r="BRC44" s="74"/>
      <c r="BRD44" s="74"/>
      <c r="BRE44" s="74"/>
      <c r="BRF44" s="74"/>
      <c r="BRG44" s="74"/>
      <c r="BRH44" s="74"/>
      <c r="BRI44" s="74"/>
      <c r="BRJ44" s="74"/>
      <c r="BRK44" s="74"/>
      <c r="BRL44" s="74"/>
      <c r="BRM44" s="74"/>
      <c r="BRN44" s="74"/>
      <c r="BRO44" s="74"/>
    </row>
    <row r="45" spans="1:169 1777:1835" ht="45" x14ac:dyDescent="0.25">
      <c r="A45" s="159" t="s">
        <v>234</v>
      </c>
      <c r="B45" s="162">
        <f>U45</f>
        <v>100000</v>
      </c>
      <c r="C45" s="274"/>
      <c r="D45" s="274">
        <v>1</v>
      </c>
      <c r="E45" s="273">
        <v>100000</v>
      </c>
      <c r="F45" s="273">
        <f>D45*E45</f>
        <v>100000</v>
      </c>
      <c r="G45" s="160"/>
      <c r="H45" s="28"/>
      <c r="I45" s="160"/>
      <c r="J45" s="255"/>
      <c r="K45" s="28"/>
      <c r="L45" s="28"/>
      <c r="M45" s="26"/>
      <c r="N45" s="27"/>
      <c r="O45" s="27"/>
      <c r="P45" s="27"/>
      <c r="Q45" s="26"/>
      <c r="R45" s="27"/>
      <c r="S45" s="27"/>
      <c r="T45" s="27"/>
      <c r="U45" s="28">
        <f t="shared" si="12"/>
        <v>100000</v>
      </c>
    </row>
    <row r="46" spans="1:169 1777:1835" x14ac:dyDescent="0.25">
      <c r="A46" s="77" t="s">
        <v>171</v>
      </c>
      <c r="B46" s="161">
        <f>SUM(B47:B56)</f>
        <v>1170000</v>
      </c>
      <c r="C46" s="279" t="s">
        <v>121</v>
      </c>
      <c r="D46" s="280"/>
      <c r="E46" s="280"/>
      <c r="F46" s="280"/>
      <c r="G46" s="280"/>
      <c r="H46" s="280"/>
      <c r="I46" s="280"/>
      <c r="J46" s="280"/>
      <c r="K46" s="280"/>
      <c r="L46" s="280"/>
      <c r="M46" s="280"/>
      <c r="N46" s="280"/>
      <c r="O46" s="280"/>
      <c r="P46" s="280"/>
      <c r="Q46" s="280"/>
      <c r="R46" s="280"/>
      <c r="S46" s="280"/>
      <c r="T46" s="280"/>
      <c r="U46" s="280"/>
    </row>
    <row r="47" spans="1:169 1777:1835" ht="30.75" customHeight="1" x14ac:dyDescent="0.25">
      <c r="A47" s="78" t="s">
        <v>128</v>
      </c>
      <c r="B47" s="168">
        <f>U47</f>
        <v>180000</v>
      </c>
      <c r="C47" s="276" t="s">
        <v>12</v>
      </c>
      <c r="D47" s="276">
        <v>60</v>
      </c>
      <c r="E47" s="28">
        <v>3000</v>
      </c>
      <c r="F47" s="28">
        <f>D47*E47</f>
        <v>180000</v>
      </c>
      <c r="G47" s="265"/>
      <c r="H47" s="265"/>
      <c r="I47" s="265"/>
      <c r="J47" s="265"/>
      <c r="K47" s="265"/>
      <c r="L47" s="28"/>
      <c r="M47" s="29"/>
      <c r="N47" s="29"/>
      <c r="O47" s="29"/>
      <c r="P47" s="27"/>
      <c r="Q47" s="29"/>
      <c r="R47" s="29"/>
      <c r="S47" s="29"/>
      <c r="T47" s="27"/>
      <c r="U47" s="28">
        <f t="shared" si="12"/>
        <v>180000</v>
      </c>
    </row>
    <row r="48" spans="1:169 1777:1835" ht="15.75" customHeight="1" x14ac:dyDescent="0.25">
      <c r="A48" s="78" t="s">
        <v>172</v>
      </c>
      <c r="B48" s="168">
        <f>U48</f>
        <v>150000</v>
      </c>
      <c r="C48" s="276" t="s">
        <v>11</v>
      </c>
      <c r="D48" s="276">
        <v>60</v>
      </c>
      <c r="E48" s="28">
        <v>2500</v>
      </c>
      <c r="F48" s="28">
        <f>D48*E48</f>
        <v>150000</v>
      </c>
      <c r="G48" s="265"/>
      <c r="H48" s="265"/>
      <c r="I48" s="265"/>
      <c r="J48" s="265"/>
      <c r="K48" s="265"/>
      <c r="L48" s="28"/>
      <c r="M48" s="29"/>
      <c r="N48" s="29"/>
      <c r="O48" s="29"/>
      <c r="P48" s="27"/>
      <c r="Q48" s="29"/>
      <c r="R48" s="29"/>
      <c r="S48" s="29"/>
      <c r="T48" s="27"/>
      <c r="U48" s="28">
        <f t="shared" si="12"/>
        <v>150000</v>
      </c>
    </row>
    <row r="49" spans="1:21" x14ac:dyDescent="0.25">
      <c r="A49" s="305" t="s">
        <v>173</v>
      </c>
      <c r="B49" s="168">
        <v>20000</v>
      </c>
      <c r="C49" s="276" t="s">
        <v>177</v>
      </c>
      <c r="D49" s="276">
        <v>1</v>
      </c>
      <c r="E49" s="28">
        <v>20000</v>
      </c>
      <c r="F49" s="28">
        <f>D49*E49</f>
        <v>20000</v>
      </c>
      <c r="G49" s="265"/>
      <c r="H49" s="265"/>
      <c r="I49" s="265"/>
      <c r="J49" s="265"/>
      <c r="K49" s="265"/>
      <c r="L49" s="28"/>
      <c r="M49" s="29"/>
      <c r="N49" s="29"/>
      <c r="O49" s="29"/>
      <c r="P49" s="27"/>
      <c r="Q49" s="29"/>
      <c r="R49" s="29"/>
      <c r="S49" s="29"/>
      <c r="T49" s="27"/>
      <c r="U49" s="28">
        <f t="shared" si="12"/>
        <v>20000</v>
      </c>
    </row>
    <row r="50" spans="1:21" ht="15" customHeight="1" x14ac:dyDescent="0.25">
      <c r="A50" s="306"/>
      <c r="B50" s="168">
        <v>20000</v>
      </c>
      <c r="C50" s="276" t="s">
        <v>178</v>
      </c>
      <c r="D50" s="276">
        <v>1</v>
      </c>
      <c r="E50" s="28">
        <v>20000</v>
      </c>
      <c r="F50" s="28">
        <f t="shared" ref="F50:F52" si="13">D50*E50</f>
        <v>20000</v>
      </c>
      <c r="G50" s="265"/>
      <c r="H50" s="265"/>
      <c r="I50" s="265"/>
      <c r="J50" s="265"/>
      <c r="K50" s="265"/>
      <c r="L50" s="28"/>
      <c r="M50" s="29"/>
      <c r="N50" s="29"/>
      <c r="O50" s="29"/>
      <c r="P50" s="27"/>
      <c r="Q50" s="29"/>
      <c r="R50" s="29"/>
      <c r="S50" s="29"/>
      <c r="T50" s="27"/>
      <c r="U50" s="28">
        <f t="shared" si="12"/>
        <v>20000</v>
      </c>
    </row>
    <row r="51" spans="1:21" ht="15" customHeight="1" x14ac:dyDescent="0.25">
      <c r="A51" s="306"/>
      <c r="B51" s="168">
        <v>30000</v>
      </c>
      <c r="C51" s="276" t="s">
        <v>176</v>
      </c>
      <c r="D51" s="276">
        <v>1</v>
      </c>
      <c r="E51" s="28">
        <v>30000</v>
      </c>
      <c r="F51" s="28">
        <f t="shared" si="13"/>
        <v>30000</v>
      </c>
      <c r="G51" s="265"/>
      <c r="H51" s="265"/>
      <c r="I51" s="265"/>
      <c r="J51" s="265"/>
      <c r="K51" s="265"/>
      <c r="L51" s="28"/>
      <c r="M51" s="29"/>
      <c r="N51" s="29"/>
      <c r="O51" s="29"/>
      <c r="P51" s="27"/>
      <c r="Q51" s="29"/>
      <c r="R51" s="29"/>
      <c r="S51" s="29"/>
      <c r="T51" s="27"/>
      <c r="U51" s="28">
        <f t="shared" si="12"/>
        <v>30000</v>
      </c>
    </row>
    <row r="52" spans="1:21" ht="15" customHeight="1" x14ac:dyDescent="0.25">
      <c r="A52" s="307"/>
      <c r="B52" s="168">
        <v>30000</v>
      </c>
      <c r="C52" s="276" t="s">
        <v>175</v>
      </c>
      <c r="D52" s="276">
        <v>1</v>
      </c>
      <c r="E52" s="28">
        <v>30000</v>
      </c>
      <c r="F52" s="28">
        <f t="shared" si="13"/>
        <v>30000</v>
      </c>
      <c r="G52" s="265"/>
      <c r="H52" s="265"/>
      <c r="I52" s="265"/>
      <c r="J52" s="265"/>
      <c r="K52" s="265"/>
      <c r="L52" s="28"/>
      <c r="M52" s="29"/>
      <c r="N52" s="29"/>
      <c r="O52" s="29"/>
      <c r="P52" s="27"/>
      <c r="Q52" s="29"/>
      <c r="R52" s="29"/>
      <c r="S52" s="29"/>
      <c r="T52" s="27"/>
      <c r="U52" s="28">
        <f t="shared" si="12"/>
        <v>30000</v>
      </c>
    </row>
    <row r="53" spans="1:21" ht="30" x14ac:dyDescent="0.25">
      <c r="A53" s="78" t="s">
        <v>174</v>
      </c>
      <c r="B53" s="168">
        <f>U53</f>
        <v>140000</v>
      </c>
      <c r="C53" s="276" t="s">
        <v>247</v>
      </c>
      <c r="D53" s="276">
        <v>7</v>
      </c>
      <c r="E53" s="28">
        <v>20000</v>
      </c>
      <c r="F53" s="28">
        <f>D53*E53</f>
        <v>140000</v>
      </c>
      <c r="G53" s="265"/>
      <c r="H53" s="265"/>
      <c r="I53" s="265"/>
      <c r="J53" s="265"/>
      <c r="K53" s="265"/>
      <c r="L53" s="28"/>
      <c r="M53" s="29"/>
      <c r="N53" s="29"/>
      <c r="O53" s="29"/>
      <c r="P53" s="27"/>
      <c r="Q53" s="29"/>
      <c r="R53" s="29"/>
      <c r="S53" s="29"/>
      <c r="T53" s="27"/>
      <c r="U53" s="28">
        <f t="shared" si="12"/>
        <v>140000</v>
      </c>
    </row>
    <row r="54" spans="1:21" x14ac:dyDescent="0.25">
      <c r="A54" s="78" t="s">
        <v>179</v>
      </c>
      <c r="B54" s="168">
        <f>U54</f>
        <v>150000</v>
      </c>
      <c r="C54" s="276"/>
      <c r="D54" s="276">
        <v>60</v>
      </c>
      <c r="E54" s="276">
        <v>2500</v>
      </c>
      <c r="F54" s="28">
        <f t="shared" ref="F54:F56" si="14">D54*E54</f>
        <v>150000</v>
      </c>
      <c r="G54" s="265"/>
      <c r="H54" s="265"/>
      <c r="I54" s="265"/>
      <c r="J54" s="265"/>
      <c r="K54" s="265"/>
      <c r="L54" s="28"/>
      <c r="M54" s="29"/>
      <c r="N54" s="29"/>
      <c r="O54" s="29"/>
      <c r="P54" s="27"/>
      <c r="Q54" s="29"/>
      <c r="R54" s="29"/>
      <c r="S54" s="29"/>
      <c r="T54" s="27"/>
      <c r="U54" s="28">
        <f t="shared" si="12"/>
        <v>150000</v>
      </c>
    </row>
    <row r="55" spans="1:21" ht="28.5" x14ac:dyDescent="0.25">
      <c r="A55" s="78" t="s">
        <v>130</v>
      </c>
      <c r="B55" s="168">
        <f>U55</f>
        <v>300000</v>
      </c>
      <c r="C55" s="276" t="s">
        <v>131</v>
      </c>
      <c r="D55" s="167">
        <v>100</v>
      </c>
      <c r="E55" s="28">
        <v>3000</v>
      </c>
      <c r="F55" s="28">
        <f t="shared" si="14"/>
        <v>300000</v>
      </c>
      <c r="G55" s="265"/>
      <c r="H55" s="265"/>
      <c r="I55" s="265"/>
      <c r="J55" s="265"/>
      <c r="K55" s="265"/>
      <c r="L55" s="28"/>
      <c r="M55" s="29"/>
      <c r="N55" s="29"/>
      <c r="O55" s="29"/>
      <c r="P55" s="27"/>
      <c r="Q55" s="29"/>
      <c r="R55" s="29"/>
      <c r="S55" s="29"/>
      <c r="T55" s="27"/>
      <c r="U55" s="28">
        <f t="shared" si="12"/>
        <v>300000</v>
      </c>
    </row>
    <row r="56" spans="1:21" ht="58.5" customHeight="1" x14ac:dyDescent="0.25">
      <c r="A56" s="78" t="s">
        <v>132</v>
      </c>
      <c r="B56" s="168">
        <f>U56</f>
        <v>150000</v>
      </c>
      <c r="C56" s="276"/>
      <c r="D56" s="167">
        <v>3</v>
      </c>
      <c r="E56" s="28">
        <v>50000</v>
      </c>
      <c r="F56" s="28">
        <f t="shared" si="14"/>
        <v>150000</v>
      </c>
      <c r="G56" s="265"/>
      <c r="H56" s="265"/>
      <c r="I56" s="265"/>
      <c r="J56" s="265"/>
      <c r="K56" s="265"/>
      <c r="L56" s="28"/>
      <c r="M56" s="29"/>
      <c r="N56" s="29"/>
      <c r="O56" s="29"/>
      <c r="P56" s="27"/>
      <c r="Q56" s="29"/>
      <c r="R56" s="29"/>
      <c r="S56" s="29"/>
      <c r="T56" s="27"/>
      <c r="U56" s="28">
        <f t="shared" si="12"/>
        <v>150000</v>
      </c>
    </row>
    <row r="57" spans="1:21" ht="15.75" thickBot="1" x14ac:dyDescent="0.3">
      <c r="A57" s="266"/>
      <c r="B57" s="266">
        <f>U57</f>
        <v>40000000</v>
      </c>
      <c r="C57" s="266"/>
      <c r="D57" s="266"/>
      <c r="E57" s="267"/>
      <c r="F57" s="267"/>
      <c r="G57" s="267"/>
      <c r="H57" s="267"/>
      <c r="I57" s="267"/>
      <c r="J57" s="267"/>
      <c r="K57" s="267"/>
      <c r="L57" s="267"/>
      <c r="M57" s="267"/>
      <c r="N57" s="267"/>
      <c r="O57" s="267"/>
      <c r="P57" s="267"/>
      <c r="Q57" s="267"/>
      <c r="R57" s="267"/>
      <c r="S57" s="267"/>
      <c r="T57" s="267"/>
      <c r="U57" s="268">
        <f>SUM(U5:U56)</f>
        <v>40000000</v>
      </c>
    </row>
    <row r="58" spans="1:21" ht="15.75" thickTop="1" x14ac:dyDescent="0.25">
      <c r="A58" s="75"/>
      <c r="B58" s="75"/>
      <c r="C58" s="75"/>
      <c r="D58" s="75"/>
    </row>
    <row r="59" spans="1:21" x14ac:dyDescent="0.25">
      <c r="A59" s="75"/>
      <c r="B59" s="75"/>
      <c r="C59" s="80"/>
      <c r="D59" s="75"/>
    </row>
    <row r="60" spans="1:21" x14ac:dyDescent="0.25">
      <c r="A60" s="75"/>
      <c r="B60" s="75"/>
      <c r="C60" s="75"/>
      <c r="D60" s="75"/>
    </row>
    <row r="61" spans="1:21" x14ac:dyDescent="0.25">
      <c r="A61" s="75"/>
      <c r="B61" s="75"/>
      <c r="C61" s="75"/>
      <c r="D61" s="75"/>
    </row>
    <row r="62" spans="1:21" x14ac:dyDescent="0.25">
      <c r="A62" s="75"/>
      <c r="B62" s="75"/>
      <c r="C62" s="75"/>
      <c r="D62" s="75"/>
    </row>
    <row r="63" spans="1:21" x14ac:dyDescent="0.25">
      <c r="A63" s="75"/>
      <c r="B63" s="262"/>
      <c r="C63" s="75"/>
      <c r="D63" s="75"/>
    </row>
    <row r="64" spans="1:21" x14ac:dyDescent="0.25">
      <c r="A64" s="75"/>
      <c r="B64" s="75"/>
      <c r="C64" s="75"/>
      <c r="D64" s="75"/>
    </row>
    <row r="65" spans="1:4" x14ac:dyDescent="0.25">
      <c r="A65" s="75"/>
      <c r="B65" s="75"/>
      <c r="C65" s="75"/>
      <c r="D65" s="75"/>
    </row>
    <row r="66" spans="1:4" x14ac:dyDescent="0.25">
      <c r="A66" s="75"/>
      <c r="B66" s="75"/>
      <c r="C66" s="75"/>
      <c r="D66" s="75"/>
    </row>
    <row r="67" spans="1:4" x14ac:dyDescent="0.25">
      <c r="A67" s="75"/>
      <c r="B67" s="75"/>
      <c r="C67" s="75"/>
      <c r="D67" s="75"/>
    </row>
    <row r="68" spans="1:4" x14ac:dyDescent="0.25">
      <c r="A68" s="75"/>
      <c r="B68" s="75"/>
      <c r="C68" s="75"/>
      <c r="D68" s="75"/>
    </row>
    <row r="69" spans="1:4" x14ac:dyDescent="0.25">
      <c r="A69" s="75"/>
      <c r="B69" s="75"/>
      <c r="C69" s="75"/>
      <c r="D69" s="75"/>
    </row>
    <row r="70" spans="1:4" x14ac:dyDescent="0.25">
      <c r="A70" s="75"/>
      <c r="B70" s="75"/>
      <c r="C70" s="75"/>
      <c r="D70" s="75"/>
    </row>
    <row r="71" spans="1:4" x14ac:dyDescent="0.25">
      <c r="A71" s="75"/>
      <c r="B71" s="75"/>
      <c r="C71" s="75"/>
      <c r="D71" s="75"/>
    </row>
    <row r="72" spans="1:4" x14ac:dyDescent="0.25">
      <c r="A72" s="75"/>
      <c r="B72" s="75"/>
      <c r="C72" s="75"/>
      <c r="D72" s="75"/>
    </row>
    <row r="73" spans="1:4" x14ac:dyDescent="0.25">
      <c r="A73" s="75"/>
      <c r="B73" s="75"/>
      <c r="C73" s="75"/>
      <c r="D73" s="75"/>
    </row>
    <row r="74" spans="1:4" x14ac:dyDescent="0.25">
      <c r="A74" s="75"/>
      <c r="B74" s="75"/>
      <c r="C74" s="75"/>
      <c r="D74" s="75"/>
    </row>
    <row r="75" spans="1:4" x14ac:dyDescent="0.25">
      <c r="A75" s="75"/>
      <c r="B75" s="75"/>
      <c r="C75" s="75"/>
      <c r="D75" s="75"/>
    </row>
    <row r="76" spans="1:4" x14ac:dyDescent="0.25">
      <c r="A76" s="75"/>
      <c r="B76" s="75"/>
      <c r="C76" s="75"/>
      <c r="D76" s="75"/>
    </row>
    <row r="77" spans="1:4" x14ac:dyDescent="0.25">
      <c r="A77" s="75"/>
      <c r="B77" s="75"/>
      <c r="C77" s="75"/>
      <c r="D77" s="75"/>
    </row>
    <row r="81" spans="2:21" x14ac:dyDescent="0.25">
      <c r="B81" s="261"/>
    </row>
    <row r="90" spans="2:21" x14ac:dyDescent="0.25">
      <c r="U90" s="261"/>
    </row>
    <row r="93" spans="2:21" x14ac:dyDescent="0.25">
      <c r="B93" s="261"/>
    </row>
    <row r="94" spans="2:21" x14ac:dyDescent="0.25">
      <c r="B94" s="261"/>
    </row>
    <row r="95" spans="2:21" x14ac:dyDescent="0.25">
      <c r="B95" s="261"/>
    </row>
    <row r="96" spans="2:21" x14ac:dyDescent="0.25">
      <c r="B96" s="261"/>
    </row>
  </sheetData>
  <mergeCells count="11">
    <mergeCell ref="C1:U1"/>
    <mergeCell ref="G3:H3"/>
    <mergeCell ref="I3:L3"/>
    <mergeCell ref="M3:P3"/>
    <mergeCell ref="C2:U2"/>
    <mergeCell ref="C3:F3"/>
    <mergeCell ref="A49:A52"/>
    <mergeCell ref="Q3:T3"/>
    <mergeCell ref="A28:A32"/>
    <mergeCell ref="A35:A40"/>
    <mergeCell ref="A3:B4"/>
  </mergeCells>
  <pageMargins left="0.7" right="0.7" top="0.75" bottom="0.75" header="0.3" footer="0.3"/>
  <pageSetup orientation="landscape" horizontalDpi="4294967294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2"/>
  <sheetViews>
    <sheetView tabSelected="1" zoomScale="70" zoomScaleNormal="70" workbookViewId="0">
      <selection activeCell="A33" sqref="A33"/>
    </sheetView>
  </sheetViews>
  <sheetFormatPr defaultColWidth="9" defaultRowHeight="15" x14ac:dyDescent="0.25"/>
  <cols>
    <col min="1" max="1" width="45.25" style="64" customWidth="1"/>
    <col min="2" max="2" width="16.375" style="36" bestFit="1" customWidth="1"/>
    <col min="3" max="3" width="6.75" style="66" bestFit="1" customWidth="1"/>
    <col min="4" max="4" width="12.625" style="36" bestFit="1" customWidth="1"/>
    <col min="5" max="5" width="6.75" style="66" bestFit="1" customWidth="1"/>
    <col min="6" max="6" width="12.25" style="36" bestFit="1" customWidth="1"/>
    <col min="7" max="7" width="6.75" style="66" bestFit="1" customWidth="1"/>
    <col min="8" max="8" width="11.75" style="36" bestFit="1" customWidth="1"/>
    <col min="9" max="9" width="6.75" style="66" bestFit="1" customWidth="1"/>
    <col min="10" max="10" width="11.375" style="36" bestFit="1" customWidth="1"/>
    <col min="11" max="11" width="6.75" style="66" bestFit="1" customWidth="1"/>
    <col min="12" max="12" width="11" style="36" bestFit="1" customWidth="1"/>
    <col min="13" max="16384" width="9" style="36"/>
  </cols>
  <sheetData>
    <row r="1" spans="1:40" ht="15.75" x14ac:dyDescent="0.25">
      <c r="A1" s="316" t="s">
        <v>205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</row>
    <row r="2" spans="1:40" ht="15.75" x14ac:dyDescent="0.25">
      <c r="A2" s="50" t="s">
        <v>150</v>
      </c>
      <c r="B2" s="51">
        <f>B4+B10+B31+B44</f>
        <v>40000000</v>
      </c>
      <c r="C2" s="52">
        <f>D2/$B2*100</f>
        <v>47.475299999999997</v>
      </c>
      <c r="D2" s="51">
        <f>D4+D10+D31+D44</f>
        <v>18990120</v>
      </c>
      <c r="E2" s="52">
        <f>F2/$B$2*100</f>
        <v>30.498199999999997</v>
      </c>
      <c r="F2" s="51">
        <f>F4+F10+F31+F44</f>
        <v>12199280</v>
      </c>
      <c r="G2" s="52">
        <f>H2/$B$2*100</f>
        <v>10.865500000000001</v>
      </c>
      <c r="H2" s="51">
        <f>H4+H10+H31+H44</f>
        <v>4346200</v>
      </c>
      <c r="I2" s="52">
        <f>J2/$B$2*100</f>
        <v>6.7030000000000003</v>
      </c>
      <c r="J2" s="51">
        <f>J4+J10+J31+J44</f>
        <v>2681200</v>
      </c>
      <c r="K2" s="52">
        <f>L2/$B$2*100</f>
        <v>4.4580000000000002</v>
      </c>
      <c r="L2" s="51">
        <f>L4+L10+L31+L44</f>
        <v>1783200</v>
      </c>
      <c r="M2" s="53">
        <f>C2+E2+G2+I2+K2</f>
        <v>100</v>
      </c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</row>
    <row r="3" spans="1:40" ht="14.45" customHeight="1" x14ac:dyDescent="0.25">
      <c r="A3" s="314" t="str">
        <f>'3. Presupuesto detallado'!C2</f>
        <v>Componente I. Reingeniería de los procesos de la administración tributaria.</v>
      </c>
      <c r="B3" s="54" t="s">
        <v>206</v>
      </c>
      <c r="C3" s="55" t="s">
        <v>10</v>
      </c>
      <c r="D3" s="56" t="s">
        <v>207</v>
      </c>
      <c r="E3" s="56" t="s">
        <v>10</v>
      </c>
      <c r="F3" s="56" t="s">
        <v>208</v>
      </c>
      <c r="G3" s="56" t="s">
        <v>10</v>
      </c>
      <c r="H3" s="56" t="s">
        <v>209</v>
      </c>
      <c r="I3" s="56" t="s">
        <v>10</v>
      </c>
      <c r="J3" s="56" t="s">
        <v>210</v>
      </c>
      <c r="K3" s="56" t="s">
        <v>10</v>
      </c>
      <c r="L3" s="56" t="s">
        <v>211</v>
      </c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</row>
    <row r="4" spans="1:40" x14ac:dyDescent="0.25">
      <c r="A4" s="315"/>
      <c r="B4" s="183">
        <f>SUM(B5:B7)</f>
        <v>2140000</v>
      </c>
      <c r="C4" s="52">
        <f>D4/$B4*100</f>
        <v>100</v>
      </c>
      <c r="D4" s="57">
        <f>SUM(D5:D7)</f>
        <v>2140000</v>
      </c>
      <c r="E4" s="52"/>
      <c r="F4" s="57"/>
      <c r="G4" s="52"/>
      <c r="H4" s="57"/>
      <c r="I4" s="52"/>
      <c r="J4" s="57"/>
      <c r="K4" s="52"/>
      <c r="L4" s="57"/>
      <c r="M4" s="53">
        <f>C4+E4+G4+I4+K4</f>
        <v>100</v>
      </c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</row>
    <row r="5" spans="1:40" ht="45" x14ac:dyDescent="0.25">
      <c r="A5" s="182" t="str">
        <f>'3. Presupuesto detallado'!A5</f>
        <v>Consultorías, viáticos. Revisión del modelo de negocio de Rentas Internas y manuales procedimientos (Manual unico)</v>
      </c>
      <c r="B5" s="57">
        <f>'3. Presupuesto detallado'!B5</f>
        <v>80000</v>
      </c>
      <c r="C5" s="52">
        <v>100</v>
      </c>
      <c r="D5" s="57">
        <f t="shared" ref="D5:D7" si="0">$B5*C5/100</f>
        <v>80000</v>
      </c>
      <c r="E5" s="52"/>
      <c r="F5" s="57"/>
      <c r="G5" s="52"/>
      <c r="H5" s="57"/>
      <c r="I5" s="52"/>
      <c r="J5" s="57"/>
      <c r="K5" s="52"/>
      <c r="L5" s="57"/>
      <c r="M5" s="53">
        <f t="shared" ref="M5:M51" si="1">C5+E5+G5+I5+K5</f>
        <v>100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</row>
    <row r="6" spans="1:40" ht="98.25" customHeight="1" x14ac:dyDescent="0.25">
      <c r="A6" s="182" t="str">
        <f>'3. Presupuesto detallado'!A6</f>
        <v>Consultorías individuales. Desarrollo de las reglas de negocio 
 337 semanas + 117 semanas
Desarrollo del flujo, parametrización y reglas. Manual de las reglas del negocio. Adquirir herramienta. Motor de reglas.</v>
      </c>
      <c r="B6" s="57">
        <f>'3. Presupuesto detallado'!B6</f>
        <v>2000000</v>
      </c>
      <c r="C6" s="52">
        <v>100</v>
      </c>
      <c r="D6" s="57">
        <f t="shared" si="0"/>
        <v>2000000</v>
      </c>
      <c r="E6" s="55"/>
      <c r="F6" s="58"/>
      <c r="G6" s="55"/>
      <c r="H6" s="58"/>
      <c r="I6" s="55"/>
      <c r="J6" s="58"/>
      <c r="K6" s="55"/>
      <c r="L6" s="58"/>
      <c r="M6" s="53">
        <f t="shared" si="1"/>
        <v>100</v>
      </c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</row>
    <row r="7" spans="1:40" ht="30" x14ac:dyDescent="0.25">
      <c r="A7" s="182" t="str">
        <f>'3. Presupuesto detallado'!A7</f>
        <v>Consultoria individual. Fortalecimiento de la Unidad de Organización y Métodos</v>
      </c>
      <c r="B7" s="57">
        <f>'3. Presupuesto detallado'!B7</f>
        <v>60000</v>
      </c>
      <c r="C7" s="52">
        <v>100</v>
      </c>
      <c r="D7" s="57">
        <f t="shared" si="0"/>
        <v>60000</v>
      </c>
      <c r="E7" s="72"/>
      <c r="F7" s="71"/>
      <c r="G7" s="72"/>
      <c r="H7" s="71"/>
      <c r="I7" s="72"/>
      <c r="J7" s="71"/>
      <c r="K7" s="72"/>
      <c r="L7" s="71"/>
      <c r="M7" s="53">
        <f t="shared" si="1"/>
        <v>100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</row>
    <row r="8" spans="1:40" x14ac:dyDescent="0.25">
      <c r="A8" s="180"/>
      <c r="B8" s="59"/>
      <c r="C8" s="60"/>
      <c r="D8" s="59"/>
      <c r="E8" s="60"/>
      <c r="F8" s="59"/>
      <c r="G8" s="60"/>
      <c r="H8" s="59"/>
      <c r="I8" s="60"/>
      <c r="J8" s="59"/>
      <c r="K8" s="60"/>
      <c r="L8" s="59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</row>
    <row r="9" spans="1:40" ht="14.45" customHeight="1" x14ac:dyDescent="0.25">
      <c r="A9" s="314" t="str">
        <f>'3. Presupuesto detallado'!C8</f>
        <v>Componente II - Modernización de los sistemas y de la infraestructura tecnológica  y Física del SAR</v>
      </c>
      <c r="B9" s="54" t="s">
        <v>206</v>
      </c>
      <c r="C9" s="55" t="s">
        <v>10</v>
      </c>
      <c r="D9" s="56" t="s">
        <v>207</v>
      </c>
      <c r="E9" s="56" t="s">
        <v>10</v>
      </c>
      <c r="F9" s="56" t="s">
        <v>208</v>
      </c>
      <c r="G9" s="56" t="s">
        <v>10</v>
      </c>
      <c r="H9" s="56" t="s">
        <v>209</v>
      </c>
      <c r="I9" s="56" t="s">
        <v>10</v>
      </c>
      <c r="J9" s="56" t="s">
        <v>210</v>
      </c>
      <c r="K9" s="56" t="s">
        <v>10</v>
      </c>
      <c r="L9" s="56" t="s">
        <v>211</v>
      </c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</row>
    <row r="10" spans="1:40" x14ac:dyDescent="0.25">
      <c r="A10" s="315"/>
      <c r="B10" s="183">
        <f>SUM(B11)+B17+B26</f>
        <v>9085400</v>
      </c>
      <c r="C10" s="52">
        <f>D10/$B10*100</f>
        <v>10.306645827371387</v>
      </c>
      <c r="D10" s="183">
        <f>SUM(D11)+D17+D26</f>
        <v>936400</v>
      </c>
      <c r="E10" s="52">
        <f>F10/$B10*100</f>
        <v>13.615250842010257</v>
      </c>
      <c r="F10" s="183">
        <f>SUM(F11)+F17+F26</f>
        <v>1237000</v>
      </c>
      <c r="G10" s="52">
        <f>H10/$B10*100</f>
        <v>41.605212758931913</v>
      </c>
      <c r="H10" s="183">
        <f>SUM(H11)+H17+H26</f>
        <v>3780000</v>
      </c>
      <c r="I10" s="52">
        <f>J10/$B10*100</f>
        <v>23.279107138926189</v>
      </c>
      <c r="J10" s="183">
        <f>SUM(J11)+J17+J26</f>
        <v>2115000</v>
      </c>
      <c r="K10" s="52">
        <f>L10/$B10*100</f>
        <v>11.193783432760252</v>
      </c>
      <c r="L10" s="183">
        <f>SUM(L11)+L17+L26</f>
        <v>1017000</v>
      </c>
      <c r="M10" s="53">
        <f t="shared" si="1"/>
        <v>100.00000000000001</v>
      </c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</row>
    <row r="11" spans="1:40" x14ac:dyDescent="0.25">
      <c r="A11" s="181" t="str">
        <f>'3. Presupuesto detallado'!A9</f>
        <v>Sistemas para Tributos Internos</v>
      </c>
      <c r="B11" s="183">
        <f>SUM(B12:B16)</f>
        <v>5355400</v>
      </c>
      <c r="C11" s="52">
        <f>D11/$B11*100</f>
        <v>15.151062478993166</v>
      </c>
      <c r="D11" s="183">
        <f>SUM(D12:D16)</f>
        <v>811400</v>
      </c>
      <c r="E11" s="52"/>
      <c r="F11" s="183">
        <f>SUM(F12:F16)</f>
        <v>992000</v>
      </c>
      <c r="G11" s="52"/>
      <c r="H11" s="183">
        <f>SUM(H12:H16)</f>
        <v>1280000</v>
      </c>
      <c r="I11" s="52"/>
      <c r="J11" s="183">
        <f>SUM(J12:J16)</f>
        <v>1280000</v>
      </c>
      <c r="K11" s="52"/>
      <c r="L11" s="183">
        <f>SUM(L12:L16)</f>
        <v>992000</v>
      </c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</row>
    <row r="12" spans="1:40" x14ac:dyDescent="0.25">
      <c r="A12" s="179" t="str">
        <f>'3. Presupuesto detallado'!A10</f>
        <v>Consultoría individual internacional. Especificación del Sistema Informático</v>
      </c>
      <c r="B12" s="57">
        <f>'3. Presupuesto detallado'!B10</f>
        <v>69400</v>
      </c>
      <c r="C12" s="52">
        <v>100</v>
      </c>
      <c r="D12" s="57">
        <f>$B12*C12/100</f>
        <v>69400</v>
      </c>
      <c r="E12" s="52"/>
      <c r="F12" s="57">
        <f t="shared" ref="F12:L28" si="2">$B12*E12/100</f>
        <v>0</v>
      </c>
      <c r="G12" s="52"/>
      <c r="H12" s="57">
        <f t="shared" si="2"/>
        <v>0</v>
      </c>
      <c r="I12" s="52"/>
      <c r="J12" s="57">
        <f t="shared" si="2"/>
        <v>0</v>
      </c>
      <c r="K12" s="52"/>
      <c r="L12" s="57">
        <f t="shared" si="2"/>
        <v>0</v>
      </c>
      <c r="M12" s="53">
        <f t="shared" si="1"/>
        <v>100</v>
      </c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</row>
    <row r="13" spans="1:40" ht="45" x14ac:dyDescent="0.25">
      <c r="A13" s="182" t="str">
        <f>'3. Presupuesto detallado'!A11</f>
        <v>Desarrollo / Compra del sistema e interfaces con otros sistemas (bancos, gobierno, con aduanas) -Migración de los datos</v>
      </c>
      <c r="B13" s="57">
        <f>'3. Presupuesto detallado'!B11</f>
        <v>3500000</v>
      </c>
      <c r="C13" s="52">
        <v>20</v>
      </c>
      <c r="D13" s="57">
        <f>$B13*C13/100</f>
        <v>700000</v>
      </c>
      <c r="E13" s="52">
        <v>20</v>
      </c>
      <c r="F13" s="57">
        <f t="shared" si="2"/>
        <v>700000</v>
      </c>
      <c r="G13" s="52">
        <v>20</v>
      </c>
      <c r="H13" s="57">
        <f t="shared" si="2"/>
        <v>700000</v>
      </c>
      <c r="I13" s="52">
        <v>20</v>
      </c>
      <c r="J13" s="57">
        <f t="shared" si="2"/>
        <v>700000</v>
      </c>
      <c r="K13" s="52">
        <v>20</v>
      </c>
      <c r="L13" s="57">
        <f t="shared" si="2"/>
        <v>700000</v>
      </c>
      <c r="M13" s="53">
        <f t="shared" si="1"/>
        <v>100</v>
      </c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</row>
    <row r="14" spans="1:40" x14ac:dyDescent="0.25">
      <c r="A14" s="179" t="str">
        <f>'3. Presupuesto detallado'!A12</f>
        <v>Consultorías individuales o firma. Implantación del Sistema</v>
      </c>
      <c r="B14" s="57">
        <f>'3. Presupuesto detallado'!B12</f>
        <v>576000</v>
      </c>
      <c r="C14" s="52"/>
      <c r="D14" s="57">
        <f t="shared" ref="D14:H28" si="3">$B14*C14/100</f>
        <v>0</v>
      </c>
      <c r="E14" s="52"/>
      <c r="F14" s="57">
        <f t="shared" si="2"/>
        <v>0</v>
      </c>
      <c r="G14" s="52">
        <v>50</v>
      </c>
      <c r="H14" s="57">
        <f t="shared" si="2"/>
        <v>288000</v>
      </c>
      <c r="I14" s="52">
        <v>50</v>
      </c>
      <c r="J14" s="57">
        <f t="shared" si="2"/>
        <v>288000</v>
      </c>
      <c r="K14" s="52"/>
      <c r="L14" s="57">
        <f t="shared" si="2"/>
        <v>0</v>
      </c>
      <c r="M14" s="53">
        <f t="shared" si="1"/>
        <v>100</v>
      </c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</row>
    <row r="15" spans="1:40" x14ac:dyDescent="0.25">
      <c r="A15" s="179" t="str">
        <f>'3. Presupuesto detallado'!A13</f>
        <v>Consultoría individual. Administrador de Base de Datos</v>
      </c>
      <c r="B15" s="57">
        <f>'3. Presupuesto detallado'!B13</f>
        <v>210000</v>
      </c>
      <c r="C15" s="52">
        <v>20</v>
      </c>
      <c r="D15" s="57">
        <f t="shared" si="3"/>
        <v>42000</v>
      </c>
      <c r="E15" s="52">
        <v>20</v>
      </c>
      <c r="F15" s="57">
        <f t="shared" si="2"/>
        <v>42000</v>
      </c>
      <c r="G15" s="52">
        <v>20</v>
      </c>
      <c r="H15" s="57">
        <f t="shared" si="2"/>
        <v>42000</v>
      </c>
      <c r="I15" s="52">
        <v>20</v>
      </c>
      <c r="J15" s="57">
        <f t="shared" si="2"/>
        <v>42000</v>
      </c>
      <c r="K15" s="52">
        <v>20</v>
      </c>
      <c r="L15" s="57">
        <f t="shared" si="2"/>
        <v>42000</v>
      </c>
      <c r="M15" s="53">
        <f t="shared" si="1"/>
        <v>100</v>
      </c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</row>
    <row r="16" spans="1:40" ht="30" x14ac:dyDescent="0.25">
      <c r="A16" s="182" t="str">
        <f>'3. Presupuesto detallado'!A14</f>
        <v>Firma Capacitadora. Programa Permanente de Capacitación del personal de tecnología</v>
      </c>
      <c r="B16" s="57">
        <f>'3. Presupuesto detallado'!B14</f>
        <v>1000000</v>
      </c>
      <c r="C16" s="52"/>
      <c r="D16" s="57">
        <f t="shared" si="3"/>
        <v>0</v>
      </c>
      <c r="E16" s="52">
        <v>25</v>
      </c>
      <c r="F16" s="57">
        <f t="shared" si="2"/>
        <v>250000</v>
      </c>
      <c r="G16" s="52">
        <v>25</v>
      </c>
      <c r="H16" s="57">
        <f t="shared" si="2"/>
        <v>250000</v>
      </c>
      <c r="I16" s="52">
        <v>25</v>
      </c>
      <c r="J16" s="57">
        <f t="shared" si="2"/>
        <v>250000</v>
      </c>
      <c r="K16" s="52">
        <v>25</v>
      </c>
      <c r="L16" s="57">
        <f t="shared" si="2"/>
        <v>250000</v>
      </c>
      <c r="M16" s="53">
        <f t="shared" si="1"/>
        <v>100</v>
      </c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</row>
    <row r="17" spans="1:40" x14ac:dyDescent="0.25">
      <c r="A17" s="181" t="str">
        <f>'3. Presupuesto detallado'!A15</f>
        <v xml:space="preserve"> Infraestructura Tecnológica del SAR</v>
      </c>
      <c r="B17" s="183">
        <f>SUM(B18:B25)</f>
        <v>3130000</v>
      </c>
      <c r="C17" s="52"/>
      <c r="D17" s="183">
        <f>SUM(D18:D25)</f>
        <v>0</v>
      </c>
      <c r="E17" s="52"/>
      <c r="F17" s="183">
        <f>SUM(F18:F25)</f>
        <v>120000</v>
      </c>
      <c r="G17" s="52"/>
      <c r="H17" s="183">
        <f>SUM(H18:H25)</f>
        <v>2325000</v>
      </c>
      <c r="I17" s="52"/>
      <c r="J17" s="183">
        <f>SUM(J18:J25)</f>
        <v>685000</v>
      </c>
      <c r="K17" s="52"/>
      <c r="L17" s="183">
        <f>SUM(L18:L25)</f>
        <v>0</v>
      </c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</row>
    <row r="18" spans="1:40" x14ac:dyDescent="0.25">
      <c r="A18" s="179" t="str">
        <f>'3. Presupuesto detallado'!A16</f>
        <v>Servidores de Base de Datos Risc</v>
      </c>
      <c r="B18" s="57">
        <f>'3. Presupuesto detallado'!B16</f>
        <v>400000</v>
      </c>
      <c r="C18" s="52"/>
      <c r="D18" s="57">
        <f t="shared" si="3"/>
        <v>0</v>
      </c>
      <c r="E18" s="52">
        <v>0</v>
      </c>
      <c r="F18" s="57">
        <f t="shared" si="2"/>
        <v>0</v>
      </c>
      <c r="G18" s="52">
        <v>100</v>
      </c>
      <c r="H18" s="57">
        <f t="shared" si="2"/>
        <v>400000</v>
      </c>
      <c r="I18" s="52"/>
      <c r="J18" s="57">
        <f t="shared" si="2"/>
        <v>0</v>
      </c>
      <c r="K18" s="52"/>
      <c r="L18" s="57">
        <f t="shared" si="2"/>
        <v>0</v>
      </c>
      <c r="M18" s="53">
        <f t="shared" si="1"/>
        <v>100</v>
      </c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</row>
    <row r="19" spans="1:40" x14ac:dyDescent="0.25">
      <c r="A19" s="179" t="str">
        <f>'3. Presupuesto detallado'!A17</f>
        <v>Storage tipo San</v>
      </c>
      <c r="B19" s="57">
        <f>'3. Presupuesto detallado'!B17</f>
        <v>900000</v>
      </c>
      <c r="C19" s="52">
        <v>0</v>
      </c>
      <c r="D19" s="57">
        <f t="shared" si="3"/>
        <v>0</v>
      </c>
      <c r="E19" s="52">
        <v>0</v>
      </c>
      <c r="F19" s="57">
        <f t="shared" si="2"/>
        <v>0</v>
      </c>
      <c r="G19" s="52">
        <v>100</v>
      </c>
      <c r="H19" s="57">
        <f t="shared" si="2"/>
        <v>900000</v>
      </c>
      <c r="I19" s="52"/>
      <c r="J19" s="57">
        <f t="shared" si="2"/>
        <v>0</v>
      </c>
      <c r="K19" s="52"/>
      <c r="L19" s="57">
        <f t="shared" si="2"/>
        <v>0</v>
      </c>
      <c r="M19" s="53">
        <f t="shared" si="1"/>
        <v>100</v>
      </c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</row>
    <row r="20" spans="1:40" x14ac:dyDescent="0.25">
      <c r="A20" s="179" t="str">
        <f>'3. Presupuesto detallado'!A18</f>
        <v>Comunicación para servidores</v>
      </c>
      <c r="B20" s="57">
        <f>'3. Presupuesto detallado'!B18</f>
        <v>300000</v>
      </c>
      <c r="C20" s="52">
        <v>0</v>
      </c>
      <c r="D20" s="57">
        <f t="shared" si="3"/>
        <v>0</v>
      </c>
      <c r="E20" s="52">
        <v>0</v>
      </c>
      <c r="F20" s="57">
        <f t="shared" si="2"/>
        <v>0</v>
      </c>
      <c r="G20" s="52">
        <v>100</v>
      </c>
      <c r="H20" s="57">
        <f t="shared" si="2"/>
        <v>300000</v>
      </c>
      <c r="I20" s="52"/>
      <c r="J20" s="57">
        <f t="shared" si="2"/>
        <v>0</v>
      </c>
      <c r="K20" s="52"/>
      <c r="L20" s="57">
        <f t="shared" si="2"/>
        <v>0</v>
      </c>
      <c r="M20" s="53">
        <f t="shared" si="1"/>
        <v>100</v>
      </c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</row>
    <row r="21" spans="1:40" x14ac:dyDescent="0.25">
      <c r="A21" s="179" t="str">
        <f>'3. Presupuesto detallado'!A19</f>
        <v>Servidores de Aplicación</v>
      </c>
      <c r="B21" s="57">
        <f>'3. Presupuesto detallado'!B19</f>
        <v>260000</v>
      </c>
      <c r="C21" s="52"/>
      <c r="D21" s="57">
        <f t="shared" si="3"/>
        <v>0</v>
      </c>
      <c r="E21" s="52">
        <v>0</v>
      </c>
      <c r="F21" s="57">
        <f t="shared" si="2"/>
        <v>0</v>
      </c>
      <c r="G21" s="52">
        <v>50</v>
      </c>
      <c r="H21" s="57">
        <f t="shared" si="2"/>
        <v>130000</v>
      </c>
      <c r="I21" s="52">
        <v>50</v>
      </c>
      <c r="J21" s="57">
        <f t="shared" si="2"/>
        <v>130000</v>
      </c>
      <c r="K21" s="52"/>
      <c r="L21" s="57">
        <f t="shared" si="2"/>
        <v>0</v>
      </c>
      <c r="M21" s="53">
        <f t="shared" si="1"/>
        <v>100</v>
      </c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</row>
    <row r="22" spans="1:40" x14ac:dyDescent="0.25">
      <c r="A22" s="179" t="str">
        <f>'3. Presupuesto detallado'!A20</f>
        <v>Plataforma de seguridad</v>
      </c>
      <c r="B22" s="57">
        <f>'3. Presupuesto detallado'!B20</f>
        <v>370000</v>
      </c>
      <c r="C22" s="52"/>
      <c r="D22" s="57">
        <f t="shared" si="3"/>
        <v>0</v>
      </c>
      <c r="E22" s="52"/>
      <c r="F22" s="57">
        <f t="shared" si="2"/>
        <v>0</v>
      </c>
      <c r="G22" s="52">
        <v>50</v>
      </c>
      <c r="H22" s="57">
        <f t="shared" si="2"/>
        <v>185000</v>
      </c>
      <c r="I22" s="52">
        <v>50</v>
      </c>
      <c r="J22" s="57">
        <f t="shared" si="2"/>
        <v>185000</v>
      </c>
      <c r="K22" s="52"/>
      <c r="L22" s="57">
        <f t="shared" si="2"/>
        <v>0</v>
      </c>
      <c r="M22" s="53">
        <f t="shared" si="1"/>
        <v>100</v>
      </c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</row>
    <row r="23" spans="1:40" x14ac:dyDescent="0.25">
      <c r="A23" s="179" t="str">
        <f>'3. Presupuesto detallado'!A21</f>
        <v>BI</v>
      </c>
      <c r="B23" s="57">
        <f>'3. Presupuesto detallado'!B21</f>
        <v>200000</v>
      </c>
      <c r="C23" s="52">
        <v>0</v>
      </c>
      <c r="D23" s="57">
        <f t="shared" si="3"/>
        <v>0</v>
      </c>
      <c r="E23" s="52">
        <v>0</v>
      </c>
      <c r="F23" s="57">
        <f t="shared" si="2"/>
        <v>0</v>
      </c>
      <c r="G23" s="52">
        <v>50</v>
      </c>
      <c r="H23" s="57">
        <f t="shared" si="2"/>
        <v>100000</v>
      </c>
      <c r="I23" s="52">
        <v>50</v>
      </c>
      <c r="J23" s="57">
        <f t="shared" si="2"/>
        <v>100000</v>
      </c>
      <c r="K23" s="52"/>
      <c r="L23" s="57">
        <f t="shared" si="2"/>
        <v>0</v>
      </c>
      <c r="M23" s="53">
        <f t="shared" si="1"/>
        <v>100</v>
      </c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</row>
    <row r="24" spans="1:40" x14ac:dyDescent="0.25">
      <c r="A24" s="179" t="str">
        <f>'3. Presupuesto detallado'!A22</f>
        <v>Plataforma de gestión de documentos electrónicos</v>
      </c>
      <c r="B24" s="57">
        <f>'3. Presupuesto detallado'!B22</f>
        <v>400000</v>
      </c>
      <c r="C24" s="52"/>
      <c r="D24" s="57">
        <f t="shared" si="3"/>
        <v>0</v>
      </c>
      <c r="E24" s="52">
        <v>30</v>
      </c>
      <c r="F24" s="57">
        <f t="shared" si="3"/>
        <v>120000</v>
      </c>
      <c r="G24" s="52">
        <v>40</v>
      </c>
      <c r="H24" s="57">
        <f t="shared" ref="H24" si="4">$B24*G24/100</f>
        <v>160000</v>
      </c>
      <c r="I24" s="52">
        <v>30</v>
      </c>
      <c r="J24" s="57">
        <f t="shared" si="2"/>
        <v>120000</v>
      </c>
      <c r="K24" s="52"/>
      <c r="L24" s="57">
        <f t="shared" si="2"/>
        <v>0</v>
      </c>
      <c r="M24" s="53">
        <f t="shared" si="1"/>
        <v>100</v>
      </c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</row>
    <row r="25" spans="1:40" x14ac:dyDescent="0.25">
      <c r="A25" s="179" t="str">
        <f>'3. Presupuesto detallado'!A23</f>
        <v>Sistema Integrado de Bienes y recursos humanos</v>
      </c>
      <c r="B25" s="57">
        <f>'3. Presupuesto detallado'!B23</f>
        <v>300000</v>
      </c>
      <c r="C25" s="52">
        <v>0</v>
      </c>
      <c r="D25" s="57">
        <f t="shared" si="3"/>
        <v>0</v>
      </c>
      <c r="E25" s="52">
        <v>0</v>
      </c>
      <c r="F25" s="57">
        <f t="shared" si="2"/>
        <v>0</v>
      </c>
      <c r="G25" s="52">
        <v>50</v>
      </c>
      <c r="H25" s="57">
        <f t="shared" si="2"/>
        <v>150000</v>
      </c>
      <c r="I25" s="52">
        <v>50</v>
      </c>
      <c r="J25" s="57">
        <f t="shared" si="2"/>
        <v>150000</v>
      </c>
      <c r="K25" s="52"/>
      <c r="L25" s="57">
        <f t="shared" si="2"/>
        <v>0</v>
      </c>
      <c r="M25" s="53">
        <f t="shared" si="1"/>
        <v>100</v>
      </c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</row>
    <row r="26" spans="1:40" x14ac:dyDescent="0.25">
      <c r="A26" s="181" t="str">
        <f>'3. Presupuesto detallado'!A24</f>
        <v>Infraestructura física del SAR</v>
      </c>
      <c r="B26" s="183">
        <f>SUM(B27:B28)</f>
        <v>600000</v>
      </c>
      <c r="C26" s="52"/>
      <c r="D26" s="183">
        <f>SUM(D27:D28)</f>
        <v>125000</v>
      </c>
      <c r="E26" s="52"/>
      <c r="F26" s="183">
        <f>SUM(F27:F28)</f>
        <v>125000</v>
      </c>
      <c r="G26" s="52"/>
      <c r="H26" s="183">
        <f>SUM(H27:H28)</f>
        <v>175000</v>
      </c>
      <c r="I26" s="52"/>
      <c r="J26" s="183">
        <f>SUM(J27:J28)</f>
        <v>150000</v>
      </c>
      <c r="K26" s="52"/>
      <c r="L26" s="183">
        <f>SUM(L27:L28)</f>
        <v>25000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</row>
    <row r="27" spans="1:40" x14ac:dyDescent="0.25">
      <c r="A27" s="179" t="str">
        <f>'3. Presupuesto detallado'!A25</f>
        <v>Remodelación de Edificios central y regionales</v>
      </c>
      <c r="B27" s="57">
        <f>'3. Presupuesto detallado'!B25</f>
        <v>500000</v>
      </c>
      <c r="C27" s="52">
        <v>25</v>
      </c>
      <c r="D27" s="57">
        <f t="shared" si="3"/>
        <v>125000</v>
      </c>
      <c r="E27" s="52">
        <v>25</v>
      </c>
      <c r="F27" s="57">
        <f t="shared" ref="F27" si="5">$B27*E27/100</f>
        <v>125000</v>
      </c>
      <c r="G27" s="52">
        <v>25</v>
      </c>
      <c r="H27" s="57">
        <f t="shared" ref="H27" si="6">$B27*G27/100</f>
        <v>125000</v>
      </c>
      <c r="I27" s="52">
        <v>25</v>
      </c>
      <c r="J27" s="57">
        <f t="shared" si="2"/>
        <v>125000</v>
      </c>
      <c r="K27" s="52"/>
      <c r="L27" s="57">
        <f t="shared" si="2"/>
        <v>0</v>
      </c>
      <c r="M27" s="53">
        <f t="shared" si="1"/>
        <v>100</v>
      </c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</row>
    <row r="28" spans="1:40" x14ac:dyDescent="0.25">
      <c r="A28" s="179" t="str">
        <f>'3. Presupuesto detallado'!A26</f>
        <v>Sistemas de seguridad corporativa</v>
      </c>
      <c r="B28" s="57">
        <f>'3. Presupuesto detallado'!B26</f>
        <v>100000</v>
      </c>
      <c r="C28" s="52"/>
      <c r="D28" s="57">
        <f t="shared" si="3"/>
        <v>0</v>
      </c>
      <c r="E28" s="52"/>
      <c r="F28" s="57">
        <f t="shared" si="2"/>
        <v>0</v>
      </c>
      <c r="G28" s="52">
        <v>50</v>
      </c>
      <c r="H28" s="57">
        <f t="shared" si="3"/>
        <v>50000</v>
      </c>
      <c r="I28" s="52">
        <v>25</v>
      </c>
      <c r="J28" s="57">
        <f t="shared" si="2"/>
        <v>25000</v>
      </c>
      <c r="K28" s="52">
        <v>25</v>
      </c>
      <c r="L28" s="57">
        <f t="shared" si="2"/>
        <v>25000</v>
      </c>
      <c r="M28" s="53">
        <f t="shared" si="1"/>
        <v>100</v>
      </c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</row>
    <row r="29" spans="1:40" x14ac:dyDescent="0.25">
      <c r="A29" s="180"/>
      <c r="B29" s="59"/>
      <c r="C29" s="60"/>
      <c r="D29" s="59"/>
      <c r="E29" s="60"/>
      <c r="F29" s="59"/>
      <c r="G29" s="60"/>
      <c r="H29" s="59"/>
      <c r="I29" s="60"/>
      <c r="J29" s="59"/>
      <c r="K29" s="60"/>
      <c r="L29" s="59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</row>
    <row r="30" spans="1:40" ht="14.45" customHeight="1" x14ac:dyDescent="0.25">
      <c r="A30" s="319" t="str">
        <f>'3. Presupuesto detallado'!C27</f>
        <v>Componente III - Fortalecimiento del talento humano del SAR.</v>
      </c>
      <c r="B30" s="54" t="s">
        <v>206</v>
      </c>
      <c r="C30" s="55" t="s">
        <v>10</v>
      </c>
      <c r="D30" s="56" t="s">
        <v>207</v>
      </c>
      <c r="E30" s="56" t="s">
        <v>10</v>
      </c>
      <c r="F30" s="56" t="s">
        <v>208</v>
      </c>
      <c r="G30" s="56" t="s">
        <v>10</v>
      </c>
      <c r="H30" s="56" t="s">
        <v>209</v>
      </c>
      <c r="I30" s="56" t="s">
        <v>10</v>
      </c>
      <c r="J30" s="56" t="s">
        <v>210</v>
      </c>
      <c r="K30" s="56" t="s">
        <v>10</v>
      </c>
      <c r="L30" s="56" t="s">
        <v>211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</row>
    <row r="31" spans="1:40" ht="14.45" customHeight="1" x14ac:dyDescent="0.25">
      <c r="A31" s="320"/>
      <c r="B31" s="183">
        <f>SUM(B32:B36)+SUM(B40:B42)</f>
        <v>27604600</v>
      </c>
      <c r="C31" s="52">
        <f>D31/$B$31*100</f>
        <v>56.801112858001922</v>
      </c>
      <c r="D31" s="183">
        <f t="shared" ref="D31:L31" si="7">SUM(D32:D36)+SUM(D40:D42)</f>
        <v>15679720</v>
      </c>
      <c r="E31" s="52">
        <f>F31/$B$31*100</f>
        <v>38.864102359751634</v>
      </c>
      <c r="F31" s="183">
        <f t="shared" si="7"/>
        <v>10728280</v>
      </c>
      <c r="G31" s="52">
        <f>H31/$B$31*100</f>
        <v>1.2034226179694689</v>
      </c>
      <c r="H31" s="183">
        <f t="shared" si="7"/>
        <v>332200</v>
      </c>
      <c r="I31" s="52">
        <f>J31/$B$31*100</f>
        <v>1.2034226179694689</v>
      </c>
      <c r="J31" s="183">
        <f t="shared" si="7"/>
        <v>332200</v>
      </c>
      <c r="K31" s="52">
        <f>L31/$B$31*100</f>
        <v>1.9279395463074995</v>
      </c>
      <c r="L31" s="183">
        <f t="shared" si="7"/>
        <v>532200</v>
      </c>
      <c r="M31" s="53">
        <f t="shared" si="1"/>
        <v>99.999999999999986</v>
      </c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</row>
    <row r="32" spans="1:40" x14ac:dyDescent="0.25">
      <c r="A32" s="179" t="str">
        <f>'3. Presupuesto detallado'!A28</f>
        <v xml:space="preserve">Nueva política de recursos humanos </v>
      </c>
      <c r="B32" s="57">
        <f>SUM('3. Presupuesto detallado'!B28:B32)</f>
        <v>89400</v>
      </c>
      <c r="C32" s="52">
        <v>100</v>
      </c>
      <c r="D32" s="57">
        <f t="shared" ref="D32:D36" si="8">$B32*C32/100</f>
        <v>89400</v>
      </c>
      <c r="E32" s="52"/>
      <c r="F32" s="57">
        <f t="shared" ref="F32:F36" si="9">$B32*E32/100</f>
        <v>0</v>
      </c>
      <c r="G32" s="52"/>
      <c r="H32" s="57">
        <f t="shared" ref="H32:H36" si="10">$B32*G32/100</f>
        <v>0</v>
      </c>
      <c r="I32" s="52"/>
      <c r="J32" s="57">
        <f t="shared" ref="J32:J36" si="11">$B32*I32/100</f>
        <v>0</v>
      </c>
      <c r="K32" s="52"/>
      <c r="L32" s="57">
        <f t="shared" ref="L32:L36" si="12">$B32*K32/100</f>
        <v>0</v>
      </c>
      <c r="M32" s="53">
        <f t="shared" si="1"/>
        <v>100</v>
      </c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</row>
    <row r="33" spans="1:40" ht="45" x14ac:dyDescent="0.25">
      <c r="A33" s="182" t="str">
        <f>'3. Presupuesto detallado'!A33</f>
        <v>Proceso de selección y contratación de nuevos funcionarios 700 plazas de Rentas Internas. Consultoría firma</v>
      </c>
      <c r="B33" s="57">
        <f>'3. Presupuesto detallado'!B33</f>
        <v>284000</v>
      </c>
      <c r="C33" s="52">
        <v>100</v>
      </c>
      <c r="D33" s="57">
        <f t="shared" si="8"/>
        <v>284000</v>
      </c>
      <c r="E33" s="52"/>
      <c r="F33" s="57">
        <f t="shared" si="9"/>
        <v>0</v>
      </c>
      <c r="G33" s="52"/>
      <c r="H33" s="57">
        <f t="shared" si="10"/>
        <v>0</v>
      </c>
      <c r="I33" s="52"/>
      <c r="J33" s="57">
        <f t="shared" si="11"/>
        <v>0</v>
      </c>
      <c r="K33" s="52"/>
      <c r="L33" s="57">
        <f t="shared" si="12"/>
        <v>0</v>
      </c>
      <c r="M33" s="53">
        <f t="shared" si="1"/>
        <v>100</v>
      </c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</row>
    <row r="34" spans="1:40" ht="30" x14ac:dyDescent="0.25">
      <c r="A34" s="182" t="str">
        <f>'3. Presupuesto detallado'!A34</f>
        <v>Proceso de selección y contratación de nuevos funcionarios 800 plazas de Aduanas. Consultoría firma</v>
      </c>
      <c r="B34" s="57">
        <f>'3. Presupuesto detallado'!B34</f>
        <v>330000</v>
      </c>
      <c r="C34" s="52"/>
      <c r="D34" s="57">
        <f t="shared" si="8"/>
        <v>0</v>
      </c>
      <c r="E34" s="52">
        <v>100</v>
      </c>
      <c r="F34" s="57">
        <f t="shared" si="9"/>
        <v>330000</v>
      </c>
      <c r="G34" s="52"/>
      <c r="H34" s="57">
        <f t="shared" si="10"/>
        <v>0</v>
      </c>
      <c r="I34" s="52"/>
      <c r="J34" s="57">
        <f t="shared" si="11"/>
        <v>0</v>
      </c>
      <c r="K34" s="52"/>
      <c r="L34" s="57">
        <f t="shared" si="12"/>
        <v>0</v>
      </c>
      <c r="M34" s="53">
        <f t="shared" si="1"/>
        <v>100</v>
      </c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</row>
    <row r="35" spans="1:40" x14ac:dyDescent="0.25">
      <c r="A35" s="179" t="str">
        <f>'3. Presupuesto detallado'!A35</f>
        <v>Proceso de Indemnizaciones</v>
      </c>
      <c r="B35" s="53">
        <f>SUM('3. Presupuesto detallado'!B35:B40)</f>
        <v>25165200</v>
      </c>
      <c r="C35" s="52">
        <v>60</v>
      </c>
      <c r="D35" s="57">
        <f t="shared" si="8"/>
        <v>15099120</v>
      </c>
      <c r="E35" s="52">
        <v>40</v>
      </c>
      <c r="F35" s="57">
        <f>$B35*E35/100</f>
        <v>10066080</v>
      </c>
      <c r="G35" s="52"/>
      <c r="H35" s="57">
        <f t="shared" si="10"/>
        <v>0</v>
      </c>
      <c r="I35" s="52"/>
      <c r="J35" s="57">
        <f t="shared" si="11"/>
        <v>0</v>
      </c>
      <c r="K35" s="52"/>
      <c r="L35" s="57">
        <f t="shared" si="12"/>
        <v>0</v>
      </c>
      <c r="M35" s="53">
        <f t="shared" si="1"/>
        <v>100</v>
      </c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</row>
    <row r="36" spans="1:40" ht="30" x14ac:dyDescent="0.25">
      <c r="A36" s="182" t="str">
        <f>'3. Presupuesto detallado'!A41</f>
        <v>Firma Capacitadora. Diseño e implantación de un Programa de Capacitación Permanente</v>
      </c>
      <c r="B36" s="57">
        <f>'3. Presupuesto detallado'!B41</f>
        <v>1000000</v>
      </c>
      <c r="C36" s="52">
        <v>0</v>
      </c>
      <c r="D36" s="57">
        <f t="shared" si="8"/>
        <v>0</v>
      </c>
      <c r="E36" s="52">
        <v>20</v>
      </c>
      <c r="F36" s="57">
        <f t="shared" si="9"/>
        <v>200000</v>
      </c>
      <c r="G36" s="52">
        <v>20</v>
      </c>
      <c r="H36" s="57">
        <f t="shared" si="10"/>
        <v>200000</v>
      </c>
      <c r="I36" s="52">
        <v>20</v>
      </c>
      <c r="J36" s="57">
        <f t="shared" si="11"/>
        <v>200000</v>
      </c>
      <c r="K36" s="52">
        <v>40</v>
      </c>
      <c r="L36" s="57">
        <f t="shared" si="12"/>
        <v>400000</v>
      </c>
      <c r="M36" s="53">
        <f t="shared" si="1"/>
        <v>100</v>
      </c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</row>
    <row r="37" spans="1:40" s="63" customFormat="1" ht="14.45" customHeight="1" x14ac:dyDescent="0.25">
      <c r="A37" s="61"/>
      <c r="B37" s="59"/>
      <c r="C37" s="60"/>
      <c r="D37" s="59"/>
      <c r="E37" s="60"/>
      <c r="F37" s="59"/>
      <c r="G37" s="60"/>
      <c r="H37" s="59"/>
      <c r="I37" s="60"/>
      <c r="J37" s="59"/>
      <c r="K37" s="60"/>
      <c r="L37" s="59"/>
      <c r="M37" s="53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</row>
    <row r="38" spans="1:40" ht="14.45" customHeight="1" x14ac:dyDescent="0.25">
      <c r="A38" s="321" t="str">
        <f>'3. Presupuesto detallado'!A42</f>
        <v>Plan de Transición</v>
      </c>
      <c r="B38" s="54" t="s">
        <v>206</v>
      </c>
      <c r="C38" s="55" t="s">
        <v>10</v>
      </c>
      <c r="D38" s="56" t="s">
        <v>207</v>
      </c>
      <c r="E38" s="56" t="s">
        <v>10</v>
      </c>
      <c r="F38" s="56" t="s">
        <v>208</v>
      </c>
      <c r="G38" s="56" t="s">
        <v>10</v>
      </c>
      <c r="H38" s="56" t="s">
        <v>209</v>
      </c>
      <c r="I38" s="56" t="s">
        <v>10</v>
      </c>
      <c r="J38" s="56" t="s">
        <v>210</v>
      </c>
      <c r="K38" s="56" t="s">
        <v>10</v>
      </c>
      <c r="L38" s="56" t="s">
        <v>211</v>
      </c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</row>
    <row r="39" spans="1:40" ht="14.45" customHeight="1" x14ac:dyDescent="0.25">
      <c r="A39" s="322"/>
      <c r="B39" s="183">
        <f>SUM(B40:B42)</f>
        <v>736000</v>
      </c>
      <c r="C39" s="52">
        <v>25</v>
      </c>
      <c r="D39" s="183">
        <f>SUM(D40:D42)</f>
        <v>207200</v>
      </c>
      <c r="E39" s="52">
        <v>25</v>
      </c>
      <c r="F39" s="183">
        <f>SUM(F40:F42)</f>
        <v>132200</v>
      </c>
      <c r="G39" s="52">
        <v>25</v>
      </c>
      <c r="H39" s="183">
        <f>SUM(H40:H42)</f>
        <v>132200</v>
      </c>
      <c r="I39" s="52">
        <v>25</v>
      </c>
      <c r="J39" s="183">
        <f>SUM(J40:J42)</f>
        <v>132200</v>
      </c>
      <c r="K39" s="52">
        <v>0</v>
      </c>
      <c r="L39" s="183">
        <f>SUM(L40:L42)</f>
        <v>132200</v>
      </c>
      <c r="M39" s="53">
        <f t="shared" si="1"/>
        <v>100</v>
      </c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</row>
    <row r="40" spans="1:40" x14ac:dyDescent="0.25">
      <c r="A40" s="179" t="str">
        <f>'3. Presupuesto detallado'!A43</f>
        <v>Consultoría internacional. Coaching gerencial para el proceso de transición (3)</v>
      </c>
      <c r="B40" s="57">
        <f>'3. Presupuesto detallado'!B43</f>
        <v>536000</v>
      </c>
      <c r="C40" s="52">
        <v>20</v>
      </c>
      <c r="D40" s="57">
        <f t="shared" ref="D40" si="13">$B40*C40/100</f>
        <v>107200</v>
      </c>
      <c r="E40" s="52">
        <v>20</v>
      </c>
      <c r="F40" s="57">
        <f t="shared" ref="F40" si="14">$B40*E40/100</f>
        <v>107200</v>
      </c>
      <c r="G40" s="52">
        <v>20</v>
      </c>
      <c r="H40" s="57">
        <f t="shared" ref="H40:H42" si="15">$B40*G40/100</f>
        <v>107200</v>
      </c>
      <c r="I40" s="52">
        <v>20</v>
      </c>
      <c r="J40" s="57">
        <f t="shared" ref="J40:J42" si="16">$B40*I40/100</f>
        <v>107200</v>
      </c>
      <c r="K40" s="52">
        <v>20</v>
      </c>
      <c r="L40" s="57">
        <f t="shared" ref="L40:L42" si="17">$B40*K40/100</f>
        <v>107200</v>
      </c>
      <c r="M40" s="53">
        <f t="shared" si="1"/>
        <v>100</v>
      </c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</row>
    <row r="41" spans="1:40" x14ac:dyDescent="0.25">
      <c r="A41" s="179" t="str">
        <f>'3. Presupuesto detallado'!A44</f>
        <v>Proceso de Cambio (Change Management). Consultoría firma</v>
      </c>
      <c r="B41" s="57">
        <f>'3. Presupuesto detallado'!B44</f>
        <v>100000</v>
      </c>
      <c r="C41" s="52"/>
      <c r="D41" s="57">
        <f t="shared" ref="D41:D42" si="18">$B41*C41/100</f>
        <v>0</v>
      </c>
      <c r="E41" s="52">
        <v>25</v>
      </c>
      <c r="F41" s="57">
        <f t="shared" ref="F41:F42" si="19">$B41*E41/100</f>
        <v>25000</v>
      </c>
      <c r="G41" s="52">
        <v>25</v>
      </c>
      <c r="H41" s="57">
        <f t="shared" si="15"/>
        <v>25000</v>
      </c>
      <c r="I41" s="52">
        <v>25</v>
      </c>
      <c r="J41" s="57">
        <f t="shared" si="16"/>
        <v>25000</v>
      </c>
      <c r="K41" s="52">
        <v>25</v>
      </c>
      <c r="L41" s="57">
        <f t="shared" si="17"/>
        <v>25000</v>
      </c>
      <c r="M41" s="53">
        <f t="shared" si="1"/>
        <v>100</v>
      </c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</row>
    <row r="42" spans="1:40" ht="30" x14ac:dyDescent="0.25">
      <c r="A42" s="182" t="str">
        <f>'3. Presupuesto detallado'!A45</f>
        <v xml:space="preserve">Consultoría individual. Desarrollo e implantación de una Campaña de información para la opinión pública. </v>
      </c>
      <c r="B42" s="57">
        <f>'3. Presupuesto detallado'!B45</f>
        <v>100000</v>
      </c>
      <c r="C42" s="52">
        <v>100</v>
      </c>
      <c r="D42" s="57">
        <f t="shared" si="18"/>
        <v>100000</v>
      </c>
      <c r="E42" s="52"/>
      <c r="F42" s="57">
        <f t="shared" si="19"/>
        <v>0</v>
      </c>
      <c r="G42" s="52"/>
      <c r="H42" s="57">
        <f t="shared" si="15"/>
        <v>0</v>
      </c>
      <c r="I42" s="52"/>
      <c r="J42" s="57">
        <f t="shared" si="16"/>
        <v>0</v>
      </c>
      <c r="K42" s="52"/>
      <c r="L42" s="57">
        <f t="shared" si="17"/>
        <v>0</v>
      </c>
      <c r="M42" s="53">
        <f t="shared" si="1"/>
        <v>100</v>
      </c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</row>
    <row r="43" spans="1:40" s="63" customFormat="1" ht="14.45" customHeight="1" x14ac:dyDescent="0.25">
      <c r="A43" s="317" t="str">
        <f>'3. Presupuesto detallado'!C46</f>
        <v>Administración del Programa</v>
      </c>
      <c r="B43" s="54" t="s">
        <v>206</v>
      </c>
      <c r="C43" s="55" t="s">
        <v>10</v>
      </c>
      <c r="D43" s="56" t="s">
        <v>207</v>
      </c>
      <c r="E43" s="56" t="s">
        <v>10</v>
      </c>
      <c r="F43" s="56" t="s">
        <v>208</v>
      </c>
      <c r="G43" s="56" t="s">
        <v>10</v>
      </c>
      <c r="H43" s="56" t="s">
        <v>209</v>
      </c>
      <c r="I43" s="56" t="s">
        <v>10</v>
      </c>
      <c r="J43" s="56" t="s">
        <v>210</v>
      </c>
      <c r="K43" s="56" t="s">
        <v>10</v>
      </c>
      <c r="L43" s="56" t="s">
        <v>211</v>
      </c>
      <c r="M43" s="53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</row>
    <row r="44" spans="1:40" s="63" customFormat="1" x14ac:dyDescent="0.25">
      <c r="A44" s="318"/>
      <c r="B44" s="183">
        <f>SUM(B45:B51)</f>
        <v>1170000</v>
      </c>
      <c r="C44" s="52">
        <f>D44/$B44*100</f>
        <v>20</v>
      </c>
      <c r="D44" s="183">
        <f>SUM(D45:D51)</f>
        <v>234000</v>
      </c>
      <c r="E44" s="52">
        <f>F44/$B44*100</f>
        <v>20</v>
      </c>
      <c r="F44" s="183">
        <f>SUM(F45:F51)</f>
        <v>234000</v>
      </c>
      <c r="G44" s="52">
        <f>H44/$B44*100</f>
        <v>20</v>
      </c>
      <c r="H44" s="183">
        <f>SUM(H45:H51)</f>
        <v>234000</v>
      </c>
      <c r="I44" s="52">
        <f>J44/$B44*100</f>
        <v>20</v>
      </c>
      <c r="J44" s="183">
        <f>SUM(J45:J51)</f>
        <v>234000</v>
      </c>
      <c r="K44" s="52">
        <f>L44/$B44*100</f>
        <v>20</v>
      </c>
      <c r="L44" s="183">
        <f>SUM(L45:L51)</f>
        <v>234000</v>
      </c>
      <c r="M44" s="53">
        <f t="shared" si="1"/>
        <v>100</v>
      </c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</row>
    <row r="45" spans="1:40" x14ac:dyDescent="0.25">
      <c r="A45" s="73" t="str">
        <f>'3. Presupuesto detallado'!A47</f>
        <v xml:space="preserve">Coordinador Técnico de  la ejecución </v>
      </c>
      <c r="B45" s="57">
        <f>'3. Presupuesto detallado'!B47</f>
        <v>180000</v>
      </c>
      <c r="C45" s="72">
        <v>20</v>
      </c>
      <c r="D45" s="57">
        <f t="shared" ref="D45:D51" si="20">$B45*C45/100</f>
        <v>36000</v>
      </c>
      <c r="E45" s="72">
        <v>20</v>
      </c>
      <c r="F45" s="57">
        <f t="shared" ref="F45:F48" si="21">$B45*E45/100</f>
        <v>36000</v>
      </c>
      <c r="G45" s="72">
        <v>20</v>
      </c>
      <c r="H45" s="57">
        <f t="shared" ref="H45:H48" si="22">$B45*G45/100</f>
        <v>36000</v>
      </c>
      <c r="I45" s="72">
        <v>20</v>
      </c>
      <c r="J45" s="57">
        <f t="shared" ref="J45:J48" si="23">$B45*I45/100</f>
        <v>36000</v>
      </c>
      <c r="K45" s="72">
        <v>20</v>
      </c>
      <c r="L45" s="57">
        <f t="shared" ref="L45:L48" si="24">$B45*K45/100</f>
        <v>36000</v>
      </c>
      <c r="M45" s="53">
        <f t="shared" si="1"/>
        <v>100</v>
      </c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</row>
    <row r="46" spans="1:40" x14ac:dyDescent="0.25">
      <c r="A46" s="73" t="str">
        <f>'3. Presupuesto detallado'!A48</f>
        <v>Monitoreo</v>
      </c>
      <c r="B46" s="57">
        <f>'3. Presupuesto detallado'!B48</f>
        <v>150000</v>
      </c>
      <c r="C46" s="72">
        <v>20</v>
      </c>
      <c r="D46" s="57">
        <f t="shared" si="20"/>
        <v>30000</v>
      </c>
      <c r="E46" s="72">
        <v>20</v>
      </c>
      <c r="F46" s="57">
        <f t="shared" si="21"/>
        <v>30000</v>
      </c>
      <c r="G46" s="72">
        <v>20</v>
      </c>
      <c r="H46" s="57">
        <f t="shared" si="22"/>
        <v>30000</v>
      </c>
      <c r="I46" s="72">
        <v>20</v>
      </c>
      <c r="J46" s="57">
        <f t="shared" si="23"/>
        <v>30000</v>
      </c>
      <c r="K46" s="72">
        <v>20</v>
      </c>
      <c r="L46" s="57">
        <f t="shared" si="24"/>
        <v>30000</v>
      </c>
      <c r="M46" s="53">
        <f t="shared" si="1"/>
        <v>100</v>
      </c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</row>
    <row r="47" spans="1:40" x14ac:dyDescent="0.25">
      <c r="A47" s="73" t="str">
        <f>'3. Presupuesto detallado'!A49</f>
        <v>Evaluacion</v>
      </c>
      <c r="B47" s="57">
        <f>SUM('3. Presupuesto detallado'!B49:B52)</f>
        <v>100000</v>
      </c>
      <c r="C47" s="72">
        <v>20</v>
      </c>
      <c r="D47" s="57">
        <f t="shared" si="20"/>
        <v>20000</v>
      </c>
      <c r="E47" s="72">
        <v>20</v>
      </c>
      <c r="F47" s="57">
        <f t="shared" si="21"/>
        <v>20000</v>
      </c>
      <c r="G47" s="72">
        <v>20</v>
      </c>
      <c r="H47" s="57">
        <f t="shared" si="22"/>
        <v>20000</v>
      </c>
      <c r="I47" s="72">
        <v>20</v>
      </c>
      <c r="J47" s="57">
        <f t="shared" si="23"/>
        <v>20000</v>
      </c>
      <c r="K47" s="72">
        <v>20</v>
      </c>
      <c r="L47" s="57">
        <f t="shared" si="24"/>
        <v>20000</v>
      </c>
      <c r="M47" s="53">
        <f t="shared" si="1"/>
        <v>100</v>
      </c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</row>
    <row r="48" spans="1:40" x14ac:dyDescent="0.25">
      <c r="A48" s="73" t="str">
        <f>'3. Presupuesto detallado'!A53</f>
        <v>Auditoria</v>
      </c>
      <c r="B48" s="57">
        <f>'3. Presupuesto detallado'!B53</f>
        <v>140000</v>
      </c>
      <c r="C48" s="72">
        <v>20</v>
      </c>
      <c r="D48" s="57">
        <f t="shared" si="20"/>
        <v>28000</v>
      </c>
      <c r="E48" s="72">
        <v>20</v>
      </c>
      <c r="F48" s="57">
        <f t="shared" si="21"/>
        <v>28000</v>
      </c>
      <c r="G48" s="72">
        <v>20</v>
      </c>
      <c r="H48" s="57">
        <f t="shared" si="22"/>
        <v>28000</v>
      </c>
      <c r="I48" s="72">
        <v>20</v>
      </c>
      <c r="J48" s="57">
        <f t="shared" si="23"/>
        <v>28000</v>
      </c>
      <c r="K48" s="72">
        <v>20</v>
      </c>
      <c r="L48" s="57">
        <f t="shared" si="24"/>
        <v>28000</v>
      </c>
      <c r="M48" s="53">
        <f t="shared" si="1"/>
        <v>100</v>
      </c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</row>
    <row r="49" spans="1:40" x14ac:dyDescent="0.25">
      <c r="A49" s="73" t="str">
        <f>'3. Presupuesto detallado'!A54</f>
        <v>Especialista financiero</v>
      </c>
      <c r="B49" s="184">
        <f>'3. Presupuesto detallado'!B54</f>
        <v>150000</v>
      </c>
      <c r="C49" s="185">
        <v>20</v>
      </c>
      <c r="D49" s="184">
        <f t="shared" si="20"/>
        <v>30000</v>
      </c>
      <c r="E49" s="185">
        <v>20</v>
      </c>
      <c r="F49" s="184">
        <f t="shared" ref="F49:F50" si="25">$B49*E49/100</f>
        <v>30000</v>
      </c>
      <c r="G49" s="185">
        <v>20</v>
      </c>
      <c r="H49" s="184">
        <f t="shared" ref="H49:H50" si="26">$B49*G49/100</f>
        <v>30000</v>
      </c>
      <c r="I49" s="185">
        <v>20</v>
      </c>
      <c r="J49" s="184">
        <f t="shared" ref="J49:J50" si="27">$B49*I49/100</f>
        <v>30000</v>
      </c>
      <c r="K49" s="185">
        <v>20</v>
      </c>
      <c r="L49" s="184">
        <f t="shared" ref="L49:L50" si="28">$B49*K49/100</f>
        <v>30000</v>
      </c>
      <c r="M49" s="53">
        <f t="shared" si="1"/>
        <v>100</v>
      </c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</row>
    <row r="50" spans="1:40" ht="30" x14ac:dyDescent="0.25">
      <c r="A50" s="73" t="str">
        <f>'3. Presupuesto detallado'!A55</f>
        <v>2 Especialistas Senior en Adquisiciones, con conocimientos en Tecnología</v>
      </c>
      <c r="B50" s="184">
        <f>'3. Presupuesto detallado'!B55</f>
        <v>300000</v>
      </c>
      <c r="C50" s="185">
        <v>20</v>
      </c>
      <c r="D50" s="184">
        <f t="shared" si="20"/>
        <v>60000</v>
      </c>
      <c r="E50" s="185">
        <v>20</v>
      </c>
      <c r="F50" s="184">
        <f t="shared" si="25"/>
        <v>60000</v>
      </c>
      <c r="G50" s="185">
        <v>20</v>
      </c>
      <c r="H50" s="184">
        <f t="shared" si="26"/>
        <v>60000</v>
      </c>
      <c r="I50" s="185">
        <v>20</v>
      </c>
      <c r="J50" s="184">
        <f t="shared" si="27"/>
        <v>60000</v>
      </c>
      <c r="K50" s="185">
        <v>20</v>
      </c>
      <c r="L50" s="184">
        <f t="shared" si="28"/>
        <v>60000</v>
      </c>
      <c r="M50" s="53">
        <f t="shared" si="1"/>
        <v>100</v>
      </c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</row>
    <row r="51" spans="1:40" ht="30" x14ac:dyDescent="0.25">
      <c r="A51" s="73" t="str">
        <f>'3. Presupuesto detallado'!A56</f>
        <v>Consultorias tematicas para la gerencia y especificaciones tecnicas de adquisiciones del proyecto - 15 ToRs</v>
      </c>
      <c r="B51" s="184">
        <f>'3. Presupuesto detallado'!B56</f>
        <v>150000</v>
      </c>
      <c r="C51" s="185">
        <v>20</v>
      </c>
      <c r="D51" s="184">
        <f t="shared" si="20"/>
        <v>30000</v>
      </c>
      <c r="E51" s="185">
        <v>20</v>
      </c>
      <c r="F51" s="184">
        <f t="shared" ref="F51" si="29">$B51*E51/100</f>
        <v>30000</v>
      </c>
      <c r="G51" s="185">
        <v>20</v>
      </c>
      <c r="H51" s="184">
        <f t="shared" ref="H51" si="30">$B51*G51/100</f>
        <v>30000</v>
      </c>
      <c r="I51" s="185">
        <v>20</v>
      </c>
      <c r="J51" s="184">
        <f t="shared" ref="J51" si="31">$B51*I51/100</f>
        <v>30000</v>
      </c>
      <c r="K51" s="185">
        <v>20</v>
      </c>
      <c r="L51" s="184">
        <f t="shared" ref="L51" si="32">$B51*K51/100</f>
        <v>30000</v>
      </c>
      <c r="M51" s="53">
        <f t="shared" si="1"/>
        <v>100</v>
      </c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</row>
    <row r="52" spans="1:40" x14ac:dyDescent="0.25">
      <c r="B52" s="53"/>
      <c r="C52" s="65"/>
      <c r="D52" s="53"/>
      <c r="E52" s="65"/>
      <c r="F52" s="53"/>
      <c r="G52" s="65"/>
      <c r="H52" s="53"/>
      <c r="I52" s="65"/>
      <c r="J52" s="53"/>
      <c r="K52" s="65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</row>
  </sheetData>
  <mergeCells count="6">
    <mergeCell ref="A9:A10"/>
    <mergeCell ref="A1:L1"/>
    <mergeCell ref="A3:A4"/>
    <mergeCell ref="A43:A44"/>
    <mergeCell ref="A30:A31"/>
    <mergeCell ref="A38:A3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D28" sqref="D28"/>
    </sheetView>
  </sheetViews>
  <sheetFormatPr defaultColWidth="9" defaultRowHeight="15" x14ac:dyDescent="0.25"/>
  <cols>
    <col min="1" max="1" width="42.25" style="36" customWidth="1"/>
    <col min="2" max="2" width="9.75" style="36" customWidth="1"/>
    <col min="3" max="3" width="10" style="36" customWidth="1"/>
    <col min="4" max="4" width="9.125" style="36" customWidth="1"/>
    <col min="5" max="5" width="10.625" style="36" customWidth="1"/>
    <col min="6" max="7" width="9" style="36"/>
    <col min="8" max="8" width="8.625" style="36" bestFit="1" customWidth="1"/>
    <col min="9" max="16384" width="9" style="36"/>
  </cols>
  <sheetData>
    <row r="1" spans="1:10" ht="15.75" thickBot="1" x14ac:dyDescent="0.3">
      <c r="A1" s="323" t="s">
        <v>245</v>
      </c>
      <c r="B1" s="324"/>
      <c r="C1" s="324"/>
      <c r="D1" s="324"/>
      <c r="E1" s="324"/>
    </row>
    <row r="2" spans="1:10" ht="15.75" thickBot="1" x14ac:dyDescent="0.3">
      <c r="A2" s="37" t="s">
        <v>219</v>
      </c>
      <c r="B2" s="38" t="s">
        <v>8</v>
      </c>
      <c r="C2" s="38" t="s">
        <v>9</v>
      </c>
      <c r="D2" s="38" t="s">
        <v>3</v>
      </c>
      <c r="E2" s="38" t="s">
        <v>10</v>
      </c>
    </row>
    <row r="3" spans="1:10" ht="15.6" customHeight="1" thickBot="1" x14ac:dyDescent="0.3">
      <c r="A3" s="39" t="s">
        <v>213</v>
      </c>
      <c r="B3" s="40">
        <f>SUM(B4:B6)</f>
        <v>25830000</v>
      </c>
      <c r="C3" s="40">
        <f>SUM(C4:C6)</f>
        <v>13000000</v>
      </c>
      <c r="D3" s="40">
        <f>SUM(D4:D6)</f>
        <v>38830000</v>
      </c>
      <c r="E3" s="41">
        <f t="shared" ref="E3:E8" si="0">D3/$D$12*100</f>
        <v>97.075000000000003</v>
      </c>
      <c r="J3" s="53"/>
    </row>
    <row r="4" spans="1:10" ht="25.5" customHeight="1" thickBot="1" x14ac:dyDescent="0.3">
      <c r="A4" s="42" t="s">
        <v>214</v>
      </c>
      <c r="B4" s="43">
        <f t="shared" ref="B4:B11" si="1">D4-C4</f>
        <v>2140000</v>
      </c>
      <c r="C4" s="44">
        <v>0</v>
      </c>
      <c r="D4" s="43">
        <f>'3. Presupuesto detallado'!B2</f>
        <v>2140000</v>
      </c>
      <c r="E4" s="41">
        <f t="shared" si="0"/>
        <v>5.35</v>
      </c>
    </row>
    <row r="5" spans="1:10" ht="23.25" customHeight="1" thickBot="1" x14ac:dyDescent="0.3">
      <c r="A5" s="42" t="s">
        <v>253</v>
      </c>
      <c r="B5" s="43">
        <f t="shared" si="1"/>
        <v>9085400</v>
      </c>
      <c r="C5" s="43">
        <v>0</v>
      </c>
      <c r="D5" s="43">
        <f>'3. Presupuesto detallado'!B8</f>
        <v>9085400</v>
      </c>
      <c r="E5" s="41">
        <f t="shared" si="0"/>
        <v>22.7135</v>
      </c>
    </row>
    <row r="6" spans="1:10" ht="21.6" customHeight="1" thickBot="1" x14ac:dyDescent="0.3">
      <c r="A6" s="42" t="s">
        <v>215</v>
      </c>
      <c r="B6" s="43">
        <f t="shared" si="1"/>
        <v>14604600</v>
      </c>
      <c r="C6" s="43">
        <v>13000000</v>
      </c>
      <c r="D6" s="43">
        <f>'3. Presupuesto detallado'!B27</f>
        <v>27604600</v>
      </c>
      <c r="E6" s="41">
        <f t="shared" si="0"/>
        <v>69.011499999999998</v>
      </c>
    </row>
    <row r="7" spans="1:10" ht="15.95" customHeight="1" thickBot="1" x14ac:dyDescent="0.3">
      <c r="A7" s="39" t="s">
        <v>220</v>
      </c>
      <c r="B7" s="40">
        <f>SUM(B8:B11)</f>
        <v>1170000</v>
      </c>
      <c r="C7" s="40">
        <f>SUM(C8:C11)</f>
        <v>0</v>
      </c>
      <c r="D7" s="40">
        <f>SUM(D8:D11)</f>
        <v>1170000</v>
      </c>
      <c r="E7" s="41">
        <f t="shared" si="0"/>
        <v>2.9250000000000003</v>
      </c>
    </row>
    <row r="8" spans="1:10" ht="15.95" customHeight="1" thickBot="1" x14ac:dyDescent="0.3">
      <c r="A8" s="42" t="s">
        <v>221</v>
      </c>
      <c r="B8" s="43">
        <f t="shared" si="1"/>
        <v>180000</v>
      </c>
      <c r="C8" s="44">
        <v>0</v>
      </c>
      <c r="D8" s="43">
        <f>'3. Presupuesto detallado'!B47</f>
        <v>180000</v>
      </c>
      <c r="E8" s="41">
        <f t="shared" si="0"/>
        <v>0.44999999999999996</v>
      </c>
    </row>
    <row r="9" spans="1:10" ht="17.850000000000001" customHeight="1" thickBot="1" x14ac:dyDescent="0.3">
      <c r="A9" s="42" t="s">
        <v>217</v>
      </c>
      <c r="B9" s="43">
        <f t="shared" si="1"/>
        <v>250000</v>
      </c>
      <c r="C9" s="44">
        <v>0</v>
      </c>
      <c r="D9" s="43">
        <f>SUM('3. Presupuesto detallado'!B48:B52)</f>
        <v>250000</v>
      </c>
      <c r="E9" s="41">
        <f t="shared" ref="E9:E11" si="2">D9/$D$12*100</f>
        <v>0.625</v>
      </c>
    </row>
    <row r="10" spans="1:10" ht="17.850000000000001" customHeight="1" thickBot="1" x14ac:dyDescent="0.3">
      <c r="A10" s="42" t="s">
        <v>216</v>
      </c>
      <c r="B10" s="43">
        <f t="shared" si="1"/>
        <v>600000</v>
      </c>
      <c r="C10" s="44"/>
      <c r="D10" s="43">
        <f>SUM('3. Presupuesto detallado'!B54:B56)</f>
        <v>600000</v>
      </c>
      <c r="E10" s="41">
        <f t="shared" si="2"/>
        <v>1.5</v>
      </c>
    </row>
    <row r="11" spans="1:10" ht="14.1" customHeight="1" thickBot="1" x14ac:dyDescent="0.3">
      <c r="A11" s="42" t="s">
        <v>218</v>
      </c>
      <c r="B11" s="43">
        <f t="shared" si="1"/>
        <v>140000</v>
      </c>
      <c r="C11" s="44">
        <v>0</v>
      </c>
      <c r="D11" s="43">
        <f>'3. Presupuesto detallado'!B53</f>
        <v>140000</v>
      </c>
      <c r="E11" s="41">
        <f t="shared" si="2"/>
        <v>0.35000000000000003</v>
      </c>
    </row>
    <row r="12" spans="1:10" ht="15.75" thickBot="1" x14ac:dyDescent="0.3">
      <c r="A12" s="45" t="s">
        <v>3</v>
      </c>
      <c r="B12" s="46">
        <f>B7+B3</f>
        <v>27000000</v>
      </c>
      <c r="C12" s="46">
        <f>C7+C3</f>
        <v>13000000</v>
      </c>
      <c r="D12" s="46">
        <f>D7+D3</f>
        <v>40000000</v>
      </c>
      <c r="E12" s="47">
        <f>D12/$D$12*100</f>
        <v>100</v>
      </c>
    </row>
    <row r="13" spans="1:10" ht="15.75" thickBot="1" x14ac:dyDescent="0.3">
      <c r="A13" s="45" t="s">
        <v>10</v>
      </c>
      <c r="B13" s="252">
        <f>B12/D12*100</f>
        <v>67.5</v>
      </c>
      <c r="C13" s="252">
        <f>C12/D12*100</f>
        <v>32.5</v>
      </c>
      <c r="D13" s="252">
        <f t="shared" ref="D13" si="3">B13+C13</f>
        <v>100</v>
      </c>
      <c r="E13" s="252"/>
      <c r="G13" s="53"/>
    </row>
    <row r="14" spans="1:10" ht="23.1" customHeight="1" x14ac:dyDescent="0.25">
      <c r="A14" s="325"/>
      <c r="B14" s="325"/>
      <c r="C14" s="325"/>
      <c r="D14" s="325"/>
      <c r="E14" s="325"/>
    </row>
    <row r="17" spans="2:9" ht="16.5" thickBot="1" x14ac:dyDescent="0.3">
      <c r="B17" s="326" t="s">
        <v>246</v>
      </c>
      <c r="C17" s="327"/>
      <c r="D17" s="327"/>
      <c r="E17" s="327"/>
      <c r="F17" s="327"/>
      <c r="G17" s="328"/>
      <c r="H17" s="328"/>
      <c r="I17" s="328"/>
    </row>
    <row r="18" spans="2:9" ht="15.75" thickBot="1" x14ac:dyDescent="0.3">
      <c r="B18" s="245" t="s">
        <v>212</v>
      </c>
      <c r="C18" s="246" t="s">
        <v>207</v>
      </c>
      <c r="D18" s="246" t="s">
        <v>208</v>
      </c>
      <c r="E18" s="246" t="s">
        <v>209</v>
      </c>
      <c r="F18" s="246" t="s">
        <v>210</v>
      </c>
      <c r="G18" s="246" t="s">
        <v>211</v>
      </c>
      <c r="H18" s="247" t="s">
        <v>3</v>
      </c>
      <c r="I18" s="248" t="s">
        <v>10</v>
      </c>
    </row>
    <row r="19" spans="2:9" ht="15.75" thickBot="1" x14ac:dyDescent="0.3">
      <c r="B19" s="239" t="s">
        <v>8</v>
      </c>
      <c r="C19" s="48">
        <f>$B$12*C22/100</f>
        <v>12818331</v>
      </c>
      <c r="D19" s="48">
        <f t="shared" ref="D19:G19" si="4">$B$12*D22/100</f>
        <v>8234513.9999999991</v>
      </c>
      <c r="E19" s="48">
        <f t="shared" si="4"/>
        <v>2933685</v>
      </c>
      <c r="F19" s="48">
        <f t="shared" si="4"/>
        <v>1809810</v>
      </c>
      <c r="G19" s="48">
        <f t="shared" si="4"/>
        <v>1203660</v>
      </c>
      <c r="H19" s="251">
        <f>SUM(C19:G19)</f>
        <v>27000000</v>
      </c>
      <c r="I19" s="249">
        <f>H19/H21*100</f>
        <v>67.5</v>
      </c>
    </row>
    <row r="20" spans="2:9" ht="15.75" thickBot="1" x14ac:dyDescent="0.3">
      <c r="B20" s="239" t="s">
        <v>9</v>
      </c>
      <c r="C20" s="48">
        <f>$C$12*C22/100</f>
        <v>6171789</v>
      </c>
      <c r="D20" s="48">
        <f>$C$12*D22/100</f>
        <v>3964765.9999999995</v>
      </c>
      <c r="E20" s="48">
        <f>$C$12*E22/100</f>
        <v>1412515</v>
      </c>
      <c r="F20" s="48">
        <f>$C$12*F22/100</f>
        <v>871390</v>
      </c>
      <c r="G20" s="48">
        <f>$C$12*G22/100</f>
        <v>579540</v>
      </c>
      <c r="H20" s="251">
        <f>SUM(C20:G20)</f>
        <v>13000000</v>
      </c>
      <c r="I20" s="249">
        <f>H20/H21*100</f>
        <v>32.5</v>
      </c>
    </row>
    <row r="21" spans="2:9" ht="15.75" thickBot="1" x14ac:dyDescent="0.3">
      <c r="B21" s="240" t="s">
        <v>3</v>
      </c>
      <c r="C21" s="250">
        <f>C19+C20</f>
        <v>18990120</v>
      </c>
      <c r="D21" s="250">
        <f t="shared" ref="D21:G21" si="5">D19+D20</f>
        <v>12199279.999999998</v>
      </c>
      <c r="E21" s="250">
        <f t="shared" si="5"/>
        <v>4346200</v>
      </c>
      <c r="F21" s="250">
        <f t="shared" si="5"/>
        <v>2681200</v>
      </c>
      <c r="G21" s="250">
        <f t="shared" si="5"/>
        <v>1783200</v>
      </c>
      <c r="H21" s="250">
        <f>H19+H20</f>
        <v>40000000</v>
      </c>
      <c r="I21" s="241">
        <v>100</v>
      </c>
    </row>
    <row r="22" spans="2:9" ht="15.75" thickBot="1" x14ac:dyDescent="0.3">
      <c r="B22" s="242" t="s">
        <v>10</v>
      </c>
      <c r="C22" s="243">
        <f>'4.Plan Ejecucion Plurianual-PEP'!C2</f>
        <v>47.475299999999997</v>
      </c>
      <c r="D22" s="243">
        <f>'4.Plan Ejecucion Plurianual-PEP'!E2</f>
        <v>30.498199999999997</v>
      </c>
      <c r="E22" s="243">
        <f>'4.Plan Ejecucion Plurianual-PEP'!G2</f>
        <v>10.865500000000001</v>
      </c>
      <c r="F22" s="243">
        <f>'4.Plan Ejecucion Plurianual-PEP'!I2</f>
        <v>6.7030000000000003</v>
      </c>
      <c r="G22" s="243">
        <f>'4.Plan Ejecucion Plurianual-PEP'!K2</f>
        <v>4.4580000000000002</v>
      </c>
      <c r="H22" s="243">
        <f>SUM(C22:G23)</f>
        <v>100</v>
      </c>
      <c r="I22" s="244"/>
    </row>
    <row r="23" spans="2:9" x14ac:dyDescent="0.25">
      <c r="B23" s="49"/>
    </row>
  </sheetData>
  <mergeCells count="3">
    <mergeCell ref="A1:E1"/>
    <mergeCell ref="A14:E14"/>
    <mergeCell ref="B17:I17"/>
  </mergeCells>
  <pageMargins left="0.7" right="0.7" top="0.75" bottom="0.75" header="0.3" footer="0.3"/>
  <pageSetup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topLeftCell="A25" zoomScale="60" zoomScaleNormal="60" workbookViewId="0">
      <selection activeCell="L40" sqref="L40"/>
    </sheetView>
  </sheetViews>
  <sheetFormatPr defaultColWidth="9" defaultRowHeight="15" x14ac:dyDescent="0.25"/>
  <cols>
    <col min="1" max="1" width="23.25" style="82" customWidth="1"/>
    <col min="2" max="2" width="14" style="82" customWidth="1"/>
    <col min="3" max="3" width="12.375" style="82" bestFit="1" customWidth="1"/>
    <col min="4" max="4" width="8.375" style="82" bestFit="1" customWidth="1"/>
    <col min="5" max="5" width="33.625" style="82" customWidth="1"/>
    <col min="6" max="6" width="20.75" style="82" customWidth="1"/>
    <col min="7" max="11" width="9" style="82"/>
    <col min="12" max="12" width="19" style="82" customWidth="1"/>
    <col min="13" max="13" width="18.5" style="82" customWidth="1"/>
    <col min="14" max="16384" width="9" style="82"/>
  </cols>
  <sheetData>
    <row r="1" spans="1:19" ht="15.75" thickBot="1" x14ac:dyDescent="0.3">
      <c r="A1" s="81"/>
      <c r="B1" s="81"/>
      <c r="C1" s="81"/>
      <c r="D1" s="81"/>
      <c r="E1" s="81"/>
      <c r="F1" s="81"/>
    </row>
    <row r="2" spans="1:19" ht="15.75" thickBot="1" x14ac:dyDescent="0.3">
      <c r="A2" s="343" t="s">
        <v>15</v>
      </c>
      <c r="B2" s="344"/>
      <c r="C2" s="344"/>
      <c r="D2" s="344"/>
      <c r="E2" s="344"/>
      <c r="F2" s="345"/>
      <c r="G2" s="346" t="s">
        <v>16</v>
      </c>
      <c r="H2" s="347"/>
      <c r="I2" s="347"/>
      <c r="J2" s="347"/>
      <c r="K2" s="348"/>
      <c r="L2" s="83" t="s">
        <v>17</v>
      </c>
      <c r="M2" s="83" t="s">
        <v>18</v>
      </c>
      <c r="N2" s="83" t="s">
        <v>19</v>
      </c>
    </row>
    <row r="3" spans="1:19" x14ac:dyDescent="0.25">
      <c r="A3" s="84" t="s">
        <v>20</v>
      </c>
      <c r="B3" s="85" t="s">
        <v>21</v>
      </c>
      <c r="C3" s="84" t="s">
        <v>22</v>
      </c>
      <c r="D3" s="84" t="s">
        <v>23</v>
      </c>
      <c r="E3" s="84" t="s">
        <v>3</v>
      </c>
      <c r="F3" s="86" t="s">
        <v>24</v>
      </c>
      <c r="G3" s="87">
        <v>1</v>
      </c>
      <c r="H3" s="87">
        <v>2</v>
      </c>
      <c r="I3" s="87">
        <v>3</v>
      </c>
      <c r="J3" s="87">
        <v>4</v>
      </c>
      <c r="K3" s="87">
        <v>5</v>
      </c>
      <c r="L3" s="88"/>
      <c r="M3" s="88"/>
      <c r="N3" s="88"/>
      <c r="O3" s="88"/>
      <c r="P3" s="88"/>
      <c r="Q3" s="88"/>
      <c r="R3" s="88"/>
      <c r="S3" s="88"/>
    </row>
    <row r="4" spans="1:19" x14ac:dyDescent="0.25">
      <c r="A4" s="329" t="s">
        <v>25</v>
      </c>
      <c r="B4" s="330"/>
      <c r="C4" s="330"/>
      <c r="D4" s="330"/>
      <c r="E4" s="330"/>
      <c r="F4" s="89">
        <f>SUM(E5:E10)</f>
        <v>2140000</v>
      </c>
      <c r="G4" s="90"/>
      <c r="H4" s="90"/>
      <c r="I4" s="90"/>
      <c r="J4" s="90"/>
      <c r="K4" s="90"/>
      <c r="L4" s="88"/>
      <c r="M4" s="88"/>
      <c r="N4" s="88"/>
      <c r="O4" s="88"/>
      <c r="P4" s="88"/>
      <c r="Q4" s="88"/>
      <c r="R4" s="88"/>
      <c r="S4" s="88"/>
    </row>
    <row r="5" spans="1:19" ht="65.25" customHeight="1" x14ac:dyDescent="0.25">
      <c r="A5" s="91" t="s">
        <v>26</v>
      </c>
      <c r="B5" s="91" t="s">
        <v>27</v>
      </c>
      <c r="C5" s="92"/>
      <c r="D5" s="92"/>
      <c r="E5" s="93">
        <f>C5*D5</f>
        <v>0</v>
      </c>
      <c r="F5" s="94" t="s">
        <v>28</v>
      </c>
      <c r="G5" s="90" t="s">
        <v>29</v>
      </c>
      <c r="H5" s="90"/>
      <c r="I5" s="90"/>
      <c r="J5" s="90"/>
      <c r="K5" s="90"/>
      <c r="L5" s="88"/>
      <c r="M5" s="88"/>
      <c r="N5" s="88"/>
      <c r="O5" s="88"/>
      <c r="P5" s="88"/>
      <c r="Q5" s="88"/>
      <c r="R5" s="88"/>
      <c r="S5" s="88"/>
    </row>
    <row r="6" spans="1:19" ht="91.5" customHeight="1" x14ac:dyDescent="0.25">
      <c r="A6" s="91" t="s">
        <v>30</v>
      </c>
      <c r="B6" s="91" t="s">
        <v>31</v>
      </c>
      <c r="C6" s="92">
        <v>1</v>
      </c>
      <c r="D6" s="92">
        <v>1</v>
      </c>
      <c r="E6" s="95">
        <v>80000</v>
      </c>
      <c r="F6" s="96" t="s">
        <v>32</v>
      </c>
      <c r="G6" s="90" t="s">
        <v>29</v>
      </c>
      <c r="H6" s="90"/>
      <c r="I6" s="90"/>
      <c r="J6" s="90"/>
      <c r="K6" s="90"/>
      <c r="L6" s="88"/>
      <c r="M6" s="88"/>
      <c r="N6" s="88"/>
      <c r="O6" s="88"/>
      <c r="P6" s="88"/>
      <c r="Q6" s="88"/>
      <c r="R6" s="88"/>
      <c r="S6" s="88"/>
    </row>
    <row r="7" spans="1:19" ht="133.5" customHeight="1" x14ac:dyDescent="0.25">
      <c r="A7" s="91" t="s">
        <v>33</v>
      </c>
      <c r="B7" s="91" t="s">
        <v>34</v>
      </c>
      <c r="C7" s="92">
        <v>1</v>
      </c>
      <c r="D7" s="92">
        <v>1</v>
      </c>
      <c r="E7" s="95">
        <v>2000000</v>
      </c>
      <c r="F7" s="94" t="s">
        <v>35</v>
      </c>
      <c r="G7" s="90" t="s">
        <v>29</v>
      </c>
      <c r="H7" s="90"/>
      <c r="I7" s="90"/>
      <c r="J7" s="90"/>
      <c r="K7" s="90"/>
      <c r="L7" s="88"/>
      <c r="M7" s="88"/>
      <c r="N7" s="88"/>
      <c r="O7" s="88"/>
      <c r="P7" s="88"/>
      <c r="Q7" s="88"/>
      <c r="R7" s="88"/>
      <c r="S7" s="88"/>
    </row>
    <row r="8" spans="1:19" ht="60" x14ac:dyDescent="0.25">
      <c r="A8" s="91" t="s">
        <v>36</v>
      </c>
      <c r="B8" s="91" t="s">
        <v>37</v>
      </c>
      <c r="C8" s="92">
        <v>60</v>
      </c>
      <c r="D8" s="92">
        <v>1000</v>
      </c>
      <c r="E8" s="95">
        <f>C8*D8</f>
        <v>60000</v>
      </c>
      <c r="F8" s="94" t="s">
        <v>38</v>
      </c>
      <c r="G8" s="90" t="s">
        <v>29</v>
      </c>
      <c r="H8" s="90"/>
      <c r="I8" s="90"/>
      <c r="J8" s="90"/>
      <c r="K8" s="90"/>
      <c r="L8" s="88"/>
      <c r="M8" s="88"/>
      <c r="N8" s="88"/>
      <c r="O8" s="88"/>
      <c r="P8" s="88"/>
      <c r="Q8" s="88"/>
      <c r="R8" s="88"/>
      <c r="S8" s="88"/>
    </row>
    <row r="9" spans="1:19" ht="60" x14ac:dyDescent="0.25">
      <c r="A9" s="91" t="s">
        <v>39</v>
      </c>
      <c r="B9" s="91" t="s">
        <v>27</v>
      </c>
      <c r="C9" s="92"/>
      <c r="D9" s="92"/>
      <c r="E9" s="93">
        <f t="shared" ref="E9:E54" si="0">C9*D9</f>
        <v>0</v>
      </c>
      <c r="F9" s="94" t="s">
        <v>40</v>
      </c>
      <c r="G9" s="90" t="s">
        <v>29</v>
      </c>
      <c r="H9" s="90"/>
      <c r="I9" s="90"/>
      <c r="J9" s="90"/>
      <c r="K9" s="90"/>
      <c r="L9" s="88"/>
      <c r="M9" s="88"/>
      <c r="N9" s="88"/>
      <c r="O9" s="88"/>
      <c r="P9" s="88"/>
      <c r="Q9" s="88"/>
      <c r="R9" s="88"/>
      <c r="S9" s="88"/>
    </row>
    <row r="10" spans="1:19" ht="30" x14ac:dyDescent="0.25">
      <c r="A10" s="97" t="s">
        <v>41</v>
      </c>
      <c r="B10" s="97" t="s">
        <v>27</v>
      </c>
      <c r="C10" s="98"/>
      <c r="D10" s="98"/>
      <c r="E10" s="99"/>
      <c r="F10" s="100" t="s">
        <v>40</v>
      </c>
      <c r="G10" s="90" t="s">
        <v>29</v>
      </c>
      <c r="H10" s="90"/>
      <c r="I10" s="90"/>
      <c r="J10" s="90"/>
      <c r="K10" s="90"/>
      <c r="L10" s="88"/>
      <c r="M10" s="88"/>
      <c r="N10" s="88"/>
      <c r="O10" s="88"/>
      <c r="P10" s="88"/>
      <c r="Q10" s="88"/>
      <c r="R10" s="88"/>
      <c r="S10" s="88"/>
    </row>
    <row r="11" spans="1:19" x14ac:dyDescent="0.25">
      <c r="A11" s="329" t="s">
        <v>42</v>
      </c>
      <c r="B11" s="330"/>
      <c r="C11" s="330"/>
      <c r="D11" s="330"/>
      <c r="E11" s="330"/>
      <c r="F11" s="89">
        <f>F12+F18+F31</f>
        <v>16202000</v>
      </c>
      <c r="G11" s="90"/>
      <c r="H11" s="90"/>
      <c r="I11" s="90"/>
      <c r="J11" s="90"/>
      <c r="K11" s="90"/>
      <c r="L11" s="88"/>
      <c r="M11" s="88"/>
      <c r="N11" s="88"/>
      <c r="O11" s="88"/>
      <c r="P11" s="88"/>
      <c r="Q11" s="88"/>
      <c r="R11" s="88"/>
      <c r="S11" s="88"/>
    </row>
    <row r="12" spans="1:19" x14ac:dyDescent="0.25">
      <c r="A12" s="340" t="s">
        <v>43</v>
      </c>
      <c r="B12" s="340"/>
      <c r="C12" s="340"/>
      <c r="D12" s="340"/>
      <c r="E12" s="349"/>
      <c r="F12" s="101">
        <f>SUM(E13:E17)</f>
        <v>6822000</v>
      </c>
      <c r="G12" s="90"/>
      <c r="H12" s="90"/>
      <c r="I12" s="90"/>
      <c r="J12" s="90"/>
      <c r="K12" s="90"/>
      <c r="L12" s="88"/>
      <c r="M12" s="88"/>
      <c r="N12" s="88"/>
      <c r="O12" s="88"/>
      <c r="P12" s="88"/>
      <c r="Q12" s="88"/>
      <c r="R12" s="88"/>
      <c r="S12" s="88"/>
    </row>
    <row r="13" spans="1:19" ht="45" x14ac:dyDescent="0.25">
      <c r="A13" s="91" t="s">
        <v>44</v>
      </c>
      <c r="B13" s="91" t="s">
        <v>45</v>
      </c>
      <c r="C13" s="92">
        <v>40</v>
      </c>
      <c r="D13" s="92">
        <v>600</v>
      </c>
      <c r="E13" s="95">
        <f>C13*D13+12000</f>
        <v>36000</v>
      </c>
      <c r="F13" s="94" t="s">
        <v>46</v>
      </c>
      <c r="G13" s="90" t="s">
        <v>29</v>
      </c>
      <c r="H13" s="90"/>
      <c r="I13" s="90"/>
      <c r="J13" s="90"/>
      <c r="K13" s="90"/>
      <c r="L13" s="88"/>
      <c r="M13" s="88"/>
      <c r="N13" s="88"/>
      <c r="O13" s="88"/>
      <c r="P13" s="88"/>
      <c r="Q13" s="88"/>
      <c r="R13" s="88"/>
      <c r="S13" s="88"/>
    </row>
    <row r="14" spans="1:19" ht="75" x14ac:dyDescent="0.25">
      <c r="A14" s="91" t="s">
        <v>47</v>
      </c>
      <c r="B14" s="91" t="s">
        <v>48</v>
      </c>
      <c r="C14" s="92"/>
      <c r="D14" s="92"/>
      <c r="E14" s="93">
        <v>5000000</v>
      </c>
      <c r="F14" s="94" t="s">
        <v>49</v>
      </c>
      <c r="G14" s="102" t="s">
        <v>29</v>
      </c>
      <c r="H14" s="90" t="s">
        <v>29</v>
      </c>
      <c r="I14" s="90" t="s">
        <v>50</v>
      </c>
      <c r="J14" s="90"/>
      <c r="K14" s="90"/>
      <c r="L14" s="88"/>
      <c r="M14" s="88"/>
      <c r="N14" s="88"/>
      <c r="O14" s="88"/>
      <c r="P14" s="88"/>
      <c r="Q14" s="88"/>
      <c r="R14" s="88"/>
      <c r="S14" s="88"/>
    </row>
    <row r="15" spans="1:19" ht="45" x14ac:dyDescent="0.25">
      <c r="A15" s="91" t="s">
        <v>51</v>
      </c>
      <c r="B15" s="91" t="s">
        <v>52</v>
      </c>
      <c r="C15" s="92">
        <f>24+48</f>
        <v>72</v>
      </c>
      <c r="D15" s="93">
        <v>8000</v>
      </c>
      <c r="E15" s="93">
        <f>C15*D15</f>
        <v>576000</v>
      </c>
      <c r="F15" s="94" t="s">
        <v>53</v>
      </c>
      <c r="G15" s="90"/>
      <c r="H15" s="90"/>
      <c r="I15" s="90" t="s">
        <v>29</v>
      </c>
      <c r="J15" s="90" t="s">
        <v>50</v>
      </c>
      <c r="K15" s="90"/>
      <c r="L15" s="88"/>
      <c r="M15" s="88"/>
      <c r="N15" s="88"/>
      <c r="O15" s="88"/>
      <c r="P15" s="88"/>
      <c r="Q15" s="88"/>
      <c r="R15" s="88"/>
      <c r="S15" s="88"/>
    </row>
    <row r="16" spans="1:19" ht="45" x14ac:dyDescent="0.25">
      <c r="A16" s="103" t="s">
        <v>54</v>
      </c>
      <c r="B16" s="103" t="s">
        <v>55</v>
      </c>
      <c r="C16" s="104">
        <v>60</v>
      </c>
      <c r="D16" s="105">
        <v>3500</v>
      </c>
      <c r="E16" s="95">
        <f>C16*D16</f>
        <v>210000</v>
      </c>
      <c r="F16" s="106" t="s">
        <v>56</v>
      </c>
      <c r="G16" s="90" t="s">
        <v>29</v>
      </c>
      <c r="H16" s="90" t="s">
        <v>29</v>
      </c>
      <c r="I16" s="90" t="s">
        <v>29</v>
      </c>
      <c r="J16" s="90" t="s">
        <v>29</v>
      </c>
      <c r="K16" s="90" t="s">
        <v>50</v>
      </c>
    </row>
    <row r="17" spans="1:11" ht="45" x14ac:dyDescent="0.25">
      <c r="A17" s="91" t="s">
        <v>57</v>
      </c>
      <c r="B17" s="91" t="s">
        <v>58</v>
      </c>
      <c r="C17" s="92">
        <v>1</v>
      </c>
      <c r="D17" s="93">
        <v>1000000</v>
      </c>
      <c r="E17" s="93">
        <f>C17*D17</f>
        <v>1000000</v>
      </c>
      <c r="F17" s="94"/>
      <c r="G17" s="90"/>
      <c r="H17" s="90" t="s">
        <v>29</v>
      </c>
      <c r="I17" s="90" t="s">
        <v>29</v>
      </c>
      <c r="J17" s="90" t="s">
        <v>29</v>
      </c>
      <c r="K17" s="90" t="s">
        <v>50</v>
      </c>
    </row>
    <row r="18" spans="1:11" x14ac:dyDescent="0.25">
      <c r="A18" s="340" t="s">
        <v>59</v>
      </c>
      <c r="B18" s="341"/>
      <c r="C18" s="341"/>
      <c r="D18" s="341"/>
      <c r="E18" s="342">
        <f t="shared" si="0"/>
        <v>0</v>
      </c>
      <c r="F18" s="107">
        <f>SUM(E19:E30)</f>
        <v>6690000</v>
      </c>
      <c r="G18" s="90"/>
      <c r="H18" s="90"/>
      <c r="I18" s="90"/>
      <c r="J18" s="90"/>
      <c r="K18" s="108"/>
    </row>
    <row r="19" spans="1:11" ht="34.5" customHeight="1" x14ac:dyDescent="0.25">
      <c r="A19" s="91"/>
      <c r="B19" s="91" t="s">
        <v>60</v>
      </c>
      <c r="C19" s="92">
        <v>8</v>
      </c>
      <c r="D19" s="93">
        <v>50000</v>
      </c>
      <c r="E19" s="93">
        <f t="shared" si="0"/>
        <v>400000</v>
      </c>
      <c r="F19" s="94"/>
      <c r="G19" s="90"/>
      <c r="H19" s="90" t="s">
        <v>29</v>
      </c>
      <c r="I19" s="90" t="s">
        <v>29</v>
      </c>
      <c r="J19" s="90"/>
      <c r="K19" s="108"/>
    </row>
    <row r="20" spans="1:11" ht="18.75" customHeight="1" x14ac:dyDescent="0.25">
      <c r="A20" s="91"/>
      <c r="B20" s="91" t="s">
        <v>61</v>
      </c>
      <c r="C20" s="92">
        <v>3</v>
      </c>
      <c r="D20" s="93">
        <v>300000</v>
      </c>
      <c r="E20" s="105">
        <f t="shared" si="0"/>
        <v>900000</v>
      </c>
      <c r="F20" s="94"/>
      <c r="G20" s="90" t="s">
        <v>29</v>
      </c>
      <c r="H20" s="90" t="s">
        <v>29</v>
      </c>
      <c r="I20" s="90"/>
      <c r="J20" s="90"/>
      <c r="K20" s="109"/>
    </row>
    <row r="21" spans="1:11" ht="30" x14ac:dyDescent="0.25">
      <c r="A21" s="91"/>
      <c r="B21" s="91" t="s">
        <v>62</v>
      </c>
      <c r="C21" s="92">
        <v>3</v>
      </c>
      <c r="D21" s="93">
        <v>100000</v>
      </c>
      <c r="E21" s="93">
        <f t="shared" si="0"/>
        <v>300000</v>
      </c>
      <c r="F21" s="94" t="s">
        <v>63</v>
      </c>
      <c r="G21" s="90" t="s">
        <v>29</v>
      </c>
      <c r="H21" s="90" t="s">
        <v>29</v>
      </c>
      <c r="I21" s="90"/>
      <c r="J21" s="90"/>
      <c r="K21" s="109"/>
    </row>
    <row r="22" spans="1:11" ht="45" x14ac:dyDescent="0.25">
      <c r="A22" s="91"/>
      <c r="B22" s="91" t="s">
        <v>64</v>
      </c>
      <c r="C22" s="92">
        <v>240</v>
      </c>
      <c r="D22" s="93">
        <v>1500</v>
      </c>
      <c r="E22" s="93">
        <f t="shared" si="0"/>
        <v>360000</v>
      </c>
      <c r="F22" s="94" t="s">
        <v>65</v>
      </c>
      <c r="G22" s="90"/>
      <c r="H22" s="90" t="s">
        <v>50</v>
      </c>
      <c r="I22" s="90" t="s">
        <v>29</v>
      </c>
      <c r="J22" s="90" t="s">
        <v>13</v>
      </c>
      <c r="K22" s="90"/>
    </row>
    <row r="23" spans="1:11" ht="45" x14ac:dyDescent="0.25">
      <c r="A23" s="91"/>
      <c r="B23" s="91" t="s">
        <v>66</v>
      </c>
      <c r="C23" s="92">
        <v>20</v>
      </c>
      <c r="D23" s="93">
        <v>13000</v>
      </c>
      <c r="E23" s="105">
        <f t="shared" si="0"/>
        <v>260000</v>
      </c>
      <c r="F23" s="94" t="s">
        <v>67</v>
      </c>
      <c r="G23" s="90"/>
      <c r="H23" s="90" t="s">
        <v>29</v>
      </c>
      <c r="I23" s="90" t="s">
        <v>29</v>
      </c>
      <c r="J23" s="90"/>
      <c r="K23" s="90"/>
    </row>
    <row r="24" spans="1:11" ht="45" x14ac:dyDescent="0.25">
      <c r="A24" s="91"/>
      <c r="B24" s="91" t="s">
        <v>68</v>
      </c>
      <c r="C24" s="92">
        <v>3</v>
      </c>
      <c r="D24" s="93">
        <v>200000</v>
      </c>
      <c r="E24" s="105">
        <f t="shared" si="0"/>
        <v>600000</v>
      </c>
      <c r="F24" s="94" t="s">
        <v>69</v>
      </c>
      <c r="G24" s="90"/>
      <c r="H24" s="90"/>
      <c r="I24" s="90" t="s">
        <v>29</v>
      </c>
      <c r="J24" s="90" t="s">
        <v>29</v>
      </c>
      <c r="K24" s="90"/>
    </row>
    <row r="25" spans="1:11" ht="45" x14ac:dyDescent="0.25">
      <c r="A25" s="91"/>
      <c r="B25" s="91" t="s">
        <v>70</v>
      </c>
      <c r="C25" s="92">
        <v>3</v>
      </c>
      <c r="D25" s="93">
        <v>200000</v>
      </c>
      <c r="E25" s="93">
        <f t="shared" si="0"/>
        <v>600000</v>
      </c>
      <c r="F25" s="94" t="s">
        <v>71</v>
      </c>
      <c r="G25" s="90"/>
      <c r="H25" s="90"/>
      <c r="I25" s="90" t="s">
        <v>29</v>
      </c>
      <c r="J25" s="90" t="s">
        <v>29</v>
      </c>
      <c r="K25" s="90"/>
    </row>
    <row r="26" spans="1:11" x14ac:dyDescent="0.25">
      <c r="A26" s="91"/>
      <c r="B26" s="91" t="s">
        <v>72</v>
      </c>
      <c r="C26" s="92">
        <v>1</v>
      </c>
      <c r="D26" s="93">
        <v>300000</v>
      </c>
      <c r="E26" s="93">
        <f t="shared" si="0"/>
        <v>300000</v>
      </c>
      <c r="F26" s="94"/>
      <c r="G26" s="90" t="s">
        <v>29</v>
      </c>
      <c r="H26" s="90" t="s">
        <v>29</v>
      </c>
      <c r="I26" s="90"/>
      <c r="J26" s="90"/>
      <c r="K26" s="109"/>
    </row>
    <row r="27" spans="1:11" s="116" customFormat="1" ht="60" x14ac:dyDescent="0.25">
      <c r="A27" s="110"/>
      <c r="B27" s="110" t="s">
        <v>73</v>
      </c>
      <c r="C27" s="111">
        <v>1</v>
      </c>
      <c r="D27" s="112">
        <v>800000</v>
      </c>
      <c r="E27" s="112">
        <f t="shared" si="0"/>
        <v>800000</v>
      </c>
      <c r="F27" s="113" t="s">
        <v>74</v>
      </c>
      <c r="G27" s="114"/>
      <c r="H27" s="114" t="s">
        <v>29</v>
      </c>
      <c r="I27" s="114" t="s">
        <v>29</v>
      </c>
      <c r="J27" s="114" t="s">
        <v>29</v>
      </c>
      <c r="K27" s="115"/>
    </row>
    <row r="28" spans="1:11" ht="30" x14ac:dyDescent="0.25">
      <c r="A28" s="110"/>
      <c r="B28" s="110" t="s">
        <v>75</v>
      </c>
      <c r="C28" s="111">
        <v>1500</v>
      </c>
      <c r="D28" s="112">
        <v>1000</v>
      </c>
      <c r="E28" s="112">
        <f t="shared" si="0"/>
        <v>1500000</v>
      </c>
      <c r="F28" s="113" t="s">
        <v>76</v>
      </c>
      <c r="G28" s="90"/>
      <c r="H28" s="90" t="s">
        <v>50</v>
      </c>
      <c r="I28" s="90" t="s">
        <v>29</v>
      </c>
      <c r="J28" s="90"/>
      <c r="K28" s="109"/>
    </row>
    <row r="29" spans="1:11" ht="75" x14ac:dyDescent="0.25">
      <c r="A29" s="91"/>
      <c r="B29" s="91" t="s">
        <v>77</v>
      </c>
      <c r="C29" s="117">
        <v>1</v>
      </c>
      <c r="D29" s="93">
        <v>520000</v>
      </c>
      <c r="E29" s="93">
        <f t="shared" si="0"/>
        <v>520000</v>
      </c>
      <c r="F29" s="94"/>
      <c r="G29" s="90" t="s">
        <v>29</v>
      </c>
      <c r="H29" s="90" t="s">
        <v>29</v>
      </c>
      <c r="I29" s="90"/>
      <c r="J29" s="90"/>
      <c r="K29" s="108"/>
    </row>
    <row r="30" spans="1:11" ht="60" x14ac:dyDescent="0.25">
      <c r="A30" s="91"/>
      <c r="B30" s="91" t="s">
        <v>78</v>
      </c>
      <c r="C30" s="117">
        <v>1</v>
      </c>
      <c r="D30" s="93">
        <v>150000</v>
      </c>
      <c r="E30" s="93">
        <f t="shared" si="0"/>
        <v>150000</v>
      </c>
      <c r="F30" s="94" t="s">
        <v>79</v>
      </c>
      <c r="G30" s="90"/>
      <c r="H30" s="90" t="s">
        <v>29</v>
      </c>
      <c r="I30" s="90" t="s">
        <v>29</v>
      </c>
      <c r="J30" s="90"/>
      <c r="K30" s="108"/>
    </row>
    <row r="31" spans="1:11" ht="28.5" x14ac:dyDescent="0.25">
      <c r="A31" s="118" t="s">
        <v>80</v>
      </c>
      <c r="B31" s="119"/>
      <c r="C31" s="119"/>
      <c r="D31" s="120"/>
      <c r="E31" s="120"/>
      <c r="F31" s="107">
        <f>SUM(E32:E35)</f>
        <v>2690000</v>
      </c>
      <c r="G31" s="90"/>
      <c r="H31" s="90"/>
      <c r="I31" s="90"/>
      <c r="J31" s="90"/>
      <c r="K31" s="108"/>
    </row>
    <row r="32" spans="1:11" ht="75" x14ac:dyDescent="0.25">
      <c r="A32" s="91"/>
      <c r="B32" s="91" t="s">
        <v>81</v>
      </c>
      <c r="C32" s="92">
        <v>18</v>
      </c>
      <c r="D32" s="93">
        <v>30000</v>
      </c>
      <c r="E32" s="93">
        <f t="shared" si="0"/>
        <v>540000</v>
      </c>
      <c r="F32" s="94" t="s">
        <v>82</v>
      </c>
      <c r="G32" s="90"/>
      <c r="H32" s="90" t="s">
        <v>29</v>
      </c>
      <c r="I32" s="90" t="s">
        <v>29</v>
      </c>
      <c r="J32" s="90"/>
      <c r="K32" s="108"/>
    </row>
    <row r="33" spans="1:13" ht="45" x14ac:dyDescent="0.25">
      <c r="A33" s="121"/>
      <c r="B33" s="97" t="s">
        <v>83</v>
      </c>
      <c r="C33" s="98">
        <v>10</v>
      </c>
      <c r="D33" s="99">
        <v>200000</v>
      </c>
      <c r="E33" s="99">
        <f t="shared" si="0"/>
        <v>2000000</v>
      </c>
      <c r="F33" s="122" t="s">
        <v>84</v>
      </c>
      <c r="G33" s="90" t="s">
        <v>29</v>
      </c>
      <c r="H33" s="90" t="s">
        <v>29</v>
      </c>
      <c r="I33" s="90" t="s">
        <v>29</v>
      </c>
      <c r="J33" s="90" t="s">
        <v>29</v>
      </c>
      <c r="K33" s="108"/>
    </row>
    <row r="34" spans="1:13" ht="60" x14ac:dyDescent="0.25">
      <c r="A34" s="97"/>
      <c r="B34" s="97" t="s">
        <v>85</v>
      </c>
      <c r="C34" s="98">
        <v>40</v>
      </c>
      <c r="D34" s="99">
        <v>2500</v>
      </c>
      <c r="E34" s="99">
        <f t="shared" si="0"/>
        <v>100000</v>
      </c>
      <c r="F34" s="122" t="s">
        <v>86</v>
      </c>
      <c r="G34" s="90"/>
      <c r="H34" s="90"/>
      <c r="I34" s="90" t="s">
        <v>29</v>
      </c>
      <c r="J34" s="90" t="s">
        <v>29</v>
      </c>
      <c r="K34" s="108"/>
    </row>
    <row r="35" spans="1:13" s="116" customFormat="1" ht="30" x14ac:dyDescent="0.25">
      <c r="A35" s="123"/>
      <c r="B35" s="123" t="s">
        <v>87</v>
      </c>
      <c r="C35" s="124">
        <v>2</v>
      </c>
      <c r="D35" s="125">
        <v>25000</v>
      </c>
      <c r="E35" s="125">
        <f t="shared" si="0"/>
        <v>50000</v>
      </c>
      <c r="F35" s="126"/>
      <c r="G35" s="114" t="s">
        <v>50</v>
      </c>
      <c r="H35" s="114"/>
      <c r="I35" s="114" t="s">
        <v>13</v>
      </c>
      <c r="J35" s="114" t="s">
        <v>13</v>
      </c>
      <c r="K35" s="127"/>
    </row>
    <row r="36" spans="1:13" x14ac:dyDescent="0.25">
      <c r="A36" s="329" t="s">
        <v>88</v>
      </c>
      <c r="B36" s="330"/>
      <c r="C36" s="330"/>
      <c r="D36" s="330"/>
      <c r="E36" s="330"/>
      <c r="F36" s="89">
        <f>SUM(E37:E51)</f>
        <v>28868600</v>
      </c>
      <c r="G36" s="90"/>
      <c r="H36" s="90"/>
      <c r="I36" s="90"/>
      <c r="J36" s="90"/>
      <c r="K36" s="108"/>
    </row>
    <row r="37" spans="1:13" ht="60" x14ac:dyDescent="0.25">
      <c r="A37" s="331" t="s">
        <v>89</v>
      </c>
      <c r="B37" s="91" t="s">
        <v>55</v>
      </c>
      <c r="C37" s="128" t="s">
        <v>13</v>
      </c>
      <c r="D37" s="129" t="s">
        <v>13</v>
      </c>
      <c r="E37" s="129">
        <v>0</v>
      </c>
      <c r="F37" s="94" t="s">
        <v>90</v>
      </c>
      <c r="G37" s="90" t="s">
        <v>29</v>
      </c>
      <c r="H37" s="90"/>
      <c r="I37" s="90"/>
      <c r="J37" s="90"/>
      <c r="K37" s="108"/>
    </row>
    <row r="38" spans="1:13" ht="45" x14ac:dyDescent="0.25">
      <c r="A38" s="332"/>
      <c r="B38" s="91" t="s">
        <v>91</v>
      </c>
      <c r="C38" s="128">
        <v>5</v>
      </c>
      <c r="D38" s="129">
        <v>600</v>
      </c>
      <c r="E38" s="130">
        <f t="shared" si="0"/>
        <v>3000</v>
      </c>
      <c r="F38" s="94" t="s">
        <v>92</v>
      </c>
      <c r="G38" s="90" t="s">
        <v>29</v>
      </c>
      <c r="H38" s="90"/>
      <c r="I38" s="90"/>
      <c r="J38" s="90"/>
      <c r="K38" s="108"/>
      <c r="M38" s="131"/>
    </row>
    <row r="39" spans="1:13" ht="30.75" customHeight="1" x14ac:dyDescent="0.25">
      <c r="A39" s="332"/>
      <c r="B39" s="91" t="s">
        <v>91</v>
      </c>
      <c r="C39" s="128">
        <v>44</v>
      </c>
      <c r="D39" s="129">
        <v>600</v>
      </c>
      <c r="E39" s="130">
        <f t="shared" si="0"/>
        <v>26400</v>
      </c>
      <c r="F39" s="94" t="s">
        <v>93</v>
      </c>
      <c r="G39" s="90" t="s">
        <v>29</v>
      </c>
      <c r="H39" s="90"/>
      <c r="I39" s="90"/>
      <c r="J39" s="90"/>
      <c r="K39" s="108"/>
    </row>
    <row r="40" spans="1:13" ht="84" customHeight="1" x14ac:dyDescent="0.25">
      <c r="A40" s="332"/>
      <c r="B40" s="132" t="s">
        <v>94</v>
      </c>
      <c r="C40" s="128">
        <v>45</v>
      </c>
      <c r="D40" s="129">
        <v>600</v>
      </c>
      <c r="E40" s="130">
        <f t="shared" si="0"/>
        <v>27000</v>
      </c>
      <c r="F40" s="94" t="s">
        <v>95</v>
      </c>
      <c r="G40" s="90" t="s">
        <v>29</v>
      </c>
      <c r="H40" s="90"/>
      <c r="I40" s="90"/>
      <c r="J40" s="90"/>
      <c r="K40" s="108"/>
    </row>
    <row r="41" spans="1:13" ht="66" customHeight="1" x14ac:dyDescent="0.25">
      <c r="A41" s="332"/>
      <c r="B41" s="91" t="s">
        <v>91</v>
      </c>
      <c r="C41" s="128">
        <v>40</v>
      </c>
      <c r="D41" s="129">
        <v>600</v>
      </c>
      <c r="E41" s="130">
        <f t="shared" si="0"/>
        <v>24000</v>
      </c>
      <c r="F41" s="94" t="s">
        <v>96</v>
      </c>
      <c r="G41" s="90" t="s">
        <v>29</v>
      </c>
      <c r="H41" s="90"/>
      <c r="I41" s="90"/>
      <c r="J41" s="90"/>
      <c r="K41" s="108"/>
    </row>
    <row r="42" spans="1:13" ht="63" customHeight="1" x14ac:dyDescent="0.25">
      <c r="A42" s="333"/>
      <c r="B42" s="91" t="s">
        <v>91</v>
      </c>
      <c r="C42" s="128">
        <v>15</v>
      </c>
      <c r="D42" s="129">
        <v>600</v>
      </c>
      <c r="E42" s="130">
        <f t="shared" si="0"/>
        <v>9000</v>
      </c>
      <c r="F42" s="94" t="s">
        <v>97</v>
      </c>
      <c r="G42" s="90" t="s">
        <v>29</v>
      </c>
      <c r="H42" s="90"/>
      <c r="I42" s="90"/>
      <c r="J42" s="90"/>
      <c r="K42" s="108"/>
    </row>
    <row r="43" spans="1:13" ht="65.25" customHeight="1" x14ac:dyDescent="0.25">
      <c r="A43" s="91" t="s">
        <v>98</v>
      </c>
      <c r="B43" s="132" t="s">
        <v>27</v>
      </c>
      <c r="C43" s="128">
        <v>1</v>
      </c>
      <c r="D43" s="133">
        <v>1</v>
      </c>
      <c r="E43" s="130">
        <v>284000</v>
      </c>
      <c r="F43" s="94" t="s">
        <v>99</v>
      </c>
      <c r="G43" s="90" t="s">
        <v>29</v>
      </c>
      <c r="H43" s="90"/>
      <c r="I43" s="90"/>
      <c r="J43" s="90"/>
      <c r="K43" s="108"/>
      <c r="M43" s="131"/>
    </row>
    <row r="44" spans="1:13" ht="60" customHeight="1" x14ac:dyDescent="0.25">
      <c r="A44" s="91" t="s">
        <v>100</v>
      </c>
      <c r="B44" s="132" t="s">
        <v>27</v>
      </c>
      <c r="C44" s="128">
        <v>1</v>
      </c>
      <c r="D44" s="129">
        <v>1</v>
      </c>
      <c r="E44" s="129">
        <v>330000</v>
      </c>
      <c r="F44" s="134" t="s">
        <v>101</v>
      </c>
      <c r="G44" s="90"/>
      <c r="H44" s="90" t="s">
        <v>29</v>
      </c>
      <c r="I44" s="90"/>
      <c r="J44" s="90"/>
      <c r="K44" s="108"/>
    </row>
    <row r="45" spans="1:13" ht="30" x14ac:dyDescent="0.25">
      <c r="A45" s="334" t="s">
        <v>102</v>
      </c>
      <c r="B45" s="91" t="s">
        <v>37</v>
      </c>
      <c r="C45" s="128">
        <v>1</v>
      </c>
      <c r="D45" s="133">
        <v>1</v>
      </c>
      <c r="E45" s="129">
        <v>27000000</v>
      </c>
      <c r="F45" s="135" t="s">
        <v>103</v>
      </c>
      <c r="G45" s="90" t="s">
        <v>29</v>
      </c>
      <c r="H45" s="90" t="s">
        <v>29</v>
      </c>
      <c r="I45" s="90"/>
      <c r="J45" s="90"/>
      <c r="K45" s="108"/>
    </row>
    <row r="46" spans="1:13" ht="30" x14ac:dyDescent="0.25">
      <c r="A46" s="335"/>
      <c r="B46" s="132" t="s">
        <v>104</v>
      </c>
      <c r="C46" s="128">
        <v>2</v>
      </c>
      <c r="D46" s="133">
        <v>20000</v>
      </c>
      <c r="E46" s="129">
        <f>C46*D46</f>
        <v>40000</v>
      </c>
      <c r="F46" s="136" t="s">
        <v>105</v>
      </c>
      <c r="G46" s="90" t="s">
        <v>29</v>
      </c>
      <c r="H46" s="90" t="s">
        <v>29</v>
      </c>
      <c r="I46" s="90"/>
      <c r="J46" s="90"/>
      <c r="K46" s="108"/>
      <c r="M46" s="131">
        <f>SUM(E46:E50)</f>
        <v>165200</v>
      </c>
    </row>
    <row r="47" spans="1:13" ht="45" x14ac:dyDescent="0.25">
      <c r="A47" s="335"/>
      <c r="B47" s="132" t="s">
        <v>104</v>
      </c>
      <c r="C47" s="133">
        <v>2500</v>
      </c>
      <c r="D47" s="133">
        <v>5</v>
      </c>
      <c r="E47" s="130">
        <f>C47*D47</f>
        <v>12500</v>
      </c>
      <c r="F47" s="136" t="s">
        <v>106</v>
      </c>
      <c r="G47" s="90" t="s">
        <v>29</v>
      </c>
      <c r="H47" s="90"/>
      <c r="I47" s="90"/>
      <c r="J47" s="90"/>
      <c r="K47" s="108"/>
      <c r="M47" s="131">
        <f>SUM(E46:E49)</f>
        <v>115200</v>
      </c>
    </row>
    <row r="48" spans="1:13" ht="51" customHeight="1" x14ac:dyDescent="0.25">
      <c r="A48" s="335"/>
      <c r="B48" s="132" t="s">
        <v>45</v>
      </c>
      <c r="C48" s="133">
        <v>66</v>
      </c>
      <c r="D48" s="133">
        <v>800</v>
      </c>
      <c r="E48" s="137">
        <f>C48*D48</f>
        <v>52800</v>
      </c>
      <c r="F48" s="138" t="s">
        <v>107</v>
      </c>
      <c r="G48" s="90" t="s">
        <v>29</v>
      </c>
      <c r="H48" s="90"/>
      <c r="I48" s="90"/>
      <c r="J48" s="90"/>
      <c r="K48" s="108"/>
    </row>
    <row r="49" spans="1:12" ht="60.75" customHeight="1" x14ac:dyDescent="0.25">
      <c r="A49" s="335"/>
      <c r="B49" s="132" t="s">
        <v>108</v>
      </c>
      <c r="C49" s="133">
        <v>66</v>
      </c>
      <c r="D49" s="133">
        <v>150</v>
      </c>
      <c r="E49" s="130">
        <f>C49*D49</f>
        <v>9900</v>
      </c>
      <c r="F49" s="138" t="s">
        <v>109</v>
      </c>
      <c r="G49" s="90" t="s">
        <v>29</v>
      </c>
      <c r="H49" s="90"/>
      <c r="I49" s="90"/>
      <c r="J49" s="90"/>
      <c r="K49" s="108"/>
    </row>
    <row r="50" spans="1:12" ht="33" customHeight="1" x14ac:dyDescent="0.25">
      <c r="A50" s="336"/>
      <c r="B50" s="132" t="s">
        <v>104</v>
      </c>
      <c r="C50" s="133">
        <v>2500</v>
      </c>
      <c r="D50" s="133">
        <v>20</v>
      </c>
      <c r="E50" s="137">
        <f>C50*D50</f>
        <v>50000</v>
      </c>
      <c r="F50" s="138" t="s">
        <v>110</v>
      </c>
      <c r="G50" s="90" t="s">
        <v>29</v>
      </c>
      <c r="H50" s="90" t="s">
        <v>29</v>
      </c>
      <c r="I50" s="90"/>
      <c r="J50" s="90"/>
      <c r="K50" s="108"/>
    </row>
    <row r="51" spans="1:12" ht="202.5" customHeight="1" x14ac:dyDescent="0.25">
      <c r="A51" s="91" t="s">
        <v>111</v>
      </c>
      <c r="B51" s="91" t="s">
        <v>112</v>
      </c>
      <c r="C51" s="128">
        <v>1</v>
      </c>
      <c r="D51" s="133">
        <v>1</v>
      </c>
      <c r="E51" s="129">
        <v>1000000</v>
      </c>
      <c r="F51" s="130">
        <v>350000</v>
      </c>
      <c r="G51" s="90" t="s">
        <v>29</v>
      </c>
      <c r="H51" s="90" t="s">
        <v>29</v>
      </c>
      <c r="I51" s="90" t="s">
        <v>29</v>
      </c>
      <c r="J51" s="90" t="s">
        <v>29</v>
      </c>
      <c r="K51" s="108" t="s">
        <v>29</v>
      </c>
      <c r="L51" s="139" t="s">
        <v>113</v>
      </c>
    </row>
    <row r="52" spans="1:12" x14ac:dyDescent="0.25">
      <c r="A52" s="329" t="s">
        <v>114</v>
      </c>
      <c r="B52" s="337"/>
      <c r="C52" s="337"/>
      <c r="D52" s="337"/>
      <c r="E52" s="338"/>
      <c r="F52" s="140">
        <f>SUM(E53:E55)</f>
        <v>776000</v>
      </c>
      <c r="G52" s="90"/>
      <c r="H52" s="90"/>
      <c r="I52" s="90"/>
      <c r="J52" s="90"/>
      <c r="K52" s="108"/>
    </row>
    <row r="53" spans="1:12" ht="92.25" customHeight="1" x14ac:dyDescent="0.25">
      <c r="A53" s="91" t="s">
        <v>115</v>
      </c>
      <c r="B53" s="91" t="s">
        <v>116</v>
      </c>
      <c r="C53" s="128">
        <v>72</v>
      </c>
      <c r="D53" s="133">
        <v>8000</v>
      </c>
      <c r="E53" s="130">
        <f t="shared" si="0"/>
        <v>576000</v>
      </c>
      <c r="F53" s="94" t="s">
        <v>117</v>
      </c>
      <c r="G53" s="90" t="s">
        <v>29</v>
      </c>
      <c r="H53" s="90" t="s">
        <v>29</v>
      </c>
      <c r="I53" s="90" t="s">
        <v>29</v>
      </c>
      <c r="J53" s="90"/>
      <c r="K53" s="90"/>
    </row>
    <row r="54" spans="1:12" ht="39.75" customHeight="1" x14ac:dyDescent="0.25">
      <c r="A54" s="91" t="s">
        <v>118</v>
      </c>
      <c r="B54" s="91" t="s">
        <v>119</v>
      </c>
      <c r="C54" s="128">
        <v>1</v>
      </c>
      <c r="D54" s="133">
        <v>100000</v>
      </c>
      <c r="E54" s="137">
        <f t="shared" si="0"/>
        <v>100000</v>
      </c>
      <c r="F54" s="121" t="s">
        <v>101</v>
      </c>
      <c r="G54" s="90"/>
      <c r="H54" s="90" t="s">
        <v>50</v>
      </c>
      <c r="I54" s="90" t="s">
        <v>50</v>
      </c>
      <c r="J54" s="90" t="s">
        <v>50</v>
      </c>
      <c r="K54" s="108" t="s">
        <v>50</v>
      </c>
    </row>
    <row r="55" spans="1:12" ht="116.25" customHeight="1" x14ac:dyDescent="0.25">
      <c r="A55" s="141" t="s">
        <v>120</v>
      </c>
      <c r="B55" s="97" t="s">
        <v>55</v>
      </c>
      <c r="C55" s="128">
        <v>1</v>
      </c>
      <c r="D55" s="133">
        <v>100000</v>
      </c>
      <c r="E55" s="137">
        <f>C55*D55</f>
        <v>100000</v>
      </c>
      <c r="F55" s="100"/>
      <c r="G55" s="90"/>
      <c r="H55" s="90"/>
      <c r="I55" s="90"/>
      <c r="J55" s="90"/>
      <c r="K55" s="108"/>
    </row>
    <row r="56" spans="1:12" ht="15.6" customHeight="1" x14ac:dyDescent="0.25">
      <c r="A56" s="329" t="s">
        <v>121</v>
      </c>
      <c r="B56" s="339"/>
      <c r="C56" s="339"/>
      <c r="D56" s="339"/>
      <c r="E56" s="339"/>
      <c r="F56" s="140">
        <f>SUM(E57:E65)</f>
        <v>1130000</v>
      </c>
      <c r="G56" s="90"/>
      <c r="H56" s="90"/>
      <c r="I56" s="90"/>
      <c r="J56" s="90"/>
      <c r="K56" s="108"/>
    </row>
    <row r="57" spans="1:12" ht="45" x14ac:dyDescent="0.25">
      <c r="A57" s="142" t="s">
        <v>122</v>
      </c>
      <c r="B57" s="143" t="s">
        <v>123</v>
      </c>
      <c r="C57" s="144">
        <v>4</v>
      </c>
      <c r="D57" s="145">
        <v>25000</v>
      </c>
      <c r="E57" s="146">
        <v>100000</v>
      </c>
      <c r="F57" s="147" t="s">
        <v>124</v>
      </c>
      <c r="G57" s="90" t="s">
        <v>50</v>
      </c>
      <c r="H57" s="90" t="s">
        <v>50</v>
      </c>
      <c r="I57" s="90" t="s">
        <v>50</v>
      </c>
      <c r="J57" s="90" t="s">
        <v>50</v>
      </c>
      <c r="K57" s="90" t="s">
        <v>50</v>
      </c>
    </row>
    <row r="58" spans="1:12" ht="30" x14ac:dyDescent="0.25">
      <c r="A58" s="143" t="s">
        <v>125</v>
      </c>
      <c r="B58" s="148"/>
      <c r="C58" s="144">
        <v>5</v>
      </c>
      <c r="D58" s="145">
        <v>20000</v>
      </c>
      <c r="E58" s="146">
        <f t="shared" ref="E58:E63" si="1">C58*D58</f>
        <v>100000</v>
      </c>
      <c r="F58" s="147" t="s">
        <v>126</v>
      </c>
      <c r="G58" s="90" t="s">
        <v>50</v>
      </c>
      <c r="H58" s="90" t="s">
        <v>50</v>
      </c>
      <c r="I58" s="90" t="s">
        <v>50</v>
      </c>
      <c r="J58" s="90" t="s">
        <v>50</v>
      </c>
      <c r="K58" s="90" t="s">
        <v>50</v>
      </c>
    </row>
    <row r="59" spans="1:12" ht="30" x14ac:dyDescent="0.25">
      <c r="A59" s="149" t="s">
        <v>127</v>
      </c>
      <c r="B59" s="148"/>
      <c r="C59" s="144">
        <v>60</v>
      </c>
      <c r="D59" s="145">
        <v>2500</v>
      </c>
      <c r="E59" s="146">
        <f t="shared" si="1"/>
        <v>150000</v>
      </c>
      <c r="F59" s="147"/>
      <c r="G59" s="90" t="s">
        <v>50</v>
      </c>
      <c r="H59" s="90" t="s">
        <v>50</v>
      </c>
      <c r="I59" s="90" t="s">
        <v>50</v>
      </c>
      <c r="J59" s="90" t="s">
        <v>50</v>
      </c>
      <c r="K59" s="90" t="s">
        <v>50</v>
      </c>
    </row>
    <row r="60" spans="1:12" ht="38.25" customHeight="1" x14ac:dyDescent="0.25">
      <c r="A60" s="143" t="s">
        <v>128</v>
      </c>
      <c r="B60" s="148"/>
      <c r="C60" s="144">
        <v>60</v>
      </c>
      <c r="D60" s="145">
        <v>3000</v>
      </c>
      <c r="E60" s="146">
        <f t="shared" si="1"/>
        <v>180000</v>
      </c>
      <c r="F60" s="147"/>
      <c r="G60" s="90" t="s">
        <v>50</v>
      </c>
      <c r="H60" s="90" t="s">
        <v>50</v>
      </c>
      <c r="I60" s="90" t="s">
        <v>50</v>
      </c>
      <c r="J60" s="90" t="s">
        <v>50</v>
      </c>
      <c r="K60" s="90" t="s">
        <v>50</v>
      </c>
    </row>
    <row r="61" spans="1:12" ht="38.25" customHeight="1" x14ac:dyDescent="0.25">
      <c r="A61" s="150" t="s">
        <v>129</v>
      </c>
      <c r="B61" s="148"/>
      <c r="C61" s="144">
        <v>60</v>
      </c>
      <c r="D61" s="145">
        <v>2500</v>
      </c>
      <c r="E61" s="146">
        <f t="shared" si="1"/>
        <v>150000</v>
      </c>
      <c r="F61" s="147"/>
      <c r="G61" s="90" t="s">
        <v>50</v>
      </c>
      <c r="H61" s="90" t="s">
        <v>50</v>
      </c>
      <c r="I61" s="90" t="s">
        <v>50</v>
      </c>
      <c r="J61" s="90" t="s">
        <v>50</v>
      </c>
      <c r="K61" s="90" t="s">
        <v>50</v>
      </c>
    </row>
    <row r="62" spans="1:12" ht="45" x14ac:dyDescent="0.25">
      <c r="A62" s="149" t="s">
        <v>130</v>
      </c>
      <c r="B62" s="148"/>
      <c r="C62" s="144">
        <v>100</v>
      </c>
      <c r="D62" s="145">
        <v>3000</v>
      </c>
      <c r="E62" s="146">
        <f t="shared" si="1"/>
        <v>300000</v>
      </c>
      <c r="F62" s="147" t="s">
        <v>131</v>
      </c>
      <c r="G62" s="90" t="s">
        <v>50</v>
      </c>
      <c r="H62" s="90" t="s">
        <v>50</v>
      </c>
      <c r="I62" s="90" t="s">
        <v>50</v>
      </c>
      <c r="J62" s="90" t="s">
        <v>50</v>
      </c>
      <c r="K62" s="90" t="s">
        <v>50</v>
      </c>
    </row>
    <row r="63" spans="1:12" ht="60" x14ac:dyDescent="0.25">
      <c r="A63" s="143" t="s">
        <v>132</v>
      </c>
      <c r="B63" s="148"/>
      <c r="C63" s="144">
        <v>3</v>
      </c>
      <c r="D63" s="145">
        <v>50000</v>
      </c>
      <c r="E63" s="146">
        <f t="shared" si="1"/>
        <v>150000</v>
      </c>
      <c r="F63" s="147"/>
      <c r="G63" s="90"/>
      <c r="H63" s="90"/>
      <c r="I63" s="90"/>
      <c r="J63" s="90"/>
      <c r="K63" s="90"/>
    </row>
    <row r="64" spans="1:12" x14ac:dyDescent="0.25">
      <c r="A64" s="143"/>
      <c r="B64" s="148"/>
      <c r="C64" s="144"/>
      <c r="D64" s="145"/>
      <c r="E64" s="145"/>
      <c r="F64" s="147"/>
      <c r="G64" s="90"/>
      <c r="H64" s="90"/>
      <c r="I64" s="90"/>
      <c r="J64" s="90"/>
      <c r="K64" s="90"/>
    </row>
    <row r="65" spans="1:11" x14ac:dyDescent="0.25">
      <c r="A65" s="143"/>
      <c r="B65" s="148"/>
      <c r="C65" s="144"/>
      <c r="D65" s="145"/>
      <c r="E65" s="145"/>
      <c r="F65" s="147"/>
      <c r="G65" s="90"/>
      <c r="H65" s="90"/>
      <c r="I65" s="90"/>
      <c r="J65" s="90"/>
      <c r="K65" s="90"/>
    </row>
    <row r="66" spans="1:11" ht="15.75" thickBot="1" x14ac:dyDescent="0.3">
      <c r="A66" s="151" t="s">
        <v>133</v>
      </c>
      <c r="B66" s="152"/>
      <c r="C66" s="152"/>
      <c r="D66" s="152"/>
      <c r="E66" s="153">
        <f>SUM(E5:E65)</f>
        <v>49116600</v>
      </c>
      <c r="F66" s="153">
        <f>F56+F52+F36+F11+F4</f>
        <v>49116600</v>
      </c>
      <c r="G66" s="90"/>
      <c r="H66" s="90"/>
      <c r="I66" s="90"/>
      <c r="J66" s="90"/>
      <c r="K66" s="108"/>
    </row>
    <row r="67" spans="1:11" ht="15.75" thickBot="1" x14ac:dyDescent="0.3">
      <c r="A67" s="154" t="s">
        <v>134</v>
      </c>
      <c r="B67" s="155"/>
      <c r="C67" s="155"/>
      <c r="D67" s="155"/>
      <c r="E67" s="155"/>
      <c r="F67" s="153">
        <f>E53+E47+E49+F51+E43+E42+E41+E40+E39+E38+E16+E13+E8+(E7/4)+E6</f>
        <v>2207800</v>
      </c>
    </row>
    <row r="68" spans="1:11" ht="15.75" thickBot="1" x14ac:dyDescent="0.3">
      <c r="A68" s="156" t="s">
        <v>135</v>
      </c>
      <c r="B68" s="157"/>
      <c r="C68" s="157"/>
      <c r="D68" s="157"/>
      <c r="E68" s="157"/>
      <c r="F68" s="153">
        <f>5400000-F67</f>
        <v>3192200</v>
      </c>
    </row>
  </sheetData>
  <mergeCells count="11">
    <mergeCell ref="A18:E18"/>
    <mergeCell ref="A2:F2"/>
    <mergeCell ref="G2:K2"/>
    <mergeCell ref="A4:E4"/>
    <mergeCell ref="A11:E11"/>
    <mergeCell ref="A12:E12"/>
    <mergeCell ref="A36:E36"/>
    <mergeCell ref="A37:A42"/>
    <mergeCell ref="A45:A50"/>
    <mergeCell ref="A52:E52"/>
    <mergeCell ref="A56:E5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0E1403FD5609764899B5B6245607A37D" ma:contentTypeVersion="0" ma:contentTypeDescription="A content type to manage public (operations) IDB documents" ma:contentTypeScope="" ma:versionID="5e91741eaa7f2cee35474fe5c85e834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f32c5dd488d5d8caf8715745ccb806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7b6cc8-aa77-492b-a3d9-e2df0bc5e2b3}" ma:internalName="TaxCatchAll" ma:showField="CatchAllData" ma:web="2797acde-cc60-4331-81ae-cdd226a035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7b6cc8-aa77-492b-a3d9-e2df0bc5e2b3}" ma:internalName="TaxCatchAllLabel" ma:readOnly="true" ma:showField="CatchAllDataLabel" ma:web="2797acde-cc60-4331-81ae-cdd226a035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IFD/FMM</Division_x0020_or_x0020_Unit>
    <Other_x0020_Author xmlns="9c571b2f-e523-4ab2-ba2e-09e151a03ef4" xsi:nil="true"/>
    <Region xmlns="9c571b2f-e523-4ab2-ba2e-09e151a03ef4" xsi:nil="true"/>
    <IDBDocs_x0020_Number xmlns="9c571b2f-e523-4ab2-ba2e-09e151a03ef4">39597898</IDBDocs_x0020_Number>
    <Document_x0020_Author xmlns="9c571b2f-e523-4ab2-ba2e-09e151a03ef4">Armendariz, Edna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6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HO-L1108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>3541/BL-HO</Approval_x0020_Number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RM-FIS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061BFB8B-CAEF-42C9-98FF-997D148F72DD}"/>
</file>

<file path=customXml/itemProps2.xml><?xml version="1.0" encoding="utf-8"?>
<ds:datastoreItem xmlns:ds="http://schemas.openxmlformats.org/officeDocument/2006/customXml" ds:itemID="{05A4B895-013E-460D-AB7D-0E81D77FA597}"/>
</file>

<file path=customXml/itemProps3.xml><?xml version="1.0" encoding="utf-8"?>
<ds:datastoreItem xmlns:ds="http://schemas.openxmlformats.org/officeDocument/2006/customXml" ds:itemID="{A9832228-FF1C-4C98-8751-88C39ACE4C08}"/>
</file>

<file path=customXml/itemProps4.xml><?xml version="1.0" encoding="utf-8"?>
<ds:datastoreItem xmlns:ds="http://schemas.openxmlformats.org/officeDocument/2006/customXml" ds:itemID="{E70942CF-5ECC-48F3-9A34-8C39CD68B514}"/>
</file>

<file path=customXml/itemProps5.xml><?xml version="1.0" encoding="utf-8"?>
<ds:datastoreItem xmlns:ds="http://schemas.openxmlformats.org/officeDocument/2006/customXml" ds:itemID="{1EB3C617-188B-4DC5-B1A6-A5AA2FC141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1. Plan de Adquisiciones Sint.</vt:lpstr>
      <vt:lpstr>2. Plan de Adquisiciones Global</vt:lpstr>
      <vt:lpstr>3. Presupuesto detallado</vt:lpstr>
      <vt:lpstr>4.Plan Ejecucion Plurianual-PEP</vt:lpstr>
      <vt:lpstr>5. Presupuesto POD</vt:lpstr>
      <vt:lpstr>Presupuesto original HN2</vt:lpstr>
      <vt:lpstr>'2. Plan de Adquisiciones Global'!Print_Area</vt:lpstr>
      <vt:lpstr>'3. Presupuesto detallado'!Print_Area</vt:lpstr>
    </vt:vector>
  </TitlesOfParts>
  <Company>TotalCode Software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Ejecución Plurianual (PEP)</dc:title>
  <dc:creator>Diego Reinoso</dc:creator>
  <cp:lastModifiedBy>Test</cp:lastModifiedBy>
  <cp:lastPrinted>2014-02-14T13:16:39Z</cp:lastPrinted>
  <dcterms:created xsi:type="dcterms:W3CDTF">2013-04-08T21:46:41Z</dcterms:created>
  <dcterms:modified xsi:type="dcterms:W3CDTF">2015-11-12T16:11:35Z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0x01010046CF21643EE8D14686A648AA6DAD0892000E1403FD5609764899B5B6245607A37D</vt:lpwstr>
  </property>
  <property fmtid="{D5CDD505-2E9C-101B-9397-08002B2CF9AE}" pid="5" name="TaxKeywordTaxHTField">
    <vt:lpwstr/>
  </property>
  <property fmtid="{D5CDD505-2E9C-101B-9397-08002B2CF9AE}" pid="6" name="Series Operations IDB">
    <vt:lpwstr>5;#Unclassified|a6dff32e-d477-44cd-a56b-85efe9e0a56c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5;#Unclassified|a6dff32e-d477-44cd-a56b-85efe9e0a56c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6;#IDBDocs|cca77002-e150-4b2d-ab1f-1d7a7cdcae16</vt:lpwstr>
  </property>
</Properties>
</file>