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autoCompressPictures="0"/>
  <bookViews>
    <workbookView xWindow="-15" yWindow="5910" windowWidth="19230" windowHeight="6075" tabRatio="545" activeTab="2"/>
  </bookViews>
  <sheets>
    <sheet name="1. Plan de Adquisiciones Sint." sheetId="3" r:id="rId1"/>
    <sheet name="2. Plan de Adquisiciones Global" sheetId="9" r:id="rId2"/>
    <sheet name="3. Presupuesto detallado-POA" sheetId="4" r:id="rId3"/>
    <sheet name="4.Plan Ejecucion Plurianual-PEP" sheetId="7" r:id="rId4"/>
    <sheet name="5. Presupuesto POD" sheetId="6" r:id="rId5"/>
    <sheet name="Presupuesto original HN2" sheetId="8" state="hidden" r:id="rId6"/>
  </sheets>
  <definedNames>
    <definedName name="_xlnm.Print_Area" localSheetId="1">'2. Plan de Adquisiciones Global'!$A$1:$K$63</definedName>
    <definedName name="_xlnm.Print_Area" localSheetId="2">'3. Presupuesto detallado-POA'!$A$1:$U$66</definedName>
    <definedName name="_xlnm.Print_Area" localSheetId="3">'4.Plan Ejecucion Plurianual-PEP'!$A$1:$L$60</definedName>
  </definedNames>
  <calcPr calcId="145621"/>
</workbook>
</file>

<file path=xl/calcChain.xml><?xml version="1.0" encoding="utf-8"?>
<calcChain xmlns="http://schemas.openxmlformats.org/spreadsheetml/2006/main">
  <c r="L2" i="7" l="1"/>
  <c r="J2" i="7"/>
  <c r="H2" i="7"/>
  <c r="F2" i="7"/>
  <c r="D2" i="7"/>
  <c r="C2" i="7"/>
  <c r="E2" i="7"/>
  <c r="G2" i="7"/>
  <c r="I2" i="7"/>
  <c r="K2" i="7"/>
  <c r="M2" i="7"/>
  <c r="K40" i="7"/>
  <c r="I40" i="7"/>
  <c r="G40" i="7"/>
  <c r="E40" i="7"/>
  <c r="C40" i="7"/>
  <c r="C22" i="6"/>
  <c r="D22" i="6"/>
  <c r="E22" i="6"/>
  <c r="F22" i="6"/>
  <c r="G22" i="6"/>
  <c r="H22" i="6"/>
  <c r="B1" i="4"/>
  <c r="B2" i="7"/>
  <c r="L40" i="7"/>
  <c r="J40" i="7"/>
  <c r="H40" i="7"/>
  <c r="F40" i="7"/>
  <c r="D40" i="7"/>
  <c r="B40" i="7"/>
  <c r="F63" i="4"/>
  <c r="U63" i="4"/>
  <c r="B63" i="4"/>
  <c r="D11" i="6"/>
  <c r="D7" i="6"/>
  <c r="F53" i="4"/>
  <c r="U53" i="4"/>
  <c r="B53" i="4"/>
  <c r="B52" i="4"/>
  <c r="B36" i="4"/>
  <c r="D6" i="6"/>
  <c r="D3" i="6"/>
  <c r="D12" i="6"/>
  <c r="C3" i="6"/>
  <c r="C12" i="6"/>
  <c r="C13" i="6"/>
  <c r="B11" i="6"/>
  <c r="B7" i="6"/>
  <c r="B6" i="6"/>
  <c r="B5" i="6"/>
  <c r="B3" i="6"/>
  <c r="B12" i="6"/>
  <c r="B13" i="6"/>
  <c r="B57" i="7"/>
  <c r="D57" i="7"/>
  <c r="D53" i="7"/>
  <c r="B49" i="7"/>
  <c r="D49" i="7"/>
  <c r="D48" i="7"/>
  <c r="B53" i="7"/>
  <c r="B48" i="7"/>
  <c r="C20" i="6"/>
  <c r="F57" i="7"/>
  <c r="F53" i="7"/>
  <c r="F49" i="7"/>
  <c r="F48" i="7"/>
  <c r="D20" i="6"/>
  <c r="H57" i="7"/>
  <c r="H53" i="7"/>
  <c r="H49" i="7"/>
  <c r="H48" i="7"/>
  <c r="E20" i="6"/>
  <c r="J57" i="7"/>
  <c r="J53" i="7"/>
  <c r="J49" i="7"/>
  <c r="J48" i="7"/>
  <c r="F20" i="6"/>
  <c r="L57" i="7"/>
  <c r="L53" i="7"/>
  <c r="L49" i="7"/>
  <c r="L48" i="7"/>
  <c r="G20" i="6"/>
  <c r="H20" i="6"/>
  <c r="C19" i="6"/>
  <c r="D19" i="6"/>
  <c r="E19" i="6"/>
  <c r="F19" i="6"/>
  <c r="G19" i="6"/>
  <c r="H19" i="6"/>
  <c r="H21" i="6"/>
  <c r="I20" i="6"/>
  <c r="I19" i="6"/>
  <c r="D4" i="6"/>
  <c r="D5" i="6"/>
  <c r="D8" i="6"/>
  <c r="D9" i="6"/>
  <c r="D10" i="6"/>
  <c r="B4" i="6"/>
  <c r="C7" i="6"/>
  <c r="M60" i="7"/>
  <c r="M59" i="7"/>
  <c r="M58" i="7"/>
  <c r="M57" i="7"/>
  <c r="M56" i="7"/>
  <c r="M55" i="7"/>
  <c r="M54" i="7"/>
  <c r="C53" i="7"/>
  <c r="E53" i="7"/>
  <c r="G53" i="7"/>
  <c r="I53" i="7"/>
  <c r="K53" i="7"/>
  <c r="M53" i="7"/>
  <c r="M51" i="7"/>
  <c r="M50" i="7"/>
  <c r="M49" i="7"/>
  <c r="M48" i="7"/>
  <c r="M45" i="7"/>
  <c r="M44" i="7"/>
  <c r="M43" i="7"/>
  <c r="M42" i="7"/>
  <c r="M41" i="7"/>
  <c r="M40" i="7"/>
  <c r="M37" i="7"/>
  <c r="M36" i="7"/>
  <c r="M35" i="7"/>
  <c r="M34" i="7"/>
  <c r="M32" i="7"/>
  <c r="M31" i="7"/>
  <c r="M30" i="7"/>
  <c r="M29" i="7"/>
  <c r="M28" i="7"/>
  <c r="M27" i="7"/>
  <c r="M26" i="7"/>
  <c r="M25" i="7"/>
  <c r="M24" i="7"/>
  <c r="M23" i="7"/>
  <c r="M22" i="7"/>
  <c r="M21" i="7"/>
  <c r="M19" i="7"/>
  <c r="M18" i="7"/>
  <c r="M17" i="7"/>
  <c r="M16" i="7"/>
  <c r="M15" i="7"/>
  <c r="D16" i="7"/>
  <c r="D14" i="7"/>
  <c r="D13" i="7"/>
  <c r="C13" i="7"/>
  <c r="F16" i="7"/>
  <c r="F14" i="7"/>
  <c r="F13" i="7"/>
  <c r="E13" i="7"/>
  <c r="H16" i="7"/>
  <c r="H14" i="7"/>
  <c r="H13" i="7"/>
  <c r="G13" i="7"/>
  <c r="J16" i="7"/>
  <c r="J14" i="7"/>
  <c r="J13" i="7"/>
  <c r="I13" i="7"/>
  <c r="L16" i="7"/>
  <c r="L14" i="7"/>
  <c r="L13" i="7"/>
  <c r="K13" i="7"/>
  <c r="M13" i="7"/>
  <c r="M10" i="7"/>
  <c r="M9" i="7"/>
  <c r="M8" i="7"/>
  <c r="M7" i="7"/>
  <c r="M6" i="7"/>
  <c r="M5" i="7"/>
  <c r="M4" i="7"/>
  <c r="E60" i="9"/>
  <c r="G60" i="9" s="1"/>
  <c r="E24" i="9"/>
  <c r="F62" i="9"/>
  <c r="F49" i="9"/>
  <c r="F32" i="9"/>
  <c r="F65" i="9"/>
  <c r="F67" i="9"/>
  <c r="E51" i="9"/>
  <c r="G51" i="9" s="1"/>
  <c r="E52" i="9"/>
  <c r="G52" i="9"/>
  <c r="E53" i="9"/>
  <c r="G53" i="9"/>
  <c r="E54" i="9"/>
  <c r="E62" i="9" s="1"/>
  <c r="G54" i="9"/>
  <c r="E55" i="9"/>
  <c r="G55" i="9" s="1"/>
  <c r="E56" i="9"/>
  <c r="G56" i="9"/>
  <c r="E57" i="9"/>
  <c r="G57" i="9"/>
  <c r="E58" i="9"/>
  <c r="G58" i="9"/>
  <c r="E59" i="9"/>
  <c r="G59" i="9" s="1"/>
  <c r="E34" i="9"/>
  <c r="G34" i="9"/>
  <c r="E35" i="9"/>
  <c r="G35" i="9"/>
  <c r="E36" i="9"/>
  <c r="G36" i="9" s="1"/>
  <c r="E37" i="9"/>
  <c r="G37" i="9"/>
  <c r="E38" i="9"/>
  <c r="G38" i="9"/>
  <c r="E39" i="9"/>
  <c r="G39" i="9"/>
  <c r="E40" i="9"/>
  <c r="G40" i="9" s="1"/>
  <c r="E41" i="9"/>
  <c r="G41" i="9"/>
  <c r="E42" i="9"/>
  <c r="G42" i="9"/>
  <c r="E43" i="9"/>
  <c r="G43" i="9"/>
  <c r="E44" i="9"/>
  <c r="G44" i="9" s="1"/>
  <c r="E45" i="9"/>
  <c r="G45" i="9"/>
  <c r="E46" i="9"/>
  <c r="G46" i="9"/>
  <c r="E6" i="9"/>
  <c r="E32" i="9" s="1"/>
  <c r="B10" i="3" s="1"/>
  <c r="G6" i="9"/>
  <c r="E7" i="9"/>
  <c r="G7" i="9" s="1"/>
  <c r="E8" i="9"/>
  <c r="G8" i="9"/>
  <c r="E9" i="9"/>
  <c r="G9" i="9"/>
  <c r="E10" i="9"/>
  <c r="G10" i="9"/>
  <c r="E11" i="9"/>
  <c r="G11" i="9" s="1"/>
  <c r="E12" i="9"/>
  <c r="G12" i="9"/>
  <c r="E13" i="9"/>
  <c r="G13" i="9"/>
  <c r="E14" i="9"/>
  <c r="G14" i="9"/>
  <c r="E15" i="9"/>
  <c r="G15" i="9" s="1"/>
  <c r="E16" i="9"/>
  <c r="G16" i="9"/>
  <c r="E17" i="9"/>
  <c r="G17" i="9"/>
  <c r="E18" i="9"/>
  <c r="G18" i="9"/>
  <c r="E19" i="9"/>
  <c r="G19" i="9" s="1"/>
  <c r="E20" i="9"/>
  <c r="G20" i="9"/>
  <c r="E21" i="9"/>
  <c r="G21" i="9"/>
  <c r="E22" i="9"/>
  <c r="G22" i="9"/>
  <c r="E23" i="9"/>
  <c r="G23" i="9" s="1"/>
  <c r="G24" i="9"/>
  <c r="E25" i="9"/>
  <c r="G25" i="9"/>
  <c r="E26" i="9"/>
  <c r="G26" i="9"/>
  <c r="E27" i="9"/>
  <c r="G27" i="9" s="1"/>
  <c r="E28" i="9"/>
  <c r="G28" i="9"/>
  <c r="E29" i="9"/>
  <c r="G29" i="9"/>
  <c r="E30" i="9"/>
  <c r="G30" i="9"/>
  <c r="E31" i="9"/>
  <c r="G31" i="9" s="1"/>
  <c r="E47" i="9"/>
  <c r="G47" i="9"/>
  <c r="E64" i="9"/>
  <c r="G64" i="9"/>
  <c r="E48" i="9"/>
  <c r="G48" i="9"/>
  <c r="M48" i="9"/>
  <c r="M64" i="9"/>
  <c r="M47" i="9"/>
  <c r="B64" i="9"/>
  <c r="B48" i="9"/>
  <c r="B47" i="9"/>
  <c r="M60" i="9"/>
  <c r="M59" i="9"/>
  <c r="M57" i="9"/>
  <c r="M56" i="9"/>
  <c r="M55" i="9"/>
  <c r="M54" i="9"/>
  <c r="M53" i="9"/>
  <c r="M51" i="9"/>
  <c r="A52" i="9"/>
  <c r="A53" i="9"/>
  <c r="A54" i="9"/>
  <c r="A55" i="9"/>
  <c r="A56" i="9"/>
  <c r="A57" i="9"/>
  <c r="A58" i="9" s="1"/>
  <c r="A59" i="9" s="1"/>
  <c r="A60" i="9" s="1"/>
  <c r="B59" i="9"/>
  <c r="B58" i="9"/>
  <c r="B57" i="9"/>
  <c r="B56" i="9"/>
  <c r="B55" i="9"/>
  <c r="B54" i="9"/>
  <c r="B53" i="9"/>
  <c r="B52" i="9"/>
  <c r="B51" i="9"/>
  <c r="M45" i="9"/>
  <c r="M43" i="9"/>
  <c r="M42" i="9"/>
  <c r="M40" i="9"/>
  <c r="M39" i="9"/>
  <c r="M38" i="9"/>
  <c r="M37" i="9"/>
  <c r="M36" i="9"/>
  <c r="M30" i="9"/>
  <c r="M28" i="9"/>
  <c r="M27" i="9"/>
  <c r="M26" i="9"/>
  <c r="M25" i="9"/>
  <c r="M24" i="9"/>
  <c r="M23" i="9"/>
  <c r="M22" i="9"/>
  <c r="M21" i="9"/>
  <c r="M20" i="9"/>
  <c r="M19" i="9"/>
  <c r="M18" i="9"/>
  <c r="M17" i="9"/>
  <c r="M16" i="9"/>
  <c r="M15" i="9"/>
  <c r="M14" i="9"/>
  <c r="M13" i="9"/>
  <c r="M12" i="9"/>
  <c r="M7" i="9"/>
  <c r="M8" i="9"/>
  <c r="M9" i="9"/>
  <c r="M10" i="9"/>
  <c r="M11" i="9"/>
  <c r="M6" i="9"/>
  <c r="B46" i="9"/>
  <c r="A35" i="9"/>
  <c r="A36" i="9"/>
  <c r="A37" i="9"/>
  <c r="A38" i="9" s="1"/>
  <c r="A39" i="9" s="1"/>
  <c r="A40" i="9" s="1"/>
  <c r="A41" i="9" s="1"/>
  <c r="A42" i="9" s="1"/>
  <c r="A43" i="9" s="1"/>
  <c r="A44" i="9" s="1"/>
  <c r="A45" i="9" s="1"/>
  <c r="A46" i="9" s="1"/>
  <c r="B35" i="9"/>
  <c r="B36" i="9"/>
  <c r="B37" i="9"/>
  <c r="B38" i="9"/>
  <c r="B39" i="9"/>
  <c r="B40" i="9"/>
  <c r="B41" i="9"/>
  <c r="B42" i="9"/>
  <c r="B43" i="9"/>
  <c r="B44" i="9"/>
  <c r="B45" i="9"/>
  <c r="B34" i="9"/>
  <c r="B30" i="9"/>
  <c r="B31" i="9"/>
  <c r="B29" i="9"/>
  <c r="A7" i="9"/>
  <c r="A8" i="9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B25" i="9"/>
  <c r="B24" i="9"/>
  <c r="B23" i="9"/>
  <c r="B22" i="9"/>
  <c r="B21" i="9"/>
  <c r="B16" i="9"/>
  <c r="B17" i="9"/>
  <c r="B18" i="9"/>
  <c r="B19" i="9"/>
  <c r="B20" i="9"/>
  <c r="B15" i="9"/>
  <c r="B14" i="9"/>
  <c r="B13" i="9"/>
  <c r="B12" i="9"/>
  <c r="B7" i="9"/>
  <c r="B8" i="9"/>
  <c r="B9" i="9"/>
  <c r="B10" i="9"/>
  <c r="B11" i="9"/>
  <c r="B6" i="9"/>
  <c r="A22" i="3"/>
  <c r="A23" i="3"/>
  <c r="A24" i="3"/>
  <c r="A21" i="3"/>
  <c r="A20" i="3"/>
  <c r="D22" i="7"/>
  <c r="D23" i="7"/>
  <c r="D28" i="7"/>
  <c r="D31" i="7"/>
  <c r="D20" i="7"/>
  <c r="D37" i="7"/>
  <c r="D33" i="7"/>
  <c r="D42" i="7"/>
  <c r="D44" i="7"/>
  <c r="D45" i="7"/>
  <c r="A3" i="7"/>
  <c r="L45" i="7"/>
  <c r="F42" i="7"/>
  <c r="F44" i="7"/>
  <c r="L34" i="7"/>
  <c r="L36" i="7"/>
  <c r="L37" i="7"/>
  <c r="L33" i="7"/>
  <c r="J34" i="7"/>
  <c r="J36" i="7"/>
  <c r="J33" i="7"/>
  <c r="H33" i="7"/>
  <c r="F34" i="7"/>
  <c r="F33" i="7"/>
  <c r="L24" i="7"/>
  <c r="L20" i="7"/>
  <c r="J24" i="7"/>
  <c r="J25" i="7"/>
  <c r="J28" i="7"/>
  <c r="J31" i="7"/>
  <c r="J20" i="7"/>
  <c r="H21" i="7"/>
  <c r="H22" i="7"/>
  <c r="H23" i="7"/>
  <c r="H24" i="7"/>
  <c r="H28" i="7"/>
  <c r="H31" i="7"/>
  <c r="H20" i="7"/>
  <c r="F21" i="7"/>
  <c r="F22" i="7"/>
  <c r="F23" i="7"/>
  <c r="F24" i="7"/>
  <c r="F25" i="7"/>
  <c r="F28" i="7"/>
  <c r="F31" i="7"/>
  <c r="F20" i="7"/>
  <c r="D15" i="7"/>
  <c r="B14" i="7"/>
  <c r="J50" i="7"/>
  <c r="H50" i="7"/>
  <c r="F50" i="7"/>
  <c r="L50" i="7"/>
  <c r="D51" i="7"/>
  <c r="L41" i="7"/>
  <c r="J41" i="7"/>
  <c r="H41" i="7"/>
  <c r="B13" i="7"/>
  <c r="J45" i="7"/>
  <c r="H45" i="7"/>
  <c r="F45" i="7"/>
  <c r="H36" i="7"/>
  <c r="H35" i="7"/>
  <c r="F35" i="7"/>
  <c r="D35" i="7"/>
  <c r="H29" i="7"/>
  <c r="F29" i="7"/>
  <c r="F32" i="7"/>
  <c r="F30" i="7"/>
  <c r="L51" i="7"/>
  <c r="J51" i="7"/>
  <c r="H51" i="7"/>
  <c r="F51" i="7"/>
  <c r="L44" i="7"/>
  <c r="L43" i="7"/>
  <c r="L42" i="7"/>
  <c r="J44" i="7"/>
  <c r="J43" i="7"/>
  <c r="J42" i="7"/>
  <c r="H44" i="7"/>
  <c r="H43" i="7"/>
  <c r="H42" i="7"/>
  <c r="F43" i="7"/>
  <c r="L35" i="7"/>
  <c r="L32" i="7"/>
  <c r="L31" i="7"/>
  <c r="L30" i="7"/>
  <c r="L29" i="7"/>
  <c r="L28" i="7"/>
  <c r="L27" i="7"/>
  <c r="L26" i="7"/>
  <c r="L25" i="7"/>
  <c r="L23" i="7"/>
  <c r="L22" i="7"/>
  <c r="L21" i="7"/>
  <c r="L19" i="7"/>
  <c r="L18" i="7"/>
  <c r="L17" i="7"/>
  <c r="L15" i="7"/>
  <c r="J37" i="7"/>
  <c r="J35" i="7"/>
  <c r="J32" i="7"/>
  <c r="J30" i="7"/>
  <c r="J29" i="7"/>
  <c r="J27" i="7"/>
  <c r="J26" i="7"/>
  <c r="J23" i="7"/>
  <c r="J22" i="7"/>
  <c r="J21" i="7"/>
  <c r="J19" i="7"/>
  <c r="J18" i="7"/>
  <c r="J17" i="7"/>
  <c r="J15" i="7"/>
  <c r="H37" i="7"/>
  <c r="H34" i="7"/>
  <c r="H32" i="7"/>
  <c r="H30" i="7"/>
  <c r="H27" i="7"/>
  <c r="H26" i="7"/>
  <c r="H25" i="7"/>
  <c r="H19" i="7"/>
  <c r="H18" i="7"/>
  <c r="H17" i="7"/>
  <c r="H15" i="7"/>
  <c r="F37" i="7"/>
  <c r="F36" i="7"/>
  <c r="F27" i="7"/>
  <c r="F26" i="7"/>
  <c r="F19" i="7"/>
  <c r="F18" i="7"/>
  <c r="F17" i="7"/>
  <c r="F15" i="7"/>
  <c r="D4" i="7"/>
  <c r="C4" i="7"/>
  <c r="D18" i="7"/>
  <c r="D55" i="7"/>
  <c r="D56" i="7"/>
  <c r="D58" i="7"/>
  <c r="D59" i="7"/>
  <c r="D60" i="7"/>
  <c r="D54" i="7"/>
  <c r="D50" i="7"/>
  <c r="D43" i="7"/>
  <c r="D41" i="7"/>
  <c r="D17" i="7"/>
  <c r="D19" i="7"/>
  <c r="D21" i="7"/>
  <c r="D24" i="7"/>
  <c r="D25" i="7"/>
  <c r="D26" i="7"/>
  <c r="D27" i="7"/>
  <c r="D29" i="7"/>
  <c r="D30" i="7"/>
  <c r="D32" i="7"/>
  <c r="D34" i="7"/>
  <c r="D36" i="7"/>
  <c r="D6" i="7"/>
  <c r="D7" i="7"/>
  <c r="D8" i="7"/>
  <c r="D9" i="7"/>
  <c r="D10" i="7"/>
  <c r="D5" i="7"/>
  <c r="B58" i="7"/>
  <c r="B59" i="7"/>
  <c r="B60" i="7"/>
  <c r="B55" i="7"/>
  <c r="B54" i="7"/>
  <c r="B56" i="7"/>
  <c r="B33" i="7"/>
  <c r="B20" i="7"/>
  <c r="B4" i="7"/>
  <c r="B7" i="7"/>
  <c r="B8" i="7"/>
  <c r="B9" i="7"/>
  <c r="B10" i="7"/>
  <c r="B41" i="7"/>
  <c r="B42" i="7"/>
  <c r="B43" i="7"/>
  <c r="B44" i="7"/>
  <c r="B45" i="7"/>
  <c r="B50" i="7"/>
  <c r="B51" i="7"/>
  <c r="B21" i="7"/>
  <c r="B22" i="7"/>
  <c r="B23" i="7"/>
  <c r="B24" i="7"/>
  <c r="B25" i="7"/>
  <c r="B26" i="7"/>
  <c r="B27" i="7"/>
  <c r="B28" i="7"/>
  <c r="B29" i="7"/>
  <c r="B30" i="7"/>
  <c r="B31" i="7"/>
  <c r="B32" i="7"/>
  <c r="B34" i="7"/>
  <c r="B35" i="7"/>
  <c r="B36" i="7"/>
  <c r="B37" i="7"/>
  <c r="B16" i="7"/>
  <c r="B17" i="7"/>
  <c r="B18" i="7"/>
  <c r="B19" i="7"/>
  <c r="B15" i="7"/>
  <c r="B6" i="7"/>
  <c r="B5" i="7"/>
  <c r="A55" i="7"/>
  <c r="A56" i="7"/>
  <c r="A57" i="7"/>
  <c r="A58" i="7"/>
  <c r="A59" i="7"/>
  <c r="A60" i="7"/>
  <c r="A54" i="7"/>
  <c r="A34" i="7"/>
  <c r="L60" i="7"/>
  <c r="J60" i="7"/>
  <c r="H60" i="7"/>
  <c r="F60" i="7"/>
  <c r="L56" i="7"/>
  <c r="J56" i="7"/>
  <c r="H56" i="7"/>
  <c r="F56" i="7"/>
  <c r="L55" i="7"/>
  <c r="J55" i="7"/>
  <c r="H55" i="7"/>
  <c r="F55" i="7"/>
  <c r="L54" i="7"/>
  <c r="J54" i="7"/>
  <c r="H54" i="7"/>
  <c r="F54" i="7"/>
  <c r="A50" i="7"/>
  <c r="A51" i="7"/>
  <c r="A49" i="7"/>
  <c r="A47" i="7"/>
  <c r="A45" i="7"/>
  <c r="A43" i="7"/>
  <c r="A44" i="7"/>
  <c r="A42" i="7"/>
  <c r="A41" i="7"/>
  <c r="A39" i="7"/>
  <c r="A10" i="7"/>
  <c r="A6" i="7"/>
  <c r="A7" i="7"/>
  <c r="A8" i="7"/>
  <c r="A9" i="7"/>
  <c r="A5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5" i="7"/>
  <c r="A36" i="7"/>
  <c r="A37" i="7"/>
  <c r="A14" i="7"/>
  <c r="U66" i="4"/>
  <c r="U65" i="4"/>
  <c r="U64" i="4"/>
  <c r="U62" i="4"/>
  <c r="U61" i="4"/>
  <c r="U60" i="4"/>
  <c r="U59" i="4"/>
  <c r="U58" i="4"/>
  <c r="U57" i="4"/>
  <c r="U55" i="4"/>
  <c r="U54" i="4"/>
  <c r="U51" i="4"/>
  <c r="U50" i="4"/>
  <c r="U49" i="4"/>
  <c r="U48" i="4"/>
  <c r="U47" i="4"/>
  <c r="U46" i="4"/>
  <c r="U45" i="4"/>
  <c r="U44" i="4"/>
  <c r="U43" i="4"/>
  <c r="U42" i="4"/>
  <c r="U41" i="4"/>
  <c r="U40" i="4"/>
  <c r="U39" i="4"/>
  <c r="U38" i="4"/>
  <c r="U37" i="4"/>
  <c r="U35" i="4"/>
  <c r="U34" i="4"/>
  <c r="U33" i="4"/>
  <c r="U32" i="4"/>
  <c r="U30" i="4"/>
  <c r="U29" i="4"/>
  <c r="U28" i="4"/>
  <c r="U27" i="4"/>
  <c r="U26" i="4"/>
  <c r="U25" i="4"/>
  <c r="U24" i="4"/>
  <c r="U23" i="4"/>
  <c r="U22" i="4"/>
  <c r="U21" i="4"/>
  <c r="U20" i="4"/>
  <c r="U19" i="4"/>
  <c r="U17" i="4"/>
  <c r="U16" i="4"/>
  <c r="U15" i="4"/>
  <c r="U14" i="4"/>
  <c r="U13" i="4"/>
  <c r="U6" i="4"/>
  <c r="U7" i="4"/>
  <c r="U8" i="4"/>
  <c r="U9" i="4"/>
  <c r="U10" i="4"/>
  <c r="U5" i="4"/>
  <c r="T33" i="4"/>
  <c r="T34" i="4"/>
  <c r="T35" i="4"/>
  <c r="L30" i="4"/>
  <c r="L29" i="4"/>
  <c r="L28" i="4"/>
  <c r="L27" i="4"/>
  <c r="L26" i="4"/>
  <c r="L25" i="4"/>
  <c r="L24" i="4"/>
  <c r="L23" i="4"/>
  <c r="L22" i="4"/>
  <c r="L21" i="4"/>
  <c r="L20" i="4"/>
  <c r="L19" i="4"/>
  <c r="P17" i="4"/>
  <c r="F16" i="4"/>
  <c r="F15" i="4"/>
  <c r="F14" i="4"/>
  <c r="F13" i="4"/>
  <c r="F6" i="4"/>
  <c r="F7" i="4"/>
  <c r="F8" i="4"/>
  <c r="F9" i="4"/>
  <c r="F10" i="4"/>
  <c r="B33" i="4"/>
  <c r="B34" i="4"/>
  <c r="B35" i="4"/>
  <c r="T32" i="4"/>
  <c r="B32" i="4"/>
  <c r="A18" i="3"/>
  <c r="B21" i="4"/>
  <c r="B20" i="4"/>
  <c r="B19" i="4"/>
  <c r="B22" i="4"/>
  <c r="B23" i="4"/>
  <c r="B24" i="4"/>
  <c r="B25" i="4"/>
  <c r="B26" i="4"/>
  <c r="B27" i="4"/>
  <c r="B28" i="4"/>
  <c r="B29" i="4"/>
  <c r="B30" i="4"/>
  <c r="B18" i="4"/>
  <c r="B31" i="4"/>
  <c r="B13" i="4"/>
  <c r="B15" i="4"/>
  <c r="B16" i="4"/>
  <c r="B17" i="4"/>
  <c r="B14" i="4"/>
  <c r="B12" i="4"/>
  <c r="B11" i="4"/>
  <c r="F45" i="4"/>
  <c r="B45" i="4"/>
  <c r="B37" i="4"/>
  <c r="F38" i="4"/>
  <c r="B38" i="4"/>
  <c r="F39" i="4"/>
  <c r="B39" i="4"/>
  <c r="F40" i="4"/>
  <c r="B40" i="4"/>
  <c r="F41" i="4"/>
  <c r="B41" i="4"/>
  <c r="F42" i="4"/>
  <c r="B42" i="4"/>
  <c r="F43" i="4"/>
  <c r="B43" i="4"/>
  <c r="F44" i="4"/>
  <c r="B44" i="4"/>
  <c r="F46" i="4"/>
  <c r="B46" i="4"/>
  <c r="F47" i="4"/>
  <c r="B47" i="4"/>
  <c r="F48" i="4"/>
  <c r="B48" i="4"/>
  <c r="F49" i="4"/>
  <c r="B49" i="4"/>
  <c r="F50" i="4"/>
  <c r="B50" i="4"/>
  <c r="B51" i="4"/>
  <c r="B5" i="4"/>
  <c r="B6" i="4"/>
  <c r="B7" i="4"/>
  <c r="B8" i="4"/>
  <c r="B9" i="4"/>
  <c r="B10" i="4"/>
  <c r="B2" i="4"/>
  <c r="F54" i="4"/>
  <c r="B54" i="4"/>
  <c r="F55" i="4"/>
  <c r="B55" i="4"/>
  <c r="F57" i="4"/>
  <c r="B57" i="4"/>
  <c r="F58" i="4"/>
  <c r="B58" i="4"/>
  <c r="F64" i="4"/>
  <c r="B64" i="4"/>
  <c r="F65" i="4"/>
  <c r="B65" i="4"/>
  <c r="F66" i="4"/>
  <c r="B66" i="4"/>
  <c r="B56" i="4"/>
  <c r="F61" i="4"/>
  <c r="F62" i="4"/>
  <c r="F60" i="4"/>
  <c r="F59" i="4"/>
  <c r="B60" i="9"/>
  <c r="B28" i="9"/>
  <c r="B27" i="9"/>
  <c r="B26" i="9"/>
  <c r="A1" i="9"/>
  <c r="F56" i="8"/>
  <c r="F52" i="8"/>
  <c r="F36" i="8"/>
  <c r="F11" i="8"/>
  <c r="F4" i="8"/>
  <c r="E53" i="8"/>
  <c r="E47" i="8"/>
  <c r="E49" i="8"/>
  <c r="E42" i="8"/>
  <c r="E41" i="8"/>
  <c r="E40" i="8"/>
  <c r="E39" i="8"/>
  <c r="E38" i="8"/>
  <c r="E16" i="8"/>
  <c r="E13" i="8"/>
  <c r="E8" i="8"/>
  <c r="F67" i="8"/>
  <c r="F68" i="8"/>
  <c r="E58" i="8"/>
  <c r="E59" i="8"/>
  <c r="E60" i="8"/>
  <c r="E61" i="8"/>
  <c r="E62" i="8"/>
  <c r="E63" i="8"/>
  <c r="E54" i="8"/>
  <c r="E55" i="8"/>
  <c r="E46" i="8"/>
  <c r="E48" i="8"/>
  <c r="E50" i="8"/>
  <c r="C15" i="8"/>
  <c r="E15" i="8"/>
  <c r="E17" i="8"/>
  <c r="F12" i="8"/>
  <c r="E19" i="8"/>
  <c r="E20" i="8"/>
  <c r="E21" i="8"/>
  <c r="E22" i="8"/>
  <c r="E23" i="8"/>
  <c r="E24" i="8"/>
  <c r="E25" i="8"/>
  <c r="E26" i="8"/>
  <c r="E27" i="8"/>
  <c r="E28" i="8"/>
  <c r="E29" i="8"/>
  <c r="E30" i="8"/>
  <c r="F18" i="8"/>
  <c r="E32" i="8"/>
  <c r="E33" i="8"/>
  <c r="E34" i="8"/>
  <c r="E35" i="8"/>
  <c r="F31" i="8"/>
  <c r="E5" i="8"/>
  <c r="E9" i="8"/>
  <c r="F66" i="8"/>
  <c r="E18" i="8"/>
  <c r="E66" i="8"/>
  <c r="M47" i="8"/>
  <c r="M46" i="8"/>
  <c r="A52" i="7"/>
  <c r="A12" i="7"/>
  <c r="A19" i="3"/>
  <c r="D13" i="6"/>
  <c r="L59" i="7"/>
  <c r="F58" i="7"/>
  <c r="J59" i="7"/>
  <c r="F59" i="7"/>
  <c r="L58" i="7"/>
  <c r="J58" i="7"/>
  <c r="H59" i="7"/>
  <c r="H58" i="7"/>
  <c r="F41" i="7"/>
  <c r="B19" i="3"/>
  <c r="C19" i="3"/>
  <c r="B20" i="3"/>
  <c r="C20" i="3" s="1"/>
  <c r="B21" i="3"/>
  <c r="C21" i="3"/>
  <c r="B22" i="3"/>
  <c r="C22" i="3" s="1"/>
  <c r="B23" i="3"/>
  <c r="C23" i="3"/>
  <c r="B24" i="3"/>
  <c r="C24" i="3" s="1"/>
  <c r="B8" i="6"/>
  <c r="B9" i="6"/>
  <c r="B10" i="6"/>
  <c r="C21" i="6"/>
  <c r="E7" i="6"/>
  <c r="E9" i="6"/>
  <c r="E10" i="6"/>
  <c r="E11" i="6"/>
  <c r="E5" i="6"/>
  <c r="E6" i="6"/>
  <c r="E3" i="6"/>
  <c r="E4" i="6"/>
  <c r="B18" i="3"/>
  <c r="C18" i="3"/>
  <c r="C25" i="3"/>
  <c r="E8" i="6"/>
  <c r="E12" i="6"/>
  <c r="B25" i="3"/>
  <c r="E21" i="6"/>
  <c r="F21" i="6"/>
  <c r="G21" i="6"/>
  <c r="D21" i="6"/>
  <c r="G62" i="9" l="1"/>
  <c r="B12" i="3"/>
  <c r="C12" i="3" s="1"/>
  <c r="G32" i="9"/>
  <c r="E65" i="9"/>
  <c r="B13" i="3" s="1"/>
  <c r="C13" i="3" s="1"/>
  <c r="C10" i="3"/>
  <c r="B14" i="3"/>
  <c r="G49" i="9"/>
  <c r="G65" i="9" s="1"/>
  <c r="E49" i="9"/>
  <c r="B11" i="3" s="1"/>
  <c r="C11" i="3" s="1"/>
  <c r="C14" i="3" l="1"/>
  <c r="E67" i="9"/>
  <c r="G67" i="9"/>
</calcChain>
</file>

<file path=xl/sharedStrings.xml><?xml version="1.0" encoding="utf-8"?>
<sst xmlns="http://schemas.openxmlformats.org/spreadsheetml/2006/main" count="723" uniqueCount="260">
  <si>
    <t>Componente</t>
  </si>
  <si>
    <t>Exante</t>
  </si>
  <si>
    <t xml:space="preserve">N. </t>
  </si>
  <si>
    <t>Total</t>
  </si>
  <si>
    <t>N/A</t>
  </si>
  <si>
    <t>Description</t>
  </si>
  <si>
    <t>NICQ</t>
  </si>
  <si>
    <t>BID</t>
  </si>
  <si>
    <t>Local</t>
  </si>
  <si>
    <t>%</t>
  </si>
  <si>
    <t>Administrative support Office</t>
  </si>
  <si>
    <t>Project Coordinator</t>
  </si>
  <si>
    <t xml:space="preserve"> </t>
  </si>
  <si>
    <t>Act Total</t>
  </si>
  <si>
    <t>Presupuesto de las Actividades a ser Financiadas para la creación de SAR</t>
  </si>
  <si>
    <t>Cronograma (2015 - 2019)</t>
  </si>
  <si>
    <t>Causas</t>
  </si>
  <si>
    <t xml:space="preserve">Evidencia </t>
  </si>
  <si>
    <t>Magnitud</t>
  </si>
  <si>
    <t>Actividades</t>
  </si>
  <si>
    <t>Tipo</t>
  </si>
  <si>
    <t>Valor Unitario</t>
  </si>
  <si>
    <t>Cantidad</t>
  </si>
  <si>
    <t>OBS</t>
  </si>
  <si>
    <t>Organización y Procesos</t>
  </si>
  <si>
    <t>1. Estrategia de implementación de la reforma (Creación del SAR)</t>
  </si>
  <si>
    <t>Consultoría</t>
  </si>
  <si>
    <r>
      <t xml:space="preserve">Ok </t>
    </r>
    <r>
      <rPr>
        <sz val="11"/>
        <color rgb="FFFF0000"/>
        <rFont val="Times New Roman"/>
        <family val="1"/>
      </rPr>
      <t>compartir documento</t>
    </r>
  </si>
  <si>
    <t>x</t>
  </si>
  <si>
    <t>2. Revisión del modelo de negocio de Rentas Internas y manuales procedimientos (Manual unico)</t>
  </si>
  <si>
    <t>Consultorías, viáticos</t>
  </si>
  <si>
    <r>
      <t xml:space="preserve"> El modelo de aduanas fue hecho con otra asistencia técnica) y entrenamiento del personal del SAR.            </t>
    </r>
    <r>
      <rPr>
        <sz val="11"/>
        <color rgb="FFFF0000"/>
        <rFont val="Times New Roman"/>
        <family val="1"/>
      </rPr>
      <t xml:space="preserve">SRI 5 personas - 3 semanas (Ecuador) </t>
    </r>
  </si>
  <si>
    <t>3. Desarrollo de las reglas de negocio 
 337 semanas + 117 semanas
Desarrollo del flujo, parametrización y reglas. Manual de las reglas del negocio. Adquirir herramienta. Motor de reglas.</t>
  </si>
  <si>
    <t>Consultorías individuales</t>
  </si>
  <si>
    <t>Temas : Registro, gestión de declaraciones, cuenta corriente, contabilidad, cobro, fiscalización, auditoria, contenciosos administrativo, riesgo, recaudación, inteligencia.</t>
  </si>
  <si>
    <t>4. Fortalecimiento de la Unidad de Organización y Métodos</t>
  </si>
  <si>
    <t>Personal</t>
  </si>
  <si>
    <t>6 personas 10 meses (US$1,000)
4 rentas y 2 de planificación</t>
  </si>
  <si>
    <t>5. Modelo Organizacional del SAR con la dotación de personal por unidad geográfica</t>
  </si>
  <si>
    <r>
      <t xml:space="preserve">OK - </t>
    </r>
    <r>
      <rPr>
        <sz val="11"/>
        <color rgb="FFFF0000"/>
        <rFont val="Times New Roman"/>
        <family val="1"/>
      </rPr>
      <t>compartir documento</t>
    </r>
  </si>
  <si>
    <t>6. Nuevo Marco Legal de SAR</t>
  </si>
  <si>
    <t>Sistemas, Infraestructura Tecnológica y Física</t>
  </si>
  <si>
    <t>Sistemas para Tributos Internos</t>
  </si>
  <si>
    <t>6. Especificación del Sistema Informático</t>
  </si>
  <si>
    <t>Consultoría individual internacional</t>
  </si>
  <si>
    <t xml:space="preserve">Especificación del sistema 24,000 + 12,000 viático </t>
  </si>
  <si>
    <t>7. Desarrollo / Compra del sistema e interfaces con otros sistemas (bancos, gobierno, con aduanas) -Migración de los datos</t>
  </si>
  <si>
    <t>Sistema (Hibrido = core de otro país customizado p honduras)</t>
  </si>
  <si>
    <t>Referencia desarrollo Panamá
(ITAX II) SOAIM</t>
  </si>
  <si>
    <t>X</t>
  </si>
  <si>
    <t>8. Implantación del Sistema</t>
  </si>
  <si>
    <t>Consultorías individuales o firma</t>
  </si>
  <si>
    <t>Equipo de 4 consultores por 6 meses +  2 po 2 años</t>
  </si>
  <si>
    <t>9. Administrador de Base de Datos</t>
  </si>
  <si>
    <t>Consultoría individual</t>
  </si>
  <si>
    <t>Oracle (5 años)
Es necesario inmediatamente</t>
  </si>
  <si>
    <t>10. Programa Permanente de Capacitación del personal de tecnología</t>
  </si>
  <si>
    <t>Firma Capacitadora</t>
  </si>
  <si>
    <t>11. Infraestructura Tecnológica del SAR</t>
  </si>
  <si>
    <t>Servidores de Base de Datos Risc</t>
  </si>
  <si>
    <t>Storage tipo San</t>
  </si>
  <si>
    <t>Comunicación para servidores</t>
  </si>
  <si>
    <t>Migración de 1 GB a 10 Gb</t>
  </si>
  <si>
    <t>Comunicación para las oficinas</t>
  </si>
  <si>
    <t>80 pisos, 3 por piso (switchs) nivel nacional 33 oficinas</t>
  </si>
  <si>
    <t>Servidores de Aplicación</t>
  </si>
  <si>
    <t>Para 3 centro de datos - Palmira, Centro Sur y Porto Cortés</t>
  </si>
  <si>
    <t>Plataforma de seguridad</t>
  </si>
  <si>
    <t>Bloqueo de ataques hackers, balanceador de carga, Tolerancia a fallas</t>
  </si>
  <si>
    <t>Plataforma respaldo y contingencia</t>
  </si>
  <si>
    <t xml:space="preserve">Servidores, robots, cinta, nubes </t>
  </si>
  <si>
    <t>BI</t>
  </si>
  <si>
    <t>Plataforma de gestión de documentos electrónicos</t>
  </si>
  <si>
    <t>software and hardware</t>
  </si>
  <si>
    <t>Computadoras (Thin Client)</t>
  </si>
  <si>
    <t>Clientes Ligeros y auditoes</t>
  </si>
  <si>
    <t>Sistema Integrado de Bienes y recursos humanos</t>
  </si>
  <si>
    <t>Sala Noc (Network Operating Center)</t>
  </si>
  <si>
    <t xml:space="preserve">Monitoreo integrado de la gestión </t>
  </si>
  <si>
    <t>12. Infraestructura física del SAR</t>
  </si>
  <si>
    <t>Contingencia eléctrica de Aduanas y regionales tributarias</t>
  </si>
  <si>
    <t>Generadores</t>
  </si>
  <si>
    <t>Remodelación de Edificios central y regionales</t>
  </si>
  <si>
    <t>Solamente de los propios</t>
  </si>
  <si>
    <t>Sistemas de seguridad corporativa</t>
  </si>
  <si>
    <t>Accesos, biométricos
17 Aduanas (21 edificios) 9 regionales y 10 edificios administrativos</t>
  </si>
  <si>
    <t>Vehículos para soporte técnico</t>
  </si>
  <si>
    <t>Reingeniería del Talento Humano</t>
  </si>
  <si>
    <t xml:space="preserve">13. Nueva política de recursos humanos </t>
  </si>
  <si>
    <t xml:space="preserve">Régimen especial laboral, normativa de reclutamiento (in house ok) </t>
  </si>
  <si>
    <t>Consultor individual</t>
  </si>
  <si>
    <t>Validación manual de clasificación de puestos y perfiles - in house</t>
  </si>
  <si>
    <t xml:space="preserve">Establecer la escala salarial </t>
  </si>
  <si>
    <t>Consultor individual para implementación del código de ética</t>
  </si>
  <si>
    <t>Código de ética (in house 3M) y evaluaciones periodicas</t>
  </si>
  <si>
    <t>Diseño de la Evaluación de desempeño y promociones. Diseño de la malla curricular</t>
  </si>
  <si>
    <t>Manual para la sostenibilidad del ambiente de control, proactivo y reactivo.</t>
  </si>
  <si>
    <t>14. Proceso de selección y contratación de nuevos funcionarios 700 plazas de Rentas Internas</t>
  </si>
  <si>
    <t>PWC   ??? Redefinir téminos de contrato por resultados</t>
  </si>
  <si>
    <t>15. Proceso de selección y contratación de nuevos funcionarios 800 plazas de Aduanas</t>
  </si>
  <si>
    <t>PWC</t>
  </si>
  <si>
    <t>16.Proceso de Indemnizaciones</t>
  </si>
  <si>
    <t>Este monto necesita ser revisado</t>
  </si>
  <si>
    <t>Firma consultora</t>
  </si>
  <si>
    <t>Auditoría para los pagos de indemnizaciones</t>
  </si>
  <si>
    <t>Digitalización de los contratos iniciales de los indemnizados</t>
  </si>
  <si>
    <t>Gestión de los despidos
Viáticos incluidos (para seguimiento de fechas)</t>
  </si>
  <si>
    <t>Consultoría individual nacional</t>
  </si>
  <si>
    <t>Abogado laboralista y administrativista para montar workflow de despidos</t>
  </si>
  <si>
    <t xml:space="preserve">Out placement
</t>
  </si>
  <si>
    <t xml:space="preserve">17. Diseño e implantación de un Programa de Capacitación Permanente. </t>
  </si>
  <si>
    <t>Firma Consultora / capacitación</t>
  </si>
  <si>
    <t>Gasto anticipado</t>
  </si>
  <si>
    <t>Plan de Transición</t>
  </si>
  <si>
    <t>18. Coaching gerencial para el proceso de transición (3)</t>
  </si>
  <si>
    <t>Consultoría internacional</t>
  </si>
  <si>
    <t>Tecnología, RH, fiscalización, Aduanas, Planificación Estratégica y estudios fiscales.
6 meses iniciais y una semana por mes</t>
  </si>
  <si>
    <t>20. Proceso de Cambio (Change Management)</t>
  </si>
  <si>
    <t>Firma Consultora</t>
  </si>
  <si>
    <t xml:space="preserve">21. Desarrollo e implantación de una Campaña de información para la opinión pública. </t>
  </si>
  <si>
    <t>Administración del Programa</t>
  </si>
  <si>
    <t>Evaluaciones</t>
  </si>
  <si>
    <t>Consultoria internacional</t>
  </si>
  <si>
    <t>Reflexiva, Económica, Impacto y PCR (20,20,30 y 30)</t>
  </si>
  <si>
    <t>Auditoría</t>
  </si>
  <si>
    <t>una por año, con informe semestral</t>
  </si>
  <si>
    <t>Especialista en monitoreo y evaluación de proyectos</t>
  </si>
  <si>
    <t xml:space="preserve">Coordinador Técnico de  la ejecución </t>
  </si>
  <si>
    <t>1 especialista financiero</t>
  </si>
  <si>
    <t>2 Especialistas Senior en Adquisiciones, con conocimientos en Tecnología</t>
  </si>
  <si>
    <t>Uno por 60 meses y otro por 40 meses</t>
  </si>
  <si>
    <t>Consultorias tematicas para la gerencia y especificaciones tecnicas de adquisiciones del proyecto - 15 ToRs</t>
  </si>
  <si>
    <t>Total del Proyecto</t>
  </si>
  <si>
    <t>Gastos Anticipados</t>
  </si>
  <si>
    <t>Saldo</t>
  </si>
  <si>
    <t>Adquisiciones / actividades</t>
  </si>
  <si>
    <t>Lote/Proceso No</t>
  </si>
  <si>
    <t>Método de Revisión</t>
  </si>
  <si>
    <t>Monto IDB</t>
  </si>
  <si>
    <t>Monto  Contraparte</t>
  </si>
  <si>
    <t>Monto Total</t>
  </si>
  <si>
    <t>Agencia Ejecutora</t>
  </si>
  <si>
    <t>Fecha de Publicación</t>
  </si>
  <si>
    <t>Termino del Contrato</t>
  </si>
  <si>
    <t xml:space="preserve">Fechas </t>
  </si>
  <si>
    <t>Plan de Adquisiciones  2015-2019</t>
  </si>
  <si>
    <t>CONSULTORIAS INDIVIDUALES</t>
  </si>
  <si>
    <t>BIENES</t>
  </si>
  <si>
    <t>FIRMAS DE CONSULTORIA</t>
  </si>
  <si>
    <t>Proyecto Total</t>
  </si>
  <si>
    <t>Ok compartir documento</t>
  </si>
  <si>
    <t>Componente I Total</t>
  </si>
  <si>
    <t>Componente I. Reingeniería de los procesos de la administración tributaria.</t>
  </si>
  <si>
    <t>Componente III - Fortalecimiento del talento humano del SAR.</t>
  </si>
  <si>
    <t>Componente II - Modernización de los sistemas y de la infraestructura tecnológica  y Física del SAR</t>
  </si>
  <si>
    <t>Componente II Total</t>
  </si>
  <si>
    <t>Componente III Total</t>
  </si>
  <si>
    <t xml:space="preserve"> Infraestructura Tecnológica del SAR</t>
  </si>
  <si>
    <t>Infraestructura física del SAR</t>
  </si>
  <si>
    <t>Desarrollo / Compra del sistema e interfaces con otros sistemas (bancos, gobierno, con aduanas) -Migración de los datos</t>
  </si>
  <si>
    <t xml:space="preserve">Nueva política de recursos humanos </t>
  </si>
  <si>
    <t xml:space="preserve">Consultor individual. Establecer la escala salarial </t>
  </si>
  <si>
    <t>Consultor individual para implementación del código de ética. Código de ética (in house 3M) y evaluaciones periodicas</t>
  </si>
  <si>
    <t>Consultor individual. Establecer la escala salarial. Validación manual de clasificación de puestos y perfiles - in house</t>
  </si>
  <si>
    <t xml:space="preserve">Consultoría individual. Régimen especial laboral, normativa de reclutamiento (in house ok) </t>
  </si>
  <si>
    <t>Consultor individual. Diseño de la Evaluación de desempeño y promociones. Diseño de la malla curricular</t>
  </si>
  <si>
    <t>Consultor individual. Manual para la sostenibilidad del ambiente de control, proactivo y reactivo.</t>
  </si>
  <si>
    <t>Proceso de Indemnizaciones</t>
  </si>
  <si>
    <t>Firma consultora. Auditoría para los pagos de indemnizaciones</t>
  </si>
  <si>
    <t>Firma consultora. Digitalización de los contratos iniciales de los indemnizados</t>
  </si>
  <si>
    <t>Consultoría individual internacional. Gestión de los despidos
Viáticos incluidos (para seguimiento de fechas)</t>
  </si>
  <si>
    <t>Consultoría individual nacional. Abogado laboralista y administrativista para montar workflow de despidos</t>
  </si>
  <si>
    <t>Firma consultora. Out placement</t>
  </si>
  <si>
    <t>Administración del Programa Total</t>
  </si>
  <si>
    <t>Monitoreo</t>
  </si>
  <si>
    <t>Evaluacion</t>
  </si>
  <si>
    <t>Auditoria</t>
  </si>
  <si>
    <t>PCR</t>
  </si>
  <si>
    <t>Impacto</t>
  </si>
  <si>
    <t>Reflexiva</t>
  </si>
  <si>
    <t>Economica</t>
  </si>
  <si>
    <t>Especialista financiero</t>
  </si>
  <si>
    <t>Personal. 6 personas 10 meses (US$1,000)
4 rentas y 2 de planificación</t>
  </si>
  <si>
    <t>Sistema (Hibrido = core de otro país customizado p honduras). Referencia desarrollo Panamá
(ITAX II) SOAIM</t>
  </si>
  <si>
    <t>1. Plan de Adquisiciones Cobertura</t>
  </si>
  <si>
    <t>Fecha</t>
  </si>
  <si>
    <t>De</t>
  </si>
  <si>
    <t>Hasta</t>
  </si>
  <si>
    <t>Plan de Adquisiciones Cobertura:</t>
  </si>
  <si>
    <t>2. Plan de Adquisiciones Detallado</t>
  </si>
  <si>
    <t>3.Montos por Categoría de Inversión</t>
  </si>
  <si>
    <t>Categoría de Inversión</t>
  </si>
  <si>
    <t>Montos Financiados por el Banco</t>
  </si>
  <si>
    <t>Montos Totales (incluyendo contrapartida)</t>
  </si>
  <si>
    <t>Consultores Individuales</t>
  </si>
  <si>
    <t>Bienes</t>
  </si>
  <si>
    <t>Firmas de Consultoria</t>
  </si>
  <si>
    <t>4. Componentes</t>
  </si>
  <si>
    <t>Componentes del Proyecto</t>
  </si>
  <si>
    <t>Montos Totales  (incluyendo contrapartida)</t>
  </si>
  <si>
    <t>Infraestructura</t>
  </si>
  <si>
    <t xml:space="preserve">Fortalecimiento Institucional y Operativo de la Administración
Tributaria HO-L1108. </t>
  </si>
  <si>
    <t>Descripcion</t>
  </si>
  <si>
    <t>Consultoria</t>
  </si>
  <si>
    <t>Sistemas</t>
  </si>
  <si>
    <t>Equipo</t>
  </si>
  <si>
    <t>Capacitacion</t>
  </si>
  <si>
    <t>Plan de Ejecucion Plurianual (PEP)</t>
  </si>
  <si>
    <t>Total Producto</t>
  </si>
  <si>
    <t>Año 1</t>
  </si>
  <si>
    <t>Año 2</t>
  </si>
  <si>
    <t>Año 3</t>
  </si>
  <si>
    <t>Año 4</t>
  </si>
  <si>
    <t>Año 5</t>
  </si>
  <si>
    <t>Fuente</t>
  </si>
  <si>
    <t>1.    Costes directos</t>
  </si>
  <si>
    <t xml:space="preserve">1.1     Reingeniería de los procesos de la administración tributaria. </t>
  </si>
  <si>
    <t>1.2    Modernización de los sistemas y de la infraestructura tecnológica  y Física del SAR</t>
  </si>
  <si>
    <t>1.3    Fortalecimiento del talento humano del SAR</t>
  </si>
  <si>
    <t>2.3      Especialistas</t>
  </si>
  <si>
    <t>2.2      Monitoreo y Evaluación</t>
  </si>
  <si>
    <t>2.4      Auditoria</t>
  </si>
  <si>
    <t>Categorías*</t>
  </si>
  <si>
    <t>2.   Administración del proyecto</t>
  </si>
  <si>
    <t>2.1      Coordinación técnico de la ejecución</t>
  </si>
  <si>
    <t xml:space="preserve">El modelo de aduanas fue hecho con otra asistencia técnica) y entrenamiento del personal del SAR.            SRI 5 personas - 3 semanas (Ecuador) </t>
  </si>
  <si>
    <t>Consultorías, viáticos. Revisión del modelo de negocio de Rentas Internas y manuales procedimientos (Manual unico)</t>
  </si>
  <si>
    <t>Consultorías individuales. Desarrollo de las reglas de negocio 
 337 semanas + 117 semanas
Desarrollo del flujo, parametrización y reglas. Manual de las reglas del negocio. Adquirir herramienta. Motor de reglas.</t>
  </si>
  <si>
    <t>Consultoría individual internacional. Especificación del Sistema Informático</t>
  </si>
  <si>
    <t>Consultorías individuales o firma. Implantación del Sistema</t>
  </si>
  <si>
    <t>Consultoría individual. Administrador de Base de Datos</t>
  </si>
  <si>
    <t>Proceso de selección y contratación de nuevos funcionarios 800 plazas de Aduanas. Consultoría firma</t>
  </si>
  <si>
    <t>Proceso de selección y contratación de nuevos funcionarios 700 plazas de Rentas Internas. Consultoría firma</t>
  </si>
  <si>
    <t>Redefinir téminos de contrato por resultados. PWC?</t>
  </si>
  <si>
    <t>Consultoría internacional. Coaching gerencial para el proceso de transición (3)</t>
  </si>
  <si>
    <t>Proceso de Cambio (Change Management). Consultoría firma</t>
  </si>
  <si>
    <t xml:space="preserve">Consultoría individual. Desarrollo e implantación de una Campaña de información para la opinión pública. </t>
  </si>
  <si>
    <t>Consultoría individual. Estrategia de implementación de la reforma (Creación del SAR)</t>
  </si>
  <si>
    <t>Consultoría  individual. Modelo Organizacional del SAR con la dotación de personal por unidad geográfica</t>
  </si>
  <si>
    <t>Consultoría  individual. Nuevo Marco Legal de SAR</t>
  </si>
  <si>
    <t>Consultoria individual. Fortalecimiento de la Unidad de Organización y Métodos</t>
  </si>
  <si>
    <t>Consultoría individual. Proceso de Indemnizaciones</t>
  </si>
  <si>
    <t>Agencia Tributaria</t>
  </si>
  <si>
    <t>Obras</t>
  </si>
  <si>
    <t>Firma Capacitadora. Programa Permanente de Capacitación del personal de tecnología</t>
  </si>
  <si>
    <t>Firma Capacitadora. Diseño e implantación de un Programa de Capacitación Permanente</t>
  </si>
  <si>
    <t>OBRAS</t>
  </si>
  <si>
    <t>IICC</t>
  </si>
  <si>
    <t>QCBS</t>
  </si>
  <si>
    <t>Método de Adquisición/Contratacion**</t>
  </si>
  <si>
    <t>Cuadro 2.1. Presupuesto total del Proyecto (US$)</t>
  </si>
  <si>
    <t>Cuadro 2.2. Cronograma de desembolso (US$ millones)</t>
  </si>
  <si>
    <t>Una por año, con informe semestral +las auditorias de las contrataciones</t>
  </si>
  <si>
    <t>ICB</t>
  </si>
  <si>
    <t>NCB</t>
  </si>
  <si>
    <t>CQS</t>
  </si>
  <si>
    <r>
      <t>**</t>
    </r>
    <r>
      <rPr>
        <b/>
        <sz val="12"/>
        <color theme="1"/>
        <rFont val="Calibri"/>
        <family val="2"/>
        <scheme val="minor"/>
      </rPr>
      <t>Consulting Firms</t>
    </r>
    <r>
      <rPr>
        <sz val="12"/>
        <color theme="1"/>
        <rFont val="Calibri"/>
        <family val="2"/>
        <scheme val="minor"/>
      </rPr>
      <t xml:space="preserve">: QCBS: Quality- and cost-based selection QBS: Quality-based selection FBS: Selection under a fixed budget; LCS: Least-cost selection;
CQS: Selection based on the consultants’ qualifications; SSS: Single-source selection. </t>
    </r>
  </si>
  <si>
    <r>
      <t>**</t>
    </r>
    <r>
      <rPr>
        <b/>
        <sz val="12"/>
        <color theme="1"/>
        <rFont val="Calibri"/>
        <family val="2"/>
        <scheme val="minor"/>
      </rPr>
      <t>Individual Consultants</t>
    </r>
    <r>
      <rPr>
        <sz val="12"/>
        <color theme="1"/>
        <rFont val="Calibri"/>
        <family val="2"/>
        <scheme val="minor"/>
      </rPr>
      <t>: NICQ: National Individual Consultant Selection based on Qualifications; IICC: International Individual Consultant selection based on Qualifications.</t>
    </r>
  </si>
  <si>
    <r>
      <rPr>
        <b/>
        <sz val="12"/>
        <color theme="1"/>
        <rFont val="Calibri"/>
        <family val="2"/>
        <scheme val="minor"/>
      </rPr>
      <t>Goods and Works</t>
    </r>
    <r>
      <rPr>
        <sz val="12"/>
        <color theme="1"/>
        <rFont val="Calibri"/>
        <family val="2"/>
        <scheme val="minor"/>
      </rPr>
      <t>: "ICB" International Competitive Bidding, "NCB" National Competitive Bidding, "PC" price comparison</t>
    </r>
  </si>
  <si>
    <t>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</si>
</sst>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_);[Red]\(&quot;$&quot;#,##0\)"/>
    <numFmt numFmtId="43" formatCode="_(* #,##0.00_);_(* \(#,##0.00\);_(* &quot;-&quot;??_);_(@_)"/>
    <numFmt numFmtId="164" formatCode="[$-409]dd\-mmm\-yy;@"/>
    <numFmt numFmtId="165" formatCode="[$USD]\ #,##0.00"/>
    <numFmt numFmtId="166" formatCode="_(&quot;$&quot;\ * #,##0_);_(&quot;$&quot;\ * \(#,##0\);_(&quot;$&quot;\ * &quot;-&quot;??_);_(@_)"/>
    <numFmt numFmtId="167" formatCode="[$USD]\ #,##0"/>
    <numFmt numFmtId="168" formatCode="_(&quot;$&quot;* #,##0_);_(&quot;$&quot;* \(#,##0\);_(&quot;$&quot;* &quot;-&quot;??_);_(@_)"/>
    <numFmt numFmtId="169" formatCode="_(* #,##0_);_(* \(#,##0\);_(* &quot;-&quot;??_);_(@_)"/>
  </numFmts>
  <fonts count="5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sz val="11"/>
      <name val="Times New Roman"/>
      <family val="1"/>
    </font>
    <font>
      <b/>
      <sz val="11"/>
      <color rgb="FF000000"/>
      <name val="Times New Roman"/>
      <family val="1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Times New Roman"/>
      <family val="1"/>
    </font>
    <font>
      <sz val="12"/>
      <color rgb="FFFF000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6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34">
    <xf numFmtId="0" fontId="0" fillId="0" borderId="0"/>
    <xf numFmtId="0" fontId="8" fillId="0" borderId="0"/>
    <xf numFmtId="0" fontId="8" fillId="0" borderId="0"/>
    <xf numFmtId="0" fontId="4" fillId="0" borderId="0"/>
    <xf numFmtId="0" fontId="3" fillId="0" borderId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5" fillId="29" borderId="15" applyNumberFormat="0" applyAlignment="0" applyProtection="0"/>
    <xf numFmtId="0" fontId="25" fillId="29" borderId="15" applyNumberFormat="0" applyAlignment="0" applyProtection="0"/>
    <xf numFmtId="0" fontId="25" fillId="29" borderId="15" applyNumberFormat="0" applyAlignment="0" applyProtection="0"/>
    <xf numFmtId="0" fontId="26" fillId="30" borderId="16" applyNumberFormat="0" applyAlignment="0" applyProtection="0"/>
    <xf numFmtId="0" fontId="26" fillId="30" borderId="16" applyNumberFormat="0" applyAlignment="0" applyProtection="0"/>
    <xf numFmtId="0" fontId="26" fillId="30" borderId="16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16" borderId="15" applyNumberFormat="0" applyAlignment="0" applyProtection="0"/>
    <xf numFmtId="0" fontId="32" fillId="16" borderId="15" applyNumberFormat="0" applyAlignment="0" applyProtection="0"/>
    <xf numFmtId="0" fontId="32" fillId="16" borderId="15" applyNumberFormat="0" applyAlignment="0" applyProtection="0"/>
    <xf numFmtId="0" fontId="33" fillId="0" borderId="20" applyNumberFormat="0" applyFill="0" applyAlignment="0" applyProtection="0"/>
    <xf numFmtId="0" fontId="33" fillId="0" borderId="20" applyNumberFormat="0" applyFill="0" applyAlignment="0" applyProtection="0"/>
    <xf numFmtId="0" fontId="33" fillId="0" borderId="20" applyNumberFormat="0" applyFill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32" borderId="21" applyNumberFormat="0" applyFont="0" applyAlignment="0" applyProtection="0"/>
    <xf numFmtId="0" fontId="8" fillId="32" borderId="21" applyNumberFormat="0" applyFont="0" applyAlignment="0" applyProtection="0"/>
    <xf numFmtId="0" fontId="8" fillId="32" borderId="21" applyNumberFormat="0" applyFont="0" applyAlignment="0" applyProtection="0"/>
    <xf numFmtId="0" fontId="35" fillId="29" borderId="22" applyNumberFormat="0" applyAlignment="0" applyProtection="0"/>
    <xf numFmtId="0" fontId="35" fillId="29" borderId="22" applyNumberFormat="0" applyAlignment="0" applyProtection="0"/>
    <xf numFmtId="0" fontId="35" fillId="29" borderId="22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0" fontId="2" fillId="0" borderId="0"/>
  </cellStyleXfs>
  <cellXfs count="369">
    <xf numFmtId="0" fontId="0" fillId="0" borderId="0" xfId="0"/>
    <xf numFmtId="0" fontId="5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15" fillId="0" borderId="8" xfId="2" applyFont="1" applyBorder="1" applyAlignment="1" applyProtection="1"/>
    <xf numFmtId="165" fontId="0" fillId="0" borderId="0" xfId="0" applyNumberFormat="1"/>
    <xf numFmtId="6" fontId="11" fillId="2" borderId="3" xfId="0" applyNumberFormat="1" applyFont="1" applyFill="1" applyBorder="1" applyAlignment="1">
      <alignment horizontal="right" vertical="center" wrapText="1"/>
    </xf>
    <xf numFmtId="6" fontId="5" fillId="2" borderId="1" xfId="0" applyNumberFormat="1" applyFont="1" applyFill="1" applyBorder="1" applyAlignment="1">
      <alignment horizontal="right" vertical="center" wrapText="1"/>
    </xf>
    <xf numFmtId="0" fontId="13" fillId="4" borderId="10" xfId="2" applyFont="1" applyFill="1" applyBorder="1" applyAlignment="1">
      <alignment horizontal="center" vertical="center" wrapText="1"/>
    </xf>
    <xf numFmtId="165" fontId="13" fillId="4" borderId="11" xfId="2" applyNumberFormat="1" applyFont="1" applyFill="1" applyBorder="1" applyAlignment="1">
      <alignment horizontal="right" vertical="center" wrapText="1"/>
    </xf>
    <xf numFmtId="165" fontId="13" fillId="4" borderId="13" xfId="2" applyNumberFormat="1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6" fontId="5" fillId="0" borderId="1" xfId="0" applyNumberFormat="1" applyFont="1" applyFill="1" applyBorder="1" applyAlignment="1">
      <alignment horizontal="right" vertical="center" wrapText="1"/>
    </xf>
    <xf numFmtId="168" fontId="12" fillId="0" borderId="0" xfId="0" applyNumberFormat="1" applyFont="1" applyAlignment="1">
      <alignment wrapText="1"/>
    </xf>
    <xf numFmtId="0" fontId="4" fillId="0" borderId="0" xfId="3"/>
    <xf numFmtId="0" fontId="18" fillId="6" borderId="1" xfId="3" applyFont="1" applyFill="1" applyBorder="1" applyAlignment="1">
      <alignment horizontal="center" vertical="center" wrapText="1"/>
    </xf>
    <xf numFmtId="0" fontId="19" fillId="0" borderId="1" xfId="3" applyFont="1" applyBorder="1" applyAlignment="1">
      <alignment horizontal="left" vertical="center" wrapText="1"/>
    </xf>
    <xf numFmtId="0" fontId="19" fillId="0" borderId="1" xfId="3" applyFont="1" applyBorder="1" applyAlignment="1">
      <alignment horizontal="right" vertical="center" wrapText="1"/>
    </xf>
    <xf numFmtId="3" fontId="19" fillId="0" borderId="1" xfId="3" applyNumberFormat="1" applyFont="1" applyBorder="1" applyAlignment="1">
      <alignment horizontal="right" vertical="center" wrapText="1"/>
    </xf>
    <xf numFmtId="3" fontId="19" fillId="0" borderId="1" xfId="3" applyNumberFormat="1" applyFont="1" applyFill="1" applyBorder="1" applyAlignment="1">
      <alignment horizontal="right" vertical="center" wrapText="1"/>
    </xf>
    <xf numFmtId="0" fontId="19" fillId="0" borderId="1" xfId="3" applyFont="1" applyBorder="1"/>
    <xf numFmtId="0" fontId="19" fillId="0" borderId="0" xfId="3" applyFont="1"/>
    <xf numFmtId="6" fontId="5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3" fillId="0" borderId="0" xfId="4"/>
    <xf numFmtId="0" fontId="40" fillId="33" borderId="25" xfId="4" applyFont="1" applyFill="1" applyBorder="1" applyAlignment="1">
      <alignment horizontal="center" vertical="center" wrapText="1"/>
    </xf>
    <xf numFmtId="0" fontId="40" fillId="33" borderId="26" xfId="4" applyFont="1" applyFill="1" applyBorder="1" applyAlignment="1">
      <alignment horizontal="center" vertical="center" wrapText="1"/>
    </xf>
    <xf numFmtId="0" fontId="40" fillId="0" borderId="27" xfId="4" applyFont="1" applyBorder="1" applyAlignment="1">
      <alignment horizontal="left" vertical="center" wrapText="1" indent="1"/>
    </xf>
    <xf numFmtId="3" fontId="40" fillId="0" borderId="28" xfId="4" applyNumberFormat="1" applyFont="1" applyBorder="1" applyAlignment="1">
      <alignment horizontal="right" vertical="center" wrapText="1"/>
    </xf>
    <xf numFmtId="4" fontId="41" fillId="0" borderId="28" xfId="4" applyNumberFormat="1" applyFont="1" applyBorder="1" applyAlignment="1">
      <alignment horizontal="center" vertical="center" wrapText="1"/>
    </xf>
    <xf numFmtId="0" fontId="39" fillId="0" borderId="27" xfId="4" applyFont="1" applyBorder="1" applyAlignment="1">
      <alignment horizontal="left" vertical="center" wrapText="1" indent="4"/>
    </xf>
    <xf numFmtId="3" fontId="39" fillId="0" borderId="28" xfId="4" applyNumberFormat="1" applyFont="1" applyBorder="1" applyAlignment="1">
      <alignment horizontal="right" vertical="center" wrapText="1"/>
    </xf>
    <xf numFmtId="0" fontId="39" fillId="0" borderId="28" xfId="4" applyFont="1" applyBorder="1" applyAlignment="1">
      <alignment horizontal="right" vertical="center" wrapText="1"/>
    </xf>
    <xf numFmtId="0" fontId="40" fillId="33" borderId="27" xfId="4" applyFont="1" applyFill="1" applyBorder="1" applyAlignment="1">
      <alignment vertical="center" wrapText="1"/>
    </xf>
    <xf numFmtId="3" fontId="40" fillId="33" borderId="28" xfId="4" applyNumberFormat="1" applyFont="1" applyFill="1" applyBorder="1" applyAlignment="1">
      <alignment horizontal="right" vertical="center" wrapText="1"/>
    </xf>
    <xf numFmtId="4" fontId="41" fillId="9" borderId="28" xfId="4" applyNumberFormat="1" applyFont="1" applyFill="1" applyBorder="1" applyAlignment="1">
      <alignment horizontal="center" vertical="center" wrapText="1"/>
    </xf>
    <xf numFmtId="3" fontId="43" fillId="0" borderId="30" xfId="4" applyNumberFormat="1" applyFont="1" applyBorder="1" applyAlignment="1">
      <alignment horizontal="center" vertical="center" wrapText="1"/>
    </xf>
    <xf numFmtId="0" fontId="44" fillId="0" borderId="0" xfId="4" applyFont="1" applyAlignment="1">
      <alignment vertical="center"/>
    </xf>
    <xf numFmtId="0" fontId="12" fillId="10" borderId="1" xfId="4" applyFont="1" applyFill="1" applyBorder="1" applyAlignment="1">
      <alignment horizontal="center"/>
    </xf>
    <xf numFmtId="3" fontId="3" fillId="10" borderId="1" xfId="4" applyNumberFormat="1" applyFill="1" applyBorder="1"/>
    <xf numFmtId="4" fontId="3" fillId="36" borderId="1" xfId="4" applyNumberFormat="1" applyFill="1" applyBorder="1" applyAlignment="1">
      <alignment horizontal="center"/>
    </xf>
    <xf numFmtId="3" fontId="3" fillId="0" borderId="0" xfId="4" applyNumberFormat="1"/>
    <xf numFmtId="3" fontId="20" fillId="36" borderId="1" xfId="4" applyNumberFormat="1" applyFont="1" applyFill="1" applyBorder="1"/>
    <xf numFmtId="3" fontId="3" fillId="36" borderId="1" xfId="4" applyNumberFormat="1" applyFill="1" applyBorder="1" applyAlignment="1">
      <alignment horizontal="center"/>
    </xf>
    <xf numFmtId="3" fontId="20" fillId="36" borderId="1" xfId="4" applyNumberFormat="1" applyFont="1" applyFill="1" applyBorder="1" applyAlignment="1">
      <alignment horizontal="center"/>
    </xf>
    <xf numFmtId="3" fontId="3" fillId="0" borderId="1" xfId="4" applyNumberFormat="1" applyBorder="1"/>
    <xf numFmtId="3" fontId="3" fillId="0" borderId="1" xfId="4" applyNumberFormat="1" applyBorder="1" applyAlignment="1">
      <alignment horizontal="right"/>
    </xf>
    <xf numFmtId="3" fontId="3" fillId="37" borderId="1" xfId="4" applyNumberFormat="1" applyFill="1" applyBorder="1"/>
    <xf numFmtId="3" fontId="3" fillId="37" borderId="1" xfId="4" applyNumberFormat="1" applyFill="1" applyBorder="1" applyAlignment="1">
      <alignment horizontal="center"/>
    </xf>
    <xf numFmtId="0" fontId="19" fillId="37" borderId="1" xfId="4" applyFont="1" applyFill="1" applyBorder="1" applyAlignment="1">
      <alignment vertical="top" wrapText="1"/>
    </xf>
    <xf numFmtId="3" fontId="3" fillId="0" borderId="0" xfId="4" applyNumberFormat="1" applyFill="1"/>
    <xf numFmtId="0" fontId="3" fillId="0" borderId="0" xfId="4" applyFill="1"/>
    <xf numFmtId="0" fontId="19" fillId="0" borderId="0" xfId="4" applyFont="1"/>
    <xf numFmtId="3" fontId="3" fillId="0" borderId="0" xfId="4" applyNumberFormat="1" applyAlignment="1">
      <alignment horizontal="center"/>
    </xf>
    <xf numFmtId="0" fontId="3" fillId="0" borderId="0" xfId="4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3" fontId="19" fillId="0" borderId="1" xfId="4" applyNumberFormat="1" applyFont="1" applyFill="1" applyBorder="1" applyAlignment="1">
      <alignment horizontal="right" vertical="top" wrapText="1"/>
    </xf>
    <xf numFmtId="3" fontId="19" fillId="36" borderId="1" xfId="4" applyNumberFormat="1" applyFont="1" applyFill="1" applyBorder="1" applyAlignment="1">
      <alignment horizontal="center" vertical="top" wrapText="1"/>
    </xf>
    <xf numFmtId="0" fontId="19" fillId="38" borderId="1" xfId="3" applyFont="1" applyFill="1" applyBorder="1" applyAlignment="1">
      <alignment horizontal="left" vertical="center" wrapText="1"/>
    </xf>
    <xf numFmtId="3" fontId="19" fillId="38" borderId="1" xfId="3" applyNumberFormat="1" applyFont="1" applyFill="1" applyBorder="1" applyAlignment="1">
      <alignment horizontal="right" vertical="center" wrapText="1"/>
    </xf>
    <xf numFmtId="0" fontId="19" fillId="38" borderId="1" xfId="3" applyFont="1" applyFill="1" applyBorder="1" applyAlignment="1">
      <alignment wrapText="1"/>
    </xf>
    <xf numFmtId="0" fontId="19" fillId="38" borderId="1" xfId="3" applyFont="1" applyFill="1" applyBorder="1"/>
    <xf numFmtId="0" fontId="19" fillId="38" borderId="1" xfId="3" applyFont="1" applyFill="1" applyBorder="1" applyAlignment="1">
      <alignment horizontal="right" vertical="center"/>
    </xf>
    <xf numFmtId="0" fontId="4" fillId="0" borderId="0" xfId="3" applyBorder="1"/>
    <xf numFmtId="0" fontId="19" fillId="0" borderId="0" xfId="3" applyFont="1" applyBorder="1"/>
    <xf numFmtId="0" fontId="18" fillId="6" borderId="1" xfId="3" applyFont="1" applyFill="1" applyBorder="1" applyAlignment="1">
      <alignment horizontal="center" vertical="center"/>
    </xf>
    <xf numFmtId="0" fontId="18" fillId="5" borderId="1" xfId="3" applyFont="1" applyFill="1" applyBorder="1" applyAlignment="1">
      <alignment horizontal="center"/>
    </xf>
    <xf numFmtId="0" fontId="18" fillId="0" borderId="1" xfId="3" applyFont="1" applyFill="1" applyBorder="1" applyAlignment="1">
      <alignment vertical="top" wrapText="1"/>
    </xf>
    <xf numFmtId="3" fontId="19" fillId="38" borderId="1" xfId="3" applyNumberFormat="1" applyFont="1" applyFill="1" applyBorder="1" applyAlignment="1">
      <alignment horizontal="center" vertical="center" wrapText="1"/>
    </xf>
    <xf numFmtId="6" fontId="5" fillId="0" borderId="14" xfId="0" applyNumberFormat="1" applyFont="1" applyFill="1" applyBorder="1" applyAlignment="1">
      <alignment horizontal="right" vertical="center" wrapText="1"/>
    </xf>
    <xf numFmtId="3" fontId="19" fillId="0" borderId="0" xfId="3" applyNumberFormat="1" applyFont="1" applyBorder="1"/>
    <xf numFmtId="0" fontId="19" fillId="0" borderId="0" xfId="133" applyFont="1"/>
    <xf numFmtId="0" fontId="2" fillId="0" borderId="0" xfId="133"/>
    <xf numFmtId="0" fontId="20" fillId="6" borderId="31" xfId="133" applyFont="1" applyFill="1" applyBorder="1" applyAlignment="1">
      <alignment horizontal="center"/>
    </xf>
    <xf numFmtId="0" fontId="18" fillId="37" borderId="42" xfId="133" applyFont="1" applyFill="1" applyBorder="1" applyAlignment="1">
      <alignment horizontal="center"/>
    </xf>
    <xf numFmtId="0" fontId="18" fillId="37" borderId="42" xfId="133" applyFont="1" applyFill="1" applyBorder="1" applyAlignment="1">
      <alignment horizontal="center" wrapText="1"/>
    </xf>
    <xf numFmtId="0" fontId="18" fillId="37" borderId="43" xfId="133" applyFont="1" applyFill="1" applyBorder="1" applyAlignment="1">
      <alignment horizontal="center"/>
    </xf>
    <xf numFmtId="0" fontId="2" fillId="37" borderId="31" xfId="133" applyFill="1" applyBorder="1"/>
    <xf numFmtId="0" fontId="2" fillId="0" borderId="0" xfId="133" applyAlignment="1">
      <alignment wrapText="1"/>
    </xf>
    <xf numFmtId="3" fontId="20" fillId="36" borderId="3" xfId="133" applyNumberFormat="1" applyFont="1" applyFill="1" applyBorder="1" applyAlignment="1">
      <alignment horizontal="center"/>
    </xf>
    <xf numFmtId="0" fontId="2" fillId="0" borderId="1" xfId="133" applyBorder="1" applyAlignment="1">
      <alignment horizontal="center" vertical="center"/>
    </xf>
    <xf numFmtId="0" fontId="19" fillId="0" borderId="45" xfId="133" applyFont="1" applyBorder="1" applyAlignment="1">
      <alignment vertical="top" wrapText="1"/>
    </xf>
    <xf numFmtId="0" fontId="19" fillId="0" borderId="45" xfId="133" applyFont="1" applyBorder="1" applyAlignment="1">
      <alignment vertical="center"/>
    </xf>
    <xf numFmtId="3" fontId="19" fillId="0" borderId="45" xfId="133" applyNumberFormat="1" applyFont="1" applyBorder="1" applyAlignment="1">
      <alignment vertical="center"/>
    </xf>
    <xf numFmtId="0" fontId="19" fillId="0" borderId="44" xfId="133" applyFont="1" applyBorder="1" applyAlignment="1">
      <alignment wrapText="1"/>
    </xf>
    <xf numFmtId="3" fontId="19" fillId="10" borderId="45" xfId="133" applyNumberFormat="1" applyFont="1" applyFill="1" applyBorder="1" applyAlignment="1">
      <alignment vertical="center"/>
    </xf>
    <xf numFmtId="0" fontId="19" fillId="0" borderId="44" xfId="133" applyFont="1" applyBorder="1" applyAlignment="1">
      <alignment horizontal="left" vertical="top" wrapText="1"/>
    </xf>
    <xf numFmtId="0" fontId="19" fillId="0" borderId="1" xfId="133" applyFont="1" applyBorder="1" applyAlignment="1">
      <alignment vertical="top" wrapText="1"/>
    </xf>
    <xf numFmtId="0" fontId="19" fillId="0" borderId="1" xfId="133" applyFont="1" applyBorder="1" applyAlignment="1">
      <alignment vertical="center"/>
    </xf>
    <xf numFmtId="3" fontId="19" fillId="0" borderId="1" xfId="133" applyNumberFormat="1" applyFont="1" applyBorder="1" applyAlignment="1">
      <alignment vertical="center"/>
    </xf>
    <xf numFmtId="0" fontId="19" fillId="0" borderId="1" xfId="133" applyFont="1" applyBorder="1" applyAlignment="1">
      <alignment wrapText="1"/>
    </xf>
    <xf numFmtId="3" fontId="20" fillId="35" borderId="2" xfId="133" applyNumberFormat="1" applyFont="1" applyFill="1" applyBorder="1" applyAlignment="1">
      <alignment horizontal="center"/>
    </xf>
    <xf numFmtId="3" fontId="20" fillId="0" borderId="1" xfId="133" applyNumberFormat="1" applyFont="1" applyFill="1" applyBorder="1" applyAlignment="1">
      <alignment horizontal="center" vertical="center"/>
    </xf>
    <xf numFmtId="0" fontId="19" fillId="0" borderId="45" xfId="133" applyFont="1" applyFill="1" applyBorder="1" applyAlignment="1">
      <alignment vertical="top" wrapText="1"/>
    </xf>
    <xf numFmtId="0" fontId="19" fillId="0" borderId="45" xfId="133" applyFont="1" applyFill="1" applyBorder="1" applyAlignment="1">
      <alignment vertical="center"/>
    </xf>
    <xf numFmtId="3" fontId="19" fillId="0" borderId="45" xfId="133" applyNumberFormat="1" applyFont="1" applyFill="1" applyBorder="1" applyAlignment="1">
      <alignment vertical="center"/>
    </xf>
    <xf numFmtId="0" fontId="19" fillId="0" borderId="44" xfId="133" applyFont="1" applyFill="1" applyBorder="1" applyAlignment="1">
      <alignment wrapText="1"/>
    </xf>
    <xf numFmtId="3" fontId="18" fillId="35" borderId="44" xfId="133" applyNumberFormat="1" applyFont="1" applyFill="1" applyBorder="1" applyAlignment="1">
      <alignment wrapText="1"/>
    </xf>
    <xf numFmtId="0" fontId="2" fillId="0" borderId="1" xfId="133" applyBorder="1"/>
    <xf numFmtId="0" fontId="2" fillId="0" borderId="1" xfId="133" applyBorder="1" applyAlignment="1">
      <alignment horizontal="center"/>
    </xf>
    <xf numFmtId="0" fontId="19" fillId="39" borderId="45" xfId="133" applyFont="1" applyFill="1" applyBorder="1" applyAlignment="1">
      <alignment vertical="top" wrapText="1"/>
    </xf>
    <xf numFmtId="0" fontId="19" fillId="39" borderId="45" xfId="133" applyFont="1" applyFill="1" applyBorder="1" applyAlignment="1">
      <alignment vertical="center"/>
    </xf>
    <xf numFmtId="3" fontId="19" fillId="39" borderId="45" xfId="133" applyNumberFormat="1" applyFont="1" applyFill="1" applyBorder="1" applyAlignment="1">
      <alignment vertical="center"/>
    </xf>
    <xf numFmtId="0" fontId="19" fillId="39" borderId="44" xfId="133" applyFont="1" applyFill="1" applyBorder="1" applyAlignment="1">
      <alignment wrapText="1"/>
    </xf>
    <xf numFmtId="0" fontId="2" fillId="39" borderId="1" xfId="133" applyFill="1" applyBorder="1" applyAlignment="1">
      <alignment horizontal="center" vertical="center"/>
    </xf>
    <xf numFmtId="0" fontId="2" fillId="39" borderId="1" xfId="133" applyFill="1" applyBorder="1" applyAlignment="1">
      <alignment horizontal="center"/>
    </xf>
    <xf numFmtId="0" fontId="2" fillId="39" borderId="0" xfId="133" applyFill="1"/>
    <xf numFmtId="0" fontId="19" fillId="0" borderId="45" xfId="133" applyFont="1" applyBorder="1" applyAlignment="1">
      <alignment vertical="center" wrapText="1"/>
    </xf>
    <xf numFmtId="0" fontId="18" fillId="35" borderId="45" xfId="133" applyFont="1" applyFill="1" applyBorder="1" applyAlignment="1">
      <alignment vertical="top" wrapText="1"/>
    </xf>
    <xf numFmtId="0" fontId="19" fillId="35" borderId="45" xfId="133" applyFont="1" applyFill="1" applyBorder="1" applyAlignment="1">
      <alignment vertical="top" wrapText="1"/>
    </xf>
    <xf numFmtId="3" fontId="19" fillId="35" borderId="45" xfId="133" applyNumberFormat="1" applyFont="1" applyFill="1" applyBorder="1"/>
    <xf numFmtId="0" fontId="19" fillId="0" borderId="44" xfId="133" applyFont="1" applyBorder="1" applyAlignment="1">
      <alignment vertical="top" wrapText="1"/>
    </xf>
    <xf numFmtId="0" fontId="19" fillId="0" borderId="2" xfId="133" applyFont="1" applyBorder="1" applyAlignment="1">
      <alignment wrapText="1"/>
    </xf>
    <xf numFmtId="0" fontId="19" fillId="39" borderId="1" xfId="133" applyFont="1" applyFill="1" applyBorder="1" applyAlignment="1">
      <alignment vertical="top" wrapText="1"/>
    </xf>
    <xf numFmtId="0" fontId="19" fillId="39" borderId="1" xfId="133" applyFont="1" applyFill="1" applyBorder="1" applyAlignment="1">
      <alignment vertical="center"/>
    </xf>
    <xf numFmtId="3" fontId="19" fillId="39" borderId="1" xfId="133" applyNumberFormat="1" applyFont="1" applyFill="1" applyBorder="1" applyAlignment="1">
      <alignment vertical="center"/>
    </xf>
    <xf numFmtId="0" fontId="19" fillId="39" borderId="2" xfId="133" applyFont="1" applyFill="1" applyBorder="1" applyAlignment="1">
      <alignment wrapText="1"/>
    </xf>
    <xf numFmtId="0" fontId="2" fillId="39" borderId="1" xfId="133" applyFill="1" applyBorder="1"/>
    <xf numFmtId="0" fontId="19" fillId="0" borderId="45" xfId="133" applyFont="1" applyBorder="1" applyAlignment="1">
      <alignment horizontal="center" vertical="center"/>
    </xf>
    <xf numFmtId="3" fontId="19" fillId="0" borderId="45" xfId="133" applyNumberFormat="1" applyFont="1" applyBorder="1" applyAlignment="1">
      <alignment horizontal="right" vertical="center"/>
    </xf>
    <xf numFmtId="3" fontId="19" fillId="10" borderId="45" xfId="133" applyNumberFormat="1" applyFont="1" applyFill="1" applyBorder="1" applyAlignment="1">
      <alignment horizontal="right" vertical="center"/>
    </xf>
    <xf numFmtId="3" fontId="2" fillId="0" borderId="0" xfId="133" applyNumberFormat="1"/>
    <xf numFmtId="0" fontId="19" fillId="6" borderId="45" xfId="133" applyFont="1" applyFill="1" applyBorder="1" applyAlignment="1">
      <alignment vertical="top" wrapText="1"/>
    </xf>
    <xf numFmtId="3" fontId="19" fillId="0" borderId="45" xfId="133" applyNumberFormat="1" applyFont="1" applyBorder="1" applyAlignment="1">
      <alignment horizontal="center" vertical="center"/>
    </xf>
    <xf numFmtId="0" fontId="19" fillId="0" borderId="44" xfId="133" applyFont="1" applyBorder="1"/>
    <xf numFmtId="0" fontId="49" fillId="0" borderId="44" xfId="133" applyFont="1" applyBorder="1" applyAlignment="1">
      <alignment wrapText="1"/>
    </xf>
    <xf numFmtId="0" fontId="45" fillId="0" borderId="44" xfId="133" applyFont="1" applyBorder="1" applyAlignment="1">
      <alignment wrapText="1"/>
    </xf>
    <xf numFmtId="3" fontId="19" fillId="0" borderId="45" xfId="133" applyNumberFormat="1" applyFont="1" applyFill="1" applyBorder="1" applyAlignment="1">
      <alignment horizontal="right" vertical="center"/>
    </xf>
    <xf numFmtId="0" fontId="45" fillId="0" borderId="44" xfId="133" applyFont="1" applyBorder="1" applyAlignment="1">
      <alignment vertical="top" wrapText="1"/>
    </xf>
    <xf numFmtId="0" fontId="2" fillId="0" borderId="49" xfId="133" applyFill="1" applyBorder="1" applyAlignment="1">
      <alignment horizontal="center" vertical="center"/>
    </xf>
    <xf numFmtId="3" fontId="18" fillId="36" borderId="44" xfId="133" applyNumberFormat="1" applyFont="1" applyFill="1" applyBorder="1" applyAlignment="1">
      <alignment wrapText="1"/>
    </xf>
    <xf numFmtId="0" fontId="19" fillId="6" borderId="44" xfId="133" applyFont="1" applyFill="1" applyBorder="1" applyAlignment="1">
      <alignment vertical="top" wrapText="1"/>
    </xf>
    <xf numFmtId="0" fontId="19" fillId="0" borderId="45" xfId="133" applyFont="1" applyBorder="1" applyAlignment="1">
      <alignment wrapText="1"/>
    </xf>
    <xf numFmtId="0" fontId="19" fillId="0" borderId="46" xfId="133" applyFont="1" applyBorder="1" applyAlignment="1">
      <alignment wrapText="1"/>
    </xf>
    <xf numFmtId="0" fontId="19" fillId="0" borderId="46" xfId="133" applyFont="1" applyBorder="1" applyAlignment="1">
      <alignment horizontal="center" vertical="center"/>
    </xf>
    <xf numFmtId="3" fontId="19" fillId="0" borderId="46" xfId="133" applyNumberFormat="1" applyFont="1" applyBorder="1" applyAlignment="1">
      <alignment horizontal="center" vertical="center"/>
    </xf>
    <xf numFmtId="3" fontId="19" fillId="0" borderId="46" xfId="133" applyNumberFormat="1" applyFont="1" applyBorder="1" applyAlignment="1">
      <alignment horizontal="right" vertical="center"/>
    </xf>
    <xf numFmtId="0" fontId="19" fillId="0" borderId="51" xfId="133" applyFont="1" applyBorder="1" applyAlignment="1">
      <alignment horizontal="center" vertical="center" wrapText="1"/>
    </xf>
    <xf numFmtId="0" fontId="19" fillId="0" borderId="46" xfId="133" applyFont="1" applyBorder="1"/>
    <xf numFmtId="0" fontId="19" fillId="6" borderId="46" xfId="133" applyFont="1" applyFill="1" applyBorder="1" applyAlignment="1">
      <alignment wrapText="1"/>
    </xf>
    <xf numFmtId="0" fontId="19" fillId="0" borderId="46" xfId="133" applyFont="1" applyBorder="1" applyAlignment="1">
      <alignment vertical="center" wrapText="1"/>
    </xf>
    <xf numFmtId="0" fontId="19" fillId="40" borderId="52" xfId="133" applyFont="1" applyFill="1" applyBorder="1" applyAlignment="1">
      <alignment wrapText="1"/>
    </xf>
    <xf numFmtId="0" fontId="19" fillId="40" borderId="52" xfId="133" applyFont="1" applyFill="1" applyBorder="1"/>
    <xf numFmtId="3" fontId="18" fillId="40" borderId="53" xfId="133" applyNumberFormat="1" applyFont="1" applyFill="1" applyBorder="1"/>
    <xf numFmtId="0" fontId="19" fillId="40" borderId="54" xfId="133" applyFont="1" applyFill="1" applyBorder="1" applyAlignment="1">
      <alignment wrapText="1"/>
    </xf>
    <xf numFmtId="0" fontId="2" fillId="40" borderId="29" xfId="133" applyFill="1" applyBorder="1"/>
    <xf numFmtId="0" fontId="19" fillId="40" borderId="27" xfId="133" applyFont="1" applyFill="1" applyBorder="1" applyAlignment="1">
      <alignment wrapText="1"/>
    </xf>
    <xf numFmtId="0" fontId="2" fillId="40" borderId="24" xfId="133" applyFill="1" applyBorder="1"/>
    <xf numFmtId="0" fontId="21" fillId="4" borderId="1" xfId="2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0" fontId="19" fillId="0" borderId="1" xfId="3" applyFont="1" applyFill="1" applyBorder="1" applyAlignment="1">
      <alignment horizontal="left" vertical="center" wrapText="1"/>
    </xf>
    <xf numFmtId="0" fontId="19" fillId="38" borderId="1" xfId="3" applyFont="1" applyFill="1" applyBorder="1" applyAlignment="1">
      <alignment horizontal="center" vertical="center" wrapText="1"/>
    </xf>
    <xf numFmtId="0" fontId="19" fillId="38" borderId="1" xfId="3" applyFont="1" applyFill="1" applyBorder="1" applyAlignment="1">
      <alignment vertical="center" wrapText="1"/>
    </xf>
    <xf numFmtId="3" fontId="18" fillId="5" borderId="1" xfId="3" applyNumberFormat="1" applyFont="1" applyFill="1" applyBorder="1" applyAlignment="1">
      <alignment horizontal="center"/>
    </xf>
    <xf numFmtId="3" fontId="46" fillId="0" borderId="1" xfId="0" applyNumberFormat="1" applyFont="1" applyBorder="1" applyAlignment="1">
      <alignment vertical="center" wrapText="1"/>
    </xf>
    <xf numFmtId="0" fontId="19" fillId="38" borderId="1" xfId="0" applyFont="1" applyFill="1" applyBorder="1" applyAlignment="1">
      <alignment horizontal="left" vertical="center" wrapText="1"/>
    </xf>
    <xf numFmtId="3" fontId="19" fillId="38" borderId="1" xfId="0" applyNumberFormat="1" applyFont="1" applyFill="1" applyBorder="1" applyAlignment="1">
      <alignment horizontal="right" vertical="center" wrapText="1"/>
    </xf>
    <xf numFmtId="0" fontId="18" fillId="2" borderId="1" xfId="3" applyFont="1" applyFill="1" applyBorder="1" applyAlignment="1">
      <alignment horizontal="center" vertical="center"/>
    </xf>
    <xf numFmtId="0" fontId="18" fillId="2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3" fontId="19" fillId="0" borderId="1" xfId="0" applyNumberFormat="1" applyFont="1" applyBorder="1" applyAlignment="1">
      <alignment horizontal="right" vertical="center" wrapText="1"/>
    </xf>
    <xf numFmtId="0" fontId="18" fillId="42" borderId="1" xfId="3" applyFont="1" applyFill="1" applyBorder="1" applyAlignment="1">
      <alignment vertical="center" wrapText="1"/>
    </xf>
    <xf numFmtId="169" fontId="18" fillId="42" borderId="1" xfId="132" applyNumberFormat="1" applyFont="1" applyFill="1" applyBorder="1" applyAlignment="1">
      <alignment vertical="center" wrapText="1"/>
    </xf>
    <xf numFmtId="0" fontId="19" fillId="0" borderId="1" xfId="0" applyFont="1" applyBorder="1" applyAlignment="1">
      <alignment wrapText="1"/>
    </xf>
    <xf numFmtId="0" fontId="19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wrapText="1"/>
    </xf>
    <xf numFmtId="0" fontId="19" fillId="0" borderId="1" xfId="3" applyFont="1" applyFill="1" applyBorder="1" applyAlignment="1">
      <alignment vertical="center" wrapText="1"/>
    </xf>
    <xf numFmtId="3" fontId="18" fillId="0" borderId="1" xfId="3" applyNumberFormat="1" applyFont="1" applyFill="1" applyBorder="1" applyAlignment="1">
      <alignment horizontal="right" wrapText="1"/>
    </xf>
    <xf numFmtId="0" fontId="13" fillId="4" borderId="8" xfId="116" applyFont="1" applyFill="1" applyBorder="1" applyAlignment="1">
      <alignment horizontal="center" vertical="center" wrapText="1"/>
    </xf>
    <xf numFmtId="0" fontId="13" fillId="4" borderId="9" xfId="116" applyFont="1" applyFill="1" applyBorder="1" applyAlignment="1">
      <alignment horizontal="center" vertical="center" wrapText="1"/>
    </xf>
    <xf numFmtId="0" fontId="15" fillId="0" borderId="8" xfId="116" applyFont="1" applyBorder="1" applyAlignment="1" applyProtection="1"/>
    <xf numFmtId="3" fontId="46" fillId="0" borderId="1" xfId="0" applyNumberFormat="1" applyFont="1" applyFill="1" applyBorder="1" applyAlignment="1">
      <alignment vertical="center" wrapText="1"/>
    </xf>
    <xf numFmtId="3" fontId="46" fillId="39" borderId="1" xfId="0" applyNumberFormat="1" applyFont="1" applyFill="1" applyBorder="1" applyAlignment="1">
      <alignment vertical="center" wrapText="1"/>
    </xf>
    <xf numFmtId="0" fontId="19" fillId="39" borderId="1" xfId="3" applyFont="1" applyFill="1" applyBorder="1" applyAlignment="1">
      <alignment horizontal="left" vertical="center"/>
    </xf>
    <xf numFmtId="0" fontId="19" fillId="0" borderId="1" xfId="3" applyFont="1" applyFill="1" applyBorder="1" applyAlignment="1">
      <alignment horizontal="left" vertical="center"/>
    </xf>
    <xf numFmtId="0" fontId="19" fillId="0" borderId="1" xfId="3" applyFont="1" applyFill="1" applyBorder="1" applyAlignment="1">
      <alignment horizontal="right" vertical="center" wrapText="1"/>
    </xf>
    <xf numFmtId="43" fontId="19" fillId="38" borderId="1" xfId="132" applyFont="1" applyFill="1" applyBorder="1" applyAlignment="1">
      <alignment horizontal="left" vertical="center" wrapText="1"/>
    </xf>
    <xf numFmtId="169" fontId="19" fillId="38" borderId="1" xfId="132" applyNumberFormat="1" applyFont="1" applyFill="1" applyBorder="1" applyAlignment="1">
      <alignment horizontal="left" vertical="center" wrapText="1"/>
    </xf>
    <xf numFmtId="169" fontId="19" fillId="38" borderId="1" xfId="0" applyNumberFormat="1" applyFont="1" applyFill="1" applyBorder="1" applyAlignment="1">
      <alignment horizontal="left" vertical="center" wrapText="1"/>
    </xf>
    <xf numFmtId="0" fontId="4" fillId="0" borderId="1" xfId="3" applyBorder="1"/>
    <xf numFmtId="0" fontId="18" fillId="5" borderId="1" xfId="3" applyFont="1" applyFill="1" applyBorder="1" applyAlignment="1">
      <alignment horizontal="center" vertical="center" wrapText="1"/>
    </xf>
    <xf numFmtId="0" fontId="3" fillId="0" borderId="1" xfId="4" applyBorder="1" applyAlignment="1">
      <alignment horizontal="left" vertical="center"/>
    </xf>
    <xf numFmtId="0" fontId="3" fillId="37" borderId="1" xfId="4" applyFill="1" applyBorder="1" applyAlignment="1">
      <alignment horizontal="left"/>
    </xf>
    <xf numFmtId="0" fontId="20" fillId="8" borderId="1" xfId="4" applyFont="1" applyFill="1" applyBorder="1" applyAlignment="1">
      <alignment horizontal="left" vertical="center"/>
    </xf>
    <xf numFmtId="0" fontId="3" fillId="0" borderId="1" xfId="4" applyBorder="1" applyAlignment="1">
      <alignment horizontal="left" vertical="center" wrapText="1"/>
    </xf>
    <xf numFmtId="3" fontId="20" fillId="0" borderId="1" xfId="4" applyNumberFormat="1" applyFont="1" applyBorder="1"/>
    <xf numFmtId="3" fontId="3" fillId="39" borderId="1" xfId="4" applyNumberFormat="1" applyFill="1" applyBorder="1"/>
    <xf numFmtId="3" fontId="19" fillId="39" borderId="1" xfId="4" applyNumberFormat="1" applyFont="1" applyFill="1" applyBorder="1" applyAlignment="1">
      <alignment horizontal="center" vertical="top" wrapText="1"/>
    </xf>
    <xf numFmtId="0" fontId="0" fillId="0" borderId="0" xfId="0" applyBorder="1"/>
    <xf numFmtId="0" fontId="19" fillId="43" borderId="1" xfId="0" applyFont="1" applyFill="1" applyBorder="1" applyAlignment="1">
      <alignment horizontal="left" vertical="center" wrapText="1"/>
    </xf>
    <xf numFmtId="43" fontId="19" fillId="43" borderId="1" xfId="132" applyFont="1" applyFill="1" applyBorder="1" applyAlignment="1">
      <alignment horizontal="left" vertical="center" wrapText="1"/>
    </xf>
    <xf numFmtId="0" fontId="19" fillId="43" borderId="1" xfId="3" applyFont="1" applyFill="1" applyBorder="1" applyAlignment="1">
      <alignment wrapText="1"/>
    </xf>
    <xf numFmtId="0" fontId="6" fillId="2" borderId="35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left" vertical="center" wrapText="1"/>
    </xf>
    <xf numFmtId="0" fontId="16" fillId="0" borderId="36" xfId="0" applyFont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5" fillId="0" borderId="1" xfId="0" applyNumberFormat="1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16" fillId="0" borderId="14" xfId="0" applyFont="1" applyFill="1" applyBorder="1" applyAlignment="1">
      <alignment horizontal="center" vertical="center" wrapText="1"/>
    </xf>
    <xf numFmtId="6" fontId="5" fillId="0" borderId="14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6" fontId="5" fillId="0" borderId="6" xfId="0" applyNumberFormat="1" applyFont="1" applyFill="1" applyBorder="1" applyAlignment="1">
      <alignment horizontal="right" vertical="center" wrapText="1"/>
    </xf>
    <xf numFmtId="6" fontId="5" fillId="0" borderId="6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6" fontId="5" fillId="0" borderId="11" xfId="0" applyNumberFormat="1" applyFont="1" applyFill="1" applyBorder="1" applyAlignment="1">
      <alignment horizontal="right" vertical="center" wrapText="1"/>
    </xf>
    <xf numFmtId="6" fontId="5" fillId="0" borderId="1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32" xfId="0" applyFont="1" applyFill="1" applyBorder="1" applyAlignment="1">
      <alignment horizontal="left" vertical="center" wrapText="1"/>
    </xf>
    <xf numFmtId="6" fontId="5" fillId="0" borderId="32" xfId="0" applyNumberFormat="1" applyFont="1" applyFill="1" applyBorder="1" applyAlignment="1">
      <alignment horizontal="right" vertical="center" wrapText="1"/>
    </xf>
    <xf numFmtId="0" fontId="16" fillId="0" borderId="32" xfId="0" applyFont="1" applyFill="1" applyBorder="1" applyAlignment="1">
      <alignment horizontal="center" vertical="center" wrapText="1"/>
    </xf>
    <xf numFmtId="6" fontId="5" fillId="0" borderId="32" xfId="0" applyNumberFormat="1" applyFont="1" applyFill="1" applyBorder="1" applyAlignment="1">
      <alignment horizontal="center" vertical="center" wrapText="1"/>
    </xf>
    <xf numFmtId="43" fontId="5" fillId="0" borderId="32" xfId="0" applyNumberFormat="1" applyFont="1" applyFill="1" applyBorder="1" applyAlignment="1">
      <alignment horizontal="left" vertical="center" wrapText="1"/>
    </xf>
    <xf numFmtId="6" fontId="11" fillId="2" borderId="36" xfId="0" applyNumberFormat="1" applyFont="1" applyFill="1" applyBorder="1" applyAlignment="1">
      <alignment horizontal="right" vertical="center" wrapText="1"/>
    </xf>
    <xf numFmtId="0" fontId="6" fillId="2" borderId="36" xfId="0" applyFont="1" applyFill="1" applyBorder="1" applyAlignment="1">
      <alignment horizontal="center" wrapText="1"/>
    </xf>
    <xf numFmtId="6" fontId="5" fillId="0" borderId="57" xfId="0" applyNumberFormat="1" applyFont="1" applyFill="1" applyBorder="1" applyAlignment="1">
      <alignment horizontal="right" vertical="center" wrapText="1"/>
    </xf>
    <xf numFmtId="0" fontId="16" fillId="0" borderId="57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9" xfId="0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 wrapText="1"/>
    </xf>
    <xf numFmtId="0" fontId="6" fillId="41" borderId="43" xfId="0" applyFont="1" applyFill="1" applyBorder="1" applyAlignment="1">
      <alignment horizontal="center" vertical="center" wrapText="1"/>
    </xf>
    <xf numFmtId="0" fontId="6" fillId="41" borderId="44" xfId="0" applyFont="1" applyFill="1" applyBorder="1" applyAlignment="1">
      <alignment horizontal="center" vertical="center" wrapText="1"/>
    </xf>
    <xf numFmtId="0" fontId="6" fillId="41" borderId="53" xfId="0" applyFont="1" applyFill="1" applyBorder="1" applyAlignment="1">
      <alignment horizontal="center" vertical="center" wrapText="1"/>
    </xf>
    <xf numFmtId="0" fontId="6" fillId="41" borderId="14" xfId="0" applyFont="1" applyFill="1" applyBorder="1" applyAlignment="1">
      <alignment horizontal="center" vertical="center" wrapText="1"/>
    </xf>
    <xf numFmtId="0" fontId="6" fillId="41" borderId="1" xfId="0" applyFont="1" applyFill="1" applyBorder="1" applyAlignment="1">
      <alignment horizontal="center" vertical="center" wrapText="1"/>
    </xf>
    <xf numFmtId="0" fontId="6" fillId="41" borderId="32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wrapText="1"/>
    </xf>
    <xf numFmtId="0" fontId="16" fillId="0" borderId="0" xfId="0" applyFont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16" fillId="0" borderId="1" xfId="0" applyFont="1" applyBorder="1" applyAlignment="1">
      <alignment wrapText="1"/>
    </xf>
    <xf numFmtId="0" fontId="16" fillId="0" borderId="36" xfId="0" applyFont="1" applyBorder="1" applyAlignment="1">
      <alignment wrapText="1"/>
    </xf>
    <xf numFmtId="0" fontId="16" fillId="2" borderId="3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wrapText="1"/>
    </xf>
    <xf numFmtId="166" fontId="16" fillId="0" borderId="0" xfId="0" applyNumberFormat="1" applyFont="1" applyBorder="1" applyAlignment="1">
      <alignment wrapText="1"/>
    </xf>
    <xf numFmtId="0" fontId="16" fillId="0" borderId="49" xfId="0" applyFont="1" applyBorder="1" applyAlignment="1">
      <alignment wrapText="1"/>
    </xf>
    <xf numFmtId="6" fontId="16" fillId="0" borderId="0" xfId="0" applyNumberFormat="1" applyFont="1" applyAlignment="1">
      <alignment wrapText="1"/>
    </xf>
    <xf numFmtId="0" fontId="0" fillId="41" borderId="54" xfId="0" applyFont="1" applyFill="1" applyBorder="1" applyAlignment="1">
      <alignment wrapText="1"/>
    </xf>
    <xf numFmtId="6" fontId="50" fillId="2" borderId="1" xfId="0" applyNumberFormat="1" applyFont="1" applyFill="1" applyBorder="1" applyAlignment="1">
      <alignment horizontal="center" vertical="center" wrapText="1"/>
    </xf>
    <xf numFmtId="0" fontId="42" fillId="0" borderId="63" xfId="4" applyFont="1" applyBorder="1" applyAlignment="1">
      <alignment horizontal="center" vertical="center" wrapText="1"/>
    </xf>
    <xf numFmtId="0" fontId="42" fillId="34" borderId="63" xfId="4" applyFont="1" applyFill="1" applyBorder="1" applyAlignment="1">
      <alignment horizontal="center" vertical="center" wrapText="1"/>
    </xf>
    <xf numFmtId="0" fontId="42" fillId="34" borderId="64" xfId="4" applyFont="1" applyFill="1" applyBorder="1" applyAlignment="1">
      <alignment horizontal="center" vertical="center" wrapText="1"/>
    </xf>
    <xf numFmtId="0" fontId="42" fillId="34" borderId="65" xfId="4" applyFont="1" applyFill="1" applyBorder="1" applyAlignment="1">
      <alignment horizontal="center" vertical="center" wrapText="1"/>
    </xf>
    <xf numFmtId="4" fontId="42" fillId="34" borderId="66" xfId="4" applyNumberFormat="1" applyFont="1" applyFill="1" applyBorder="1" applyAlignment="1">
      <alignment horizontal="center" vertical="center" wrapText="1"/>
    </xf>
    <xf numFmtId="0" fontId="42" fillId="34" borderId="28" xfId="4" applyFont="1" applyFill="1" applyBorder="1" applyAlignment="1">
      <alignment horizontal="center" vertical="center" wrapText="1"/>
    </xf>
    <xf numFmtId="0" fontId="42" fillId="9" borderId="60" xfId="4" applyFont="1" applyFill="1" applyBorder="1" applyAlignment="1">
      <alignment horizontal="center" vertical="center" wrapText="1"/>
    </xf>
    <xf numFmtId="3" fontId="20" fillId="9" borderId="6" xfId="4" applyNumberFormat="1" applyFont="1" applyFill="1" applyBorder="1" applyAlignment="1">
      <alignment horizontal="center"/>
    </xf>
    <xf numFmtId="0" fontId="42" fillId="9" borderId="61" xfId="4" applyFont="1" applyFill="1" applyBorder="1" applyAlignment="1">
      <alignment horizontal="center" vertical="center" wrapText="1"/>
    </xf>
    <xf numFmtId="0" fontId="42" fillId="9" borderId="62" xfId="4" applyFont="1" applyFill="1" applyBorder="1" applyAlignment="1">
      <alignment horizontal="center" vertical="center" wrapText="1"/>
    </xf>
    <xf numFmtId="4" fontId="42" fillId="0" borderId="64" xfId="4" applyNumberFormat="1" applyFont="1" applyBorder="1" applyAlignment="1">
      <alignment horizontal="center" vertical="center" wrapText="1"/>
    </xf>
    <xf numFmtId="3" fontId="42" fillId="34" borderId="30" xfId="4" applyNumberFormat="1" applyFont="1" applyFill="1" applyBorder="1" applyAlignment="1">
      <alignment horizontal="center" vertical="center" wrapText="1"/>
    </xf>
    <xf numFmtId="3" fontId="42" fillId="0" borderId="30" xfId="4" applyNumberFormat="1" applyFont="1" applyBorder="1" applyAlignment="1">
      <alignment horizontal="center" vertical="center" wrapText="1"/>
    </xf>
    <xf numFmtId="2" fontId="40" fillId="33" borderId="28" xfId="4" applyNumberFormat="1" applyFont="1" applyFill="1" applyBorder="1" applyAlignment="1">
      <alignment horizontal="center" vertical="center" wrapText="1"/>
    </xf>
    <xf numFmtId="0" fontId="0" fillId="0" borderId="27" xfId="0" applyFont="1" applyBorder="1" applyAlignment="1">
      <alignment wrapText="1"/>
    </xf>
    <xf numFmtId="0" fontId="0" fillId="41" borderId="25" xfId="0" applyFont="1" applyFill="1" applyBorder="1" applyAlignment="1">
      <alignment wrapText="1"/>
    </xf>
    <xf numFmtId="3" fontId="19" fillId="38" borderId="1" xfId="0" applyNumberFormat="1" applyFont="1" applyFill="1" applyBorder="1" applyAlignment="1">
      <alignment horizontal="left" vertical="center" wrapText="1"/>
    </xf>
    <xf numFmtId="0" fontId="1" fillId="7" borderId="1" xfId="4" applyFont="1" applyFill="1" applyBorder="1" applyAlignment="1">
      <alignment vertical="top" wrapText="1"/>
    </xf>
    <xf numFmtId="0" fontId="13" fillId="4" borderId="31" xfId="116" applyFont="1" applyFill="1" applyBorder="1" applyAlignment="1">
      <alignment horizontal="center" vertical="center" wrapText="1"/>
    </xf>
    <xf numFmtId="0" fontId="14" fillId="0" borderId="8" xfId="116" applyFont="1" applyFill="1" applyBorder="1" applyAlignment="1">
      <alignment horizontal="left" vertical="center" wrapText="1"/>
    </xf>
    <xf numFmtId="164" fontId="15" fillId="0" borderId="31" xfId="2" quotePrefix="1" applyNumberFormat="1" applyFont="1" applyFill="1" applyBorder="1" applyAlignment="1">
      <alignment horizontal="center" vertical="center" wrapText="1"/>
    </xf>
    <xf numFmtId="164" fontId="15" fillId="0" borderId="9" xfId="2" applyNumberFormat="1" applyFont="1" applyFill="1" applyBorder="1" applyAlignment="1">
      <alignment horizontal="center" vertical="center" wrapText="1"/>
    </xf>
    <xf numFmtId="0" fontId="14" fillId="0" borderId="8" xfId="2" applyFont="1" applyFill="1" applyBorder="1" applyAlignment="1">
      <alignment horizontal="left" vertical="center" wrapText="1"/>
    </xf>
    <xf numFmtId="167" fontId="15" fillId="0" borderId="31" xfId="2" applyNumberFormat="1" applyFont="1" applyFill="1" applyBorder="1" applyAlignment="1">
      <alignment horizontal="right" vertical="center" wrapText="1"/>
    </xf>
    <xf numFmtId="167" fontId="15" fillId="0" borderId="9" xfId="2" applyNumberFormat="1" applyFont="1" applyFill="1" applyBorder="1" applyAlignment="1">
      <alignment horizontal="right" vertical="center" wrapText="1"/>
    </xf>
    <xf numFmtId="0" fontId="13" fillId="4" borderId="8" xfId="2" applyFont="1" applyFill="1" applyBorder="1" applyAlignment="1">
      <alignment horizontal="center" vertical="center" wrapText="1"/>
    </xf>
    <xf numFmtId="165" fontId="13" fillId="4" borderId="31" xfId="2" applyNumberFormat="1" applyFont="1" applyFill="1" applyBorder="1" applyAlignment="1">
      <alignment horizontal="right" vertical="center" wrapText="1"/>
    </xf>
    <xf numFmtId="165" fontId="13" fillId="4" borderId="9" xfId="2" applyNumberFormat="1" applyFont="1" applyFill="1" applyBorder="1" applyAlignment="1">
      <alignment horizontal="right" vertical="center" wrapText="1"/>
    </xf>
    <xf numFmtId="0" fontId="0" fillId="0" borderId="8" xfId="0" applyBorder="1"/>
    <xf numFmtId="0" fontId="0" fillId="0" borderId="31" xfId="0" applyBorder="1"/>
    <xf numFmtId="0" fontId="0" fillId="0" borderId="9" xfId="0" applyBorder="1"/>
    <xf numFmtId="0" fontId="13" fillId="4" borderId="8" xfId="116" applyFont="1" applyFill="1" applyBorder="1" applyAlignment="1">
      <alignment horizontal="center" vertical="center" wrapText="1"/>
    </xf>
    <xf numFmtId="0" fontId="13" fillId="4" borderId="31" xfId="116" applyFont="1" applyFill="1" applyBorder="1" applyAlignment="1">
      <alignment horizontal="center" vertical="center" wrapText="1"/>
    </xf>
    <xf numFmtId="0" fontId="13" fillId="4" borderId="9" xfId="116" applyFont="1" applyFill="1" applyBorder="1" applyAlignment="1">
      <alignment horizontal="center" vertical="center" wrapText="1"/>
    </xf>
    <xf numFmtId="0" fontId="13" fillId="4" borderId="5" xfId="116" applyFont="1" applyFill="1" applyBorder="1" applyAlignment="1">
      <alignment horizontal="center" vertical="center" wrapText="1"/>
    </xf>
    <xf numFmtId="0" fontId="13" fillId="4" borderId="6" xfId="116" applyFont="1" applyFill="1" applyBorder="1" applyAlignment="1">
      <alignment horizontal="center" vertical="center" wrapText="1"/>
    </xf>
    <xf numFmtId="0" fontId="13" fillId="4" borderId="7" xfId="116" applyFont="1" applyFill="1" applyBorder="1" applyAlignment="1">
      <alignment horizontal="center" vertical="center" wrapText="1"/>
    </xf>
    <xf numFmtId="0" fontId="14" fillId="0" borderId="8" xfId="2" applyFont="1" applyFill="1" applyBorder="1" applyAlignment="1">
      <alignment horizontal="center" vertical="center" wrapText="1"/>
    </xf>
    <xf numFmtId="0" fontId="14" fillId="0" borderId="31" xfId="2" applyFont="1" applyFill="1" applyBorder="1" applyAlignment="1">
      <alignment horizontal="center" vertical="center" wrapText="1"/>
    </xf>
    <xf numFmtId="0" fontId="14" fillId="0" borderId="9" xfId="2" applyFont="1" applyFill="1" applyBorder="1" applyAlignment="1">
      <alignment horizontal="center" vertical="center" wrapText="1"/>
    </xf>
    <xf numFmtId="17" fontId="15" fillId="0" borderId="31" xfId="2" applyNumberFormat="1" applyFont="1" applyFill="1" applyBorder="1" applyAlignment="1">
      <alignment horizontal="center" vertical="center" wrapText="1"/>
    </xf>
    <xf numFmtId="0" fontId="15" fillId="0" borderId="9" xfId="2" applyNumberFormat="1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left" vertical="center" wrapText="1"/>
    </xf>
    <xf numFmtId="0" fontId="21" fillId="4" borderId="3" xfId="0" applyFont="1" applyFill="1" applyBorder="1" applyAlignment="1">
      <alignment horizontal="left" vertical="center" wrapText="1"/>
    </xf>
    <xf numFmtId="0" fontId="21" fillId="4" borderId="4" xfId="0" applyFont="1" applyFill="1" applyBorder="1" applyAlignment="1">
      <alignment horizontal="left" vertical="center" wrapText="1"/>
    </xf>
    <xf numFmtId="0" fontId="47" fillId="5" borderId="36" xfId="3" applyFont="1" applyFill="1" applyBorder="1" applyAlignment="1">
      <alignment horizontal="center" wrapText="1"/>
    </xf>
    <xf numFmtId="0" fontId="48" fillId="0" borderId="36" xfId="0" applyFont="1" applyBorder="1" applyAlignment="1"/>
    <xf numFmtId="0" fontId="9" fillId="0" borderId="0" xfId="1" applyFont="1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 wrapText="1"/>
    </xf>
    <xf numFmtId="0" fontId="10" fillId="4" borderId="4" xfId="2" applyFont="1" applyFill="1" applyBorder="1" applyAlignment="1">
      <alignment horizontal="center" vertical="center" wrapText="1"/>
    </xf>
    <xf numFmtId="0" fontId="21" fillId="4" borderId="33" xfId="0" applyFont="1" applyFill="1" applyBorder="1" applyAlignment="1">
      <alignment horizontal="left" vertical="center" wrapText="1"/>
    </xf>
    <xf numFmtId="0" fontId="21" fillId="4" borderId="56" xfId="0" applyFont="1" applyFill="1" applyBorder="1" applyAlignment="1">
      <alignment horizontal="left" vertical="center" wrapText="1"/>
    </xf>
    <xf numFmtId="0" fontId="21" fillId="4" borderId="34" xfId="0" applyFont="1" applyFill="1" applyBorder="1" applyAlignment="1">
      <alignment horizontal="left" vertical="center" wrapText="1"/>
    </xf>
    <xf numFmtId="0" fontId="18" fillId="5" borderId="35" xfId="3" applyFont="1" applyFill="1" applyBorder="1" applyAlignment="1">
      <alignment horizontal="center" wrapText="1"/>
    </xf>
    <xf numFmtId="0" fontId="18" fillId="5" borderId="36" xfId="3" applyFont="1" applyFill="1" applyBorder="1" applyAlignment="1">
      <alignment horizontal="center" wrapText="1"/>
    </xf>
    <xf numFmtId="0" fontId="18" fillId="6" borderId="1" xfId="3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8" fillId="5" borderId="1" xfId="3" applyFont="1" applyFill="1" applyBorder="1" applyAlignment="1">
      <alignment horizontal="center"/>
    </xf>
    <xf numFmtId="0" fontId="18" fillId="5" borderId="2" xfId="3" applyFont="1" applyFill="1" applyBorder="1" applyAlignment="1">
      <alignment horizontal="center"/>
    </xf>
    <xf numFmtId="0" fontId="18" fillId="5" borderId="3" xfId="3" applyFont="1" applyFill="1" applyBorder="1" applyAlignment="1">
      <alignment horizontal="center"/>
    </xf>
    <xf numFmtId="0" fontId="18" fillId="0" borderId="32" xfId="3" applyFont="1" applyFill="1" applyBorder="1" applyAlignment="1">
      <alignment horizontal="left" vertical="center" wrapText="1"/>
    </xf>
    <xf numFmtId="0" fontId="18" fillId="0" borderId="12" xfId="3" applyFont="1" applyFill="1" applyBorder="1" applyAlignment="1">
      <alignment horizontal="left" vertical="center" wrapText="1"/>
    </xf>
    <xf numFmtId="0" fontId="18" fillId="0" borderId="14" xfId="3" applyFont="1" applyFill="1" applyBorder="1" applyAlignment="1">
      <alignment horizontal="left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8" fillId="6" borderId="32" xfId="4" applyFont="1" applyFill="1" applyBorder="1" applyAlignment="1">
      <alignment horizontal="left" vertical="center" wrapText="1"/>
    </xf>
    <xf numFmtId="0" fontId="3" fillId="0" borderId="14" xfId="4" applyBorder="1" applyAlignment="1">
      <alignment horizontal="left" vertical="center" wrapText="1"/>
    </xf>
    <xf numFmtId="0" fontId="12" fillId="35" borderId="1" xfId="4" applyFont="1" applyFill="1" applyBorder="1" applyAlignment="1">
      <alignment horizontal="center"/>
    </xf>
    <xf numFmtId="0" fontId="20" fillId="6" borderId="1" xfId="4" applyFont="1" applyFill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18" fillId="6" borderId="32" xfId="4" applyFont="1" applyFill="1" applyBorder="1" applyAlignment="1">
      <alignment horizontal="center" vertical="center" wrapText="1"/>
    </xf>
    <xf numFmtId="0" fontId="18" fillId="6" borderId="14" xfId="4" applyFont="1" applyFill="1" applyBorder="1" applyAlignment="1">
      <alignment horizontal="center" vertical="center" wrapText="1"/>
    </xf>
    <xf numFmtId="0" fontId="20" fillId="6" borderId="32" xfId="4" applyFont="1" applyFill="1" applyBorder="1" applyAlignment="1">
      <alignment horizontal="center" vertical="center"/>
    </xf>
    <xf numFmtId="0" fontId="20" fillId="6" borderId="14" xfId="4" applyFont="1" applyFill="1" applyBorder="1" applyAlignment="1">
      <alignment horizontal="center" vertical="center"/>
    </xf>
    <xf numFmtId="0" fontId="40" fillId="0" borderId="24" xfId="4" applyFont="1" applyBorder="1" applyAlignment="1">
      <alignment horizontal="center" wrapText="1"/>
    </xf>
    <xf numFmtId="0" fontId="39" fillId="0" borderId="24" xfId="4" applyFont="1" applyBorder="1" applyAlignment="1">
      <alignment horizontal="center" wrapText="1"/>
    </xf>
    <xf numFmtId="0" fontId="39" fillId="3" borderId="29" xfId="4" applyFont="1" applyFill="1" applyBorder="1" applyAlignment="1">
      <alignment vertical="center" wrapText="1"/>
    </xf>
    <xf numFmtId="0" fontId="40" fillId="0" borderId="0" xfId="4" applyFont="1" applyBorder="1" applyAlignment="1">
      <alignment horizontal="center" wrapText="1"/>
    </xf>
    <xf numFmtId="0" fontId="39" fillId="0" borderId="0" xfId="4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0" fillId="35" borderId="3" xfId="133" applyFont="1" applyFill="1" applyBorder="1" applyAlignment="1"/>
    <xf numFmtId="0" fontId="2" fillId="35" borderId="3" xfId="133" applyFont="1" applyFill="1" applyBorder="1" applyAlignment="1"/>
    <xf numFmtId="0" fontId="2" fillId="35" borderId="4" xfId="133" applyFont="1" applyFill="1" applyBorder="1" applyAlignment="1"/>
    <xf numFmtId="0" fontId="18" fillId="6" borderId="38" xfId="133" applyFont="1" applyFill="1" applyBorder="1" applyAlignment="1">
      <alignment horizontal="center" wrapText="1"/>
    </xf>
    <xf numFmtId="0" fontId="18" fillId="6" borderId="39" xfId="133" applyFont="1" applyFill="1" applyBorder="1" applyAlignment="1">
      <alignment horizontal="center" wrapText="1"/>
    </xf>
    <xf numFmtId="0" fontId="19" fillId="6" borderId="40" xfId="133" applyFont="1" applyFill="1" applyBorder="1" applyAlignment="1">
      <alignment wrapText="1"/>
    </xf>
    <xf numFmtId="0" fontId="20" fillId="10" borderId="41" xfId="133" applyFont="1" applyFill="1" applyBorder="1" applyAlignment="1">
      <alignment horizontal="center"/>
    </xf>
    <xf numFmtId="0" fontId="20" fillId="10" borderId="36" xfId="133" applyFont="1" applyFill="1" applyBorder="1" applyAlignment="1">
      <alignment horizontal="center"/>
    </xf>
    <xf numFmtId="0" fontId="2" fillId="0" borderId="36" xfId="133" applyBorder="1" applyAlignment="1"/>
    <xf numFmtId="0" fontId="18" fillId="36" borderId="44" xfId="133" applyFont="1" applyFill="1" applyBorder="1" applyAlignment="1">
      <alignment horizontal="center" vertical="top" wrapText="1"/>
    </xf>
    <xf numFmtId="0" fontId="2" fillId="0" borderId="3" xfId="133" applyBorder="1" applyAlignment="1">
      <alignment horizontal="center"/>
    </xf>
    <xf numFmtId="0" fontId="20" fillId="35" borderId="4" xfId="133" applyFont="1" applyFill="1" applyBorder="1" applyAlignment="1"/>
    <xf numFmtId="0" fontId="19" fillId="0" borderId="46" xfId="133" applyFont="1" applyBorder="1" applyAlignment="1">
      <alignment vertical="center" wrapText="1"/>
    </xf>
    <xf numFmtId="0" fontId="2" fillId="0" borderId="47" xfId="133" applyBorder="1" applyAlignment="1">
      <alignment vertical="center" wrapText="1"/>
    </xf>
    <xf numFmtId="0" fontId="2" fillId="0" borderId="48" xfId="133" applyBorder="1" applyAlignment="1">
      <alignment vertical="center" wrapText="1"/>
    </xf>
    <xf numFmtId="0" fontId="19" fillId="0" borderId="46" xfId="133" applyFont="1" applyBorder="1" applyAlignment="1">
      <alignment vertical="top" wrapText="1"/>
    </xf>
    <xf numFmtId="0" fontId="2" fillId="0" borderId="47" xfId="133" applyBorder="1" applyAlignment="1">
      <alignment vertical="top" wrapText="1"/>
    </xf>
    <xf numFmtId="0" fontId="2" fillId="0" borderId="48" xfId="133" applyBorder="1" applyAlignment="1">
      <alignment vertical="top" wrapText="1"/>
    </xf>
    <xf numFmtId="0" fontId="20" fillId="36" borderId="3" xfId="133" applyFont="1" applyFill="1" applyBorder="1" applyAlignment="1">
      <alignment horizontal="center"/>
    </xf>
    <xf numFmtId="0" fontId="20" fillId="36" borderId="50" xfId="133" applyFont="1" applyFill="1" applyBorder="1" applyAlignment="1">
      <alignment horizontal="center"/>
    </xf>
    <xf numFmtId="0" fontId="20" fillId="0" borderId="3" xfId="133" applyFont="1" applyBorder="1" applyAlignment="1">
      <alignment horizontal="center"/>
    </xf>
  </cellXfs>
  <cellStyles count="134">
    <cellStyle name="20% - Accent1 2" xfId="5"/>
    <cellStyle name="20% - Accent1 3" xfId="6"/>
    <cellStyle name="20% - Accent1 4" xfId="7"/>
    <cellStyle name="20% - Accent2 2" xfId="8"/>
    <cellStyle name="20% - Accent2 3" xfId="9"/>
    <cellStyle name="20% - Accent2 4" xfId="10"/>
    <cellStyle name="20% - Accent3 2" xfId="11"/>
    <cellStyle name="20% - Accent3 3" xfId="12"/>
    <cellStyle name="20% - Accent3 4" xfId="13"/>
    <cellStyle name="20% - Accent4 2" xfId="14"/>
    <cellStyle name="20% - Accent4 3" xfId="15"/>
    <cellStyle name="20% - Accent4 4" xfId="16"/>
    <cellStyle name="20% - Accent5 2" xfId="17"/>
    <cellStyle name="20% - Accent5 3" xfId="18"/>
    <cellStyle name="20% - Accent5 4" xfId="19"/>
    <cellStyle name="20% - Accent6 2" xfId="20"/>
    <cellStyle name="20% - Accent6 3" xfId="21"/>
    <cellStyle name="20% - Accent6 4" xfId="22"/>
    <cellStyle name="40% - Accent1 2" xfId="23"/>
    <cellStyle name="40% - Accent1 3" xfId="24"/>
    <cellStyle name="40% - Accent1 4" xfId="25"/>
    <cellStyle name="40% - Accent2 2" xfId="26"/>
    <cellStyle name="40% - Accent2 3" xfId="27"/>
    <cellStyle name="40% - Accent2 4" xfId="28"/>
    <cellStyle name="40% - Accent3 2" xfId="29"/>
    <cellStyle name="40% - Accent3 3" xfId="30"/>
    <cellStyle name="40% - Accent3 4" xfId="31"/>
    <cellStyle name="40% - Accent4 2" xfId="32"/>
    <cellStyle name="40% - Accent4 3" xfId="33"/>
    <cellStyle name="40% - Accent4 4" xfId="34"/>
    <cellStyle name="40% - Accent5 2" xfId="35"/>
    <cellStyle name="40% - Accent5 3" xfId="36"/>
    <cellStyle name="40% - Accent5 4" xfId="37"/>
    <cellStyle name="40% - Accent6 2" xfId="38"/>
    <cellStyle name="40% - Accent6 3" xfId="39"/>
    <cellStyle name="40% - Accent6 4" xfId="40"/>
    <cellStyle name="60% - Accent1 2" xfId="41"/>
    <cellStyle name="60% - Accent1 3" xfId="42"/>
    <cellStyle name="60% - Accent1 4" xfId="43"/>
    <cellStyle name="60% - Accent2 2" xfId="44"/>
    <cellStyle name="60% - Accent2 3" xfId="45"/>
    <cellStyle name="60% - Accent2 4" xfId="46"/>
    <cellStyle name="60% - Accent3 2" xfId="47"/>
    <cellStyle name="60% - Accent3 3" xfId="48"/>
    <cellStyle name="60% - Accent3 4" xfId="49"/>
    <cellStyle name="60% - Accent4 2" xfId="50"/>
    <cellStyle name="60% - Accent4 3" xfId="51"/>
    <cellStyle name="60% - Accent4 4" xfId="52"/>
    <cellStyle name="60% - Accent5 2" xfId="53"/>
    <cellStyle name="60% - Accent5 3" xfId="54"/>
    <cellStyle name="60% - Accent5 4" xfId="55"/>
    <cellStyle name="60% - Accent6 2" xfId="56"/>
    <cellStyle name="60% - Accent6 3" xfId="57"/>
    <cellStyle name="60% - Accent6 4" xfId="58"/>
    <cellStyle name="Accent1 2" xfId="59"/>
    <cellStyle name="Accent1 3" xfId="60"/>
    <cellStyle name="Accent1 4" xfId="61"/>
    <cellStyle name="Accent2 2" xfId="62"/>
    <cellStyle name="Accent2 3" xfId="63"/>
    <cellStyle name="Accent2 4" xfId="64"/>
    <cellStyle name="Accent3 2" xfId="65"/>
    <cellStyle name="Accent3 3" xfId="66"/>
    <cellStyle name="Accent3 4" xfId="67"/>
    <cellStyle name="Accent4 2" xfId="68"/>
    <cellStyle name="Accent4 3" xfId="69"/>
    <cellStyle name="Accent4 4" xfId="70"/>
    <cellStyle name="Accent5 2" xfId="71"/>
    <cellStyle name="Accent5 3" xfId="72"/>
    <cellStyle name="Accent5 4" xfId="73"/>
    <cellStyle name="Accent6 2" xfId="74"/>
    <cellStyle name="Accent6 3" xfId="75"/>
    <cellStyle name="Accent6 4" xfId="76"/>
    <cellStyle name="Bad 2" xfId="77"/>
    <cellStyle name="Bad 3" xfId="78"/>
    <cellStyle name="Bad 4" xfId="79"/>
    <cellStyle name="Calculation 2" xfId="80"/>
    <cellStyle name="Calculation 3" xfId="81"/>
    <cellStyle name="Calculation 4" xfId="82"/>
    <cellStyle name="Check Cell 2" xfId="83"/>
    <cellStyle name="Check Cell 3" xfId="84"/>
    <cellStyle name="Check Cell 4" xfId="85"/>
    <cellStyle name="Comma" xfId="132" builtinId="3"/>
    <cellStyle name="Explanatory Text 2" xfId="86"/>
    <cellStyle name="Explanatory Text 3" xfId="87"/>
    <cellStyle name="Explanatory Text 4" xfId="88"/>
    <cellStyle name="Good 2" xfId="89"/>
    <cellStyle name="Good 3" xfId="90"/>
    <cellStyle name="Good 4" xfId="91"/>
    <cellStyle name="Heading 1 2" xfId="92"/>
    <cellStyle name="Heading 1 3" xfId="93"/>
    <cellStyle name="Heading 1 4" xfId="94"/>
    <cellStyle name="Heading 2 2" xfId="95"/>
    <cellStyle name="Heading 2 3" xfId="96"/>
    <cellStyle name="Heading 2 4" xfId="97"/>
    <cellStyle name="Heading 3 2" xfId="98"/>
    <cellStyle name="Heading 3 3" xfId="99"/>
    <cellStyle name="Heading 3 4" xfId="100"/>
    <cellStyle name="Heading 4 2" xfId="101"/>
    <cellStyle name="Heading 4 3" xfId="102"/>
    <cellStyle name="Heading 4 4" xfId="103"/>
    <cellStyle name="Input 2" xfId="104"/>
    <cellStyle name="Input 3" xfId="105"/>
    <cellStyle name="Input 4" xfId="106"/>
    <cellStyle name="Linked Cell 2" xfId="107"/>
    <cellStyle name="Linked Cell 3" xfId="108"/>
    <cellStyle name="Linked Cell 4" xfId="109"/>
    <cellStyle name="Neutral 2" xfId="110"/>
    <cellStyle name="Neutral 3" xfId="111"/>
    <cellStyle name="Neutral 4" xfId="112"/>
    <cellStyle name="Normal" xfId="0" builtinId="0"/>
    <cellStyle name="Normal 2" xfId="1"/>
    <cellStyle name="Normal 2 2" xfId="113"/>
    <cellStyle name="Normal 2 3" xfId="114"/>
    <cellStyle name="Normal 2 4" xfId="115"/>
    <cellStyle name="Normal 3" xfId="2"/>
    <cellStyle name="Normal 3 2" xfId="116"/>
    <cellStyle name="Normal 4" xfId="3"/>
    <cellStyle name="Normal 5" xfId="4"/>
    <cellStyle name="Normal 6" xfId="133"/>
    <cellStyle name="Note 2" xfId="117"/>
    <cellStyle name="Note 3" xfId="118"/>
    <cellStyle name="Note 4" xfId="119"/>
    <cellStyle name="Output 2" xfId="120"/>
    <cellStyle name="Output 3" xfId="121"/>
    <cellStyle name="Output 4" xfId="122"/>
    <cellStyle name="Title 2" xfId="123"/>
    <cellStyle name="Title 3" xfId="124"/>
    <cellStyle name="Title 4" xfId="125"/>
    <cellStyle name="Total 2" xfId="126"/>
    <cellStyle name="Total 3" xfId="127"/>
    <cellStyle name="Total 4" xfId="128"/>
    <cellStyle name="Warning Text 2" xfId="129"/>
    <cellStyle name="Warning Text 3" xfId="130"/>
    <cellStyle name="Warning Text 4" xfId="131"/>
  </cellStyles>
  <dxfs count="0"/>
  <tableStyles count="0" defaultTableStyle="TableStyleMedium9" defaultPivotStyle="PivotStyleMedium4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view="pageLayout" zoomScaleNormal="100" workbookViewId="0">
      <selection activeCell="A4" sqref="A4:C4"/>
    </sheetView>
  </sheetViews>
  <sheetFormatPr defaultColWidth="9" defaultRowHeight="15.75" x14ac:dyDescent="0.25"/>
  <cols>
    <col min="1" max="1" width="62.75" customWidth="1"/>
    <col min="2" max="2" width="28.25" bestFit="1" customWidth="1"/>
    <col min="3" max="3" width="24.625" customWidth="1"/>
    <col min="5" max="5" width="14" bestFit="1" customWidth="1"/>
    <col min="6" max="6" width="13.875" bestFit="1" customWidth="1"/>
    <col min="257" max="257" width="37" customWidth="1"/>
    <col min="258" max="258" width="30.75" customWidth="1"/>
    <col min="259" max="259" width="29.25" customWidth="1"/>
    <col min="513" max="513" width="37" customWidth="1"/>
    <col min="514" max="514" width="30.75" customWidth="1"/>
    <col min="515" max="515" width="29.25" customWidth="1"/>
    <col min="769" max="769" width="37" customWidth="1"/>
    <col min="770" max="770" width="30.75" customWidth="1"/>
    <col min="771" max="771" width="29.25" customWidth="1"/>
    <col min="1025" max="1025" width="37" customWidth="1"/>
    <col min="1026" max="1026" width="30.75" customWidth="1"/>
    <col min="1027" max="1027" width="29.25" customWidth="1"/>
    <col min="1281" max="1281" width="37" customWidth="1"/>
    <col min="1282" max="1282" width="30.75" customWidth="1"/>
    <col min="1283" max="1283" width="29.25" customWidth="1"/>
    <col min="1537" max="1537" width="37" customWidth="1"/>
    <col min="1538" max="1538" width="30.75" customWidth="1"/>
    <col min="1539" max="1539" width="29.25" customWidth="1"/>
    <col min="1793" max="1793" width="37" customWidth="1"/>
    <col min="1794" max="1794" width="30.75" customWidth="1"/>
    <col min="1795" max="1795" width="29.25" customWidth="1"/>
    <col min="2049" max="2049" width="37" customWidth="1"/>
    <col min="2050" max="2050" width="30.75" customWidth="1"/>
    <col min="2051" max="2051" width="29.25" customWidth="1"/>
    <col min="2305" max="2305" width="37" customWidth="1"/>
    <col min="2306" max="2306" width="30.75" customWidth="1"/>
    <col min="2307" max="2307" width="29.25" customWidth="1"/>
    <col min="2561" max="2561" width="37" customWidth="1"/>
    <col min="2562" max="2562" width="30.75" customWidth="1"/>
    <col min="2563" max="2563" width="29.25" customWidth="1"/>
    <col min="2817" max="2817" width="37" customWidth="1"/>
    <col min="2818" max="2818" width="30.75" customWidth="1"/>
    <col min="2819" max="2819" width="29.25" customWidth="1"/>
    <col min="3073" max="3073" width="37" customWidth="1"/>
    <col min="3074" max="3074" width="30.75" customWidth="1"/>
    <col min="3075" max="3075" width="29.25" customWidth="1"/>
    <col min="3329" max="3329" width="37" customWidth="1"/>
    <col min="3330" max="3330" width="30.75" customWidth="1"/>
    <col min="3331" max="3331" width="29.25" customWidth="1"/>
    <col min="3585" max="3585" width="37" customWidth="1"/>
    <col min="3586" max="3586" width="30.75" customWidth="1"/>
    <col min="3587" max="3587" width="29.25" customWidth="1"/>
    <col min="3841" max="3841" width="37" customWidth="1"/>
    <col min="3842" max="3842" width="30.75" customWidth="1"/>
    <col min="3843" max="3843" width="29.25" customWidth="1"/>
    <col min="4097" max="4097" width="37" customWidth="1"/>
    <col min="4098" max="4098" width="30.75" customWidth="1"/>
    <col min="4099" max="4099" width="29.25" customWidth="1"/>
    <col min="4353" max="4353" width="37" customWidth="1"/>
    <col min="4354" max="4354" width="30.75" customWidth="1"/>
    <col min="4355" max="4355" width="29.25" customWidth="1"/>
    <col min="4609" max="4609" width="37" customWidth="1"/>
    <col min="4610" max="4610" width="30.75" customWidth="1"/>
    <col min="4611" max="4611" width="29.25" customWidth="1"/>
    <col min="4865" max="4865" width="37" customWidth="1"/>
    <col min="4866" max="4866" width="30.75" customWidth="1"/>
    <col min="4867" max="4867" width="29.25" customWidth="1"/>
    <col min="5121" max="5121" width="37" customWidth="1"/>
    <col min="5122" max="5122" width="30.75" customWidth="1"/>
    <col min="5123" max="5123" width="29.25" customWidth="1"/>
    <col min="5377" max="5377" width="37" customWidth="1"/>
    <col min="5378" max="5378" width="30.75" customWidth="1"/>
    <col min="5379" max="5379" width="29.25" customWidth="1"/>
    <col min="5633" max="5633" width="37" customWidth="1"/>
    <col min="5634" max="5634" width="30.75" customWidth="1"/>
    <col min="5635" max="5635" width="29.25" customWidth="1"/>
    <col min="5889" max="5889" width="37" customWidth="1"/>
    <col min="5890" max="5890" width="30.75" customWidth="1"/>
    <col min="5891" max="5891" width="29.25" customWidth="1"/>
    <col min="6145" max="6145" width="37" customWidth="1"/>
    <col min="6146" max="6146" width="30.75" customWidth="1"/>
    <col min="6147" max="6147" width="29.25" customWidth="1"/>
    <col min="6401" max="6401" width="37" customWidth="1"/>
    <col min="6402" max="6402" width="30.75" customWidth="1"/>
    <col min="6403" max="6403" width="29.25" customWidth="1"/>
    <col min="6657" max="6657" width="37" customWidth="1"/>
    <col min="6658" max="6658" width="30.75" customWidth="1"/>
    <col min="6659" max="6659" width="29.25" customWidth="1"/>
    <col min="6913" max="6913" width="37" customWidth="1"/>
    <col min="6914" max="6914" width="30.75" customWidth="1"/>
    <col min="6915" max="6915" width="29.25" customWidth="1"/>
    <col min="7169" max="7169" width="37" customWidth="1"/>
    <col min="7170" max="7170" width="30.75" customWidth="1"/>
    <col min="7171" max="7171" width="29.25" customWidth="1"/>
    <col min="7425" max="7425" width="37" customWidth="1"/>
    <col min="7426" max="7426" width="30.75" customWidth="1"/>
    <col min="7427" max="7427" width="29.25" customWidth="1"/>
    <col min="7681" max="7681" width="37" customWidth="1"/>
    <col min="7682" max="7682" width="30.75" customWidth="1"/>
    <col min="7683" max="7683" width="29.25" customWidth="1"/>
    <col min="7937" max="7937" width="37" customWidth="1"/>
    <col min="7938" max="7938" width="30.75" customWidth="1"/>
    <col min="7939" max="7939" width="29.25" customWidth="1"/>
    <col min="8193" max="8193" width="37" customWidth="1"/>
    <col min="8194" max="8194" width="30.75" customWidth="1"/>
    <col min="8195" max="8195" width="29.25" customWidth="1"/>
    <col min="8449" max="8449" width="37" customWidth="1"/>
    <col min="8450" max="8450" width="30.75" customWidth="1"/>
    <col min="8451" max="8451" width="29.25" customWidth="1"/>
    <col min="8705" max="8705" width="37" customWidth="1"/>
    <col min="8706" max="8706" width="30.75" customWidth="1"/>
    <col min="8707" max="8707" width="29.25" customWidth="1"/>
    <col min="8961" max="8961" width="37" customWidth="1"/>
    <col min="8962" max="8962" width="30.75" customWidth="1"/>
    <col min="8963" max="8963" width="29.25" customWidth="1"/>
    <col min="9217" max="9217" width="37" customWidth="1"/>
    <col min="9218" max="9218" width="30.75" customWidth="1"/>
    <col min="9219" max="9219" width="29.25" customWidth="1"/>
    <col min="9473" max="9473" width="37" customWidth="1"/>
    <col min="9474" max="9474" width="30.75" customWidth="1"/>
    <col min="9475" max="9475" width="29.25" customWidth="1"/>
    <col min="9729" max="9729" width="37" customWidth="1"/>
    <col min="9730" max="9730" width="30.75" customWidth="1"/>
    <col min="9731" max="9731" width="29.25" customWidth="1"/>
    <col min="9985" max="9985" width="37" customWidth="1"/>
    <col min="9986" max="9986" width="30.75" customWidth="1"/>
    <col min="9987" max="9987" width="29.25" customWidth="1"/>
    <col min="10241" max="10241" width="37" customWidth="1"/>
    <col min="10242" max="10242" width="30.75" customWidth="1"/>
    <col min="10243" max="10243" width="29.25" customWidth="1"/>
    <col min="10497" max="10497" width="37" customWidth="1"/>
    <col min="10498" max="10498" width="30.75" customWidth="1"/>
    <col min="10499" max="10499" width="29.25" customWidth="1"/>
    <col min="10753" max="10753" width="37" customWidth="1"/>
    <col min="10754" max="10754" width="30.75" customWidth="1"/>
    <col min="10755" max="10755" width="29.25" customWidth="1"/>
    <col min="11009" max="11009" width="37" customWidth="1"/>
    <col min="11010" max="11010" width="30.75" customWidth="1"/>
    <col min="11011" max="11011" width="29.25" customWidth="1"/>
    <col min="11265" max="11265" width="37" customWidth="1"/>
    <col min="11266" max="11266" width="30.75" customWidth="1"/>
    <col min="11267" max="11267" width="29.25" customWidth="1"/>
    <col min="11521" max="11521" width="37" customWidth="1"/>
    <col min="11522" max="11522" width="30.75" customWidth="1"/>
    <col min="11523" max="11523" width="29.25" customWidth="1"/>
    <col min="11777" max="11777" width="37" customWidth="1"/>
    <col min="11778" max="11778" width="30.75" customWidth="1"/>
    <col min="11779" max="11779" width="29.25" customWidth="1"/>
    <col min="12033" max="12033" width="37" customWidth="1"/>
    <col min="12034" max="12034" width="30.75" customWidth="1"/>
    <col min="12035" max="12035" width="29.25" customWidth="1"/>
    <col min="12289" max="12289" width="37" customWidth="1"/>
    <col min="12290" max="12290" width="30.75" customWidth="1"/>
    <col min="12291" max="12291" width="29.25" customWidth="1"/>
    <col min="12545" max="12545" width="37" customWidth="1"/>
    <col min="12546" max="12546" width="30.75" customWidth="1"/>
    <col min="12547" max="12547" width="29.25" customWidth="1"/>
    <col min="12801" max="12801" width="37" customWidth="1"/>
    <col min="12802" max="12802" width="30.75" customWidth="1"/>
    <col min="12803" max="12803" width="29.25" customWidth="1"/>
    <col min="13057" max="13057" width="37" customWidth="1"/>
    <col min="13058" max="13058" width="30.75" customWidth="1"/>
    <col min="13059" max="13059" width="29.25" customWidth="1"/>
    <col min="13313" max="13313" width="37" customWidth="1"/>
    <col min="13314" max="13314" width="30.75" customWidth="1"/>
    <col min="13315" max="13315" width="29.25" customWidth="1"/>
    <col min="13569" max="13569" width="37" customWidth="1"/>
    <col min="13570" max="13570" width="30.75" customWidth="1"/>
    <col min="13571" max="13571" width="29.25" customWidth="1"/>
    <col min="13825" max="13825" width="37" customWidth="1"/>
    <col min="13826" max="13826" width="30.75" customWidth="1"/>
    <col min="13827" max="13827" width="29.25" customWidth="1"/>
    <col min="14081" max="14081" width="37" customWidth="1"/>
    <col min="14082" max="14082" width="30.75" customWidth="1"/>
    <col min="14083" max="14083" width="29.25" customWidth="1"/>
    <col min="14337" max="14337" width="37" customWidth="1"/>
    <col min="14338" max="14338" width="30.75" customWidth="1"/>
    <col min="14339" max="14339" width="29.25" customWidth="1"/>
    <col min="14593" max="14593" width="37" customWidth="1"/>
    <col min="14594" max="14594" width="30.75" customWidth="1"/>
    <col min="14595" max="14595" width="29.25" customWidth="1"/>
    <col min="14849" max="14849" width="37" customWidth="1"/>
    <col min="14850" max="14850" width="30.75" customWidth="1"/>
    <col min="14851" max="14851" width="29.25" customWidth="1"/>
    <col min="15105" max="15105" width="37" customWidth="1"/>
    <col min="15106" max="15106" width="30.75" customWidth="1"/>
    <col min="15107" max="15107" width="29.25" customWidth="1"/>
    <col min="15361" max="15361" width="37" customWidth="1"/>
    <col min="15362" max="15362" width="30.75" customWidth="1"/>
    <col min="15363" max="15363" width="29.25" customWidth="1"/>
    <col min="15617" max="15617" width="37" customWidth="1"/>
    <col min="15618" max="15618" width="30.75" customWidth="1"/>
    <col min="15619" max="15619" width="29.25" customWidth="1"/>
    <col min="15873" max="15873" width="37" customWidth="1"/>
    <col min="15874" max="15874" width="30.75" customWidth="1"/>
    <col min="15875" max="15875" width="29.25" customWidth="1"/>
    <col min="16129" max="16129" width="37" customWidth="1"/>
    <col min="16130" max="16130" width="30.75" customWidth="1"/>
    <col min="16131" max="16131" width="29.25" customWidth="1"/>
  </cols>
  <sheetData>
    <row r="1" spans="1:5" x14ac:dyDescent="0.25">
      <c r="A1" s="303" t="s">
        <v>184</v>
      </c>
      <c r="B1" s="304"/>
      <c r="C1" s="305"/>
    </row>
    <row r="2" spans="1:5" x14ac:dyDescent="0.25">
      <c r="A2" s="180" t="s">
        <v>185</v>
      </c>
      <c r="B2" s="287" t="s">
        <v>186</v>
      </c>
      <c r="C2" s="181" t="s">
        <v>187</v>
      </c>
    </row>
    <row r="3" spans="1:5" x14ac:dyDescent="0.25">
      <c r="A3" s="288" t="s">
        <v>188</v>
      </c>
      <c r="B3" s="289" t="s">
        <v>259</v>
      </c>
      <c r="C3" s="290">
        <v>43830</v>
      </c>
    </row>
    <row r="4" spans="1:5" x14ac:dyDescent="0.25">
      <c r="A4" s="306"/>
      <c r="B4" s="307"/>
      <c r="C4" s="308"/>
    </row>
    <row r="5" spans="1:5" x14ac:dyDescent="0.25">
      <c r="A5" s="300" t="s">
        <v>189</v>
      </c>
      <c r="B5" s="301"/>
      <c r="C5" s="302"/>
    </row>
    <row r="6" spans="1:5" x14ac:dyDescent="0.25">
      <c r="A6" s="291"/>
      <c r="B6" s="309"/>
      <c r="C6" s="310"/>
    </row>
    <row r="7" spans="1:5" x14ac:dyDescent="0.25">
      <c r="A7" s="306"/>
      <c r="B7" s="307"/>
      <c r="C7" s="308"/>
    </row>
    <row r="8" spans="1:5" x14ac:dyDescent="0.25">
      <c r="A8" s="300" t="s">
        <v>190</v>
      </c>
      <c r="B8" s="301"/>
      <c r="C8" s="302"/>
    </row>
    <row r="9" spans="1:5" ht="35.25" customHeight="1" x14ac:dyDescent="0.25">
      <c r="A9" s="180" t="s">
        <v>191</v>
      </c>
      <c r="B9" s="287" t="s">
        <v>192</v>
      </c>
      <c r="C9" s="181" t="s">
        <v>193</v>
      </c>
    </row>
    <row r="10" spans="1:5" x14ac:dyDescent="0.25">
      <c r="A10" s="182" t="s">
        <v>194</v>
      </c>
      <c r="B10" s="292">
        <f>'2. Plan de Adquisiciones Global'!E32</f>
        <v>31780100</v>
      </c>
      <c r="C10" s="293">
        <f t="shared" ref="C10:C13" si="0">+B10</f>
        <v>31780100</v>
      </c>
    </row>
    <row r="11" spans="1:5" x14ac:dyDescent="0.25">
      <c r="A11" s="182" t="s">
        <v>195</v>
      </c>
      <c r="B11" s="292">
        <f>'2. Plan de Adquisiciones Global'!E49</f>
        <v>7380000</v>
      </c>
      <c r="C11" s="293">
        <f t="shared" si="0"/>
        <v>7380000</v>
      </c>
    </row>
    <row r="12" spans="1:5" x14ac:dyDescent="0.25">
      <c r="A12" s="182" t="s">
        <v>196</v>
      </c>
      <c r="B12" s="292">
        <f>'2. Plan de Adquisiciones Global'!E62</f>
        <v>7956500</v>
      </c>
      <c r="C12" s="293">
        <f t="shared" si="0"/>
        <v>7956500</v>
      </c>
    </row>
    <row r="13" spans="1:5" x14ac:dyDescent="0.25">
      <c r="A13" s="8" t="s">
        <v>243</v>
      </c>
      <c r="B13" s="292">
        <f>'2. Plan de Adquisiciones Global'!E65</f>
        <v>25933000</v>
      </c>
      <c r="C13" s="293">
        <f t="shared" si="0"/>
        <v>25933000</v>
      </c>
      <c r="E13" s="9"/>
    </row>
    <row r="14" spans="1:5" x14ac:dyDescent="0.25">
      <c r="A14" s="294" t="s">
        <v>3</v>
      </c>
      <c r="B14" s="295">
        <f>SUM(B10:B13)</f>
        <v>73049600</v>
      </c>
      <c r="C14" s="296">
        <f>SUM(C10:C13)</f>
        <v>73049600</v>
      </c>
    </row>
    <row r="15" spans="1:5" x14ac:dyDescent="0.25">
      <c r="A15" s="297"/>
      <c r="B15" s="298"/>
      <c r="C15" s="299"/>
    </row>
    <row r="16" spans="1:5" x14ac:dyDescent="0.25">
      <c r="A16" s="300" t="s">
        <v>197</v>
      </c>
      <c r="B16" s="301"/>
      <c r="C16" s="302"/>
    </row>
    <row r="17" spans="1:3" ht="31.5" x14ac:dyDescent="0.25">
      <c r="A17" s="180" t="s">
        <v>198</v>
      </c>
      <c r="B17" s="287" t="s">
        <v>192</v>
      </c>
      <c r="C17" s="181" t="s">
        <v>199</v>
      </c>
    </row>
    <row r="18" spans="1:3" x14ac:dyDescent="0.25">
      <c r="A18" s="8" t="str">
        <f>'5. Presupuesto POD'!A4</f>
        <v xml:space="preserve">1.1     Reingeniería de los procesos de la administración tributaria. </v>
      </c>
      <c r="B18" s="292">
        <f>'5. Presupuesto POD'!D4</f>
        <v>2140000</v>
      </c>
      <c r="C18" s="293">
        <f>+B18</f>
        <v>2140000</v>
      </c>
    </row>
    <row r="19" spans="1:3" x14ac:dyDescent="0.25">
      <c r="A19" s="8" t="str">
        <f>'5. Presupuesto POD'!A5</f>
        <v>1.2    Modernización de los sistemas y de la infraestructura tecnológica  y Física del SAR</v>
      </c>
      <c r="B19" s="292">
        <f>'5. Presupuesto POD'!D5</f>
        <v>16202000</v>
      </c>
      <c r="C19" s="293">
        <f t="shared" ref="C19:C24" si="1">+B19</f>
        <v>16202000</v>
      </c>
    </row>
    <row r="20" spans="1:3" x14ac:dyDescent="0.25">
      <c r="A20" s="8" t="str">
        <f>'5. Presupuesto POD'!A6</f>
        <v>1.3    Fortalecimiento del talento humano del SAR</v>
      </c>
      <c r="B20" s="292">
        <f>'5. Presupuesto POD'!D6</f>
        <v>29604600</v>
      </c>
      <c r="C20" s="293">
        <f t="shared" si="1"/>
        <v>29604600</v>
      </c>
    </row>
    <row r="21" spans="1:3" s="200" customFormat="1" x14ac:dyDescent="0.25">
      <c r="A21" s="8" t="str">
        <f>'5. Presupuesto POD'!A8</f>
        <v>2.1      Coordinación técnico de la ejecución</v>
      </c>
      <c r="B21" s="292">
        <f>'5. Presupuesto POD'!D7</f>
        <v>1170000</v>
      </c>
      <c r="C21" s="293">
        <f t="shared" si="1"/>
        <v>1170000</v>
      </c>
    </row>
    <row r="22" spans="1:3" s="200" customFormat="1" x14ac:dyDescent="0.25">
      <c r="A22" s="8" t="str">
        <f>'5. Presupuesto POD'!A9</f>
        <v>2.2      Monitoreo y Evaluación</v>
      </c>
      <c r="B22" s="292">
        <f>'5. Presupuesto POD'!D8</f>
        <v>180000</v>
      </c>
      <c r="C22" s="293">
        <f t="shared" si="1"/>
        <v>180000</v>
      </c>
    </row>
    <row r="23" spans="1:3" x14ac:dyDescent="0.25">
      <c r="A23" s="8" t="str">
        <f>'5. Presupuesto POD'!A10</f>
        <v>2.3      Especialistas</v>
      </c>
      <c r="B23" s="292">
        <f>'5. Presupuesto POD'!D9</f>
        <v>250000</v>
      </c>
      <c r="C23" s="293">
        <f t="shared" si="1"/>
        <v>250000</v>
      </c>
    </row>
    <row r="24" spans="1:3" x14ac:dyDescent="0.25">
      <c r="A24" s="8" t="str">
        <f>'5. Presupuesto POD'!A11</f>
        <v>2.4      Auditoria</v>
      </c>
      <c r="B24" s="292">
        <f>'5. Presupuesto POD'!D10</f>
        <v>600000</v>
      </c>
      <c r="C24" s="293">
        <f t="shared" si="1"/>
        <v>600000</v>
      </c>
    </row>
    <row r="25" spans="1:3" ht="16.5" thickBot="1" x14ac:dyDescent="0.3">
      <c r="A25" s="12" t="s">
        <v>3</v>
      </c>
      <c r="B25" s="13">
        <f>'5. Presupuesto POD'!B12</f>
        <v>27116600</v>
      </c>
      <c r="C25" s="14">
        <f>'5. Presupuesto POD'!D12</f>
        <v>49116600</v>
      </c>
    </row>
    <row r="28" spans="1:3" x14ac:dyDescent="0.25">
      <c r="B28" s="9"/>
    </row>
  </sheetData>
  <mergeCells count="7">
    <mergeCell ref="A8:C8"/>
    <mergeCell ref="A16:C16"/>
    <mergeCell ref="A1:C1"/>
    <mergeCell ref="A4:C4"/>
    <mergeCell ref="A5:C5"/>
    <mergeCell ref="B6:C6"/>
    <mergeCell ref="A7:C7"/>
  </mergeCells>
  <pageMargins left="0.7" right="0.7" top="0.75" bottom="0.75" header="0.3" footer="0.3"/>
  <pageSetup scale="97" orientation="landscape" r:id="rId1"/>
  <headerFooter>
    <oddHeader xml:space="preserve">&amp;REER#5 - HO-L1108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6"/>
  <sheetViews>
    <sheetView showGridLines="0" topLeftCell="A42" zoomScale="60" zoomScaleNormal="60" zoomScaleSheetLayoutView="80" workbookViewId="0">
      <selection activeCell="G47" sqref="G47"/>
    </sheetView>
  </sheetViews>
  <sheetFormatPr defaultColWidth="9" defaultRowHeight="15.75" x14ac:dyDescent="0.25"/>
  <cols>
    <col min="1" max="1" width="8.125" style="18" customWidth="1"/>
    <col min="2" max="2" width="50" style="30" customWidth="1"/>
    <col min="3" max="3" width="11.25" style="31" customWidth="1"/>
    <col min="4" max="4" width="11.125" style="30" customWidth="1"/>
    <col min="5" max="5" width="19.25" style="30" customWidth="1"/>
    <col min="6" max="6" width="17.125" style="30" customWidth="1"/>
    <col min="7" max="7" width="16.75" style="30" customWidth="1"/>
    <col min="8" max="8" width="11.875" style="30" customWidth="1"/>
    <col min="9" max="9" width="14.125" style="31" customWidth="1"/>
    <col min="10" max="10" width="27.125" style="31" bestFit="1" customWidth="1"/>
    <col min="11" max="11" width="15.125" style="30" customWidth="1"/>
    <col min="12" max="12" width="14.125" style="30" customWidth="1"/>
    <col min="13" max="13" width="81.375" style="30" customWidth="1"/>
    <col min="14" max="37" width="9" style="250"/>
    <col min="38" max="16384" width="9" style="30"/>
  </cols>
  <sheetData>
    <row r="1" spans="1:46" ht="51.6" customHeight="1" x14ac:dyDescent="0.35">
      <c r="A1" s="314" t="str">
        <f>'3. Presupuesto detallado-POA'!C1</f>
        <v xml:space="preserve">Fortalecimiento Institucional y Operativo de la Administración
Tributaria HO-L1108. 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</row>
    <row r="2" spans="1:46" ht="21" x14ac:dyDescent="0.25">
      <c r="A2" s="316" t="s">
        <v>145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</row>
    <row r="3" spans="1:46" x14ac:dyDescent="0.25">
      <c r="K3" s="317" t="s">
        <v>144</v>
      </c>
      <c r="L3" s="318"/>
    </row>
    <row r="4" spans="1:46" s="4" customFormat="1" ht="101.25" customHeight="1" x14ac:dyDescent="0.25">
      <c r="A4" s="15" t="s">
        <v>2</v>
      </c>
      <c r="B4" s="160" t="s">
        <v>135</v>
      </c>
      <c r="C4" s="160" t="s">
        <v>136</v>
      </c>
      <c r="D4" s="160" t="s">
        <v>137</v>
      </c>
      <c r="E4" s="160" t="s">
        <v>138</v>
      </c>
      <c r="F4" s="160" t="s">
        <v>139</v>
      </c>
      <c r="G4" s="160" t="s">
        <v>140</v>
      </c>
      <c r="H4" s="160" t="s">
        <v>0</v>
      </c>
      <c r="I4" s="160" t="s">
        <v>141</v>
      </c>
      <c r="J4" s="160" t="s">
        <v>249</v>
      </c>
      <c r="K4" s="160" t="s">
        <v>142</v>
      </c>
      <c r="L4" s="160" t="s">
        <v>143</v>
      </c>
      <c r="M4" s="160" t="s">
        <v>202</v>
      </c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</row>
    <row r="5" spans="1:46" s="4" customFormat="1" ht="23.25" customHeight="1" thickBot="1" x14ac:dyDescent="0.3">
      <c r="A5" s="319" t="s">
        <v>146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1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</row>
    <row r="6" spans="1:46" s="2" customFormat="1" ht="51.6" customHeight="1" x14ac:dyDescent="0.25">
      <c r="A6" s="240">
        <v>1</v>
      </c>
      <c r="B6" s="251" t="str">
        <f>'3. Presupuesto detallado-POA'!A5</f>
        <v>Consultoría individual. Estrategia de implementación de la reforma (Creación del SAR)</v>
      </c>
      <c r="C6" s="236" t="s">
        <v>4</v>
      </c>
      <c r="D6" s="217" t="s">
        <v>1</v>
      </c>
      <c r="E6" s="218">
        <f>'3. Presupuesto detallado-POA'!B5</f>
        <v>0</v>
      </c>
      <c r="F6" s="218"/>
      <c r="G6" s="218">
        <f>+E6+F6</f>
        <v>0</v>
      </c>
      <c r="H6" s="216">
        <v>1</v>
      </c>
      <c r="I6" s="219" t="s">
        <v>242</v>
      </c>
      <c r="J6" s="219" t="s">
        <v>6</v>
      </c>
      <c r="K6" s="216">
        <v>2015</v>
      </c>
      <c r="L6" s="216">
        <v>2015</v>
      </c>
      <c r="M6" s="252" t="str">
        <f>'3. Presupuesto detallado-POA'!C5</f>
        <v>Ok compartir documento</v>
      </c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</row>
    <row r="7" spans="1:46" s="2" customFormat="1" ht="95.45" customHeight="1" x14ac:dyDescent="0.25">
      <c r="A7" s="241">
        <f>A6+1</f>
        <v>2</v>
      </c>
      <c r="B7" s="253" t="str">
        <f>'3. Presupuesto detallado-POA'!A6</f>
        <v>Consultorías, viáticos. Revisión del modelo de negocio de Rentas Internas y manuales procedimientos (Manual unico)</v>
      </c>
      <c r="C7" s="237" t="s">
        <v>4</v>
      </c>
      <c r="D7" s="208" t="s">
        <v>1</v>
      </c>
      <c r="E7" s="19">
        <f>'3. Presupuesto detallado-POA'!B6</f>
        <v>80000</v>
      </c>
      <c r="F7" s="19"/>
      <c r="G7" s="19">
        <f t="shared" ref="G7:G31" si="0">+E7+F7</f>
        <v>80000</v>
      </c>
      <c r="H7" s="208">
        <v>1</v>
      </c>
      <c r="I7" s="209" t="s">
        <v>242</v>
      </c>
      <c r="J7" s="209" t="s">
        <v>6</v>
      </c>
      <c r="K7" s="208">
        <v>2015</v>
      </c>
      <c r="L7" s="208">
        <v>2015</v>
      </c>
      <c r="M7" s="254" t="str">
        <f>'3. Presupuesto detallado-POA'!C6</f>
        <v xml:space="preserve">El modelo de aduanas fue hecho con otra asistencia técnica) y entrenamiento del personal del SAR.            SRI 5 personas - 3 semanas (Ecuador) </v>
      </c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</row>
    <row r="8" spans="1:46" s="2" customFormat="1" ht="60" x14ac:dyDescent="0.25">
      <c r="A8" s="241">
        <f t="shared" ref="A8:A31" si="1">A7+1</f>
        <v>3</v>
      </c>
      <c r="B8" s="253" t="str">
        <f>'3. Presupuesto detallado-POA'!A7</f>
        <v>Consultorías individuales. Desarrollo de las reglas de negocio 
 337 semanas + 117 semanas
Desarrollo del flujo, parametrización y reglas. Manual de las reglas del negocio. Adquirir herramienta. Motor de reglas.</v>
      </c>
      <c r="C8" s="237" t="s">
        <v>4</v>
      </c>
      <c r="D8" s="208" t="s">
        <v>1</v>
      </c>
      <c r="E8" s="19">
        <f>'3. Presupuesto detallado-POA'!B7</f>
        <v>2000000</v>
      </c>
      <c r="F8" s="19"/>
      <c r="G8" s="19">
        <f t="shared" si="0"/>
        <v>2000000</v>
      </c>
      <c r="H8" s="208">
        <v>1</v>
      </c>
      <c r="I8" s="209" t="s">
        <v>242</v>
      </c>
      <c r="J8" s="209" t="s">
        <v>6</v>
      </c>
      <c r="K8" s="208">
        <v>2015</v>
      </c>
      <c r="L8" s="208">
        <v>2015</v>
      </c>
      <c r="M8" s="254" t="str">
        <f>'3. Presupuesto detallado-POA'!C7</f>
        <v>Temas : Registro, gestión de declaraciones, cuenta corriente, contabilidad, cobro, fiscalización, auditoria, contenciosos administrativo, riesgo, recaudación, inteligencia.</v>
      </c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</row>
    <row r="9" spans="1:46" s="2" customFormat="1" ht="31.5" x14ac:dyDescent="0.25">
      <c r="A9" s="241">
        <f t="shared" si="1"/>
        <v>4</v>
      </c>
      <c r="B9" s="253" t="str">
        <f>'3. Presupuesto detallado-POA'!A8</f>
        <v>Consultoria individual. Fortalecimiento de la Unidad de Organización y Métodos</v>
      </c>
      <c r="C9" s="237" t="s">
        <v>4</v>
      </c>
      <c r="D9" s="208" t="s">
        <v>1</v>
      </c>
      <c r="E9" s="19">
        <f>'3. Presupuesto detallado-POA'!B8</f>
        <v>60000</v>
      </c>
      <c r="F9" s="19"/>
      <c r="G9" s="19">
        <f t="shared" si="0"/>
        <v>60000</v>
      </c>
      <c r="H9" s="208">
        <v>1</v>
      </c>
      <c r="I9" s="209" t="s">
        <v>242</v>
      </c>
      <c r="J9" s="209" t="s">
        <v>6</v>
      </c>
      <c r="K9" s="208">
        <v>2015</v>
      </c>
      <c r="L9" s="208">
        <v>2015</v>
      </c>
      <c r="M9" s="254" t="str">
        <f>'3. Presupuesto detallado-POA'!C8</f>
        <v>Personal. 6 personas 10 meses (US$1,000)
4 rentas y 2 de planificación</v>
      </c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</row>
    <row r="10" spans="1:46" s="2" customFormat="1" ht="31.5" x14ac:dyDescent="0.25">
      <c r="A10" s="241">
        <f t="shared" si="1"/>
        <v>5</v>
      </c>
      <c r="B10" s="253" t="str">
        <f>'3. Presupuesto detallado-POA'!A9</f>
        <v>Consultoría  individual. Modelo Organizacional del SAR con la dotación de personal por unidad geográfica</v>
      </c>
      <c r="C10" s="237" t="s">
        <v>4</v>
      </c>
      <c r="D10" s="208" t="s">
        <v>1</v>
      </c>
      <c r="E10" s="19">
        <f>'3. Presupuesto detallado-POA'!B9</f>
        <v>0</v>
      </c>
      <c r="F10" s="19"/>
      <c r="G10" s="19">
        <f t="shared" si="0"/>
        <v>0</v>
      </c>
      <c r="H10" s="208">
        <v>1</v>
      </c>
      <c r="I10" s="209" t="s">
        <v>242</v>
      </c>
      <c r="J10" s="209" t="s">
        <v>6</v>
      </c>
      <c r="K10" s="208">
        <v>2015</v>
      </c>
      <c r="L10" s="208">
        <v>2015</v>
      </c>
      <c r="M10" s="254" t="str">
        <f>'3. Presupuesto detallado-POA'!C9</f>
        <v>Ok compartir documento</v>
      </c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</row>
    <row r="11" spans="1:46" s="2" customFormat="1" ht="30" customHeight="1" thickBot="1" x14ac:dyDescent="0.3">
      <c r="A11" s="242">
        <f t="shared" si="1"/>
        <v>6</v>
      </c>
      <c r="B11" s="255" t="str">
        <f>'3. Presupuesto detallado-POA'!A10</f>
        <v>Consultoría  individual. Nuevo Marco Legal de SAR</v>
      </c>
      <c r="C11" s="238" t="s">
        <v>4</v>
      </c>
      <c r="D11" s="222" t="s">
        <v>1</v>
      </c>
      <c r="E11" s="223">
        <f>'3. Presupuesto detallado-POA'!B10</f>
        <v>0</v>
      </c>
      <c r="F11" s="223"/>
      <c r="G11" s="223">
        <f t="shared" si="0"/>
        <v>0</v>
      </c>
      <c r="H11" s="222">
        <v>1</v>
      </c>
      <c r="I11" s="224" t="s">
        <v>242</v>
      </c>
      <c r="J11" s="224" t="s">
        <v>6</v>
      </c>
      <c r="K11" s="222">
        <v>2015</v>
      </c>
      <c r="L11" s="222">
        <v>2015</v>
      </c>
      <c r="M11" s="256" t="str">
        <f>'3. Presupuesto detallado-POA'!C10</f>
        <v>Ok compartir documento</v>
      </c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</row>
    <row r="12" spans="1:46" s="2" customFormat="1" ht="39" customHeight="1" x14ac:dyDescent="0.25">
      <c r="A12" s="239">
        <f t="shared" si="1"/>
        <v>7</v>
      </c>
      <c r="B12" s="212" t="str">
        <f>'3. Presupuesto detallado-POA'!A13</f>
        <v>Consultoría individual internacional. Especificación del Sistema Informático</v>
      </c>
      <c r="C12" s="213" t="s">
        <v>4</v>
      </c>
      <c r="D12" s="213" t="s">
        <v>1</v>
      </c>
      <c r="E12" s="81">
        <f>'3. Presupuesto detallado-POA'!B13</f>
        <v>36000</v>
      </c>
      <c r="F12" s="81"/>
      <c r="G12" s="81">
        <f t="shared" si="0"/>
        <v>36000</v>
      </c>
      <c r="H12" s="213">
        <v>2</v>
      </c>
      <c r="I12" s="214" t="s">
        <v>242</v>
      </c>
      <c r="J12" s="214" t="s">
        <v>247</v>
      </c>
      <c r="K12" s="213">
        <v>2015</v>
      </c>
      <c r="L12" s="213">
        <v>2015</v>
      </c>
      <c r="M12" s="212" t="str">
        <f>'3. Presupuesto detallado-POA'!C13</f>
        <v xml:space="preserve">Especificación del sistema 24,000 + 12,000 viático </v>
      </c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</row>
    <row r="13" spans="1:46" s="257" customFormat="1" ht="40.5" customHeight="1" x14ac:dyDescent="0.25">
      <c r="A13" s="220">
        <f t="shared" si="1"/>
        <v>8</v>
      </c>
      <c r="B13" s="210" t="str">
        <f>'3. Presupuesto detallado-POA'!A15</f>
        <v>Consultorías individuales o firma. Implantación del Sistema</v>
      </c>
      <c r="C13" s="229" t="s">
        <v>4</v>
      </c>
      <c r="D13" s="229" t="s">
        <v>1</v>
      </c>
      <c r="E13" s="19">
        <f>'3. Presupuesto detallado-POA'!B15</f>
        <v>576000</v>
      </c>
      <c r="F13" s="19"/>
      <c r="G13" s="19">
        <f t="shared" si="0"/>
        <v>576000</v>
      </c>
      <c r="H13" s="208">
        <v>2</v>
      </c>
      <c r="I13" s="209" t="s">
        <v>242</v>
      </c>
      <c r="J13" s="209" t="s">
        <v>6</v>
      </c>
      <c r="K13" s="208">
        <v>2017</v>
      </c>
      <c r="L13" s="208">
        <v>2018</v>
      </c>
      <c r="M13" s="210" t="str">
        <f>'3. Presupuesto detallado-POA'!C15</f>
        <v>Equipo de 4 consultores por 6 meses +  2 po 2 años</v>
      </c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250"/>
      <c r="Y13" s="250"/>
      <c r="Z13" s="250"/>
      <c r="AA13" s="250"/>
      <c r="AB13" s="250"/>
      <c r="AC13" s="250"/>
      <c r="AD13" s="250"/>
      <c r="AE13" s="250"/>
      <c r="AF13" s="250"/>
      <c r="AG13" s="250"/>
      <c r="AH13" s="250"/>
      <c r="AI13" s="250"/>
      <c r="AJ13" s="250"/>
      <c r="AK13" s="250"/>
      <c r="AL13" s="250"/>
      <c r="AM13" s="250"/>
      <c r="AN13" s="250"/>
      <c r="AO13" s="250"/>
      <c r="AP13" s="250"/>
      <c r="AQ13" s="250"/>
      <c r="AR13" s="250"/>
      <c r="AS13" s="250"/>
      <c r="AT13" s="250"/>
    </row>
    <row r="14" spans="1:46" ht="32.25" thickBot="1" x14ac:dyDescent="0.3">
      <c r="A14" s="221">
        <f t="shared" si="1"/>
        <v>9</v>
      </c>
      <c r="B14" s="226" t="str">
        <f>'3. Presupuesto detallado-POA'!A16</f>
        <v>Consultoría individual. Administrador de Base de Datos</v>
      </c>
      <c r="C14" s="222" t="s">
        <v>4</v>
      </c>
      <c r="D14" s="222" t="s">
        <v>1</v>
      </c>
      <c r="E14" s="223">
        <f>'3. Presupuesto detallado-POA'!B16</f>
        <v>210000</v>
      </c>
      <c r="F14" s="223"/>
      <c r="G14" s="223">
        <f t="shared" si="0"/>
        <v>210000</v>
      </c>
      <c r="H14" s="222">
        <v>2</v>
      </c>
      <c r="I14" s="224" t="s">
        <v>242</v>
      </c>
      <c r="J14" s="224" t="s">
        <v>6</v>
      </c>
      <c r="K14" s="222">
        <v>2015</v>
      </c>
      <c r="L14" s="222">
        <v>2019</v>
      </c>
      <c r="M14" s="226" t="str">
        <f>'3. Presupuesto detallado-POA'!C16</f>
        <v>Oracle (5 años)
Es necesario inmediatamente</v>
      </c>
      <c r="AL14" s="250"/>
      <c r="AM14" s="250"/>
      <c r="AN14" s="250"/>
      <c r="AO14" s="250"/>
      <c r="AP14" s="250"/>
      <c r="AQ14" s="250"/>
      <c r="AR14" s="250"/>
      <c r="AS14" s="250"/>
      <c r="AT14" s="250"/>
    </row>
    <row r="15" spans="1:46" ht="31.5" x14ac:dyDescent="0.25">
      <c r="A15" s="243">
        <f t="shared" si="1"/>
        <v>10</v>
      </c>
      <c r="B15" s="212" t="str">
        <f>'3. Presupuesto detallado-POA'!C37</f>
        <v xml:space="preserve">Consultoría individual. Régimen especial laboral, normativa de reclutamiento (in house ok) </v>
      </c>
      <c r="C15" s="213" t="s">
        <v>4</v>
      </c>
      <c r="D15" s="213" t="s">
        <v>1</v>
      </c>
      <c r="E15" s="81">
        <f>'3. Presupuesto detallado-POA'!B37</f>
        <v>0</v>
      </c>
      <c r="F15" s="81"/>
      <c r="G15" s="81">
        <f t="shared" si="0"/>
        <v>0</v>
      </c>
      <c r="H15" s="213">
        <v>3</v>
      </c>
      <c r="I15" s="214" t="s">
        <v>242</v>
      </c>
      <c r="J15" s="214" t="s">
        <v>6</v>
      </c>
      <c r="K15" s="213">
        <v>2015</v>
      </c>
      <c r="L15" s="213">
        <v>2015</v>
      </c>
      <c r="M15" s="212" t="str">
        <f>'3. Presupuesto detallado-POA'!C37</f>
        <v xml:space="preserve">Consultoría individual. Régimen especial laboral, normativa de reclutamiento (in house ok) </v>
      </c>
      <c r="AL15" s="250"/>
      <c r="AM15" s="250"/>
      <c r="AN15" s="250"/>
      <c r="AO15" s="250"/>
      <c r="AP15" s="250"/>
      <c r="AQ15" s="250"/>
      <c r="AR15" s="250"/>
      <c r="AS15" s="250"/>
      <c r="AT15" s="250"/>
    </row>
    <row r="16" spans="1:46" ht="47.25" x14ac:dyDescent="0.25">
      <c r="A16" s="244">
        <f t="shared" si="1"/>
        <v>11</v>
      </c>
      <c r="B16" s="210" t="str">
        <f>'3. Presupuesto detallado-POA'!C38</f>
        <v>Consultor individual. Establecer la escala salarial. Validación manual de clasificación de puestos y perfiles - in house</v>
      </c>
      <c r="C16" s="208" t="s">
        <v>4</v>
      </c>
      <c r="D16" s="208" t="s">
        <v>1</v>
      </c>
      <c r="E16" s="19">
        <f>'3. Presupuesto detallado-POA'!B38</f>
        <v>3000</v>
      </c>
      <c r="F16" s="19"/>
      <c r="G16" s="19">
        <f t="shared" si="0"/>
        <v>3000</v>
      </c>
      <c r="H16" s="208">
        <v>3</v>
      </c>
      <c r="I16" s="209" t="s">
        <v>242</v>
      </c>
      <c r="J16" s="209" t="s">
        <v>6</v>
      </c>
      <c r="K16" s="208">
        <v>2015</v>
      </c>
      <c r="L16" s="208">
        <v>2015</v>
      </c>
      <c r="M16" s="210" t="str">
        <f>'3. Presupuesto detallado-POA'!C38</f>
        <v>Consultor individual. Establecer la escala salarial. Validación manual de clasificación de puestos y perfiles - in house</v>
      </c>
      <c r="AL16" s="250"/>
      <c r="AM16" s="250"/>
      <c r="AN16" s="250"/>
      <c r="AO16" s="250"/>
      <c r="AP16" s="250"/>
      <c r="AQ16" s="250"/>
      <c r="AR16" s="250"/>
      <c r="AS16" s="250"/>
      <c r="AT16" s="250"/>
    </row>
    <row r="17" spans="1:46" ht="31.5" x14ac:dyDescent="0.25">
      <c r="A17" s="244">
        <f t="shared" si="1"/>
        <v>12</v>
      </c>
      <c r="B17" s="210" t="str">
        <f>'3. Presupuesto detallado-POA'!C39</f>
        <v xml:space="preserve">Consultor individual. Establecer la escala salarial </v>
      </c>
      <c r="C17" s="208" t="s">
        <v>4</v>
      </c>
      <c r="D17" s="208" t="s">
        <v>1</v>
      </c>
      <c r="E17" s="19">
        <f>'3. Presupuesto detallado-POA'!B39</f>
        <v>26400</v>
      </c>
      <c r="F17" s="19"/>
      <c r="G17" s="19">
        <f t="shared" si="0"/>
        <v>26400</v>
      </c>
      <c r="H17" s="208">
        <v>3</v>
      </c>
      <c r="I17" s="209" t="s">
        <v>242</v>
      </c>
      <c r="J17" s="209" t="s">
        <v>6</v>
      </c>
      <c r="K17" s="208">
        <v>2015</v>
      </c>
      <c r="L17" s="208">
        <v>2015</v>
      </c>
      <c r="M17" s="210" t="str">
        <f>'3. Presupuesto detallado-POA'!C39</f>
        <v xml:space="preserve">Consultor individual. Establecer la escala salarial </v>
      </c>
      <c r="AL17" s="250"/>
      <c r="AM17" s="250"/>
      <c r="AN17" s="250"/>
      <c r="AO17" s="250"/>
      <c r="AP17" s="250"/>
      <c r="AQ17" s="250"/>
      <c r="AR17" s="250"/>
      <c r="AS17" s="250"/>
      <c r="AT17" s="250"/>
    </row>
    <row r="18" spans="1:46" ht="47.25" x14ac:dyDescent="0.25">
      <c r="A18" s="244">
        <f t="shared" si="1"/>
        <v>13</v>
      </c>
      <c r="B18" s="210" t="str">
        <f>'3. Presupuesto detallado-POA'!C40</f>
        <v>Consultor individual para implementación del código de ética. Código de ética (in house 3M) y evaluaciones periodicas</v>
      </c>
      <c r="C18" s="208" t="s">
        <v>4</v>
      </c>
      <c r="D18" s="208" t="s">
        <v>1</v>
      </c>
      <c r="E18" s="19">
        <f>'3. Presupuesto detallado-POA'!B40</f>
        <v>27000</v>
      </c>
      <c r="F18" s="19"/>
      <c r="G18" s="19">
        <f t="shared" si="0"/>
        <v>27000</v>
      </c>
      <c r="H18" s="208">
        <v>3</v>
      </c>
      <c r="I18" s="209" t="s">
        <v>242</v>
      </c>
      <c r="J18" s="209" t="s">
        <v>6</v>
      </c>
      <c r="K18" s="208">
        <v>2015</v>
      </c>
      <c r="L18" s="208">
        <v>2015</v>
      </c>
      <c r="M18" s="210" t="str">
        <f>'3. Presupuesto detallado-POA'!C40</f>
        <v>Consultor individual para implementación del código de ética. Código de ética (in house 3M) y evaluaciones periodicas</v>
      </c>
      <c r="AL18" s="250"/>
      <c r="AM18" s="250"/>
      <c r="AN18" s="250"/>
      <c r="AO18" s="250"/>
      <c r="AP18" s="250"/>
      <c r="AQ18" s="250"/>
      <c r="AR18" s="250"/>
      <c r="AS18" s="250"/>
      <c r="AT18" s="250"/>
    </row>
    <row r="19" spans="1:46" s="258" customFormat="1" ht="31.5" x14ac:dyDescent="0.25">
      <c r="A19" s="244">
        <f t="shared" si="1"/>
        <v>14</v>
      </c>
      <c r="B19" s="210" t="str">
        <f>'3. Presupuesto detallado-POA'!C41</f>
        <v>Consultor individual. Diseño de la Evaluación de desempeño y promociones. Diseño de la malla curricular</v>
      </c>
      <c r="C19" s="208" t="s">
        <v>4</v>
      </c>
      <c r="D19" s="208" t="s">
        <v>1</v>
      </c>
      <c r="E19" s="19">
        <f>'3. Presupuesto detallado-POA'!B41</f>
        <v>24000</v>
      </c>
      <c r="F19" s="19"/>
      <c r="G19" s="19">
        <f t="shared" si="0"/>
        <v>24000</v>
      </c>
      <c r="H19" s="208">
        <v>3</v>
      </c>
      <c r="I19" s="209" t="s">
        <v>242</v>
      </c>
      <c r="J19" s="209" t="s">
        <v>6</v>
      </c>
      <c r="K19" s="208">
        <v>2015</v>
      </c>
      <c r="L19" s="208">
        <v>2015</v>
      </c>
      <c r="M19" s="210" t="str">
        <f>'3. Presupuesto detallado-POA'!C41</f>
        <v>Consultor individual. Diseño de la Evaluación de desempeño y promociones. Diseño de la malla curricular</v>
      </c>
      <c r="N19" s="250"/>
      <c r="O19" s="250"/>
      <c r="P19" s="250"/>
      <c r="Q19" s="250"/>
      <c r="R19" s="250"/>
      <c r="S19" s="250"/>
      <c r="T19" s="250"/>
      <c r="U19" s="250"/>
      <c r="V19" s="250"/>
      <c r="W19" s="250"/>
      <c r="X19" s="250"/>
      <c r="Y19" s="250"/>
      <c r="Z19" s="250"/>
      <c r="AA19" s="250"/>
      <c r="AB19" s="250"/>
      <c r="AC19" s="250"/>
      <c r="AD19" s="250"/>
      <c r="AE19" s="250"/>
      <c r="AF19" s="250"/>
      <c r="AG19" s="250"/>
      <c r="AH19" s="250"/>
      <c r="AI19" s="250"/>
      <c r="AJ19" s="250"/>
      <c r="AK19" s="250"/>
    </row>
    <row r="20" spans="1:46" s="258" customFormat="1" ht="39" customHeight="1" x14ac:dyDescent="0.25">
      <c r="A20" s="244">
        <f t="shared" si="1"/>
        <v>15</v>
      </c>
      <c r="B20" s="210" t="str">
        <f>'3. Presupuesto detallado-POA'!C42</f>
        <v>Consultor individual. Manual para la sostenibilidad del ambiente de control, proactivo y reactivo.</v>
      </c>
      <c r="C20" s="208" t="s">
        <v>4</v>
      </c>
      <c r="D20" s="208" t="s">
        <v>1</v>
      </c>
      <c r="E20" s="19">
        <f>'3. Presupuesto detallado-POA'!B42</f>
        <v>9000</v>
      </c>
      <c r="F20" s="19"/>
      <c r="G20" s="19">
        <f t="shared" si="0"/>
        <v>9000</v>
      </c>
      <c r="H20" s="208">
        <v>3</v>
      </c>
      <c r="I20" s="209" t="s">
        <v>242</v>
      </c>
      <c r="J20" s="209" t="s">
        <v>6</v>
      </c>
      <c r="K20" s="208">
        <v>2015</v>
      </c>
      <c r="L20" s="208">
        <v>2015</v>
      </c>
      <c r="M20" s="210" t="str">
        <f>'3. Presupuesto detallado-POA'!C42</f>
        <v>Consultor individual. Manual para la sostenibilidad del ambiente de control, proactivo y reactivo.</v>
      </c>
      <c r="N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250"/>
      <c r="AB20" s="250"/>
      <c r="AC20" s="250"/>
      <c r="AD20" s="250"/>
      <c r="AE20" s="250"/>
      <c r="AF20" s="250"/>
      <c r="AG20" s="250"/>
      <c r="AH20" s="250"/>
      <c r="AI20" s="250"/>
      <c r="AJ20" s="250"/>
      <c r="AK20" s="250"/>
    </row>
    <row r="21" spans="1:46" s="258" customFormat="1" ht="31.5" x14ac:dyDescent="0.25">
      <c r="A21" s="244">
        <f t="shared" si="1"/>
        <v>16</v>
      </c>
      <c r="B21" s="210" t="str">
        <f>'3. Presupuesto detallado-POA'!C45</f>
        <v>Consultoría individual. Proceso de Indemnizaciones</v>
      </c>
      <c r="C21" s="208" t="s">
        <v>4</v>
      </c>
      <c r="D21" s="208" t="s">
        <v>1</v>
      </c>
      <c r="E21" s="19">
        <f>'3. Presupuesto detallado-POA'!B45</f>
        <v>27000000</v>
      </c>
      <c r="F21" s="19"/>
      <c r="G21" s="19">
        <f t="shared" si="0"/>
        <v>27000000</v>
      </c>
      <c r="H21" s="208">
        <v>3</v>
      </c>
      <c r="I21" s="209" t="s">
        <v>242</v>
      </c>
      <c r="J21" s="209" t="s">
        <v>6</v>
      </c>
      <c r="K21" s="208">
        <v>2015</v>
      </c>
      <c r="L21" s="208">
        <v>2016</v>
      </c>
      <c r="M21" s="210" t="str">
        <f>'3. Presupuesto detallado-POA'!C45</f>
        <v>Consultoría individual. Proceso de Indemnizaciones</v>
      </c>
      <c r="N21" s="250"/>
      <c r="O21" s="250"/>
      <c r="P21" s="250"/>
      <c r="Q21" s="250"/>
      <c r="R21" s="250"/>
      <c r="S21" s="250"/>
      <c r="T21" s="250"/>
      <c r="U21" s="250"/>
      <c r="V21" s="250"/>
      <c r="W21" s="250"/>
      <c r="X21" s="250"/>
      <c r="Y21" s="250"/>
      <c r="Z21" s="250"/>
      <c r="AA21" s="250"/>
      <c r="AB21" s="250"/>
      <c r="AC21" s="250"/>
      <c r="AD21" s="250"/>
      <c r="AE21" s="250"/>
      <c r="AF21" s="250"/>
      <c r="AG21" s="250"/>
      <c r="AH21" s="250"/>
      <c r="AI21" s="250"/>
      <c r="AJ21" s="250"/>
      <c r="AK21" s="250"/>
    </row>
    <row r="22" spans="1:46" s="258" customFormat="1" ht="30.75" customHeight="1" x14ac:dyDescent="0.25">
      <c r="A22" s="244">
        <f t="shared" si="1"/>
        <v>17</v>
      </c>
      <c r="B22" s="210" t="str">
        <f>'3. Presupuesto detallado-POA'!C48</f>
        <v>Consultoría individual internacional. Gestión de los despidos
Viáticos incluidos (para seguimiento de fechas)</v>
      </c>
      <c r="C22" s="208" t="s">
        <v>4</v>
      </c>
      <c r="D22" s="208" t="s">
        <v>1</v>
      </c>
      <c r="E22" s="19">
        <f>'3. Presupuesto detallado-POA'!B48</f>
        <v>52800</v>
      </c>
      <c r="F22" s="19"/>
      <c r="G22" s="19">
        <f t="shared" si="0"/>
        <v>52800</v>
      </c>
      <c r="H22" s="208">
        <v>3</v>
      </c>
      <c r="I22" s="209" t="s">
        <v>242</v>
      </c>
      <c r="J22" s="214" t="s">
        <v>247</v>
      </c>
      <c r="K22" s="208">
        <v>2015</v>
      </c>
      <c r="L22" s="208">
        <v>2015</v>
      </c>
      <c r="M22" s="210" t="str">
        <f>'3. Presupuesto detallado-POA'!C48</f>
        <v>Consultoría individual internacional. Gestión de los despidos
Viáticos incluidos (para seguimiento de fechas)</v>
      </c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  <c r="AB22" s="250"/>
      <c r="AC22" s="250"/>
      <c r="AD22" s="250"/>
      <c r="AE22" s="250"/>
      <c r="AF22" s="250"/>
      <c r="AG22" s="250"/>
      <c r="AH22" s="250"/>
      <c r="AI22" s="250"/>
      <c r="AJ22" s="250"/>
      <c r="AK22" s="250"/>
    </row>
    <row r="23" spans="1:46" s="258" customFormat="1" ht="31.5" x14ac:dyDescent="0.25">
      <c r="A23" s="244">
        <f t="shared" si="1"/>
        <v>18</v>
      </c>
      <c r="B23" s="210" t="str">
        <f>'3. Presupuesto detallado-POA'!C49</f>
        <v>Consultoría individual nacional. Abogado laboralista y administrativista para montar workflow de despidos</v>
      </c>
      <c r="C23" s="208" t="s">
        <v>4</v>
      </c>
      <c r="D23" s="208" t="s">
        <v>1</v>
      </c>
      <c r="E23" s="19">
        <f>'3. Presupuesto detallado-POA'!B49</f>
        <v>9900</v>
      </c>
      <c r="F23" s="19"/>
      <c r="G23" s="19">
        <f t="shared" si="0"/>
        <v>9900</v>
      </c>
      <c r="H23" s="208">
        <v>3</v>
      </c>
      <c r="I23" s="209" t="s">
        <v>242</v>
      </c>
      <c r="J23" s="209" t="s">
        <v>6</v>
      </c>
      <c r="K23" s="208">
        <v>2015</v>
      </c>
      <c r="L23" s="208">
        <v>2015</v>
      </c>
      <c r="M23" s="210" t="str">
        <f>'3. Presupuesto detallado-POA'!C49</f>
        <v>Consultoría individual nacional. Abogado laboralista y administrativista para montar workflow de despidos</v>
      </c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</row>
    <row r="24" spans="1:46" s="258" customFormat="1" ht="45.75" customHeight="1" x14ac:dyDescent="0.25">
      <c r="A24" s="244">
        <f t="shared" si="1"/>
        <v>19</v>
      </c>
      <c r="B24" s="210" t="str">
        <f>'3. Presupuesto detallado-POA'!A53</f>
        <v>Consultoría internacional. Coaching gerencial para el proceso de transición (3)</v>
      </c>
      <c r="C24" s="208" t="s">
        <v>4</v>
      </c>
      <c r="D24" s="208" t="s">
        <v>1</v>
      </c>
      <c r="E24" s="19">
        <f>'3. Presupuesto detallado-POA'!B53</f>
        <v>536000</v>
      </c>
      <c r="F24" s="19"/>
      <c r="G24" s="19">
        <f t="shared" si="0"/>
        <v>536000</v>
      </c>
      <c r="H24" s="208">
        <v>3</v>
      </c>
      <c r="I24" s="209" t="s">
        <v>242</v>
      </c>
      <c r="J24" s="214" t="s">
        <v>247</v>
      </c>
      <c r="K24" s="208">
        <v>2015</v>
      </c>
      <c r="L24" s="208">
        <v>2017</v>
      </c>
      <c r="M24" s="211" t="str">
        <f>'3. Presupuesto detallado-POA'!C53</f>
        <v>Tecnología, RH, fiscalización, Aduanas, Planificación Estratégica y estudios fiscales.
6 meses iniciais y una semana por mes</v>
      </c>
      <c r="N24" s="250"/>
      <c r="O24" s="250"/>
      <c r="P24" s="250"/>
      <c r="Q24" s="250"/>
      <c r="R24" s="250"/>
      <c r="S24" s="250"/>
      <c r="T24" s="250"/>
      <c r="U24" s="250"/>
      <c r="V24" s="250"/>
      <c r="W24" s="250"/>
      <c r="X24" s="250"/>
      <c r="Y24" s="250"/>
      <c r="Z24" s="250"/>
      <c r="AA24" s="250"/>
      <c r="AB24" s="250"/>
      <c r="AC24" s="250"/>
      <c r="AD24" s="250"/>
      <c r="AE24" s="250"/>
      <c r="AF24" s="250"/>
      <c r="AG24" s="250"/>
      <c r="AH24" s="250"/>
      <c r="AI24" s="250"/>
      <c r="AJ24" s="250"/>
      <c r="AK24" s="250"/>
    </row>
    <row r="25" spans="1:46" s="258" customFormat="1" ht="32.25" thickBot="1" x14ac:dyDescent="0.3">
      <c r="A25" s="245">
        <f t="shared" si="1"/>
        <v>20</v>
      </c>
      <c r="B25" s="227" t="str">
        <f>'3. Presupuesto detallado-POA'!A55</f>
        <v xml:space="preserve">Consultoría individual. Desarrollo e implantación de una Campaña de información para la opinión pública. </v>
      </c>
      <c r="C25" s="229" t="s">
        <v>4</v>
      </c>
      <c r="D25" s="229" t="s">
        <v>1</v>
      </c>
      <c r="E25" s="228">
        <f>'3. Presupuesto detallado-POA'!B55</f>
        <v>100000</v>
      </c>
      <c r="F25" s="228"/>
      <c r="G25" s="228">
        <f t="shared" si="0"/>
        <v>100000</v>
      </c>
      <c r="H25" s="229">
        <v>3</v>
      </c>
      <c r="I25" s="230" t="s">
        <v>242</v>
      </c>
      <c r="J25" s="230" t="s">
        <v>6</v>
      </c>
      <c r="K25" s="208">
        <v>2015</v>
      </c>
      <c r="L25" s="208">
        <v>2015</v>
      </c>
      <c r="M25" s="231">
        <f>'3. Presupuesto detallado-POA'!C55</f>
        <v>0</v>
      </c>
      <c r="N25" s="250"/>
      <c r="O25" s="250"/>
      <c r="P25" s="250"/>
      <c r="Q25" s="250"/>
      <c r="R25" s="250"/>
      <c r="S25" s="250"/>
      <c r="T25" s="250"/>
      <c r="U25" s="250"/>
      <c r="V25" s="250"/>
      <c r="W25" s="250"/>
      <c r="X25" s="250"/>
      <c r="Y25" s="250"/>
      <c r="Z25" s="250"/>
      <c r="AA25" s="250"/>
      <c r="AB25" s="250"/>
      <c r="AC25" s="250"/>
      <c r="AD25" s="250"/>
      <c r="AE25" s="250"/>
      <c r="AF25" s="250"/>
      <c r="AG25" s="250"/>
      <c r="AH25" s="250"/>
      <c r="AI25" s="250"/>
      <c r="AJ25" s="250"/>
      <c r="AK25" s="250"/>
    </row>
    <row r="26" spans="1:46" s="258" customFormat="1" ht="27.75" customHeight="1" x14ac:dyDescent="0.25">
      <c r="A26" s="215">
        <f t="shared" si="1"/>
        <v>21</v>
      </c>
      <c r="B26" s="225" t="str">
        <f>'3. Presupuesto detallado-POA'!A57</f>
        <v xml:space="preserve">Coordinador Técnico de  la ejecución </v>
      </c>
      <c r="C26" s="216" t="s">
        <v>4</v>
      </c>
      <c r="D26" s="216" t="s">
        <v>1</v>
      </c>
      <c r="E26" s="218">
        <f>'3. Presupuesto detallado-POA'!B57</f>
        <v>180000</v>
      </c>
      <c r="F26" s="218"/>
      <c r="G26" s="218">
        <f t="shared" si="0"/>
        <v>180000</v>
      </c>
      <c r="H26" s="216">
        <v>3</v>
      </c>
      <c r="I26" s="219" t="s">
        <v>242</v>
      </c>
      <c r="J26" s="219" t="s">
        <v>6</v>
      </c>
      <c r="K26" s="216">
        <v>2015</v>
      </c>
      <c r="L26" s="216">
        <v>2019</v>
      </c>
      <c r="M26" s="225" t="str">
        <f>'3. Presupuesto detallado-POA'!C57</f>
        <v>Project Coordinator</v>
      </c>
      <c r="N26" s="250"/>
      <c r="O26" s="250"/>
      <c r="P26" s="250"/>
      <c r="Q26" s="250"/>
      <c r="R26" s="250"/>
      <c r="S26" s="250"/>
      <c r="T26" s="250"/>
      <c r="U26" s="250"/>
      <c r="V26" s="250"/>
      <c r="W26" s="250"/>
      <c r="X26" s="250"/>
      <c r="Y26" s="250"/>
      <c r="Z26" s="250"/>
      <c r="AA26" s="250"/>
      <c r="AB26" s="250"/>
      <c r="AC26" s="250"/>
      <c r="AD26" s="250"/>
      <c r="AE26" s="250"/>
      <c r="AF26" s="250"/>
      <c r="AG26" s="250"/>
      <c r="AH26" s="250"/>
      <c r="AI26" s="250"/>
      <c r="AJ26" s="250"/>
      <c r="AK26" s="250"/>
    </row>
    <row r="27" spans="1:46" s="258" customFormat="1" ht="31.5" x14ac:dyDescent="0.25">
      <c r="A27" s="220">
        <f t="shared" si="1"/>
        <v>22</v>
      </c>
      <c r="B27" s="210" t="str">
        <f>'3. Presupuesto detallado-POA'!A58</f>
        <v>Monitoreo</v>
      </c>
      <c r="C27" s="208" t="s">
        <v>4</v>
      </c>
      <c r="D27" s="208" t="s">
        <v>1</v>
      </c>
      <c r="E27" s="19">
        <f>SUM('3. Presupuesto detallado-POA'!B58:B58)</f>
        <v>150000</v>
      </c>
      <c r="F27" s="19"/>
      <c r="G27" s="19">
        <f t="shared" si="0"/>
        <v>150000</v>
      </c>
      <c r="H27" s="208">
        <v>3</v>
      </c>
      <c r="I27" s="209" t="s">
        <v>242</v>
      </c>
      <c r="J27" s="209" t="s">
        <v>6</v>
      </c>
      <c r="K27" s="208">
        <v>2015</v>
      </c>
      <c r="L27" s="208">
        <v>2019</v>
      </c>
      <c r="M27" s="210" t="str">
        <f>'3. Presupuesto detallado-POA'!C58</f>
        <v>Administrative support Office</v>
      </c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0"/>
      <c r="AD27" s="250"/>
      <c r="AE27" s="250"/>
      <c r="AF27" s="250"/>
      <c r="AG27" s="250"/>
      <c r="AH27" s="250"/>
      <c r="AI27" s="250"/>
      <c r="AJ27" s="250"/>
      <c r="AK27" s="250"/>
    </row>
    <row r="28" spans="1:46" ht="31.5" x14ac:dyDescent="0.25">
      <c r="A28" s="220">
        <f t="shared" si="1"/>
        <v>23</v>
      </c>
      <c r="B28" s="212" t="str">
        <f>'3. Presupuesto detallado-POA'!A59</f>
        <v>Evaluacion</v>
      </c>
      <c r="C28" s="208" t="s">
        <v>4</v>
      </c>
      <c r="D28" s="208" t="s">
        <v>1</v>
      </c>
      <c r="E28" s="81">
        <f>SUM('3. Presupuesto detallado-POA'!B59:B62)</f>
        <v>100000</v>
      </c>
      <c r="F28" s="81"/>
      <c r="G28" s="19">
        <f t="shared" si="0"/>
        <v>100000</v>
      </c>
      <c r="H28" s="208">
        <v>3</v>
      </c>
      <c r="I28" s="209" t="s">
        <v>242</v>
      </c>
      <c r="J28" s="209" t="s">
        <v>6</v>
      </c>
      <c r="K28" s="213">
        <v>2015</v>
      </c>
      <c r="L28" s="213">
        <v>2019</v>
      </c>
      <c r="M28" s="212" t="str">
        <f>'3. Presupuesto detallado-POA'!C59</f>
        <v>Reflexiva</v>
      </c>
      <c r="AL28" s="250"/>
      <c r="AM28" s="250"/>
      <c r="AN28" s="250"/>
      <c r="AO28" s="250"/>
      <c r="AP28" s="250"/>
      <c r="AQ28" s="250"/>
      <c r="AR28" s="250"/>
      <c r="AS28" s="250"/>
      <c r="AT28" s="250"/>
    </row>
    <row r="29" spans="1:46" s="258" customFormat="1" ht="27.75" customHeight="1" x14ac:dyDescent="0.25">
      <c r="A29" s="220">
        <f t="shared" si="1"/>
        <v>24</v>
      </c>
      <c r="B29" s="210" t="str">
        <f>'3. Presupuesto detallado-POA'!A64</f>
        <v>Especialista financiero</v>
      </c>
      <c r="C29" s="208" t="s">
        <v>4</v>
      </c>
      <c r="D29" s="208" t="s">
        <v>1</v>
      </c>
      <c r="E29" s="19">
        <f>'3. Presupuesto detallado-POA'!B64</f>
        <v>150000</v>
      </c>
      <c r="F29" s="19"/>
      <c r="G29" s="19">
        <f t="shared" si="0"/>
        <v>150000</v>
      </c>
      <c r="H29" s="208">
        <v>3</v>
      </c>
      <c r="I29" s="209" t="s">
        <v>242</v>
      </c>
      <c r="J29" s="209" t="s">
        <v>6</v>
      </c>
      <c r="K29" s="208">
        <v>2015</v>
      </c>
      <c r="L29" s="208">
        <v>2019</v>
      </c>
      <c r="M29" s="210"/>
      <c r="N29" s="250"/>
      <c r="O29" s="250"/>
      <c r="P29" s="250"/>
      <c r="Q29" s="250"/>
      <c r="R29" s="250"/>
      <c r="S29" s="250"/>
      <c r="T29" s="250"/>
      <c r="U29" s="250"/>
      <c r="V29" s="250"/>
      <c r="W29" s="250"/>
      <c r="X29" s="250"/>
      <c r="Y29" s="250"/>
      <c r="Z29" s="250"/>
      <c r="AA29" s="250"/>
      <c r="AB29" s="250"/>
      <c r="AC29" s="250"/>
      <c r="AD29" s="250"/>
      <c r="AE29" s="250"/>
      <c r="AF29" s="250"/>
      <c r="AG29" s="250"/>
      <c r="AH29" s="250"/>
      <c r="AI29" s="250"/>
      <c r="AJ29" s="250"/>
      <c r="AK29" s="250"/>
    </row>
    <row r="30" spans="1:46" s="258" customFormat="1" ht="31.5" x14ac:dyDescent="0.25">
      <c r="A30" s="220">
        <f t="shared" si="1"/>
        <v>25</v>
      </c>
      <c r="B30" s="210" t="str">
        <f>'3. Presupuesto detallado-POA'!A65</f>
        <v>2 Especialistas Senior en Adquisiciones, con conocimientos en Tecnología</v>
      </c>
      <c r="C30" s="208" t="s">
        <v>4</v>
      </c>
      <c r="D30" s="208" t="s">
        <v>1</v>
      </c>
      <c r="E30" s="19">
        <f>'3. Presupuesto detallado-POA'!B65</f>
        <v>300000</v>
      </c>
      <c r="F30" s="19"/>
      <c r="G30" s="19">
        <f t="shared" si="0"/>
        <v>300000</v>
      </c>
      <c r="H30" s="208">
        <v>3</v>
      </c>
      <c r="I30" s="209" t="s">
        <v>242</v>
      </c>
      <c r="J30" s="209" t="s">
        <v>6</v>
      </c>
      <c r="K30" s="208">
        <v>2015</v>
      </c>
      <c r="L30" s="208">
        <v>2019</v>
      </c>
      <c r="M30" s="210" t="str">
        <f>'3. Presupuesto detallado-POA'!C65</f>
        <v>Uno por 60 meses y otro por 40 meses</v>
      </c>
      <c r="N30" s="250"/>
      <c r="O30" s="250"/>
      <c r="P30" s="250"/>
      <c r="Q30" s="250"/>
      <c r="R30" s="250"/>
      <c r="S30" s="250"/>
      <c r="T30" s="250"/>
      <c r="U30" s="250"/>
      <c r="V30" s="250"/>
      <c r="W30" s="250"/>
      <c r="X30" s="250"/>
      <c r="Y30" s="250"/>
      <c r="Z30" s="250"/>
      <c r="AA30" s="250"/>
      <c r="AB30" s="250"/>
      <c r="AC30" s="250"/>
      <c r="AD30" s="250"/>
      <c r="AE30" s="250"/>
      <c r="AF30" s="250"/>
      <c r="AG30" s="250"/>
      <c r="AH30" s="250"/>
      <c r="AI30" s="250"/>
      <c r="AJ30" s="250"/>
      <c r="AK30" s="250"/>
    </row>
    <row r="31" spans="1:46" ht="32.25" thickBot="1" x14ac:dyDescent="0.3">
      <c r="A31" s="221">
        <f t="shared" si="1"/>
        <v>26</v>
      </c>
      <c r="B31" s="226" t="str">
        <f>'3. Presupuesto detallado-POA'!A66</f>
        <v>Consultorias tematicas para la gerencia y especificaciones tecnicas de adquisiciones del proyecto - 15 ToRs</v>
      </c>
      <c r="C31" s="235" t="s">
        <v>4</v>
      </c>
      <c r="D31" s="235" t="s">
        <v>1</v>
      </c>
      <c r="E31" s="223">
        <f>'3. Presupuesto detallado-POA'!B66</f>
        <v>150000</v>
      </c>
      <c r="F31" s="234"/>
      <c r="G31" s="223">
        <f t="shared" si="0"/>
        <v>150000</v>
      </c>
      <c r="H31" s="222">
        <v>3</v>
      </c>
      <c r="I31" s="224" t="s">
        <v>242</v>
      </c>
      <c r="J31" s="224" t="s">
        <v>6</v>
      </c>
      <c r="K31" s="235">
        <v>2015</v>
      </c>
      <c r="L31" s="235">
        <v>2019</v>
      </c>
      <c r="M31" s="226"/>
      <c r="AL31" s="250"/>
      <c r="AM31" s="250"/>
      <c r="AN31" s="250"/>
      <c r="AO31" s="250"/>
      <c r="AP31" s="250"/>
      <c r="AQ31" s="250"/>
      <c r="AR31" s="250"/>
      <c r="AS31" s="250"/>
      <c r="AT31" s="250"/>
    </row>
    <row r="32" spans="1:46" s="3" customFormat="1" x14ac:dyDescent="0.25">
      <c r="A32" s="204"/>
      <c r="B32" s="205"/>
      <c r="C32" s="206"/>
      <c r="D32" s="206"/>
      <c r="E32" s="232">
        <f>SUM(E6:E31)</f>
        <v>31780100</v>
      </c>
      <c r="F32" s="232">
        <f>SUM(F6:F31)</f>
        <v>0</v>
      </c>
      <c r="G32" s="232">
        <f>SUM(G6:G31)</f>
        <v>31780100</v>
      </c>
      <c r="H32" s="206"/>
      <c r="I32" s="233"/>
      <c r="J32" s="233"/>
      <c r="K32" s="206"/>
      <c r="L32" s="206"/>
      <c r="M32" s="248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</row>
    <row r="33" spans="1:46" s="4" customFormat="1" ht="18.75" x14ac:dyDescent="0.25">
      <c r="A33" s="311" t="s">
        <v>147</v>
      </c>
      <c r="B33" s="312"/>
      <c r="C33" s="312"/>
      <c r="D33" s="312"/>
      <c r="E33" s="312"/>
      <c r="F33" s="312"/>
      <c r="G33" s="312"/>
      <c r="H33" s="312"/>
      <c r="I33" s="312"/>
      <c r="J33" s="312"/>
      <c r="K33" s="312"/>
      <c r="L33" s="312"/>
      <c r="M33" s="313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</row>
    <row r="34" spans="1:46" ht="31.5" x14ac:dyDescent="0.25">
      <c r="A34" s="16">
        <v>1</v>
      </c>
      <c r="B34" s="1" t="str">
        <f>'3. Presupuesto detallado-POA'!A19</f>
        <v>Servidores de Base de Datos Risc</v>
      </c>
      <c r="C34" s="32" t="s">
        <v>4</v>
      </c>
      <c r="D34" s="32" t="s">
        <v>1</v>
      </c>
      <c r="E34" s="19">
        <f>'3. Presupuesto detallado-POA'!B19</f>
        <v>400000</v>
      </c>
      <c r="F34" s="19"/>
      <c r="G34" s="11">
        <f t="shared" ref="G34" si="2">+E34</f>
        <v>400000</v>
      </c>
      <c r="H34" s="32">
        <v>2</v>
      </c>
      <c r="I34" s="29" t="s">
        <v>242</v>
      </c>
      <c r="J34" s="268" t="s">
        <v>253</v>
      </c>
      <c r="K34" s="32">
        <v>2016</v>
      </c>
      <c r="L34" s="32">
        <v>2017</v>
      </c>
      <c r="M34" s="1"/>
      <c r="AL34" s="250"/>
      <c r="AM34" s="250"/>
      <c r="AN34" s="250"/>
      <c r="AO34" s="250"/>
      <c r="AP34" s="250"/>
      <c r="AQ34" s="250"/>
      <c r="AR34" s="250"/>
      <c r="AS34" s="250"/>
      <c r="AT34" s="250"/>
    </row>
    <row r="35" spans="1:46" ht="31.5" x14ac:dyDescent="0.25">
      <c r="A35" s="16">
        <f>A34+1</f>
        <v>2</v>
      </c>
      <c r="B35" s="1" t="str">
        <f>'3. Presupuesto detallado-POA'!A20</f>
        <v>Storage tipo San</v>
      </c>
      <c r="C35" s="32" t="s">
        <v>4</v>
      </c>
      <c r="D35" s="32" t="s">
        <v>1</v>
      </c>
      <c r="E35" s="19">
        <f>'3. Presupuesto detallado-POA'!B20</f>
        <v>900000</v>
      </c>
      <c r="F35" s="19"/>
      <c r="G35" s="11">
        <f>+E35</f>
        <v>900000</v>
      </c>
      <c r="H35" s="32">
        <v>2</v>
      </c>
      <c r="I35" s="29" t="s">
        <v>242</v>
      </c>
      <c r="J35" s="268" t="s">
        <v>253</v>
      </c>
      <c r="K35" s="32">
        <v>2015</v>
      </c>
      <c r="L35" s="32">
        <v>2016</v>
      </c>
      <c r="M35" s="1"/>
      <c r="AL35" s="250"/>
      <c r="AM35" s="250"/>
      <c r="AN35" s="250"/>
      <c r="AO35" s="250"/>
      <c r="AP35" s="250"/>
      <c r="AQ35" s="250"/>
      <c r="AR35" s="250"/>
      <c r="AS35" s="250"/>
      <c r="AT35" s="250"/>
    </row>
    <row r="36" spans="1:46" ht="31.5" x14ac:dyDescent="0.25">
      <c r="A36" s="16">
        <f t="shared" ref="A36:A46" si="3">A35+1</f>
        <v>3</v>
      </c>
      <c r="B36" s="1" t="str">
        <f>'3. Presupuesto detallado-POA'!A21</f>
        <v>Comunicación para servidores</v>
      </c>
      <c r="C36" s="32" t="s">
        <v>4</v>
      </c>
      <c r="D36" s="32" t="s">
        <v>1</v>
      </c>
      <c r="E36" s="19">
        <f>'3. Presupuesto detallado-POA'!B21</f>
        <v>300000</v>
      </c>
      <c r="F36" s="19"/>
      <c r="G36" s="11">
        <f>+E36</f>
        <v>300000</v>
      </c>
      <c r="H36" s="32">
        <v>2</v>
      </c>
      <c r="I36" s="29" t="s">
        <v>242</v>
      </c>
      <c r="J36" s="268" t="s">
        <v>253</v>
      </c>
      <c r="K36" s="32">
        <v>2015</v>
      </c>
      <c r="L36" s="32">
        <v>2016</v>
      </c>
      <c r="M36" s="1" t="str">
        <f>'3. Presupuesto detallado-POA'!I21</f>
        <v>Migración de 1 GB a 10 Gb</v>
      </c>
      <c r="AL36" s="250"/>
      <c r="AM36" s="250"/>
      <c r="AN36" s="250"/>
      <c r="AO36" s="250"/>
      <c r="AP36" s="250"/>
      <c r="AQ36" s="250"/>
      <c r="AR36" s="250"/>
      <c r="AS36" s="250"/>
      <c r="AT36" s="250"/>
    </row>
    <row r="37" spans="1:46" ht="31.5" x14ac:dyDescent="0.25">
      <c r="A37" s="16">
        <f t="shared" si="3"/>
        <v>4</v>
      </c>
      <c r="B37" s="1" t="str">
        <f>'3. Presupuesto detallado-POA'!A22</f>
        <v>Comunicación para las oficinas</v>
      </c>
      <c r="C37" s="32" t="s">
        <v>4</v>
      </c>
      <c r="D37" s="32" t="s">
        <v>1</v>
      </c>
      <c r="E37" s="19">
        <f>'3. Presupuesto detallado-POA'!B22</f>
        <v>360000</v>
      </c>
      <c r="F37" s="19"/>
      <c r="G37" s="11">
        <f>+E37</f>
        <v>360000</v>
      </c>
      <c r="H37" s="32">
        <v>2</v>
      </c>
      <c r="I37" s="29" t="s">
        <v>242</v>
      </c>
      <c r="J37" s="268" t="s">
        <v>253</v>
      </c>
      <c r="K37" s="32">
        <v>2016</v>
      </c>
      <c r="L37" s="32">
        <v>2017</v>
      </c>
      <c r="M37" s="1" t="str">
        <f>'3. Presupuesto detallado-POA'!I22</f>
        <v>80 pisos, 3 por piso (switchs) nivel nacional 33 oficinas</v>
      </c>
      <c r="AL37" s="250"/>
      <c r="AM37" s="250"/>
      <c r="AN37" s="250"/>
      <c r="AO37" s="250"/>
      <c r="AP37" s="250"/>
      <c r="AQ37" s="250"/>
      <c r="AR37" s="250"/>
      <c r="AS37" s="250"/>
      <c r="AT37" s="250"/>
    </row>
    <row r="38" spans="1:46" ht="31.5" x14ac:dyDescent="0.25">
      <c r="A38" s="16">
        <f t="shared" si="3"/>
        <v>5</v>
      </c>
      <c r="B38" s="1" t="str">
        <f>'3. Presupuesto detallado-POA'!A23</f>
        <v>Servidores de Aplicación</v>
      </c>
      <c r="C38" s="32" t="s">
        <v>4</v>
      </c>
      <c r="D38" s="32" t="s">
        <v>1</v>
      </c>
      <c r="E38" s="19">
        <f>'3. Presupuesto detallado-POA'!B23</f>
        <v>260000</v>
      </c>
      <c r="F38" s="19"/>
      <c r="G38" s="11">
        <f>+E38</f>
        <v>260000</v>
      </c>
      <c r="H38" s="32">
        <v>2</v>
      </c>
      <c r="I38" s="29" t="s">
        <v>242</v>
      </c>
      <c r="J38" s="268" t="s">
        <v>253</v>
      </c>
      <c r="K38" s="32">
        <v>2016</v>
      </c>
      <c r="L38" s="32">
        <v>2017</v>
      </c>
      <c r="M38" s="1" t="str">
        <f>'3. Presupuesto detallado-POA'!I23</f>
        <v>Para 3 centro de datos - Palmira, Centro Sur y Porto Cortés</v>
      </c>
      <c r="AL38" s="250"/>
      <c r="AM38" s="250"/>
      <c r="AN38" s="250"/>
      <c r="AO38" s="250"/>
      <c r="AP38" s="250"/>
      <c r="AQ38" s="250"/>
      <c r="AR38" s="250"/>
      <c r="AS38" s="250"/>
      <c r="AT38" s="250"/>
    </row>
    <row r="39" spans="1:46" ht="31.5" x14ac:dyDescent="0.25">
      <c r="A39" s="16">
        <f t="shared" si="3"/>
        <v>6</v>
      </c>
      <c r="B39" s="1" t="str">
        <f>'3. Presupuesto detallado-POA'!A24</f>
        <v>Plataforma de seguridad</v>
      </c>
      <c r="C39" s="32" t="s">
        <v>4</v>
      </c>
      <c r="D39" s="32" t="s">
        <v>1</v>
      </c>
      <c r="E39" s="19">
        <f>'3. Presupuesto detallado-POA'!B24</f>
        <v>600000</v>
      </c>
      <c r="F39" s="19"/>
      <c r="G39" s="11">
        <f t="shared" ref="G39" si="4">+E39</f>
        <v>600000</v>
      </c>
      <c r="H39" s="32">
        <v>2</v>
      </c>
      <c r="I39" s="29" t="s">
        <v>242</v>
      </c>
      <c r="J39" s="268" t="s">
        <v>253</v>
      </c>
      <c r="K39" s="32">
        <v>2017</v>
      </c>
      <c r="L39" s="32">
        <v>2018</v>
      </c>
      <c r="M39" s="1" t="str">
        <f>'3. Presupuesto detallado-POA'!I24</f>
        <v>Bloqueo de ataques hackers, balanceador de carga, Tolerancia a fallas</v>
      </c>
      <c r="AL39" s="250"/>
      <c r="AM39" s="250"/>
      <c r="AN39" s="250"/>
      <c r="AO39" s="250"/>
      <c r="AP39" s="250"/>
      <c r="AQ39" s="250"/>
      <c r="AR39" s="250"/>
      <c r="AS39" s="250"/>
      <c r="AT39" s="250"/>
    </row>
    <row r="40" spans="1:46" ht="31.5" x14ac:dyDescent="0.25">
      <c r="A40" s="16">
        <f t="shared" si="3"/>
        <v>7</v>
      </c>
      <c r="B40" s="1" t="str">
        <f>'3. Presupuesto detallado-POA'!A25</f>
        <v>Plataforma respaldo y contingencia</v>
      </c>
      <c r="C40" s="32" t="s">
        <v>4</v>
      </c>
      <c r="D40" s="32" t="s">
        <v>1</v>
      </c>
      <c r="E40" s="19">
        <f>'3. Presupuesto detallado-POA'!B25</f>
        <v>600000</v>
      </c>
      <c r="F40" s="19"/>
      <c r="G40" s="11">
        <f>+E40</f>
        <v>600000</v>
      </c>
      <c r="H40" s="32">
        <v>2</v>
      </c>
      <c r="I40" s="29" t="s">
        <v>242</v>
      </c>
      <c r="J40" s="268" t="s">
        <v>253</v>
      </c>
      <c r="K40" s="32">
        <v>2017</v>
      </c>
      <c r="L40" s="32">
        <v>2018</v>
      </c>
      <c r="M40" s="1" t="str">
        <f>'3. Presupuesto detallado-POA'!I25</f>
        <v xml:space="preserve">Servidores, robots, cinta, nubes </v>
      </c>
      <c r="AL40" s="250"/>
      <c r="AM40" s="250"/>
      <c r="AN40" s="250"/>
      <c r="AO40" s="250"/>
      <c r="AP40" s="250"/>
      <c r="AQ40" s="250"/>
      <c r="AR40" s="250"/>
      <c r="AS40" s="250"/>
      <c r="AT40" s="250"/>
    </row>
    <row r="41" spans="1:46" ht="31.5" x14ac:dyDescent="0.25">
      <c r="A41" s="16">
        <f t="shared" si="3"/>
        <v>8</v>
      </c>
      <c r="B41" s="1" t="str">
        <f>'3. Presupuesto detallado-POA'!A26</f>
        <v>BI</v>
      </c>
      <c r="C41" s="32" t="s">
        <v>4</v>
      </c>
      <c r="D41" s="32" t="s">
        <v>1</v>
      </c>
      <c r="E41" s="19">
        <f>'3. Presupuesto detallado-POA'!B26</f>
        <v>300000</v>
      </c>
      <c r="F41" s="19"/>
      <c r="G41" s="11">
        <f>+E41</f>
        <v>300000</v>
      </c>
      <c r="H41" s="32">
        <v>2</v>
      </c>
      <c r="I41" s="29" t="s">
        <v>242</v>
      </c>
      <c r="J41" s="268" t="s">
        <v>253</v>
      </c>
      <c r="K41" s="32">
        <v>2015</v>
      </c>
      <c r="L41" s="32">
        <v>2016</v>
      </c>
      <c r="M41" s="1"/>
      <c r="AL41" s="250"/>
      <c r="AM41" s="250"/>
      <c r="AN41" s="250"/>
      <c r="AO41" s="250"/>
      <c r="AP41" s="250"/>
      <c r="AQ41" s="250"/>
      <c r="AR41" s="250"/>
      <c r="AS41" s="250"/>
      <c r="AT41" s="250"/>
    </row>
    <row r="42" spans="1:46" ht="31.5" x14ac:dyDescent="0.25">
      <c r="A42" s="16">
        <f t="shared" si="3"/>
        <v>9</v>
      </c>
      <c r="B42" s="1" t="str">
        <f>'3. Presupuesto detallado-POA'!A27</f>
        <v>Plataforma de gestión de documentos electrónicos</v>
      </c>
      <c r="C42" s="32" t="s">
        <v>4</v>
      </c>
      <c r="D42" s="32" t="s">
        <v>1</v>
      </c>
      <c r="E42" s="19">
        <f>'3. Presupuesto detallado-POA'!B27</f>
        <v>800000</v>
      </c>
      <c r="F42" s="19"/>
      <c r="G42" s="11">
        <f>+E42</f>
        <v>800000</v>
      </c>
      <c r="H42" s="32">
        <v>2</v>
      </c>
      <c r="I42" s="29" t="s">
        <v>242</v>
      </c>
      <c r="J42" s="268" t="s">
        <v>253</v>
      </c>
      <c r="K42" s="32">
        <v>2016</v>
      </c>
      <c r="L42" s="32">
        <v>2018</v>
      </c>
      <c r="M42" s="1" t="str">
        <f>'3. Presupuesto detallado-POA'!I27</f>
        <v>software and hardware</v>
      </c>
      <c r="AL42" s="250"/>
      <c r="AM42" s="250"/>
      <c r="AN42" s="250"/>
      <c r="AO42" s="250"/>
      <c r="AP42" s="250"/>
      <c r="AQ42" s="250"/>
      <c r="AR42" s="250"/>
      <c r="AS42" s="250"/>
      <c r="AT42" s="250"/>
    </row>
    <row r="43" spans="1:46" ht="31.5" x14ac:dyDescent="0.25">
      <c r="A43" s="16">
        <f t="shared" si="3"/>
        <v>10</v>
      </c>
      <c r="B43" s="1" t="str">
        <f>'3. Presupuesto detallado-POA'!A28</f>
        <v>Computadoras (Thin Client)</v>
      </c>
      <c r="C43" s="32" t="s">
        <v>4</v>
      </c>
      <c r="D43" s="32" t="s">
        <v>1</v>
      </c>
      <c r="E43" s="19">
        <f>'3. Presupuesto detallado-POA'!B28</f>
        <v>1500000</v>
      </c>
      <c r="F43" s="19"/>
      <c r="G43" s="11">
        <f>+E43</f>
        <v>1500000</v>
      </c>
      <c r="H43" s="32">
        <v>2</v>
      </c>
      <c r="I43" s="29" t="s">
        <v>242</v>
      </c>
      <c r="J43" s="268" t="s">
        <v>253</v>
      </c>
      <c r="K43" s="32">
        <v>2016</v>
      </c>
      <c r="L43" s="32">
        <v>2017</v>
      </c>
      <c r="M43" s="1" t="str">
        <f>'3. Presupuesto detallado-POA'!I28</f>
        <v>Clientes Ligeros y auditoes</v>
      </c>
      <c r="AL43" s="250"/>
      <c r="AM43" s="250"/>
      <c r="AN43" s="250"/>
      <c r="AO43" s="250"/>
      <c r="AP43" s="250"/>
      <c r="AQ43" s="250"/>
      <c r="AR43" s="250"/>
      <c r="AS43" s="250"/>
      <c r="AT43" s="250"/>
    </row>
    <row r="44" spans="1:46" ht="31.5" x14ac:dyDescent="0.25">
      <c r="A44" s="16">
        <f t="shared" si="3"/>
        <v>11</v>
      </c>
      <c r="B44" s="1" t="str">
        <f>'3. Presupuesto detallado-POA'!A29</f>
        <v>Sistema Integrado de Bienes y recursos humanos</v>
      </c>
      <c r="C44" s="32" t="s">
        <v>4</v>
      </c>
      <c r="D44" s="32" t="s">
        <v>1</v>
      </c>
      <c r="E44" s="19">
        <f>'3. Presupuesto detallado-POA'!B29</f>
        <v>520000</v>
      </c>
      <c r="F44" s="19"/>
      <c r="G44" s="11">
        <f t="shared" ref="G44" si="5">+E44</f>
        <v>520000</v>
      </c>
      <c r="H44" s="32">
        <v>2</v>
      </c>
      <c r="I44" s="29" t="s">
        <v>242</v>
      </c>
      <c r="J44" s="268" t="s">
        <v>253</v>
      </c>
      <c r="K44" s="32">
        <v>2015</v>
      </c>
      <c r="L44" s="32">
        <v>2016</v>
      </c>
      <c r="M44" s="1"/>
      <c r="AL44" s="250"/>
      <c r="AM44" s="250"/>
      <c r="AN44" s="250"/>
      <c r="AO44" s="250"/>
      <c r="AP44" s="250"/>
      <c r="AQ44" s="250"/>
      <c r="AR44" s="250"/>
      <c r="AS44" s="250"/>
      <c r="AT44" s="250"/>
    </row>
    <row r="45" spans="1:46" ht="31.5" x14ac:dyDescent="0.25">
      <c r="A45" s="16">
        <f t="shared" si="3"/>
        <v>12</v>
      </c>
      <c r="B45" s="1" t="str">
        <f>'3. Presupuesto detallado-POA'!A30</f>
        <v>Sala Noc (Network Operating Center)</v>
      </c>
      <c r="C45" s="32" t="s">
        <v>4</v>
      </c>
      <c r="D45" s="32" t="s">
        <v>1</v>
      </c>
      <c r="E45" s="19">
        <f>'3. Presupuesto detallado-POA'!B30</f>
        <v>150000</v>
      </c>
      <c r="F45" s="19"/>
      <c r="G45" s="11">
        <f>+E45</f>
        <v>150000</v>
      </c>
      <c r="H45" s="32">
        <v>2</v>
      </c>
      <c r="I45" s="29" t="s">
        <v>242</v>
      </c>
      <c r="J45" s="268" t="s">
        <v>253</v>
      </c>
      <c r="K45" s="32">
        <v>2016</v>
      </c>
      <c r="L45" s="32">
        <v>2017</v>
      </c>
      <c r="M45" s="1" t="str">
        <f>'3. Presupuesto detallado-POA'!I30</f>
        <v xml:space="preserve">Monitoreo integrado de la gestión </v>
      </c>
      <c r="AL45" s="250"/>
      <c r="AM45" s="250"/>
      <c r="AN45" s="250"/>
      <c r="AO45" s="250"/>
      <c r="AP45" s="250"/>
      <c r="AQ45" s="250"/>
      <c r="AR45" s="250"/>
      <c r="AS45" s="250"/>
      <c r="AT45" s="250"/>
    </row>
    <row r="46" spans="1:46" ht="31.5" x14ac:dyDescent="0.25">
      <c r="A46" s="16">
        <f t="shared" si="3"/>
        <v>13</v>
      </c>
      <c r="B46" s="1" t="str">
        <f>'3. Presupuesto detallado-POA'!A35</f>
        <v>Vehículos para soporte técnico</v>
      </c>
      <c r="C46" s="32" t="s">
        <v>4</v>
      </c>
      <c r="D46" s="32" t="s">
        <v>1</v>
      </c>
      <c r="E46" s="19">
        <f>'3. Presupuesto detallado-POA'!B35</f>
        <v>50000</v>
      </c>
      <c r="F46" s="19"/>
      <c r="G46" s="11">
        <f>+E46</f>
        <v>50000</v>
      </c>
      <c r="H46" s="32">
        <v>2</v>
      </c>
      <c r="I46" s="29" t="s">
        <v>242</v>
      </c>
      <c r="J46" s="268" t="s">
        <v>254</v>
      </c>
      <c r="K46" s="32">
        <v>2015</v>
      </c>
      <c r="L46" s="32">
        <v>2015</v>
      </c>
      <c r="M46" s="1"/>
      <c r="AL46" s="250"/>
      <c r="AM46" s="250"/>
      <c r="AN46" s="250"/>
      <c r="AO46" s="250"/>
      <c r="AP46" s="250"/>
      <c r="AQ46" s="250"/>
      <c r="AR46" s="250"/>
      <c r="AS46" s="250"/>
      <c r="AT46" s="250"/>
    </row>
    <row r="47" spans="1:46" s="258" customFormat="1" ht="54.75" customHeight="1" x14ac:dyDescent="0.25">
      <c r="A47" s="16">
        <v>14</v>
      </c>
      <c r="B47" s="1" t="str">
        <f>'3. Presupuesto detallado-POA'!A32</f>
        <v>Contingencia eléctrica de Aduanas y regionales tributarias</v>
      </c>
      <c r="C47" s="32" t="s">
        <v>4</v>
      </c>
      <c r="D47" s="32" t="s">
        <v>1</v>
      </c>
      <c r="E47" s="19">
        <f>'3. Presupuesto detallado-POA'!B32</f>
        <v>540000</v>
      </c>
      <c r="F47" s="19"/>
      <c r="G47" s="11">
        <f>+E47</f>
        <v>540000</v>
      </c>
      <c r="H47" s="32"/>
      <c r="I47" s="29" t="s">
        <v>242</v>
      </c>
      <c r="J47" s="268" t="s">
        <v>253</v>
      </c>
      <c r="K47" s="32">
        <v>2016</v>
      </c>
      <c r="L47" s="32">
        <v>2017</v>
      </c>
      <c r="M47" s="246" t="str">
        <f>'3. Presupuesto detallado-POA'!Q32</f>
        <v>Generadores</v>
      </c>
      <c r="N47" s="250"/>
      <c r="O47" s="250"/>
      <c r="P47" s="250"/>
      <c r="Q47" s="250"/>
      <c r="R47" s="250"/>
      <c r="S47" s="250"/>
      <c r="T47" s="250"/>
      <c r="U47" s="250"/>
      <c r="V47" s="250"/>
      <c r="W47" s="250"/>
      <c r="X47" s="250"/>
      <c r="Y47" s="250"/>
      <c r="Z47" s="250"/>
      <c r="AA47" s="250"/>
      <c r="AB47" s="250"/>
      <c r="AC47" s="250"/>
      <c r="AD47" s="250"/>
      <c r="AE47" s="250"/>
      <c r="AF47" s="250"/>
      <c r="AG47" s="250"/>
      <c r="AH47" s="250"/>
      <c r="AI47" s="250"/>
      <c r="AJ47" s="250"/>
      <c r="AK47" s="250"/>
    </row>
    <row r="48" spans="1:46" s="258" customFormat="1" ht="31.5" x14ac:dyDescent="0.25">
      <c r="A48" s="16">
        <v>15</v>
      </c>
      <c r="B48" s="1" t="str">
        <f>'3. Presupuesto detallado-POA'!A34</f>
        <v>Sistemas de seguridad corporativa</v>
      </c>
      <c r="C48" s="32" t="s">
        <v>4</v>
      </c>
      <c r="D48" s="32" t="s">
        <v>1</v>
      </c>
      <c r="E48" s="19">
        <f>'3. Presupuesto detallado-POA'!B34</f>
        <v>100000</v>
      </c>
      <c r="F48" s="19"/>
      <c r="G48" s="11">
        <f>+E48</f>
        <v>100000</v>
      </c>
      <c r="H48" s="32"/>
      <c r="I48" s="29" t="s">
        <v>242</v>
      </c>
      <c r="J48" s="268" t="s">
        <v>253</v>
      </c>
      <c r="K48" s="32">
        <v>2017</v>
      </c>
      <c r="L48" s="32">
        <v>2018</v>
      </c>
      <c r="M48" s="246" t="str">
        <f>'3. Presupuesto detallado-POA'!Q34</f>
        <v>Accesos, biométricos
17 Aduanas (21 edificios) 9 regionales y 10 edificios administrativos</v>
      </c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0"/>
    </row>
    <row r="49" spans="1:46" s="262" customFormat="1" x14ac:dyDescent="0.25">
      <c r="A49" s="17"/>
      <c r="B49" s="5"/>
      <c r="C49" s="33"/>
      <c r="D49" s="33"/>
      <c r="E49" s="10">
        <f>SUM(E34:E48)</f>
        <v>7380000</v>
      </c>
      <c r="F49" s="10">
        <f>SUM(F34:F46)</f>
        <v>0</v>
      </c>
      <c r="G49" s="10">
        <f>SUM(G34:G48)</f>
        <v>7380000</v>
      </c>
      <c r="H49" s="33"/>
      <c r="I49" s="259"/>
      <c r="J49" s="33"/>
      <c r="K49" s="33"/>
      <c r="L49" s="33"/>
      <c r="M49" s="260"/>
      <c r="N49" s="261"/>
      <c r="O49" s="261"/>
      <c r="P49" s="261"/>
      <c r="Q49" s="261"/>
      <c r="R49" s="261"/>
      <c r="S49" s="261"/>
      <c r="T49" s="261"/>
      <c r="U49" s="261"/>
      <c r="V49" s="261"/>
      <c r="W49" s="261"/>
      <c r="X49" s="261"/>
      <c r="Y49" s="261"/>
      <c r="Z49" s="261"/>
      <c r="AA49" s="261"/>
      <c r="AB49" s="261"/>
      <c r="AC49" s="261"/>
      <c r="AD49" s="261"/>
      <c r="AE49" s="261"/>
      <c r="AF49" s="261"/>
      <c r="AG49" s="261"/>
      <c r="AH49" s="261"/>
      <c r="AI49" s="261"/>
      <c r="AJ49" s="261"/>
      <c r="AK49" s="261"/>
    </row>
    <row r="50" spans="1:46" s="4" customFormat="1" ht="15.75" customHeight="1" x14ac:dyDescent="0.25">
      <c r="A50" s="311" t="s">
        <v>148</v>
      </c>
      <c r="B50" s="312"/>
      <c r="C50" s="312"/>
      <c r="D50" s="312"/>
      <c r="E50" s="312"/>
      <c r="F50" s="312"/>
      <c r="G50" s="312"/>
      <c r="H50" s="312"/>
      <c r="I50" s="312"/>
      <c r="J50" s="312"/>
      <c r="K50" s="312"/>
      <c r="L50" s="312"/>
      <c r="M50" s="313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</row>
    <row r="51" spans="1:46" s="258" customFormat="1" ht="54.75" customHeight="1" x14ac:dyDescent="0.25">
      <c r="A51" s="16">
        <v>1</v>
      </c>
      <c r="B51" s="1" t="str">
        <f>'3. Presupuesto detallado-POA'!A14</f>
        <v>Desarrollo / Compra del sistema e interfaces con otros sistemas (bancos, gobierno, con aduanas) -Migración de los datos</v>
      </c>
      <c r="C51" s="32" t="s">
        <v>4</v>
      </c>
      <c r="D51" s="32" t="s">
        <v>1</v>
      </c>
      <c r="E51" s="19">
        <f>'3. Presupuesto detallado-POA'!B14</f>
        <v>5000000</v>
      </c>
      <c r="F51" s="19"/>
      <c r="G51" s="11">
        <f t="shared" ref="G51:G59" si="6">+E51</f>
        <v>5000000</v>
      </c>
      <c r="H51" s="32"/>
      <c r="I51" s="29" t="s">
        <v>242</v>
      </c>
      <c r="J51" s="29" t="s">
        <v>248</v>
      </c>
      <c r="K51" s="32">
        <v>2015</v>
      </c>
      <c r="L51" s="32">
        <v>2017</v>
      </c>
      <c r="M51" s="1" t="str">
        <f>'3. Presupuesto detallado-POA'!C14</f>
        <v>Sistema (Hibrido = core de otro país customizado p honduras). Referencia desarrollo Panamá
(ITAX II) SOAIM</v>
      </c>
      <c r="N51" s="250"/>
      <c r="O51" s="250"/>
      <c r="P51" s="250"/>
      <c r="Q51" s="250"/>
      <c r="R51" s="250"/>
      <c r="S51" s="250"/>
      <c r="T51" s="250"/>
      <c r="U51" s="250"/>
      <c r="V51" s="250"/>
      <c r="W51" s="250"/>
      <c r="X51" s="250"/>
      <c r="Y51" s="250"/>
      <c r="Z51" s="250"/>
      <c r="AA51" s="250"/>
      <c r="AB51" s="250"/>
      <c r="AC51" s="250"/>
      <c r="AD51" s="250"/>
      <c r="AE51" s="250"/>
      <c r="AF51" s="250"/>
      <c r="AG51" s="250"/>
      <c r="AH51" s="250"/>
      <c r="AI51" s="250"/>
      <c r="AJ51" s="250"/>
      <c r="AK51" s="250"/>
    </row>
    <row r="52" spans="1:46" s="258" customFormat="1" ht="31.5" x14ac:dyDescent="0.25">
      <c r="A52" s="16">
        <f>A51+1</f>
        <v>2</v>
      </c>
      <c r="B52" s="1" t="str">
        <f>'3. Presupuesto detallado-POA'!A17</f>
        <v>Firma Capacitadora. Programa Permanente de Capacitación del personal de tecnología</v>
      </c>
      <c r="C52" s="32" t="s">
        <v>4</v>
      </c>
      <c r="D52" s="32" t="s">
        <v>1</v>
      </c>
      <c r="E52" s="19">
        <f>'3. Presupuesto detallado-POA'!B17</f>
        <v>1000000</v>
      </c>
      <c r="F52" s="19"/>
      <c r="G52" s="11">
        <f t="shared" si="6"/>
        <v>1000000</v>
      </c>
      <c r="H52" s="32"/>
      <c r="I52" s="29" t="s">
        <v>242</v>
      </c>
      <c r="J52" s="29" t="s">
        <v>248</v>
      </c>
      <c r="K52" s="32">
        <v>2016</v>
      </c>
      <c r="L52" s="32">
        <v>2019</v>
      </c>
      <c r="M52" s="1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0"/>
    </row>
    <row r="53" spans="1:46" s="258" customFormat="1" ht="47.25" x14ac:dyDescent="0.25">
      <c r="A53" s="16">
        <f t="shared" ref="A53:A60" si="7">A52+1</f>
        <v>3</v>
      </c>
      <c r="B53" s="1" t="str">
        <f>'3. Presupuesto detallado-POA'!A43</f>
        <v>Proceso de selección y contratación de nuevos funcionarios 700 plazas de Rentas Internas. Consultoría firma</v>
      </c>
      <c r="C53" s="32" t="s">
        <v>4</v>
      </c>
      <c r="D53" s="32" t="s">
        <v>1</v>
      </c>
      <c r="E53" s="19">
        <f>'3. Presupuesto detallado-POA'!B43</f>
        <v>284000</v>
      </c>
      <c r="F53" s="19"/>
      <c r="G53" s="11">
        <f t="shared" si="6"/>
        <v>284000</v>
      </c>
      <c r="H53" s="32"/>
      <c r="I53" s="29" t="s">
        <v>242</v>
      </c>
      <c r="J53" s="29" t="s">
        <v>248</v>
      </c>
      <c r="K53" s="32">
        <v>2015</v>
      </c>
      <c r="L53" s="32">
        <v>2015</v>
      </c>
      <c r="M53" s="1" t="str">
        <f>'3. Presupuesto detallado-POA'!C43</f>
        <v>Redefinir téminos de contrato por resultados. PWC?</v>
      </c>
      <c r="N53" s="250"/>
      <c r="O53" s="250"/>
      <c r="P53" s="250"/>
      <c r="Q53" s="250"/>
      <c r="R53" s="250"/>
      <c r="S53" s="250"/>
      <c r="T53" s="250"/>
      <c r="U53" s="250"/>
      <c r="V53" s="250"/>
      <c r="W53" s="250"/>
      <c r="X53" s="250"/>
      <c r="Y53" s="250"/>
      <c r="Z53" s="250"/>
      <c r="AA53" s="250"/>
      <c r="AB53" s="250"/>
      <c r="AC53" s="250"/>
      <c r="AD53" s="250"/>
      <c r="AE53" s="250"/>
      <c r="AF53" s="250"/>
      <c r="AG53" s="250"/>
      <c r="AH53" s="250"/>
      <c r="AI53" s="250"/>
      <c r="AJ53" s="250"/>
      <c r="AK53" s="250"/>
    </row>
    <row r="54" spans="1:46" s="258" customFormat="1" ht="31.5" x14ac:dyDescent="0.25">
      <c r="A54" s="16">
        <f t="shared" si="7"/>
        <v>4</v>
      </c>
      <c r="B54" s="1" t="str">
        <f>'3. Presupuesto detallado-POA'!A44</f>
        <v>Proceso de selección y contratación de nuevos funcionarios 800 plazas de Aduanas. Consultoría firma</v>
      </c>
      <c r="C54" s="32" t="s">
        <v>4</v>
      </c>
      <c r="D54" s="32" t="s">
        <v>1</v>
      </c>
      <c r="E54" s="19">
        <f>'3. Presupuesto detallado-POA'!B44</f>
        <v>330000</v>
      </c>
      <c r="F54" s="19"/>
      <c r="G54" s="11">
        <f t="shared" si="6"/>
        <v>330000</v>
      </c>
      <c r="H54" s="32"/>
      <c r="I54" s="29" t="s">
        <v>242</v>
      </c>
      <c r="J54" s="29" t="s">
        <v>248</v>
      </c>
      <c r="K54" s="32">
        <v>2016</v>
      </c>
      <c r="L54" s="32">
        <v>2016</v>
      </c>
      <c r="M54" s="1" t="str">
        <f>'3. Presupuesto detallado-POA'!C44</f>
        <v>PWC</v>
      </c>
      <c r="N54" s="250"/>
      <c r="O54" s="250"/>
      <c r="P54" s="250"/>
      <c r="Q54" s="250"/>
      <c r="R54" s="250"/>
      <c r="S54" s="250"/>
      <c r="T54" s="250"/>
      <c r="U54" s="250"/>
      <c r="V54" s="250"/>
      <c r="W54" s="250"/>
      <c r="X54" s="250"/>
      <c r="Y54" s="250"/>
      <c r="Z54" s="250"/>
      <c r="AA54" s="250"/>
      <c r="AB54" s="250"/>
      <c r="AC54" s="250"/>
      <c r="AD54" s="250"/>
      <c r="AE54" s="250"/>
      <c r="AF54" s="250"/>
      <c r="AG54" s="250"/>
      <c r="AH54" s="250"/>
      <c r="AI54" s="250"/>
      <c r="AJ54" s="250"/>
      <c r="AK54" s="250"/>
    </row>
    <row r="55" spans="1:46" s="258" customFormat="1" ht="31.5" x14ac:dyDescent="0.25">
      <c r="A55" s="16">
        <f t="shared" si="7"/>
        <v>5</v>
      </c>
      <c r="B55" s="1" t="str">
        <f>'3. Presupuesto detallado-POA'!C46</f>
        <v>Firma consultora. Auditoría para los pagos de indemnizaciones</v>
      </c>
      <c r="C55" s="32" t="s">
        <v>4</v>
      </c>
      <c r="D55" s="32" t="s">
        <v>1</v>
      </c>
      <c r="E55" s="19">
        <f>'3. Presupuesto detallado-POA'!B46</f>
        <v>40000</v>
      </c>
      <c r="F55" s="19"/>
      <c r="G55" s="11">
        <f t="shared" si="6"/>
        <v>40000</v>
      </c>
      <c r="H55" s="32"/>
      <c r="I55" s="29" t="s">
        <v>242</v>
      </c>
      <c r="J55" s="29" t="s">
        <v>255</v>
      </c>
      <c r="K55" s="32">
        <v>2015</v>
      </c>
      <c r="L55" s="32">
        <v>2016</v>
      </c>
      <c r="M55" s="1" t="str">
        <f>'3. Presupuesto detallado-POA'!C46</f>
        <v>Firma consultora. Auditoría para los pagos de indemnizaciones</v>
      </c>
      <c r="N55" s="250"/>
      <c r="O55" s="250"/>
      <c r="P55" s="250"/>
      <c r="Q55" s="250"/>
      <c r="R55" s="250"/>
      <c r="S55" s="250"/>
      <c r="T55" s="250"/>
      <c r="U55" s="250"/>
      <c r="V55" s="250"/>
      <c r="W55" s="250"/>
      <c r="X55" s="250"/>
      <c r="Y55" s="250"/>
      <c r="Z55" s="250"/>
      <c r="AA55" s="250"/>
      <c r="AB55" s="250"/>
      <c r="AC55" s="250"/>
      <c r="AD55" s="250"/>
      <c r="AE55" s="250"/>
      <c r="AF55" s="250"/>
      <c r="AG55" s="250"/>
      <c r="AH55" s="250"/>
      <c r="AI55" s="250"/>
      <c r="AJ55" s="250"/>
      <c r="AK55" s="250"/>
    </row>
    <row r="56" spans="1:46" s="258" customFormat="1" ht="31.5" x14ac:dyDescent="0.25">
      <c r="A56" s="16">
        <f t="shared" si="7"/>
        <v>6</v>
      </c>
      <c r="B56" s="1" t="str">
        <f>'3. Presupuesto detallado-POA'!C47</f>
        <v>Firma consultora. Digitalización de los contratos iniciales de los indemnizados</v>
      </c>
      <c r="C56" s="32" t="s">
        <v>4</v>
      </c>
      <c r="D56" s="32" t="s">
        <v>1</v>
      </c>
      <c r="E56" s="19">
        <f>'3. Presupuesto detallado-POA'!B47</f>
        <v>12500</v>
      </c>
      <c r="F56" s="19"/>
      <c r="G56" s="11">
        <f t="shared" si="6"/>
        <v>12500</v>
      </c>
      <c r="H56" s="32"/>
      <c r="I56" s="29" t="s">
        <v>242</v>
      </c>
      <c r="J56" s="29" t="s">
        <v>255</v>
      </c>
      <c r="K56" s="32">
        <v>2015</v>
      </c>
      <c r="L56" s="32">
        <v>2015</v>
      </c>
      <c r="M56" s="1" t="str">
        <f>'3. Presupuesto detallado-POA'!C47</f>
        <v>Firma consultora. Digitalización de los contratos iniciales de los indemnizados</v>
      </c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0"/>
    </row>
    <row r="57" spans="1:46" s="258" customFormat="1" ht="31.5" x14ac:dyDescent="0.25">
      <c r="A57" s="16">
        <f t="shared" si="7"/>
        <v>7</v>
      </c>
      <c r="B57" s="1" t="str">
        <f>'3. Presupuesto detallado-POA'!C50</f>
        <v>Firma consultora. Out placement</v>
      </c>
      <c r="C57" s="32" t="s">
        <v>4</v>
      </c>
      <c r="D57" s="32" t="s">
        <v>1</v>
      </c>
      <c r="E57" s="19">
        <f>'3. Presupuesto detallado-POA'!B50</f>
        <v>50000</v>
      </c>
      <c r="F57" s="19"/>
      <c r="G57" s="11">
        <f t="shared" si="6"/>
        <v>50000</v>
      </c>
      <c r="H57" s="32"/>
      <c r="I57" s="29" t="s">
        <v>242</v>
      </c>
      <c r="J57" s="29" t="s">
        <v>255</v>
      </c>
      <c r="K57" s="32">
        <v>2015</v>
      </c>
      <c r="L57" s="32">
        <v>2016</v>
      </c>
      <c r="M57" s="1" t="str">
        <f>'3. Presupuesto detallado-POA'!C50</f>
        <v>Firma consultora. Out placement</v>
      </c>
      <c r="N57" s="250"/>
      <c r="O57" s="250"/>
      <c r="P57" s="250"/>
      <c r="Q57" s="250"/>
      <c r="R57" s="250"/>
      <c r="S57" s="250"/>
      <c r="T57" s="250"/>
      <c r="U57" s="250"/>
      <c r="V57" s="250"/>
      <c r="W57" s="250"/>
      <c r="X57" s="250"/>
      <c r="Y57" s="250"/>
      <c r="Z57" s="250"/>
      <c r="AA57" s="250"/>
      <c r="AB57" s="250"/>
      <c r="AC57" s="250"/>
      <c r="AD57" s="250"/>
      <c r="AE57" s="250"/>
      <c r="AF57" s="250"/>
      <c r="AG57" s="250"/>
      <c r="AH57" s="250"/>
      <c r="AI57" s="250"/>
      <c r="AJ57" s="250"/>
      <c r="AK57" s="250"/>
    </row>
    <row r="58" spans="1:46" s="258" customFormat="1" ht="31.5" x14ac:dyDescent="0.25">
      <c r="A58" s="16">
        <f t="shared" si="7"/>
        <v>8</v>
      </c>
      <c r="B58" s="1" t="str">
        <f>'3. Presupuesto detallado-POA'!A51</f>
        <v>Firma Capacitadora. Diseño e implantación de un Programa de Capacitación Permanente</v>
      </c>
      <c r="C58" s="32" t="s">
        <v>4</v>
      </c>
      <c r="D58" s="32" t="s">
        <v>1</v>
      </c>
      <c r="E58" s="19">
        <f>'3. Presupuesto detallado-POA'!B51</f>
        <v>1000000</v>
      </c>
      <c r="F58" s="19"/>
      <c r="G58" s="11">
        <f t="shared" si="6"/>
        <v>1000000</v>
      </c>
      <c r="H58" s="32"/>
      <c r="I58" s="29" t="s">
        <v>242</v>
      </c>
      <c r="J58" s="29" t="s">
        <v>248</v>
      </c>
      <c r="K58" s="32">
        <v>2015</v>
      </c>
      <c r="L58" s="32">
        <v>2018</v>
      </c>
      <c r="M58" s="1"/>
      <c r="N58" s="250"/>
      <c r="O58" s="250"/>
      <c r="P58" s="250"/>
      <c r="Q58" s="250"/>
      <c r="R58" s="250"/>
      <c r="S58" s="250"/>
      <c r="T58" s="250"/>
      <c r="U58" s="250"/>
      <c r="V58" s="250"/>
      <c r="W58" s="250"/>
      <c r="X58" s="250"/>
      <c r="Y58" s="250"/>
      <c r="Z58" s="250"/>
      <c r="AA58" s="250"/>
      <c r="AB58" s="250"/>
      <c r="AC58" s="250"/>
      <c r="AD58" s="250"/>
      <c r="AE58" s="250"/>
      <c r="AF58" s="250"/>
      <c r="AG58" s="250"/>
      <c r="AH58" s="250"/>
      <c r="AI58" s="250"/>
      <c r="AJ58" s="250"/>
      <c r="AK58" s="250"/>
    </row>
    <row r="59" spans="1:46" s="258" customFormat="1" ht="31.5" x14ac:dyDescent="0.25">
      <c r="A59" s="16">
        <f t="shared" si="7"/>
        <v>9</v>
      </c>
      <c r="B59" s="1" t="str">
        <f>'3. Presupuesto detallado-POA'!A54</f>
        <v>Proceso de Cambio (Change Management). Consultoría firma</v>
      </c>
      <c r="C59" s="32" t="s">
        <v>4</v>
      </c>
      <c r="D59" s="32" t="s">
        <v>1</v>
      </c>
      <c r="E59" s="19">
        <f>'3. Presupuesto detallado-POA'!B54</f>
        <v>100000</v>
      </c>
      <c r="F59" s="19"/>
      <c r="G59" s="11">
        <f t="shared" si="6"/>
        <v>100000</v>
      </c>
      <c r="H59" s="32"/>
      <c r="I59" s="29" t="s">
        <v>242</v>
      </c>
      <c r="J59" s="29" t="s">
        <v>255</v>
      </c>
      <c r="K59" s="32">
        <v>2016</v>
      </c>
      <c r="L59" s="32">
        <v>2019</v>
      </c>
      <c r="M59" s="207" t="str">
        <f>'3. Presupuesto detallado-POA'!C54</f>
        <v>PWC</v>
      </c>
      <c r="N59" s="250"/>
      <c r="O59" s="250"/>
      <c r="P59" s="250"/>
      <c r="Q59" s="250"/>
      <c r="R59" s="250"/>
      <c r="S59" s="250"/>
      <c r="T59" s="250"/>
      <c r="U59" s="250"/>
      <c r="V59" s="250"/>
      <c r="W59" s="250"/>
      <c r="X59" s="250"/>
      <c r="Y59" s="250"/>
      <c r="Z59" s="250"/>
      <c r="AA59" s="250"/>
      <c r="AB59" s="250"/>
      <c r="AC59" s="250"/>
      <c r="AD59" s="250"/>
      <c r="AE59" s="250"/>
      <c r="AF59" s="250"/>
      <c r="AG59" s="250"/>
      <c r="AH59" s="250"/>
      <c r="AI59" s="250"/>
      <c r="AJ59" s="250"/>
      <c r="AK59" s="250"/>
    </row>
    <row r="60" spans="1:46" ht="31.5" x14ac:dyDescent="0.25">
      <c r="A60" s="16">
        <f t="shared" si="7"/>
        <v>10</v>
      </c>
      <c r="B60" s="1" t="str">
        <f>'3. Presupuesto detallado-POA'!A63</f>
        <v>Auditoria</v>
      </c>
      <c r="C60" s="32" t="s">
        <v>4</v>
      </c>
      <c r="D60" s="32" t="s">
        <v>1</v>
      </c>
      <c r="E60" s="19">
        <f>'3. Presupuesto detallado-POA'!B63</f>
        <v>140000</v>
      </c>
      <c r="F60" s="19"/>
      <c r="G60" s="11">
        <f>+E60</f>
        <v>140000</v>
      </c>
      <c r="H60" s="32"/>
      <c r="I60" s="29" t="s">
        <v>242</v>
      </c>
      <c r="J60" s="29" t="s">
        <v>248</v>
      </c>
      <c r="K60" s="32">
        <v>2015</v>
      </c>
      <c r="L60" s="32">
        <v>2019</v>
      </c>
      <c r="M60" s="1" t="str">
        <f>'3. Presupuesto detallado-POA'!C63</f>
        <v>Una por año, con informe semestral +las auditorias de las contrataciones</v>
      </c>
      <c r="AL60" s="250"/>
      <c r="AM60" s="250"/>
      <c r="AN60" s="250"/>
      <c r="AO60" s="250"/>
      <c r="AP60" s="250"/>
      <c r="AQ60" s="250"/>
      <c r="AR60" s="250"/>
      <c r="AS60" s="250"/>
      <c r="AT60" s="250"/>
    </row>
    <row r="61" spans="1:46" x14ac:dyDescent="0.25">
      <c r="A61" s="250"/>
      <c r="B61" s="250"/>
      <c r="C61" s="263"/>
      <c r="D61" s="250"/>
      <c r="E61" s="264"/>
      <c r="F61" s="264"/>
      <c r="G61" s="250"/>
      <c r="H61" s="250"/>
      <c r="I61" s="263"/>
      <c r="J61" s="263"/>
      <c r="K61" s="250"/>
      <c r="L61" s="250"/>
      <c r="M61" s="265"/>
    </row>
    <row r="62" spans="1:46" x14ac:dyDescent="0.25">
      <c r="A62" s="249"/>
      <c r="B62" s="250"/>
      <c r="C62" s="263"/>
      <c r="D62" s="250"/>
      <c r="E62" s="10">
        <f>SUM(E51:E60)</f>
        <v>7956500</v>
      </c>
      <c r="F62" s="10">
        <f>SUM(F51:F60)</f>
        <v>0</v>
      </c>
      <c r="G62" s="10">
        <f>SUM(G51:G60)</f>
        <v>7956500</v>
      </c>
      <c r="H62" s="250"/>
      <c r="I62" s="263"/>
      <c r="J62" s="263"/>
      <c r="K62" s="250"/>
      <c r="L62" s="250"/>
      <c r="M62" s="265"/>
    </row>
    <row r="63" spans="1:46" s="4" customFormat="1" ht="18.75" x14ac:dyDescent="0.25">
      <c r="A63" s="311" t="s">
        <v>246</v>
      </c>
      <c r="B63" s="312"/>
      <c r="C63" s="312"/>
      <c r="D63" s="312"/>
      <c r="E63" s="312"/>
      <c r="F63" s="312"/>
      <c r="G63" s="312"/>
      <c r="H63" s="312"/>
      <c r="I63" s="312"/>
      <c r="J63" s="312"/>
      <c r="K63" s="312"/>
      <c r="L63" s="312"/>
      <c r="M63" s="313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</row>
    <row r="64" spans="1:46" s="258" customFormat="1" ht="31.5" x14ac:dyDescent="0.25">
      <c r="A64" s="16">
        <v>1</v>
      </c>
      <c r="B64" s="1" t="str">
        <f>'3. Presupuesto detallado-POA'!A33</f>
        <v>Remodelación de Edificios central y regionales</v>
      </c>
      <c r="C64" s="32" t="s">
        <v>4</v>
      </c>
      <c r="D64" s="32" t="s">
        <v>1</v>
      </c>
      <c r="E64" s="246">
        <f>'3. Presupuesto detallado-POA'!B33</f>
        <v>2000000</v>
      </c>
      <c r="F64" s="19"/>
      <c r="G64" s="11">
        <f t="shared" ref="G64" si="8">+E64</f>
        <v>2000000</v>
      </c>
      <c r="H64" s="32"/>
      <c r="I64" s="29" t="s">
        <v>242</v>
      </c>
      <c r="J64" s="268" t="s">
        <v>253</v>
      </c>
      <c r="K64" s="32">
        <v>2015</v>
      </c>
      <c r="L64" s="32">
        <v>2018</v>
      </c>
      <c r="M64" s="246" t="str">
        <f>'3. Presupuesto detallado-POA'!Q33</f>
        <v>Solamente de los propios</v>
      </c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0"/>
    </row>
    <row r="65" spans="1:37" s="3" customFormat="1" x14ac:dyDescent="0.25">
      <c r="A65" s="17"/>
      <c r="B65" s="5"/>
      <c r="C65" s="33"/>
      <c r="D65" s="33"/>
      <c r="E65" s="10">
        <f>SUM(E47:E64)</f>
        <v>25933000</v>
      </c>
      <c r="F65" s="10">
        <f>SUM(F47:F64)</f>
        <v>0</v>
      </c>
      <c r="G65" s="10">
        <f>SUM(G47:G64)</f>
        <v>25933000</v>
      </c>
      <c r="H65" s="33"/>
      <c r="I65" s="6"/>
      <c r="J65" s="6"/>
      <c r="K65" s="33"/>
      <c r="L65" s="33"/>
      <c r="M65" s="7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</row>
    <row r="66" spans="1:37" x14ac:dyDescent="0.25">
      <c r="A66" s="249"/>
      <c r="B66" s="250"/>
      <c r="C66" s="263"/>
      <c r="D66" s="250"/>
      <c r="E66" s="250"/>
      <c r="F66" s="250"/>
      <c r="G66" s="250"/>
      <c r="H66" s="250"/>
      <c r="I66" s="263"/>
      <c r="J66" s="263"/>
      <c r="K66" s="250"/>
      <c r="L66" s="250"/>
      <c r="M66" s="265"/>
    </row>
    <row r="67" spans="1:37" s="3" customFormat="1" x14ac:dyDescent="0.25">
      <c r="A67" s="247" t="s">
        <v>3</v>
      </c>
      <c r="B67" s="5"/>
      <c r="C67" s="33"/>
      <c r="D67" s="33"/>
      <c r="E67" s="10">
        <f>E62+E49+E32+E65</f>
        <v>73049600</v>
      </c>
      <c r="F67" s="10">
        <f>F62+F49+F32+F65</f>
        <v>0</v>
      </c>
      <c r="G67" s="10">
        <f>G62+G49+G32+G65</f>
        <v>73049600</v>
      </c>
      <c r="H67" s="33"/>
      <c r="I67" s="6"/>
      <c r="J67" s="6"/>
      <c r="K67" s="33"/>
      <c r="L67" s="33"/>
      <c r="M67" s="7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</row>
    <row r="68" spans="1:37" x14ac:dyDescent="0.25">
      <c r="E68" s="20"/>
      <c r="F68" s="20"/>
      <c r="I68" s="30"/>
      <c r="J68" s="30"/>
    </row>
    <row r="69" spans="1:37" ht="16.5" thickBot="1" x14ac:dyDescent="0.3">
      <c r="I69" s="30"/>
      <c r="J69" s="30"/>
    </row>
    <row r="70" spans="1:37" ht="122.25" customHeight="1" thickBot="1" x14ac:dyDescent="0.3">
      <c r="B70" s="267" t="s">
        <v>256</v>
      </c>
      <c r="E70" s="266"/>
      <c r="F70" s="266"/>
      <c r="G70" s="266"/>
      <c r="I70" s="30"/>
      <c r="J70" s="30"/>
    </row>
    <row r="71" spans="1:37" ht="78.75" customHeight="1" thickBot="1" x14ac:dyDescent="0.3">
      <c r="B71" s="284" t="s">
        <v>257</v>
      </c>
    </row>
    <row r="72" spans="1:37" ht="73.5" customHeight="1" thickBot="1" x14ac:dyDescent="0.3">
      <c r="B72" s="283" t="s">
        <v>258</v>
      </c>
      <c r="E72" s="266"/>
      <c r="F72" s="266"/>
    </row>
    <row r="86" spans="9:9" x14ac:dyDescent="0.25">
      <c r="I86" s="31">
        <v>33</v>
      </c>
    </row>
  </sheetData>
  <mergeCells count="7">
    <mergeCell ref="A63:M63"/>
    <mergeCell ref="A1:M1"/>
    <mergeCell ref="A2:M2"/>
    <mergeCell ref="K3:L3"/>
    <mergeCell ref="A5:M5"/>
    <mergeCell ref="A33:M33"/>
    <mergeCell ref="A50:M50"/>
  </mergeCells>
  <pageMargins left="0.25" right="0.25" top="0.75" bottom="0.75" header="0.3" footer="0.3"/>
  <pageSetup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X87"/>
  <sheetViews>
    <sheetView tabSelected="1" view="pageLayout" zoomScaleNormal="70" workbookViewId="0"/>
  </sheetViews>
  <sheetFormatPr defaultColWidth="9" defaultRowHeight="15" x14ac:dyDescent="0.25"/>
  <cols>
    <col min="1" max="1" width="35.375" style="28" customWidth="1"/>
    <col min="2" max="2" width="14.375" style="28" customWidth="1"/>
    <col min="3" max="3" width="31.625" style="28" customWidth="1"/>
    <col min="4" max="4" width="10.375" style="28" bestFit="1" customWidth="1"/>
    <col min="5" max="5" width="11.5" style="28" bestFit="1" customWidth="1"/>
    <col min="6" max="6" width="11.875" style="28" bestFit="1" customWidth="1"/>
    <col min="7" max="7" width="11.5" style="28" customWidth="1"/>
    <col min="8" max="8" width="8.875" style="28" customWidth="1"/>
    <col min="9" max="9" width="20" style="28" customWidth="1"/>
    <col min="10" max="10" width="8.75" style="28" customWidth="1"/>
    <col min="11" max="11" width="9.25" style="28" customWidth="1"/>
    <col min="12" max="12" width="9.75" style="28" bestFit="1" customWidth="1"/>
    <col min="13" max="13" width="13" style="28" customWidth="1"/>
    <col min="14" max="14" width="9.625" style="28" customWidth="1"/>
    <col min="15" max="15" width="10.375" style="28" customWidth="1"/>
    <col min="16" max="16" width="11" style="28" customWidth="1"/>
    <col min="17" max="17" width="14.75" style="28" customWidth="1"/>
    <col min="18" max="18" width="10.375" style="28" bestFit="1" customWidth="1"/>
    <col min="19" max="19" width="8.625" style="28" bestFit="1" customWidth="1"/>
    <col min="20" max="20" width="9.75" style="28" customWidth="1"/>
    <col min="21" max="21" width="10.625" style="28" customWidth="1"/>
    <col min="22" max="16384" width="9" style="21"/>
  </cols>
  <sheetData>
    <row r="1" spans="1:21 1786:1844" ht="33.75" customHeight="1" x14ac:dyDescent="0.25">
      <c r="A1" s="192" t="s">
        <v>149</v>
      </c>
      <c r="B1" s="165">
        <f>B2+B11+B36+B56</f>
        <v>49116600</v>
      </c>
      <c r="C1" s="322" t="s">
        <v>201</v>
      </c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  <c r="T1" s="323"/>
      <c r="U1" s="323"/>
    </row>
    <row r="2" spans="1:21 1786:1844" x14ac:dyDescent="0.25">
      <c r="A2" s="78" t="s">
        <v>151</v>
      </c>
      <c r="B2" s="165">
        <f>SUM(B5:B10)</f>
        <v>2140000</v>
      </c>
      <c r="C2" s="326" t="s">
        <v>152</v>
      </c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  <c r="T2" s="326"/>
      <c r="U2" s="326"/>
    </row>
    <row r="3" spans="1:21 1786:1844" ht="14.45" customHeight="1" x14ac:dyDescent="0.25">
      <c r="A3" s="324" t="s">
        <v>19</v>
      </c>
      <c r="B3" s="325"/>
      <c r="C3" s="324" t="s">
        <v>203</v>
      </c>
      <c r="D3" s="325"/>
      <c r="E3" s="325"/>
      <c r="F3" s="325"/>
      <c r="G3" s="324" t="s">
        <v>204</v>
      </c>
      <c r="H3" s="325"/>
      <c r="I3" s="324" t="s">
        <v>205</v>
      </c>
      <c r="J3" s="325"/>
      <c r="K3" s="325"/>
      <c r="L3" s="325"/>
      <c r="M3" s="324" t="s">
        <v>206</v>
      </c>
      <c r="N3" s="325"/>
      <c r="O3" s="325"/>
      <c r="P3" s="325"/>
      <c r="Q3" s="324" t="s">
        <v>200</v>
      </c>
      <c r="R3" s="325"/>
      <c r="S3" s="325"/>
      <c r="T3" s="325"/>
      <c r="U3" s="77" t="s">
        <v>13</v>
      </c>
    </row>
    <row r="4" spans="1:21 1786:1844" ht="28.5" x14ac:dyDescent="0.25">
      <c r="A4" s="325"/>
      <c r="B4" s="325"/>
      <c r="C4" s="77" t="s">
        <v>202</v>
      </c>
      <c r="D4" s="22" t="s">
        <v>21</v>
      </c>
      <c r="E4" s="77" t="s">
        <v>22</v>
      </c>
      <c r="F4" s="77" t="s">
        <v>3</v>
      </c>
      <c r="G4" s="77" t="s">
        <v>5</v>
      </c>
      <c r="H4" s="77" t="s">
        <v>3</v>
      </c>
      <c r="I4" s="77" t="s">
        <v>202</v>
      </c>
      <c r="J4" s="22" t="s">
        <v>21</v>
      </c>
      <c r="K4" s="77" t="s">
        <v>22</v>
      </c>
      <c r="L4" s="77" t="s">
        <v>3</v>
      </c>
      <c r="M4" s="77" t="s">
        <v>202</v>
      </c>
      <c r="N4" s="22" t="s">
        <v>21</v>
      </c>
      <c r="O4" s="77" t="s">
        <v>22</v>
      </c>
      <c r="P4" s="77" t="s">
        <v>3</v>
      </c>
      <c r="Q4" s="77" t="s">
        <v>202</v>
      </c>
      <c r="R4" s="22" t="s">
        <v>21</v>
      </c>
      <c r="S4" s="77" t="s">
        <v>22</v>
      </c>
      <c r="T4" s="77" t="s">
        <v>3</v>
      </c>
      <c r="U4" s="77"/>
    </row>
    <row r="5" spans="1:21 1786:1844" ht="60" customHeight="1" x14ac:dyDescent="0.25">
      <c r="A5" s="161" t="s">
        <v>237</v>
      </c>
      <c r="B5" s="166">
        <f t="shared" ref="B5:B10" si="0">U5</f>
        <v>0</v>
      </c>
      <c r="C5" s="167" t="s">
        <v>150</v>
      </c>
      <c r="D5" s="168"/>
      <c r="E5" s="168"/>
      <c r="F5" s="71"/>
      <c r="G5" s="169"/>
      <c r="H5" s="169"/>
      <c r="I5" s="70"/>
      <c r="J5" s="74"/>
      <c r="K5" s="74"/>
      <c r="L5" s="71"/>
      <c r="M5" s="170"/>
      <c r="N5" s="169"/>
      <c r="O5" s="170"/>
      <c r="P5" s="169"/>
      <c r="Q5" s="167"/>
      <c r="R5" s="168"/>
      <c r="S5" s="168"/>
      <c r="T5" s="71"/>
      <c r="U5" s="26">
        <f>F5+H5+L5+P5+T5</f>
        <v>0</v>
      </c>
    </row>
    <row r="6" spans="1:21 1786:1844" ht="60" x14ac:dyDescent="0.25">
      <c r="A6" s="161" t="s">
        <v>226</v>
      </c>
      <c r="B6" s="166">
        <f t="shared" si="0"/>
        <v>80000</v>
      </c>
      <c r="C6" s="167" t="s">
        <v>225</v>
      </c>
      <c r="D6" s="168">
        <v>1</v>
      </c>
      <c r="E6" s="168">
        <v>80000</v>
      </c>
      <c r="F6" s="71">
        <f>D6*E6</f>
        <v>80000</v>
      </c>
      <c r="G6" s="23"/>
      <c r="H6" s="24"/>
      <c r="I6" s="70"/>
      <c r="J6" s="74"/>
      <c r="K6" s="74"/>
      <c r="L6" s="71"/>
      <c r="M6" s="171"/>
      <c r="N6" s="172"/>
      <c r="O6" s="172"/>
      <c r="P6" s="25"/>
      <c r="Q6" s="167"/>
      <c r="R6" s="168"/>
      <c r="S6" s="168"/>
      <c r="T6" s="71"/>
      <c r="U6" s="26">
        <f t="shared" ref="U6:U10" si="1">F6+H6+L6+P6+T6</f>
        <v>80000</v>
      </c>
    </row>
    <row r="7" spans="1:21 1786:1844" ht="90" x14ac:dyDescent="0.25">
      <c r="A7" s="161" t="s">
        <v>227</v>
      </c>
      <c r="B7" s="166">
        <f t="shared" si="0"/>
        <v>2000000</v>
      </c>
      <c r="C7" s="167" t="s">
        <v>34</v>
      </c>
      <c r="D7" s="168">
        <v>1</v>
      </c>
      <c r="E7" s="168">
        <v>2000000</v>
      </c>
      <c r="F7" s="71">
        <f>D7*E7</f>
        <v>2000000</v>
      </c>
      <c r="G7" s="23"/>
      <c r="H7" s="25"/>
      <c r="I7" s="70"/>
      <c r="J7" s="71"/>
      <c r="K7" s="71"/>
      <c r="L7" s="71"/>
      <c r="M7" s="23"/>
      <c r="N7" s="25"/>
      <c r="O7" s="25"/>
      <c r="P7" s="25"/>
      <c r="Q7" s="167"/>
      <c r="R7" s="168"/>
      <c r="S7" s="168"/>
      <c r="T7" s="71"/>
      <c r="U7" s="26">
        <f t="shared" si="1"/>
        <v>2000000</v>
      </c>
    </row>
    <row r="8" spans="1:21 1786:1844" ht="45" x14ac:dyDescent="0.25">
      <c r="A8" s="161" t="s">
        <v>240</v>
      </c>
      <c r="B8" s="166">
        <f t="shared" si="0"/>
        <v>60000</v>
      </c>
      <c r="C8" s="167" t="s">
        <v>182</v>
      </c>
      <c r="D8" s="168">
        <v>60</v>
      </c>
      <c r="E8" s="168">
        <v>1000</v>
      </c>
      <c r="F8" s="71">
        <f>D8*E8</f>
        <v>60000</v>
      </c>
      <c r="G8" s="23"/>
      <c r="H8" s="25"/>
      <c r="I8" s="70"/>
      <c r="J8" s="71"/>
      <c r="K8" s="71"/>
      <c r="L8" s="71"/>
      <c r="M8" s="23"/>
      <c r="N8" s="25"/>
      <c r="O8" s="25"/>
      <c r="P8" s="25"/>
      <c r="Q8" s="167"/>
      <c r="R8" s="168"/>
      <c r="S8" s="168"/>
      <c r="T8" s="71"/>
      <c r="U8" s="26">
        <f t="shared" si="1"/>
        <v>60000</v>
      </c>
    </row>
    <row r="9" spans="1:21 1786:1844" ht="45" x14ac:dyDescent="0.25">
      <c r="A9" s="161" t="s">
        <v>238</v>
      </c>
      <c r="B9" s="166">
        <f t="shared" si="0"/>
        <v>0</v>
      </c>
      <c r="C9" s="167" t="s">
        <v>150</v>
      </c>
      <c r="D9" s="168"/>
      <c r="E9" s="168"/>
      <c r="F9" s="71">
        <f>D9*E9</f>
        <v>0</v>
      </c>
      <c r="G9" s="23"/>
      <c r="H9" s="25"/>
      <c r="I9" s="70"/>
      <c r="J9" s="71"/>
      <c r="K9" s="71"/>
      <c r="L9" s="71"/>
      <c r="M9" s="170"/>
      <c r="N9" s="25"/>
      <c r="O9" s="25"/>
      <c r="P9" s="25"/>
      <c r="Q9" s="167"/>
      <c r="R9" s="168"/>
      <c r="S9" s="168"/>
      <c r="T9" s="71"/>
      <c r="U9" s="26">
        <f t="shared" si="1"/>
        <v>0</v>
      </c>
    </row>
    <row r="10" spans="1:21 1786:1844" ht="30" x14ac:dyDescent="0.25">
      <c r="A10" s="161" t="s">
        <v>239</v>
      </c>
      <c r="B10" s="166">
        <f t="shared" si="0"/>
        <v>0</v>
      </c>
      <c r="C10" s="167" t="s">
        <v>150</v>
      </c>
      <c r="D10" s="168"/>
      <c r="E10" s="168"/>
      <c r="F10" s="71">
        <f>D10*E10</f>
        <v>0</v>
      </c>
      <c r="G10" s="23"/>
      <c r="H10" s="25"/>
      <c r="I10" s="70"/>
      <c r="J10" s="71"/>
      <c r="K10" s="71"/>
      <c r="L10" s="71"/>
      <c r="M10" s="170"/>
      <c r="N10" s="25"/>
      <c r="O10" s="25"/>
      <c r="P10" s="25"/>
      <c r="Q10" s="167"/>
      <c r="R10" s="168"/>
      <c r="S10" s="168"/>
      <c r="T10" s="71"/>
      <c r="U10" s="26">
        <f t="shared" si="1"/>
        <v>0</v>
      </c>
    </row>
    <row r="11" spans="1:21 1786:1844" x14ac:dyDescent="0.25">
      <c r="A11" s="78" t="s">
        <v>155</v>
      </c>
      <c r="B11" s="165">
        <f>B12+B18+B31</f>
        <v>16202000</v>
      </c>
      <c r="C11" s="327" t="s">
        <v>154</v>
      </c>
      <c r="D11" s="328"/>
      <c r="E11" s="328"/>
      <c r="F11" s="328"/>
      <c r="G11" s="328"/>
      <c r="H11" s="328"/>
      <c r="I11" s="328"/>
      <c r="J11" s="328"/>
      <c r="K11" s="328"/>
      <c r="L11" s="328"/>
      <c r="M11" s="328"/>
      <c r="N11" s="328"/>
      <c r="O11" s="328"/>
      <c r="P11" s="328"/>
      <c r="Q11" s="328"/>
      <c r="R11" s="328"/>
      <c r="S11" s="328"/>
      <c r="T11" s="328"/>
      <c r="U11" s="328"/>
    </row>
    <row r="12" spans="1:21 1786:1844" x14ac:dyDescent="0.25">
      <c r="A12" s="173" t="s">
        <v>42</v>
      </c>
      <c r="B12" s="174">
        <f>SUM(B13:B17)</f>
        <v>6822000</v>
      </c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</row>
    <row r="13" spans="1:21 1786:1844" ht="30" x14ac:dyDescent="0.25">
      <c r="A13" s="161" t="s">
        <v>228</v>
      </c>
      <c r="B13" s="166">
        <f>U13</f>
        <v>36000</v>
      </c>
      <c r="C13" s="167" t="s">
        <v>45</v>
      </c>
      <c r="D13" s="168">
        <v>40</v>
      </c>
      <c r="E13" s="168">
        <v>600</v>
      </c>
      <c r="F13" s="71">
        <f>D13*E13+12000</f>
        <v>36000</v>
      </c>
      <c r="G13" s="162"/>
      <c r="H13" s="26"/>
      <c r="I13" s="70"/>
      <c r="J13" s="70"/>
      <c r="K13" s="71"/>
      <c r="L13" s="71"/>
      <c r="M13" s="175"/>
      <c r="N13" s="25"/>
      <c r="O13" s="25"/>
      <c r="P13" s="25"/>
      <c r="Q13" s="168"/>
      <c r="R13" s="168"/>
      <c r="S13" s="168"/>
      <c r="T13" s="168"/>
      <c r="U13" s="26">
        <f t="shared" ref="U13:U17" si="2">F13+H13+L13+P13+T13</f>
        <v>36000</v>
      </c>
    </row>
    <row r="14" spans="1:21 1786:1844" ht="60" x14ac:dyDescent="0.25">
      <c r="A14" s="161" t="s">
        <v>159</v>
      </c>
      <c r="B14" s="166">
        <f>U14</f>
        <v>5000000</v>
      </c>
      <c r="C14" s="285" t="s">
        <v>183</v>
      </c>
      <c r="D14" s="168">
        <v>1</v>
      </c>
      <c r="E14" s="168">
        <v>5000000</v>
      </c>
      <c r="F14" s="71">
        <f>D14*E14</f>
        <v>5000000</v>
      </c>
      <c r="G14" s="23"/>
      <c r="H14" s="25"/>
      <c r="I14" s="70"/>
      <c r="J14" s="80"/>
      <c r="K14" s="71"/>
      <c r="L14" s="71"/>
      <c r="M14" s="175"/>
      <c r="N14" s="25"/>
      <c r="O14" s="25"/>
      <c r="P14" s="25"/>
      <c r="Q14" s="168"/>
      <c r="R14" s="168"/>
      <c r="S14" s="168"/>
      <c r="T14" s="168"/>
      <c r="U14" s="26">
        <f t="shared" si="2"/>
        <v>5000000</v>
      </c>
      <c r="BPR14" s="75"/>
      <c r="BPS14" s="75"/>
      <c r="BPT14" s="75"/>
      <c r="BPU14" s="75"/>
      <c r="BPV14" s="75"/>
      <c r="BPW14" s="75"/>
      <c r="BPX14" s="75"/>
      <c r="BPY14" s="75"/>
      <c r="BPZ14" s="75"/>
      <c r="BQA14" s="75"/>
      <c r="BQB14" s="75"/>
      <c r="BQC14" s="75"/>
      <c r="BQD14" s="75"/>
      <c r="BQE14" s="75"/>
      <c r="BQF14" s="75"/>
      <c r="BQG14" s="75"/>
      <c r="BQH14" s="75"/>
      <c r="BQI14" s="75"/>
      <c r="BQJ14" s="75"/>
      <c r="BQK14" s="75"/>
      <c r="BQL14" s="75"/>
      <c r="BQM14" s="75"/>
      <c r="BQN14" s="75"/>
      <c r="BQO14" s="75"/>
      <c r="BQP14" s="75"/>
      <c r="BQQ14" s="75"/>
      <c r="BQR14" s="75"/>
      <c r="BQS14" s="75"/>
      <c r="BQT14" s="75"/>
      <c r="BQU14" s="75"/>
      <c r="BQV14" s="75"/>
      <c r="BQW14" s="75"/>
      <c r="BQX14" s="75"/>
      <c r="BQY14" s="75"/>
      <c r="BQZ14" s="75"/>
      <c r="BRA14" s="75"/>
      <c r="BRB14" s="75"/>
      <c r="BRC14" s="75"/>
      <c r="BRD14" s="75"/>
      <c r="BRE14" s="75"/>
      <c r="BRF14" s="75"/>
      <c r="BRG14" s="75"/>
      <c r="BRH14" s="75"/>
      <c r="BRI14" s="75"/>
      <c r="BRJ14" s="75"/>
      <c r="BRK14" s="75"/>
      <c r="BRL14" s="75"/>
      <c r="BRM14" s="75"/>
      <c r="BRN14" s="75"/>
      <c r="BRO14" s="75"/>
      <c r="BRP14" s="75"/>
      <c r="BRQ14" s="75"/>
      <c r="BRR14" s="75"/>
      <c r="BRS14" s="75"/>
      <c r="BRT14" s="75"/>
      <c r="BRU14" s="75"/>
      <c r="BRV14" s="75"/>
      <c r="BRW14" s="75"/>
      <c r="BRX14" s="75"/>
    </row>
    <row r="15" spans="1:21 1786:1844" ht="30" x14ac:dyDescent="0.25">
      <c r="A15" s="176" t="s">
        <v>229</v>
      </c>
      <c r="B15" s="166">
        <f>U15</f>
        <v>576000</v>
      </c>
      <c r="C15" s="285" t="s">
        <v>52</v>
      </c>
      <c r="D15" s="168">
        <v>72</v>
      </c>
      <c r="E15" s="168">
        <v>8000</v>
      </c>
      <c r="F15" s="71">
        <f t="shared" ref="F15:F16" si="3">D15*E15</f>
        <v>576000</v>
      </c>
      <c r="G15" s="23"/>
      <c r="H15" s="25"/>
      <c r="I15" s="70"/>
      <c r="J15" s="163"/>
      <c r="K15" s="71"/>
      <c r="L15" s="71"/>
      <c r="M15" s="175"/>
      <c r="N15" s="25"/>
      <c r="O15" s="25"/>
      <c r="P15" s="25"/>
      <c r="Q15" s="168"/>
      <c r="R15" s="168"/>
      <c r="S15" s="168"/>
      <c r="T15" s="168"/>
      <c r="U15" s="26">
        <f t="shared" si="2"/>
        <v>576000</v>
      </c>
    </row>
    <row r="16" spans="1:21 1786:1844" ht="30" x14ac:dyDescent="0.25">
      <c r="A16" s="176" t="s">
        <v>230</v>
      </c>
      <c r="B16" s="166">
        <f>U16</f>
        <v>210000</v>
      </c>
      <c r="C16" s="285" t="s">
        <v>55</v>
      </c>
      <c r="D16" s="168">
        <v>60</v>
      </c>
      <c r="E16" s="168">
        <v>3500</v>
      </c>
      <c r="F16" s="71">
        <f t="shared" si="3"/>
        <v>210000</v>
      </c>
      <c r="G16" s="162"/>
      <c r="H16" s="26"/>
      <c r="I16" s="70"/>
      <c r="J16" s="71"/>
      <c r="K16" s="71"/>
      <c r="L16" s="71"/>
      <c r="M16" s="177"/>
      <c r="N16" s="25"/>
      <c r="O16" s="25"/>
      <c r="P16" s="25"/>
      <c r="Q16" s="168"/>
      <c r="R16" s="168"/>
      <c r="S16" s="168"/>
      <c r="T16" s="168"/>
      <c r="U16" s="26">
        <f t="shared" si="2"/>
        <v>210000</v>
      </c>
    </row>
    <row r="17" spans="1:372 1786:1844" s="75" customFormat="1" ht="30" x14ac:dyDescent="0.25">
      <c r="A17" s="176" t="s">
        <v>244</v>
      </c>
      <c r="B17" s="183">
        <f>U17</f>
        <v>1000000</v>
      </c>
      <c r="C17" s="285"/>
      <c r="D17" s="168"/>
      <c r="E17" s="168"/>
      <c r="F17" s="71"/>
      <c r="G17" s="23"/>
      <c r="H17" s="25"/>
      <c r="I17" s="70"/>
      <c r="J17" s="71"/>
      <c r="K17" s="71"/>
      <c r="L17" s="71"/>
      <c r="M17" s="177" t="s">
        <v>57</v>
      </c>
      <c r="N17" s="25">
        <v>1</v>
      </c>
      <c r="O17" s="25">
        <v>1000000</v>
      </c>
      <c r="P17" s="25">
        <f>N17*O17</f>
        <v>1000000</v>
      </c>
      <c r="Q17" s="168"/>
      <c r="R17" s="168"/>
      <c r="S17" s="168"/>
      <c r="T17" s="168"/>
      <c r="U17" s="26">
        <f t="shared" si="2"/>
        <v>1000000</v>
      </c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KK17" s="21"/>
      <c r="KL17" s="21"/>
      <c r="KM17" s="21"/>
      <c r="KN17" s="21"/>
      <c r="KO17" s="21"/>
      <c r="KP17" s="21"/>
      <c r="KQ17" s="21"/>
      <c r="KR17" s="21"/>
      <c r="KS17" s="21"/>
      <c r="KT17" s="21"/>
      <c r="KU17" s="21"/>
      <c r="KV17" s="21"/>
      <c r="KW17" s="21"/>
      <c r="KX17" s="21"/>
      <c r="KY17" s="21"/>
      <c r="KZ17" s="21"/>
      <c r="LA17" s="21"/>
      <c r="LB17" s="21"/>
      <c r="LC17" s="21"/>
      <c r="LD17" s="21"/>
      <c r="LE17" s="21"/>
      <c r="LF17" s="21"/>
      <c r="LG17" s="21"/>
      <c r="LH17" s="21"/>
      <c r="LI17" s="21"/>
      <c r="LJ17" s="21"/>
      <c r="LK17" s="21"/>
      <c r="LL17" s="21"/>
      <c r="LM17" s="21"/>
      <c r="LN17" s="21"/>
      <c r="LO17" s="21"/>
      <c r="LP17" s="21"/>
      <c r="LQ17" s="21"/>
      <c r="LR17" s="21"/>
      <c r="LS17" s="21"/>
      <c r="LT17" s="21"/>
      <c r="LU17" s="21"/>
      <c r="LV17" s="21"/>
      <c r="LW17" s="21"/>
      <c r="LX17" s="21"/>
      <c r="LY17" s="21"/>
      <c r="LZ17" s="21"/>
      <c r="MA17" s="21"/>
      <c r="MB17" s="21"/>
      <c r="MC17" s="21"/>
      <c r="MD17" s="21"/>
      <c r="ME17" s="21"/>
      <c r="MF17" s="21"/>
      <c r="MG17" s="21"/>
      <c r="MH17" s="21"/>
      <c r="MI17" s="21"/>
      <c r="MJ17" s="21"/>
      <c r="MK17" s="21"/>
      <c r="ML17" s="21"/>
      <c r="MM17" s="21"/>
      <c r="MN17" s="21"/>
      <c r="MO17" s="21"/>
      <c r="MP17" s="21"/>
      <c r="MQ17" s="21"/>
      <c r="MR17" s="21"/>
      <c r="MS17" s="21"/>
      <c r="MT17" s="21"/>
      <c r="MU17" s="21"/>
      <c r="MV17" s="21"/>
      <c r="MW17" s="21"/>
      <c r="MX17" s="21"/>
      <c r="MY17" s="21"/>
      <c r="MZ17" s="21"/>
      <c r="NA17" s="21"/>
      <c r="NB17" s="21"/>
      <c r="NC17" s="21"/>
      <c r="ND17" s="21"/>
      <c r="NE17" s="21"/>
      <c r="NF17" s="21"/>
      <c r="NG17" s="21"/>
      <c r="NH17" s="21"/>
    </row>
    <row r="18" spans="1:372 1786:1844" ht="31.5" customHeight="1" x14ac:dyDescent="0.25">
      <c r="A18" s="173" t="s">
        <v>157</v>
      </c>
      <c r="B18" s="174">
        <f>SUM(B19:B30)</f>
        <v>6690000</v>
      </c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</row>
    <row r="19" spans="1:372 1786:1844" s="75" customFormat="1" x14ac:dyDescent="0.25">
      <c r="A19" s="186" t="s">
        <v>59</v>
      </c>
      <c r="B19" s="166">
        <f t="shared" ref="B19:B30" si="4">U19</f>
        <v>400000</v>
      </c>
      <c r="C19" s="167"/>
      <c r="D19" s="168"/>
      <c r="E19" s="168"/>
      <c r="F19" s="71"/>
      <c r="G19" s="23"/>
      <c r="H19" s="25"/>
      <c r="I19" s="70"/>
      <c r="J19" s="163">
        <v>8</v>
      </c>
      <c r="K19" s="71">
        <v>50000</v>
      </c>
      <c r="L19" s="71">
        <f t="shared" ref="L19:L30" si="5">J19*K19</f>
        <v>400000</v>
      </c>
      <c r="M19" s="23"/>
      <c r="N19" s="25"/>
      <c r="O19" s="25"/>
      <c r="P19" s="25"/>
      <c r="Q19" s="168"/>
      <c r="R19" s="168"/>
      <c r="S19" s="168"/>
      <c r="T19" s="168"/>
      <c r="U19" s="26">
        <f t="shared" ref="U19:U30" si="6">F19+H19+L19+P19+T19</f>
        <v>400000</v>
      </c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KK19" s="21"/>
      <c r="KL19" s="21"/>
      <c r="KM19" s="21"/>
      <c r="KN19" s="21"/>
      <c r="KO19" s="21"/>
      <c r="KP19" s="21"/>
      <c r="KQ19" s="21"/>
      <c r="KR19" s="21"/>
      <c r="KS19" s="21"/>
      <c r="KT19" s="21"/>
      <c r="KU19" s="21"/>
      <c r="KV19" s="21"/>
      <c r="KW19" s="21"/>
      <c r="KX19" s="21"/>
      <c r="KY19" s="21"/>
      <c r="KZ19" s="21"/>
      <c r="LA19" s="21"/>
      <c r="LB19" s="21"/>
      <c r="LC19" s="21"/>
      <c r="LD19" s="21"/>
      <c r="LE19" s="21"/>
      <c r="LF19" s="21"/>
      <c r="LG19" s="21"/>
      <c r="LH19" s="21"/>
      <c r="LI19" s="21"/>
      <c r="LJ19" s="21"/>
      <c r="LK19" s="21"/>
      <c r="LL19" s="21"/>
      <c r="LM19" s="21"/>
      <c r="LN19" s="21"/>
      <c r="LO19" s="21"/>
      <c r="LP19" s="21"/>
      <c r="LQ19" s="21"/>
      <c r="LR19" s="21"/>
      <c r="LS19" s="21"/>
      <c r="LT19" s="21"/>
      <c r="LU19" s="21"/>
      <c r="LV19" s="21"/>
      <c r="LW19" s="21"/>
      <c r="LX19" s="21"/>
      <c r="LY19" s="21"/>
      <c r="LZ19" s="21"/>
      <c r="MA19" s="21"/>
      <c r="MB19" s="21"/>
      <c r="MC19" s="21"/>
      <c r="MD19" s="21"/>
      <c r="ME19" s="21"/>
      <c r="MF19" s="21"/>
      <c r="MG19" s="21"/>
      <c r="MH19" s="21"/>
      <c r="MI19" s="21"/>
      <c r="MJ19" s="21"/>
      <c r="MK19" s="21"/>
      <c r="ML19" s="21"/>
      <c r="MM19" s="21"/>
      <c r="MN19" s="21"/>
      <c r="MO19" s="21"/>
      <c r="MP19" s="21"/>
      <c r="MQ19" s="21"/>
      <c r="MR19" s="21"/>
      <c r="MS19" s="21"/>
      <c r="MT19" s="21"/>
      <c r="MU19" s="21"/>
      <c r="MV19" s="21"/>
      <c r="MW19" s="21"/>
      <c r="MX19" s="21"/>
      <c r="MY19" s="21"/>
      <c r="MZ19" s="21"/>
      <c r="NA19" s="21"/>
      <c r="NB19" s="21"/>
      <c r="NC19" s="21"/>
      <c r="ND19" s="21"/>
      <c r="NE19" s="21"/>
      <c r="NF19" s="21"/>
      <c r="NG19" s="21"/>
      <c r="NH19" s="21"/>
    </row>
    <row r="20" spans="1:372 1786:1844" s="75" customFormat="1" x14ac:dyDescent="0.25">
      <c r="A20" s="186" t="s">
        <v>60</v>
      </c>
      <c r="B20" s="166">
        <f t="shared" si="4"/>
        <v>900000</v>
      </c>
      <c r="C20" s="167"/>
      <c r="D20" s="168"/>
      <c r="E20" s="168"/>
      <c r="F20" s="71"/>
      <c r="G20" s="23"/>
      <c r="H20" s="25"/>
      <c r="I20" s="70"/>
      <c r="J20" s="163">
        <v>3</v>
      </c>
      <c r="K20" s="71">
        <v>300000</v>
      </c>
      <c r="L20" s="71">
        <f t="shared" si="5"/>
        <v>900000</v>
      </c>
      <c r="M20" s="23"/>
      <c r="N20" s="25"/>
      <c r="O20" s="25"/>
      <c r="P20" s="25"/>
      <c r="Q20" s="168"/>
      <c r="R20" s="168"/>
      <c r="S20" s="168"/>
      <c r="T20" s="168"/>
      <c r="U20" s="26">
        <f t="shared" si="6"/>
        <v>900000</v>
      </c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KK20" s="21"/>
      <c r="KL20" s="21"/>
      <c r="KM20" s="21"/>
      <c r="KN20" s="21"/>
      <c r="KO20" s="21"/>
      <c r="KP20" s="21"/>
      <c r="KQ20" s="21"/>
      <c r="KR20" s="21"/>
      <c r="KS20" s="21"/>
      <c r="KT20" s="21"/>
      <c r="KU20" s="21"/>
      <c r="KV20" s="21"/>
      <c r="KW20" s="21"/>
      <c r="KX20" s="21"/>
      <c r="KY20" s="21"/>
      <c r="KZ20" s="21"/>
      <c r="LA20" s="21"/>
      <c r="LB20" s="21"/>
      <c r="LC20" s="21"/>
      <c r="LD20" s="21"/>
      <c r="LE20" s="21"/>
      <c r="LF20" s="21"/>
      <c r="LG20" s="21"/>
      <c r="LH20" s="21"/>
      <c r="LI20" s="21"/>
      <c r="LJ20" s="21"/>
      <c r="LK20" s="21"/>
      <c r="LL20" s="21"/>
      <c r="LM20" s="21"/>
      <c r="LN20" s="21"/>
      <c r="LO20" s="21"/>
      <c r="LP20" s="21"/>
      <c r="LQ20" s="21"/>
      <c r="LR20" s="21"/>
      <c r="LS20" s="21"/>
      <c r="LT20" s="21"/>
      <c r="LU20" s="21"/>
      <c r="LV20" s="21"/>
      <c r="LW20" s="21"/>
      <c r="LX20" s="21"/>
      <c r="LY20" s="21"/>
      <c r="LZ20" s="21"/>
      <c r="MA20" s="21"/>
      <c r="MB20" s="21"/>
      <c r="MC20" s="21"/>
      <c r="MD20" s="21"/>
      <c r="ME20" s="21"/>
      <c r="MF20" s="21"/>
      <c r="MG20" s="21"/>
      <c r="MH20" s="21"/>
      <c r="MI20" s="21"/>
      <c r="MJ20" s="21"/>
      <c r="MK20" s="21"/>
      <c r="ML20" s="21"/>
      <c r="MM20" s="21"/>
      <c r="MN20" s="21"/>
      <c r="MO20" s="21"/>
      <c r="MP20" s="21"/>
      <c r="MQ20" s="21"/>
      <c r="MR20" s="21"/>
      <c r="MS20" s="21"/>
      <c r="MT20" s="21"/>
      <c r="MU20" s="21"/>
      <c r="MV20" s="21"/>
      <c r="MW20" s="21"/>
      <c r="MX20" s="21"/>
      <c r="MY20" s="21"/>
      <c r="MZ20" s="21"/>
      <c r="NA20" s="21"/>
      <c r="NB20" s="21"/>
      <c r="NC20" s="21"/>
      <c r="ND20" s="21"/>
      <c r="NE20" s="21"/>
      <c r="NF20" s="21"/>
      <c r="NG20" s="21"/>
      <c r="NH20" s="21"/>
    </row>
    <row r="21" spans="1:372 1786:1844" s="75" customFormat="1" ht="30" x14ac:dyDescent="0.25">
      <c r="A21" s="186" t="s">
        <v>61</v>
      </c>
      <c r="B21" s="166">
        <f t="shared" si="4"/>
        <v>300000</v>
      </c>
      <c r="C21" s="167"/>
      <c r="D21" s="168"/>
      <c r="E21" s="168"/>
      <c r="F21" s="71"/>
      <c r="G21" s="23"/>
      <c r="H21" s="25"/>
      <c r="I21" s="70" t="s">
        <v>62</v>
      </c>
      <c r="J21" s="163">
        <v>3</v>
      </c>
      <c r="K21" s="71">
        <v>100000</v>
      </c>
      <c r="L21" s="71">
        <f t="shared" si="5"/>
        <v>300000</v>
      </c>
      <c r="M21" s="191"/>
      <c r="N21" s="25"/>
      <c r="O21" s="25"/>
      <c r="P21" s="25"/>
      <c r="Q21" s="168"/>
      <c r="R21" s="168"/>
      <c r="S21" s="168"/>
      <c r="T21" s="168"/>
      <c r="U21" s="26">
        <f t="shared" si="6"/>
        <v>300000</v>
      </c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KK21" s="21"/>
      <c r="KL21" s="21"/>
      <c r="KM21" s="21"/>
      <c r="KN21" s="21"/>
      <c r="KO21" s="21"/>
      <c r="KP21" s="21"/>
      <c r="KQ21" s="21"/>
      <c r="KR21" s="21"/>
      <c r="KS21" s="21"/>
      <c r="KT21" s="21"/>
      <c r="KU21" s="21"/>
      <c r="KV21" s="21"/>
      <c r="KW21" s="21"/>
      <c r="KX21" s="21"/>
      <c r="KY21" s="21"/>
      <c r="KZ21" s="21"/>
      <c r="LA21" s="21"/>
      <c r="LB21" s="21"/>
      <c r="LC21" s="21"/>
      <c r="LD21" s="21"/>
      <c r="LE21" s="21"/>
      <c r="LF21" s="21"/>
      <c r="LG21" s="21"/>
      <c r="LH21" s="21"/>
      <c r="LI21" s="21"/>
      <c r="LJ21" s="21"/>
      <c r="LK21" s="21"/>
      <c r="LL21" s="21"/>
      <c r="LM21" s="21"/>
      <c r="LN21" s="21"/>
      <c r="LO21" s="21"/>
      <c r="LP21" s="21"/>
      <c r="LQ21" s="21"/>
      <c r="LR21" s="21"/>
      <c r="LS21" s="21"/>
      <c r="LT21" s="21"/>
      <c r="LU21" s="21"/>
      <c r="LV21" s="21"/>
      <c r="LW21" s="21"/>
      <c r="LX21" s="21"/>
      <c r="LY21" s="21"/>
      <c r="LZ21" s="21"/>
      <c r="MA21" s="21"/>
      <c r="MB21" s="21"/>
      <c r="MC21" s="21"/>
      <c r="MD21" s="21"/>
      <c r="ME21" s="21"/>
      <c r="MF21" s="21"/>
      <c r="MG21" s="21"/>
      <c r="MH21" s="21"/>
      <c r="MI21" s="21"/>
      <c r="MJ21" s="21"/>
      <c r="MK21" s="21"/>
      <c r="ML21" s="21"/>
      <c r="MM21" s="21"/>
      <c r="MN21" s="21"/>
      <c r="MO21" s="21"/>
      <c r="MP21" s="21"/>
      <c r="MQ21" s="21"/>
      <c r="MR21" s="21"/>
      <c r="MS21" s="21"/>
      <c r="MT21" s="21"/>
      <c r="MU21" s="21"/>
      <c r="MV21" s="21"/>
      <c r="MW21" s="21"/>
      <c r="MX21" s="21"/>
      <c r="MY21" s="21"/>
      <c r="MZ21" s="21"/>
      <c r="NA21" s="21"/>
      <c r="NB21" s="21"/>
      <c r="NC21" s="21"/>
      <c r="ND21" s="21"/>
      <c r="NE21" s="21"/>
      <c r="NF21" s="21"/>
      <c r="NG21" s="21"/>
      <c r="NH21" s="21"/>
    </row>
    <row r="22" spans="1:372 1786:1844" ht="45" x14ac:dyDescent="0.25">
      <c r="A22" s="186" t="s">
        <v>63</v>
      </c>
      <c r="B22" s="166">
        <f t="shared" si="4"/>
        <v>360000</v>
      </c>
      <c r="C22" s="167"/>
      <c r="D22" s="168"/>
      <c r="E22" s="168"/>
      <c r="F22" s="71"/>
      <c r="G22" s="162"/>
      <c r="H22" s="26"/>
      <c r="I22" s="70" t="s">
        <v>64</v>
      </c>
      <c r="J22" s="163">
        <v>240</v>
      </c>
      <c r="K22" s="71">
        <v>1500</v>
      </c>
      <c r="L22" s="71">
        <f t="shared" si="5"/>
        <v>360000</v>
      </c>
      <c r="M22" s="27"/>
      <c r="N22" s="25"/>
      <c r="O22" s="25"/>
      <c r="P22" s="25"/>
      <c r="Q22" s="168"/>
      <c r="R22" s="168"/>
      <c r="S22" s="168"/>
      <c r="T22" s="168"/>
      <c r="U22" s="26">
        <f t="shared" si="6"/>
        <v>360000</v>
      </c>
    </row>
    <row r="23" spans="1:372 1786:1844" ht="45" x14ac:dyDescent="0.25">
      <c r="A23" s="186" t="s">
        <v>65</v>
      </c>
      <c r="B23" s="166">
        <f t="shared" si="4"/>
        <v>260000</v>
      </c>
      <c r="C23" s="167"/>
      <c r="D23" s="168"/>
      <c r="E23" s="168"/>
      <c r="F23" s="71"/>
      <c r="G23" s="23"/>
      <c r="H23" s="25"/>
      <c r="I23" s="70" t="s">
        <v>66</v>
      </c>
      <c r="J23" s="163">
        <v>20</v>
      </c>
      <c r="K23" s="71">
        <v>13000</v>
      </c>
      <c r="L23" s="71">
        <f t="shared" si="5"/>
        <v>260000</v>
      </c>
      <c r="M23" s="27"/>
      <c r="N23" s="25"/>
      <c r="O23" s="25"/>
      <c r="P23" s="25"/>
      <c r="Q23" s="168"/>
      <c r="R23" s="168"/>
      <c r="S23" s="168"/>
      <c r="T23" s="168"/>
      <c r="U23" s="26">
        <f t="shared" si="6"/>
        <v>260000</v>
      </c>
      <c r="BPR23" s="75"/>
      <c r="BPS23" s="75"/>
      <c r="BPT23" s="75"/>
      <c r="BPU23" s="75"/>
      <c r="BPV23" s="75"/>
      <c r="BPW23" s="75"/>
      <c r="BPX23" s="75"/>
      <c r="BPY23" s="75"/>
      <c r="BPZ23" s="75"/>
      <c r="BQA23" s="75"/>
      <c r="BQB23" s="75"/>
      <c r="BQC23" s="75"/>
      <c r="BQD23" s="75"/>
      <c r="BQE23" s="75"/>
      <c r="BQF23" s="75"/>
      <c r="BQG23" s="75"/>
      <c r="BQH23" s="75"/>
      <c r="BQI23" s="75"/>
      <c r="BQJ23" s="75"/>
      <c r="BQK23" s="75"/>
      <c r="BQL23" s="75"/>
      <c r="BQM23" s="75"/>
      <c r="BQN23" s="75"/>
      <c r="BQO23" s="75"/>
      <c r="BQP23" s="75"/>
      <c r="BQQ23" s="75"/>
      <c r="BQR23" s="75"/>
      <c r="BQS23" s="75"/>
      <c r="BQT23" s="75"/>
      <c r="BQU23" s="75"/>
      <c r="BQV23" s="75"/>
      <c r="BQW23" s="75"/>
      <c r="BQX23" s="75"/>
      <c r="BQY23" s="75"/>
      <c r="BQZ23" s="75"/>
      <c r="BRA23" s="75"/>
      <c r="BRB23" s="75"/>
      <c r="BRC23" s="75"/>
      <c r="BRD23" s="75"/>
      <c r="BRE23" s="75"/>
      <c r="BRF23" s="75"/>
      <c r="BRG23" s="75"/>
      <c r="BRH23" s="75"/>
      <c r="BRI23" s="75"/>
      <c r="BRJ23" s="75"/>
      <c r="BRK23" s="75"/>
      <c r="BRL23" s="75"/>
      <c r="BRM23" s="75"/>
      <c r="BRN23" s="75"/>
      <c r="BRO23" s="75"/>
      <c r="BRP23" s="75"/>
      <c r="BRQ23" s="75"/>
      <c r="BRR23" s="75"/>
      <c r="BRS23" s="75"/>
      <c r="BRT23" s="75"/>
      <c r="BRU23" s="75"/>
      <c r="BRV23" s="75"/>
      <c r="BRW23" s="75"/>
      <c r="BRX23" s="75"/>
    </row>
    <row r="24" spans="1:372 1786:1844" ht="45" x14ac:dyDescent="0.25">
      <c r="A24" s="186" t="s">
        <v>67</v>
      </c>
      <c r="B24" s="166">
        <f t="shared" si="4"/>
        <v>600000</v>
      </c>
      <c r="C24" s="167"/>
      <c r="D24" s="168"/>
      <c r="E24" s="168"/>
      <c r="F24" s="71"/>
      <c r="G24" s="23"/>
      <c r="H24" s="25"/>
      <c r="I24" s="70" t="s">
        <v>68</v>
      </c>
      <c r="J24" s="163">
        <v>3</v>
      </c>
      <c r="K24" s="71">
        <v>200000</v>
      </c>
      <c r="L24" s="71">
        <f t="shared" si="5"/>
        <v>600000</v>
      </c>
      <c r="M24" s="27"/>
      <c r="N24" s="25"/>
      <c r="O24" s="25"/>
      <c r="P24" s="25"/>
      <c r="Q24" s="168"/>
      <c r="R24" s="168"/>
      <c r="S24" s="168"/>
      <c r="T24" s="168"/>
      <c r="U24" s="26">
        <f t="shared" si="6"/>
        <v>600000</v>
      </c>
    </row>
    <row r="25" spans="1:372 1786:1844" ht="30" x14ac:dyDescent="0.25">
      <c r="A25" s="186" t="s">
        <v>69</v>
      </c>
      <c r="B25" s="166">
        <f t="shared" si="4"/>
        <v>600000</v>
      </c>
      <c r="C25" s="167"/>
      <c r="D25" s="168"/>
      <c r="E25" s="168"/>
      <c r="F25" s="71"/>
      <c r="G25" s="162"/>
      <c r="H25" s="26"/>
      <c r="I25" s="70" t="s">
        <v>70</v>
      </c>
      <c r="J25" s="163">
        <v>3</v>
      </c>
      <c r="K25" s="71">
        <v>200000</v>
      </c>
      <c r="L25" s="71">
        <f t="shared" si="5"/>
        <v>600000</v>
      </c>
      <c r="M25" s="27"/>
      <c r="N25" s="25"/>
      <c r="O25" s="25"/>
      <c r="P25" s="25"/>
      <c r="Q25" s="168"/>
      <c r="R25" s="168"/>
      <c r="S25" s="168"/>
      <c r="T25" s="168"/>
      <c r="U25" s="26">
        <f t="shared" si="6"/>
        <v>600000</v>
      </c>
    </row>
    <row r="26" spans="1:372 1786:1844" x14ac:dyDescent="0.25">
      <c r="A26" s="186" t="s">
        <v>71</v>
      </c>
      <c r="B26" s="166">
        <f t="shared" si="4"/>
        <v>300000</v>
      </c>
      <c r="C26" s="167"/>
      <c r="D26" s="168"/>
      <c r="E26" s="168"/>
      <c r="F26" s="71"/>
      <c r="G26" s="162"/>
      <c r="H26" s="26"/>
      <c r="I26" s="70"/>
      <c r="J26" s="163">
        <v>1</v>
      </c>
      <c r="K26" s="71">
        <v>300000</v>
      </c>
      <c r="L26" s="71">
        <f t="shared" si="5"/>
        <v>300000</v>
      </c>
      <c r="M26" s="27"/>
      <c r="N26" s="25"/>
      <c r="O26" s="25"/>
      <c r="P26" s="25"/>
      <c r="Q26" s="168"/>
      <c r="R26" s="168"/>
      <c r="S26" s="168"/>
      <c r="T26" s="168"/>
      <c r="U26" s="26">
        <f t="shared" si="6"/>
        <v>300000</v>
      </c>
    </row>
    <row r="27" spans="1:372 1786:1844" x14ac:dyDescent="0.25">
      <c r="A27" s="186" t="s">
        <v>72</v>
      </c>
      <c r="B27" s="166">
        <f t="shared" si="4"/>
        <v>800000</v>
      </c>
      <c r="C27" s="167"/>
      <c r="D27" s="168"/>
      <c r="E27" s="168"/>
      <c r="F27" s="71"/>
      <c r="G27" s="162"/>
      <c r="H27" s="26"/>
      <c r="I27" s="70" t="s">
        <v>73</v>
      </c>
      <c r="J27" s="163">
        <v>1</v>
      </c>
      <c r="K27" s="71">
        <v>800000</v>
      </c>
      <c r="L27" s="71">
        <f t="shared" si="5"/>
        <v>800000</v>
      </c>
      <c r="M27" s="27"/>
      <c r="N27" s="25"/>
      <c r="O27" s="25"/>
      <c r="P27" s="25"/>
      <c r="Q27" s="168"/>
      <c r="R27" s="168"/>
      <c r="S27" s="168"/>
      <c r="T27" s="168"/>
      <c r="U27" s="26">
        <f t="shared" si="6"/>
        <v>800000</v>
      </c>
    </row>
    <row r="28" spans="1:372 1786:1844" ht="30" x14ac:dyDescent="0.25">
      <c r="A28" s="186" t="s">
        <v>74</v>
      </c>
      <c r="B28" s="166">
        <f t="shared" si="4"/>
        <v>1500000</v>
      </c>
      <c r="C28" s="167"/>
      <c r="D28" s="168"/>
      <c r="E28" s="168"/>
      <c r="F28" s="71"/>
      <c r="G28" s="162"/>
      <c r="H28" s="26"/>
      <c r="I28" s="70" t="s">
        <v>75</v>
      </c>
      <c r="J28" s="163">
        <v>1500</v>
      </c>
      <c r="K28" s="71">
        <v>1000</v>
      </c>
      <c r="L28" s="71">
        <f t="shared" si="5"/>
        <v>1500000</v>
      </c>
      <c r="M28" s="27"/>
      <c r="N28" s="25"/>
      <c r="O28" s="25"/>
      <c r="P28" s="25"/>
      <c r="Q28" s="168"/>
      <c r="R28" s="168"/>
      <c r="S28" s="168"/>
      <c r="T28" s="168"/>
      <c r="U28" s="26">
        <f t="shared" si="6"/>
        <v>1500000</v>
      </c>
    </row>
    <row r="29" spans="1:372 1786:1844" x14ac:dyDescent="0.25">
      <c r="A29" s="185" t="s">
        <v>76</v>
      </c>
      <c r="B29" s="184">
        <f t="shared" si="4"/>
        <v>520000</v>
      </c>
      <c r="C29" s="167"/>
      <c r="D29" s="168"/>
      <c r="E29" s="168"/>
      <c r="F29" s="71"/>
      <c r="G29" s="162"/>
      <c r="H29" s="26"/>
      <c r="I29" s="70"/>
      <c r="J29" s="163">
        <v>1</v>
      </c>
      <c r="K29" s="71">
        <v>520000</v>
      </c>
      <c r="L29" s="71">
        <f t="shared" si="5"/>
        <v>520000</v>
      </c>
      <c r="M29" s="27"/>
      <c r="N29" s="25"/>
      <c r="O29" s="25"/>
      <c r="P29" s="25"/>
      <c r="Q29" s="168"/>
      <c r="R29" s="168"/>
      <c r="S29" s="168"/>
      <c r="T29" s="168"/>
      <c r="U29" s="26">
        <f t="shared" si="6"/>
        <v>520000</v>
      </c>
    </row>
    <row r="30" spans="1:372 1786:1844" ht="30" x14ac:dyDescent="0.25">
      <c r="A30" s="186" t="s">
        <v>77</v>
      </c>
      <c r="B30" s="166">
        <f t="shared" si="4"/>
        <v>150000</v>
      </c>
      <c r="C30" s="167"/>
      <c r="D30" s="168"/>
      <c r="E30" s="168"/>
      <c r="F30" s="71"/>
      <c r="G30" s="162"/>
      <c r="H30" s="26"/>
      <c r="I30" s="70" t="s">
        <v>78</v>
      </c>
      <c r="J30" s="163">
        <v>1</v>
      </c>
      <c r="K30" s="71">
        <v>150000</v>
      </c>
      <c r="L30" s="71">
        <f t="shared" si="5"/>
        <v>150000</v>
      </c>
      <c r="M30" s="27"/>
      <c r="N30" s="25"/>
      <c r="O30" s="25"/>
      <c r="P30" s="25"/>
      <c r="Q30" s="168"/>
      <c r="R30" s="168"/>
      <c r="S30" s="168"/>
      <c r="T30" s="168"/>
      <c r="U30" s="26">
        <f t="shared" si="6"/>
        <v>150000</v>
      </c>
    </row>
    <row r="31" spans="1:372 1786:1844" x14ac:dyDescent="0.25">
      <c r="A31" s="173" t="s">
        <v>158</v>
      </c>
      <c r="B31" s="174">
        <f>SUM(B32:B35)</f>
        <v>2690000</v>
      </c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</row>
    <row r="32" spans="1:372 1786:1844" x14ac:dyDescent="0.25">
      <c r="A32" s="186" t="s">
        <v>80</v>
      </c>
      <c r="B32" s="183">
        <f>U32</f>
        <v>540000</v>
      </c>
      <c r="C32" s="167"/>
      <c r="D32" s="168"/>
      <c r="E32" s="168"/>
      <c r="F32" s="71"/>
      <c r="G32" s="162"/>
      <c r="H32" s="26"/>
      <c r="I32" s="70"/>
      <c r="J32" s="163"/>
      <c r="K32" s="71"/>
      <c r="L32" s="71"/>
      <c r="M32" s="177"/>
      <c r="N32" s="25"/>
      <c r="O32" s="25"/>
      <c r="P32" s="25"/>
      <c r="Q32" s="168" t="s">
        <v>81</v>
      </c>
      <c r="R32" s="168">
        <v>18</v>
      </c>
      <c r="S32" s="168">
        <v>30000</v>
      </c>
      <c r="T32" s="168">
        <f t="shared" ref="T32:T35" si="7">R32*S32</f>
        <v>540000</v>
      </c>
      <c r="U32" s="26">
        <f t="shared" ref="U32:U35" si="8">F32+H32+L32+P32+T32</f>
        <v>540000</v>
      </c>
    </row>
    <row r="33" spans="1:21" ht="30" x14ac:dyDescent="0.25">
      <c r="A33" s="186" t="s">
        <v>82</v>
      </c>
      <c r="B33" s="183">
        <f t="shared" ref="B33:B35" si="9">U33</f>
        <v>2000000</v>
      </c>
      <c r="C33" s="167"/>
      <c r="D33" s="168"/>
      <c r="E33" s="168"/>
      <c r="F33" s="71"/>
      <c r="G33" s="162"/>
      <c r="H33" s="26"/>
      <c r="I33" s="70"/>
      <c r="J33" s="163"/>
      <c r="K33" s="71"/>
      <c r="L33" s="71"/>
      <c r="M33" s="177"/>
      <c r="N33" s="25"/>
      <c r="O33" s="25"/>
      <c r="P33" s="25"/>
      <c r="Q33" s="168" t="s">
        <v>83</v>
      </c>
      <c r="R33" s="168">
        <v>10</v>
      </c>
      <c r="S33" s="168">
        <v>200000</v>
      </c>
      <c r="T33" s="168">
        <f t="shared" si="7"/>
        <v>2000000</v>
      </c>
      <c r="U33" s="26">
        <f t="shared" si="8"/>
        <v>2000000</v>
      </c>
    </row>
    <row r="34" spans="1:21" ht="105" x14ac:dyDescent="0.25">
      <c r="A34" s="186" t="s">
        <v>84</v>
      </c>
      <c r="B34" s="183">
        <f t="shared" si="9"/>
        <v>100000</v>
      </c>
      <c r="C34" s="167"/>
      <c r="D34" s="168"/>
      <c r="E34" s="168"/>
      <c r="F34" s="71"/>
      <c r="G34" s="162"/>
      <c r="H34" s="26"/>
      <c r="I34" s="70"/>
      <c r="J34" s="163"/>
      <c r="K34" s="71"/>
      <c r="L34" s="71"/>
      <c r="M34" s="177"/>
      <c r="N34" s="25"/>
      <c r="O34" s="25"/>
      <c r="P34" s="25"/>
      <c r="Q34" s="168" t="s">
        <v>85</v>
      </c>
      <c r="R34" s="168">
        <v>40</v>
      </c>
      <c r="S34" s="168">
        <v>2500</v>
      </c>
      <c r="T34" s="168">
        <f t="shared" si="7"/>
        <v>100000</v>
      </c>
      <c r="U34" s="26">
        <f t="shared" si="8"/>
        <v>100000</v>
      </c>
    </row>
    <row r="35" spans="1:21" x14ac:dyDescent="0.25">
      <c r="A35" s="185" t="s">
        <v>86</v>
      </c>
      <c r="B35" s="184">
        <f t="shared" si="9"/>
        <v>50000</v>
      </c>
      <c r="C35" s="167"/>
      <c r="D35" s="168"/>
      <c r="E35" s="168"/>
      <c r="F35" s="71"/>
      <c r="G35" s="162"/>
      <c r="H35" s="26"/>
      <c r="I35" s="70"/>
      <c r="J35" s="163"/>
      <c r="K35" s="71"/>
      <c r="L35" s="71"/>
      <c r="M35" s="177"/>
      <c r="N35" s="25"/>
      <c r="O35" s="25"/>
      <c r="P35" s="25"/>
      <c r="Q35" s="168"/>
      <c r="R35" s="168">
        <v>2</v>
      </c>
      <c r="S35" s="168">
        <v>25000</v>
      </c>
      <c r="T35" s="168">
        <f t="shared" si="7"/>
        <v>50000</v>
      </c>
      <c r="U35" s="26">
        <f t="shared" si="8"/>
        <v>50000</v>
      </c>
    </row>
    <row r="36" spans="1:21" x14ac:dyDescent="0.25">
      <c r="A36" s="78" t="s">
        <v>156</v>
      </c>
      <c r="B36" s="165">
        <f>SUM(B37:B52)</f>
        <v>29604600</v>
      </c>
      <c r="C36" s="327" t="s">
        <v>153</v>
      </c>
      <c r="D36" s="328"/>
      <c r="E36" s="328"/>
      <c r="F36" s="328"/>
      <c r="G36" s="328"/>
      <c r="H36" s="328"/>
      <c r="I36" s="328"/>
      <c r="J36" s="328"/>
      <c r="K36" s="328"/>
      <c r="L36" s="328"/>
      <c r="M36" s="328"/>
      <c r="N36" s="328"/>
      <c r="O36" s="328"/>
      <c r="P36" s="328"/>
      <c r="Q36" s="328"/>
      <c r="R36" s="328"/>
      <c r="S36" s="328"/>
      <c r="T36" s="328"/>
      <c r="U36" s="328"/>
    </row>
    <row r="37" spans="1:21" ht="45" x14ac:dyDescent="0.25">
      <c r="A37" s="332" t="s">
        <v>160</v>
      </c>
      <c r="B37" s="166">
        <f t="shared" ref="B37:B51" si="10">U37</f>
        <v>0</v>
      </c>
      <c r="C37" s="167" t="s">
        <v>164</v>
      </c>
      <c r="D37" s="167" t="s">
        <v>12</v>
      </c>
      <c r="E37" s="190" t="s">
        <v>12</v>
      </c>
      <c r="F37" s="190"/>
      <c r="G37" s="23"/>
      <c r="H37" s="25"/>
      <c r="I37" s="70"/>
      <c r="J37" s="71"/>
      <c r="K37" s="71"/>
      <c r="L37" s="71"/>
      <c r="M37" s="23"/>
      <c r="N37" s="25"/>
      <c r="O37" s="25"/>
      <c r="P37" s="25"/>
      <c r="Q37" s="23"/>
      <c r="R37" s="25"/>
      <c r="S37" s="25"/>
      <c r="T37" s="25"/>
      <c r="U37" s="26">
        <f t="shared" ref="U37:U66" si="11">F37+H37+L37+P37+T37</f>
        <v>0</v>
      </c>
    </row>
    <row r="38" spans="1:21" ht="60" x14ac:dyDescent="0.25">
      <c r="A38" s="332"/>
      <c r="B38" s="166">
        <f t="shared" si="10"/>
        <v>3000</v>
      </c>
      <c r="C38" s="167" t="s">
        <v>163</v>
      </c>
      <c r="D38" s="167">
        <v>5</v>
      </c>
      <c r="E38" s="189">
        <v>600</v>
      </c>
      <c r="F38" s="189">
        <f t="shared" ref="F38:F50" si="12">D38*E38</f>
        <v>3000</v>
      </c>
      <c r="G38" s="23"/>
      <c r="H38" s="25"/>
      <c r="I38" s="70"/>
      <c r="J38" s="71"/>
      <c r="K38" s="71"/>
      <c r="L38" s="71"/>
      <c r="M38" s="23"/>
      <c r="N38" s="25"/>
      <c r="O38" s="25"/>
      <c r="P38" s="25"/>
      <c r="Q38" s="23"/>
      <c r="R38" s="25"/>
      <c r="S38" s="25"/>
      <c r="T38" s="25"/>
      <c r="U38" s="26">
        <f t="shared" si="11"/>
        <v>3000</v>
      </c>
    </row>
    <row r="39" spans="1:21" ht="30" x14ac:dyDescent="0.25">
      <c r="A39" s="332"/>
      <c r="B39" s="166">
        <f t="shared" si="10"/>
        <v>26400</v>
      </c>
      <c r="C39" s="167" t="s">
        <v>161</v>
      </c>
      <c r="D39" s="167">
        <v>44</v>
      </c>
      <c r="E39" s="189">
        <v>600</v>
      </c>
      <c r="F39" s="189">
        <f t="shared" si="12"/>
        <v>26400</v>
      </c>
      <c r="G39" s="23"/>
      <c r="H39" s="25"/>
      <c r="I39" s="70"/>
      <c r="J39" s="71"/>
      <c r="K39" s="71"/>
      <c r="L39" s="71"/>
      <c r="M39" s="23"/>
      <c r="N39" s="25"/>
      <c r="O39" s="25"/>
      <c r="P39" s="25"/>
      <c r="Q39" s="23"/>
      <c r="R39" s="25"/>
      <c r="S39" s="25"/>
      <c r="T39" s="25"/>
      <c r="U39" s="26">
        <f t="shared" si="11"/>
        <v>26400</v>
      </c>
    </row>
    <row r="40" spans="1:21" ht="45" customHeight="1" x14ac:dyDescent="0.25">
      <c r="A40" s="332"/>
      <c r="B40" s="166">
        <f t="shared" si="10"/>
        <v>27000</v>
      </c>
      <c r="C40" s="167" t="s">
        <v>162</v>
      </c>
      <c r="D40" s="167">
        <v>45</v>
      </c>
      <c r="E40" s="189">
        <v>600</v>
      </c>
      <c r="F40" s="189">
        <f t="shared" si="12"/>
        <v>27000</v>
      </c>
      <c r="G40" s="23"/>
      <c r="H40" s="25"/>
      <c r="I40" s="70"/>
      <c r="J40" s="71"/>
      <c r="K40" s="71"/>
      <c r="L40" s="71"/>
      <c r="M40" s="23"/>
      <c r="N40" s="25"/>
      <c r="O40" s="25"/>
      <c r="P40" s="25"/>
      <c r="Q40" s="23"/>
      <c r="R40" s="25"/>
      <c r="S40" s="25"/>
      <c r="T40" s="25"/>
      <c r="U40" s="26">
        <f t="shared" si="11"/>
        <v>27000</v>
      </c>
    </row>
    <row r="41" spans="1:21" ht="60" x14ac:dyDescent="0.25">
      <c r="A41" s="332"/>
      <c r="B41" s="166">
        <f t="shared" si="10"/>
        <v>24000</v>
      </c>
      <c r="C41" s="167" t="s">
        <v>165</v>
      </c>
      <c r="D41" s="167">
        <v>40</v>
      </c>
      <c r="E41" s="189">
        <v>600</v>
      </c>
      <c r="F41" s="189">
        <f t="shared" si="12"/>
        <v>24000</v>
      </c>
      <c r="G41" s="23"/>
      <c r="H41" s="25"/>
      <c r="I41" s="70"/>
      <c r="J41" s="71"/>
      <c r="K41" s="71"/>
      <c r="L41" s="71"/>
      <c r="M41" s="23"/>
      <c r="N41" s="25"/>
      <c r="O41" s="25"/>
      <c r="P41" s="25"/>
      <c r="Q41" s="23"/>
      <c r="R41" s="25"/>
      <c r="S41" s="25"/>
      <c r="T41" s="25"/>
      <c r="U41" s="26">
        <f t="shared" si="11"/>
        <v>24000</v>
      </c>
    </row>
    <row r="42" spans="1:21" ht="45" x14ac:dyDescent="0.25">
      <c r="A42" s="332"/>
      <c r="B42" s="166">
        <f t="shared" si="10"/>
        <v>9000</v>
      </c>
      <c r="C42" s="167" t="s">
        <v>166</v>
      </c>
      <c r="D42" s="167">
        <v>15</v>
      </c>
      <c r="E42" s="189">
        <v>600</v>
      </c>
      <c r="F42" s="189">
        <f t="shared" si="12"/>
        <v>9000</v>
      </c>
      <c r="G42" s="23"/>
      <c r="H42" s="25"/>
      <c r="I42" s="70"/>
      <c r="J42" s="71"/>
      <c r="K42" s="71"/>
      <c r="L42" s="71"/>
      <c r="M42" s="23"/>
      <c r="N42" s="25"/>
      <c r="O42" s="25"/>
      <c r="P42" s="25"/>
      <c r="Q42" s="23"/>
      <c r="R42" s="25"/>
      <c r="S42" s="25"/>
      <c r="T42" s="25"/>
      <c r="U42" s="26">
        <f t="shared" si="11"/>
        <v>9000</v>
      </c>
    </row>
    <row r="43" spans="1:21" ht="55.5" customHeight="1" x14ac:dyDescent="0.25">
      <c r="A43" s="178" t="s">
        <v>232</v>
      </c>
      <c r="B43" s="166">
        <f t="shared" si="10"/>
        <v>284000</v>
      </c>
      <c r="C43" s="201" t="s">
        <v>233</v>
      </c>
      <c r="D43" s="167">
        <v>1</v>
      </c>
      <c r="E43" s="189">
        <v>284000</v>
      </c>
      <c r="F43" s="189">
        <f t="shared" si="12"/>
        <v>284000</v>
      </c>
      <c r="G43" s="23"/>
      <c r="H43" s="25"/>
      <c r="I43" s="70"/>
      <c r="J43" s="71"/>
      <c r="K43" s="71"/>
      <c r="L43" s="71"/>
      <c r="M43" s="23"/>
      <c r="N43" s="25"/>
      <c r="O43" s="25"/>
      <c r="P43" s="25"/>
      <c r="Q43" s="23"/>
      <c r="R43" s="25"/>
      <c r="S43" s="25"/>
      <c r="T43" s="25"/>
      <c r="U43" s="26">
        <f t="shared" si="11"/>
        <v>284000</v>
      </c>
    </row>
    <row r="44" spans="1:21" ht="45" x14ac:dyDescent="0.25">
      <c r="A44" s="178" t="s">
        <v>231</v>
      </c>
      <c r="B44" s="166">
        <f t="shared" si="10"/>
        <v>330000</v>
      </c>
      <c r="C44" s="201" t="s">
        <v>100</v>
      </c>
      <c r="D44" s="167">
        <v>1</v>
      </c>
      <c r="E44" s="189">
        <v>330000</v>
      </c>
      <c r="F44" s="189">
        <f t="shared" si="12"/>
        <v>330000</v>
      </c>
      <c r="G44" s="23"/>
      <c r="H44" s="25"/>
      <c r="I44" s="70"/>
      <c r="J44" s="71"/>
      <c r="K44" s="71"/>
      <c r="L44" s="71"/>
      <c r="M44" s="23"/>
      <c r="N44" s="25"/>
      <c r="O44" s="25"/>
      <c r="P44" s="25"/>
      <c r="Q44" s="23"/>
      <c r="R44" s="25"/>
      <c r="S44" s="25"/>
      <c r="T44" s="25"/>
      <c r="U44" s="26">
        <f t="shared" si="11"/>
        <v>330000</v>
      </c>
    </row>
    <row r="45" spans="1:21" ht="30" x14ac:dyDescent="0.25">
      <c r="A45" s="332" t="s">
        <v>167</v>
      </c>
      <c r="B45" s="166">
        <f t="shared" si="10"/>
        <v>27000000</v>
      </c>
      <c r="C45" s="167" t="s">
        <v>241</v>
      </c>
      <c r="D45" s="167">
        <v>1</v>
      </c>
      <c r="E45" s="189">
        <v>27000000</v>
      </c>
      <c r="F45" s="189">
        <f t="shared" si="12"/>
        <v>27000000</v>
      </c>
      <c r="G45" s="23"/>
      <c r="H45" s="25"/>
      <c r="I45" s="70"/>
      <c r="J45" s="71"/>
      <c r="K45" s="71"/>
      <c r="L45" s="71"/>
      <c r="M45" s="23"/>
      <c r="N45" s="25"/>
      <c r="O45" s="25"/>
      <c r="P45" s="25"/>
      <c r="Q45" s="23"/>
      <c r="R45" s="25"/>
      <c r="S45" s="25"/>
      <c r="T45" s="25"/>
      <c r="U45" s="26">
        <f t="shared" si="11"/>
        <v>27000000</v>
      </c>
    </row>
    <row r="46" spans="1:21" ht="30" x14ac:dyDescent="0.25">
      <c r="A46" s="332"/>
      <c r="B46" s="166">
        <f t="shared" si="10"/>
        <v>40000</v>
      </c>
      <c r="C46" s="201" t="s">
        <v>168</v>
      </c>
      <c r="D46" s="167">
        <v>2</v>
      </c>
      <c r="E46" s="189">
        <v>20000</v>
      </c>
      <c r="F46" s="189">
        <f t="shared" si="12"/>
        <v>40000</v>
      </c>
      <c r="G46" s="23"/>
      <c r="H46" s="25"/>
      <c r="I46" s="70"/>
      <c r="J46" s="71"/>
      <c r="K46" s="71"/>
      <c r="L46" s="71"/>
      <c r="M46" s="23"/>
      <c r="N46" s="25"/>
      <c r="O46" s="25"/>
      <c r="P46" s="25"/>
      <c r="Q46" s="23"/>
      <c r="R46" s="25"/>
      <c r="S46" s="25"/>
      <c r="T46" s="25"/>
      <c r="U46" s="26">
        <f t="shared" si="11"/>
        <v>40000</v>
      </c>
    </row>
    <row r="47" spans="1:21" ht="50.25" customHeight="1" x14ac:dyDescent="0.25">
      <c r="A47" s="332"/>
      <c r="B47" s="166">
        <f t="shared" si="10"/>
        <v>12500</v>
      </c>
      <c r="C47" s="201" t="s">
        <v>169</v>
      </c>
      <c r="D47" s="167">
        <v>2500</v>
      </c>
      <c r="E47" s="189">
        <v>5</v>
      </c>
      <c r="F47" s="189">
        <f t="shared" si="12"/>
        <v>12500</v>
      </c>
      <c r="G47" s="23"/>
      <c r="H47" s="25"/>
      <c r="I47" s="70"/>
      <c r="J47" s="71"/>
      <c r="K47" s="71"/>
      <c r="L47" s="71"/>
      <c r="M47" s="23"/>
      <c r="N47" s="25"/>
      <c r="O47" s="25"/>
      <c r="P47" s="25"/>
      <c r="Q47" s="23"/>
      <c r="R47" s="25"/>
      <c r="S47" s="25"/>
      <c r="T47" s="25"/>
      <c r="U47" s="26">
        <f t="shared" si="11"/>
        <v>12500</v>
      </c>
    </row>
    <row r="48" spans="1:21" ht="60" x14ac:dyDescent="0.25">
      <c r="A48" s="332"/>
      <c r="B48" s="166">
        <f t="shared" si="10"/>
        <v>52800</v>
      </c>
      <c r="C48" s="167" t="s">
        <v>170</v>
      </c>
      <c r="D48" s="167">
        <v>66</v>
      </c>
      <c r="E48" s="189">
        <v>800</v>
      </c>
      <c r="F48" s="189">
        <f t="shared" si="12"/>
        <v>52800</v>
      </c>
      <c r="G48" s="23"/>
      <c r="H48" s="25"/>
      <c r="I48" s="70"/>
      <c r="J48" s="71"/>
      <c r="K48" s="71"/>
      <c r="L48" s="71"/>
      <c r="M48" s="23"/>
      <c r="N48" s="25"/>
      <c r="O48" s="25"/>
      <c r="P48" s="25"/>
      <c r="Q48" s="23"/>
      <c r="R48" s="25"/>
      <c r="S48" s="25"/>
      <c r="T48" s="25"/>
      <c r="U48" s="26">
        <f t="shared" si="11"/>
        <v>52800</v>
      </c>
    </row>
    <row r="49" spans="1:21 1786:1844" ht="45" x14ac:dyDescent="0.25">
      <c r="A49" s="332"/>
      <c r="B49" s="166">
        <f t="shared" si="10"/>
        <v>9900</v>
      </c>
      <c r="C49" s="167" t="s">
        <v>171</v>
      </c>
      <c r="D49" s="167">
        <v>66</v>
      </c>
      <c r="E49" s="189">
        <v>150</v>
      </c>
      <c r="F49" s="189">
        <f t="shared" si="12"/>
        <v>9900</v>
      </c>
      <c r="G49" s="23"/>
      <c r="H49" s="25"/>
      <c r="I49" s="70"/>
      <c r="J49" s="71"/>
      <c r="K49" s="71"/>
      <c r="L49" s="71"/>
      <c r="M49" s="23"/>
      <c r="N49" s="25"/>
      <c r="O49" s="25"/>
      <c r="P49" s="25"/>
      <c r="Q49" s="23"/>
      <c r="R49" s="25"/>
      <c r="S49" s="25"/>
      <c r="T49" s="25"/>
      <c r="U49" s="26">
        <f t="shared" si="11"/>
        <v>9900</v>
      </c>
    </row>
    <row r="50" spans="1:21 1786:1844" x14ac:dyDescent="0.25">
      <c r="A50" s="332"/>
      <c r="B50" s="166">
        <f t="shared" si="10"/>
        <v>50000</v>
      </c>
      <c r="C50" s="201" t="s">
        <v>172</v>
      </c>
      <c r="D50" s="167">
        <v>2500</v>
      </c>
      <c r="E50" s="189">
        <v>20</v>
      </c>
      <c r="F50" s="189">
        <f t="shared" si="12"/>
        <v>50000</v>
      </c>
      <c r="G50" s="23"/>
      <c r="H50" s="25"/>
      <c r="I50" s="70"/>
      <c r="J50" s="71"/>
      <c r="K50" s="71"/>
      <c r="L50" s="71"/>
      <c r="M50" s="23"/>
      <c r="N50" s="25"/>
      <c r="O50" s="25"/>
      <c r="P50" s="25"/>
      <c r="Q50" s="23"/>
      <c r="R50" s="25"/>
      <c r="S50" s="25"/>
      <c r="T50" s="25"/>
      <c r="U50" s="26">
        <f t="shared" si="11"/>
        <v>50000</v>
      </c>
    </row>
    <row r="51" spans="1:21 1786:1844" ht="52.5" customHeight="1" x14ac:dyDescent="0.25">
      <c r="A51" s="178" t="s">
        <v>245</v>
      </c>
      <c r="B51" s="183">
        <f t="shared" si="10"/>
        <v>1000000</v>
      </c>
      <c r="C51" s="201"/>
      <c r="D51" s="167"/>
      <c r="E51" s="167"/>
      <c r="F51" s="167"/>
      <c r="G51" s="23"/>
      <c r="H51" s="25"/>
      <c r="I51" s="70"/>
      <c r="J51" s="71"/>
      <c r="K51" s="71"/>
      <c r="L51" s="71"/>
      <c r="M51" s="187"/>
      <c r="N51" s="187">
        <v>1</v>
      </c>
      <c r="O51" s="187">
        <v>1</v>
      </c>
      <c r="P51" s="26">
        <v>1000000</v>
      </c>
      <c r="Q51" s="23"/>
      <c r="R51" s="25"/>
      <c r="S51" s="25"/>
      <c r="T51" s="25"/>
      <c r="U51" s="26">
        <f t="shared" si="11"/>
        <v>1000000</v>
      </c>
    </row>
    <row r="52" spans="1:21 1786:1844" x14ac:dyDescent="0.25">
      <c r="A52" s="78" t="s">
        <v>113</v>
      </c>
      <c r="B52" s="165">
        <f>SUM(B53:B55)</f>
        <v>736000</v>
      </c>
      <c r="C52" s="327" t="s">
        <v>113</v>
      </c>
      <c r="D52" s="328"/>
      <c r="E52" s="328"/>
      <c r="F52" s="328"/>
      <c r="G52" s="328"/>
      <c r="H52" s="328"/>
      <c r="I52" s="328"/>
      <c r="J52" s="328"/>
      <c r="K52" s="328"/>
      <c r="L52" s="328"/>
      <c r="M52" s="328"/>
      <c r="N52" s="328"/>
      <c r="O52" s="328"/>
      <c r="P52" s="328"/>
      <c r="Q52" s="328"/>
      <c r="R52" s="328"/>
      <c r="S52" s="328"/>
      <c r="T52" s="328"/>
      <c r="U52" s="328"/>
    </row>
    <row r="53" spans="1:21 1786:1844" ht="60" x14ac:dyDescent="0.25">
      <c r="A53" s="161" t="s">
        <v>234</v>
      </c>
      <c r="B53" s="166">
        <f>U53</f>
        <v>536000</v>
      </c>
      <c r="C53" s="188" t="s">
        <v>116</v>
      </c>
      <c r="D53" s="188">
        <v>67</v>
      </c>
      <c r="E53" s="189">
        <v>8000</v>
      </c>
      <c r="F53" s="189">
        <f>D53*E53</f>
        <v>536000</v>
      </c>
      <c r="G53" s="162"/>
      <c r="H53" s="26"/>
      <c r="I53" s="70"/>
      <c r="J53" s="70"/>
      <c r="K53" s="71"/>
      <c r="L53" s="71"/>
      <c r="M53" s="162"/>
      <c r="N53" s="25"/>
      <c r="O53" s="25"/>
      <c r="P53" s="25"/>
      <c r="Q53" s="162"/>
      <c r="R53" s="25"/>
      <c r="S53" s="25"/>
      <c r="T53" s="25"/>
      <c r="U53" s="26">
        <f t="shared" si="11"/>
        <v>536000</v>
      </c>
    </row>
    <row r="54" spans="1:21 1786:1844" ht="30" x14ac:dyDescent="0.25">
      <c r="A54" s="161" t="s">
        <v>235</v>
      </c>
      <c r="B54" s="166">
        <f>U54</f>
        <v>100000</v>
      </c>
      <c r="C54" s="202" t="s">
        <v>100</v>
      </c>
      <c r="D54" s="188">
        <v>1</v>
      </c>
      <c r="E54" s="189">
        <v>100000</v>
      </c>
      <c r="F54" s="189">
        <f>D54*E54</f>
        <v>100000</v>
      </c>
      <c r="G54" s="23"/>
      <c r="H54" s="25"/>
      <c r="I54" s="70"/>
      <c r="J54" s="80"/>
      <c r="K54" s="71"/>
      <c r="L54" s="71"/>
      <c r="M54" s="23"/>
      <c r="N54" s="25"/>
      <c r="O54" s="25"/>
      <c r="P54" s="25"/>
      <c r="Q54" s="23"/>
      <c r="R54" s="25"/>
      <c r="S54" s="25"/>
      <c r="T54" s="25"/>
      <c r="U54" s="26">
        <f t="shared" si="11"/>
        <v>100000</v>
      </c>
      <c r="BPR54" s="75"/>
      <c r="BPS54" s="75"/>
      <c r="BPT54" s="75"/>
      <c r="BPU54" s="75"/>
      <c r="BPV54" s="75"/>
      <c r="BPW54" s="75"/>
      <c r="BPX54" s="75"/>
      <c r="BPY54" s="75"/>
      <c r="BPZ54" s="75"/>
      <c r="BQA54" s="75"/>
      <c r="BQB54" s="75"/>
      <c r="BQC54" s="75"/>
      <c r="BQD54" s="75"/>
      <c r="BQE54" s="75"/>
      <c r="BQF54" s="75"/>
      <c r="BQG54" s="75"/>
      <c r="BQH54" s="75"/>
      <c r="BQI54" s="75"/>
      <c r="BQJ54" s="75"/>
      <c r="BQK54" s="75"/>
      <c r="BQL54" s="75"/>
      <c r="BQM54" s="75"/>
      <c r="BQN54" s="75"/>
      <c r="BQO54" s="75"/>
      <c r="BQP54" s="75"/>
      <c r="BQQ54" s="75"/>
      <c r="BQR54" s="75"/>
      <c r="BQS54" s="75"/>
      <c r="BQT54" s="75"/>
      <c r="BQU54" s="75"/>
      <c r="BQV54" s="75"/>
      <c r="BQW54" s="75"/>
      <c r="BQX54" s="75"/>
      <c r="BQY54" s="75"/>
      <c r="BQZ54" s="75"/>
      <c r="BRA54" s="75"/>
      <c r="BRB54" s="75"/>
      <c r="BRC54" s="75"/>
      <c r="BRD54" s="75"/>
      <c r="BRE54" s="75"/>
      <c r="BRF54" s="75"/>
      <c r="BRG54" s="75"/>
      <c r="BRH54" s="75"/>
      <c r="BRI54" s="75"/>
      <c r="BRJ54" s="75"/>
      <c r="BRK54" s="75"/>
      <c r="BRL54" s="75"/>
      <c r="BRM54" s="75"/>
      <c r="BRN54" s="75"/>
      <c r="BRO54" s="75"/>
      <c r="BRP54" s="75"/>
      <c r="BRQ54" s="75"/>
      <c r="BRR54" s="75"/>
      <c r="BRS54" s="75"/>
      <c r="BRT54" s="75"/>
      <c r="BRU54" s="75"/>
      <c r="BRV54" s="75"/>
      <c r="BRW54" s="75"/>
      <c r="BRX54" s="75"/>
    </row>
    <row r="55" spans="1:21 1786:1844" ht="45" x14ac:dyDescent="0.25">
      <c r="A55" s="161" t="s">
        <v>236</v>
      </c>
      <c r="B55" s="166">
        <f>U55</f>
        <v>100000</v>
      </c>
      <c r="C55" s="188"/>
      <c r="D55" s="188">
        <v>1</v>
      </c>
      <c r="E55" s="189">
        <v>100000</v>
      </c>
      <c r="F55" s="189">
        <f>D55*E55</f>
        <v>100000</v>
      </c>
      <c r="G55" s="23"/>
      <c r="H55" s="25"/>
      <c r="I55" s="70"/>
      <c r="J55" s="163"/>
      <c r="K55" s="71"/>
      <c r="L55" s="71"/>
      <c r="M55" s="23"/>
      <c r="N55" s="25"/>
      <c r="O55" s="25"/>
      <c r="P55" s="25"/>
      <c r="Q55" s="23"/>
      <c r="R55" s="25"/>
      <c r="S55" s="25"/>
      <c r="T55" s="25"/>
      <c r="U55" s="26">
        <f t="shared" si="11"/>
        <v>100000</v>
      </c>
    </row>
    <row r="56" spans="1:21 1786:1844" x14ac:dyDescent="0.25">
      <c r="A56" s="78" t="s">
        <v>173</v>
      </c>
      <c r="B56" s="165">
        <f>SUM(B57:B66)</f>
        <v>1170000</v>
      </c>
      <c r="C56" s="327" t="s">
        <v>120</v>
      </c>
      <c r="D56" s="328"/>
      <c r="E56" s="328"/>
      <c r="F56" s="328"/>
      <c r="G56" s="328"/>
      <c r="H56" s="328"/>
      <c r="I56" s="328"/>
      <c r="J56" s="328"/>
      <c r="K56" s="328"/>
      <c r="L56" s="328"/>
      <c r="M56" s="328"/>
      <c r="N56" s="328"/>
      <c r="O56" s="328"/>
      <c r="P56" s="328"/>
      <c r="Q56" s="328"/>
      <c r="R56" s="328"/>
      <c r="S56" s="328"/>
      <c r="T56" s="328"/>
      <c r="U56" s="328"/>
    </row>
    <row r="57" spans="1:21 1786:1844" ht="30.75" customHeight="1" x14ac:dyDescent="0.25">
      <c r="A57" s="79" t="s">
        <v>127</v>
      </c>
      <c r="B57" s="179">
        <f>U57</f>
        <v>180000</v>
      </c>
      <c r="C57" s="72" t="s">
        <v>11</v>
      </c>
      <c r="D57" s="72">
        <v>60</v>
      </c>
      <c r="E57" s="71">
        <v>3000</v>
      </c>
      <c r="F57" s="71">
        <f>D57*E57</f>
        <v>180000</v>
      </c>
      <c r="G57" s="27"/>
      <c r="H57" s="27"/>
      <c r="I57" s="73"/>
      <c r="J57" s="73"/>
      <c r="K57" s="73"/>
      <c r="L57" s="71"/>
      <c r="M57" s="27"/>
      <c r="N57" s="27"/>
      <c r="O57" s="27"/>
      <c r="P57" s="25"/>
      <c r="Q57" s="27"/>
      <c r="R57" s="27"/>
      <c r="S57" s="27"/>
      <c r="T57" s="25"/>
      <c r="U57" s="26">
        <f t="shared" si="11"/>
        <v>180000</v>
      </c>
    </row>
    <row r="58" spans="1:21 1786:1844" ht="15.75" customHeight="1" x14ac:dyDescent="0.25">
      <c r="A58" s="79" t="s">
        <v>174</v>
      </c>
      <c r="B58" s="179">
        <f>U58</f>
        <v>150000</v>
      </c>
      <c r="C58" s="72" t="s">
        <v>10</v>
      </c>
      <c r="D58" s="72">
        <v>60</v>
      </c>
      <c r="E58" s="71">
        <v>2500</v>
      </c>
      <c r="F58" s="71">
        <f>D58*E58</f>
        <v>150000</v>
      </c>
      <c r="G58" s="27"/>
      <c r="H58" s="27"/>
      <c r="I58" s="73"/>
      <c r="J58" s="73"/>
      <c r="K58" s="73"/>
      <c r="L58" s="71"/>
      <c r="M58" s="27"/>
      <c r="N58" s="27"/>
      <c r="O58" s="27"/>
      <c r="P58" s="25"/>
      <c r="Q58" s="27"/>
      <c r="R58" s="27"/>
      <c r="S58" s="27"/>
      <c r="T58" s="25"/>
      <c r="U58" s="26">
        <f t="shared" si="11"/>
        <v>150000</v>
      </c>
    </row>
    <row r="59" spans="1:21 1786:1844" x14ac:dyDescent="0.25">
      <c r="A59" s="329" t="s">
        <v>175</v>
      </c>
      <c r="B59" s="179">
        <v>20000</v>
      </c>
      <c r="C59" s="72" t="s">
        <v>179</v>
      </c>
      <c r="D59" s="72">
        <v>1</v>
      </c>
      <c r="E59" s="71">
        <v>20000</v>
      </c>
      <c r="F59" s="71">
        <f>D59*E59</f>
        <v>20000</v>
      </c>
      <c r="G59" s="27"/>
      <c r="H59" s="27"/>
      <c r="I59" s="73"/>
      <c r="J59" s="73"/>
      <c r="K59" s="73"/>
      <c r="L59" s="71"/>
      <c r="M59" s="27"/>
      <c r="N59" s="27"/>
      <c r="O59" s="27"/>
      <c r="P59" s="25"/>
      <c r="Q59" s="27"/>
      <c r="R59" s="27"/>
      <c r="S59" s="27"/>
      <c r="T59" s="25"/>
      <c r="U59" s="26">
        <f t="shared" si="11"/>
        <v>20000</v>
      </c>
    </row>
    <row r="60" spans="1:21 1786:1844" ht="15" customHeight="1" x14ac:dyDescent="0.25">
      <c r="A60" s="330"/>
      <c r="B60" s="179">
        <v>20000</v>
      </c>
      <c r="C60" s="72" t="s">
        <v>180</v>
      </c>
      <c r="D60" s="72">
        <v>1</v>
      </c>
      <c r="E60" s="71">
        <v>20000</v>
      </c>
      <c r="F60" s="71">
        <f t="shared" ref="F60:F62" si="13">D60*E60</f>
        <v>20000</v>
      </c>
      <c r="G60" s="27"/>
      <c r="H60" s="27"/>
      <c r="I60" s="73"/>
      <c r="J60" s="73"/>
      <c r="K60" s="73"/>
      <c r="L60" s="71"/>
      <c r="M60" s="27"/>
      <c r="N60" s="27"/>
      <c r="O60" s="27"/>
      <c r="P60" s="25"/>
      <c r="Q60" s="27"/>
      <c r="R60" s="27"/>
      <c r="S60" s="27"/>
      <c r="T60" s="25"/>
      <c r="U60" s="26">
        <f t="shared" si="11"/>
        <v>20000</v>
      </c>
    </row>
    <row r="61" spans="1:21 1786:1844" ht="15" customHeight="1" x14ac:dyDescent="0.25">
      <c r="A61" s="330"/>
      <c r="B61" s="179">
        <v>30000</v>
      </c>
      <c r="C61" s="72" t="s">
        <v>178</v>
      </c>
      <c r="D61" s="72">
        <v>1</v>
      </c>
      <c r="E61" s="71">
        <v>30000</v>
      </c>
      <c r="F61" s="71">
        <f t="shared" si="13"/>
        <v>30000</v>
      </c>
      <c r="G61" s="27"/>
      <c r="H61" s="27"/>
      <c r="I61" s="73"/>
      <c r="J61" s="73"/>
      <c r="K61" s="73"/>
      <c r="L61" s="71"/>
      <c r="M61" s="27"/>
      <c r="N61" s="27"/>
      <c r="O61" s="27"/>
      <c r="P61" s="25"/>
      <c r="Q61" s="27"/>
      <c r="R61" s="27"/>
      <c r="S61" s="27"/>
      <c r="T61" s="25"/>
      <c r="U61" s="26">
        <f t="shared" si="11"/>
        <v>30000</v>
      </c>
    </row>
    <row r="62" spans="1:21 1786:1844" ht="15" customHeight="1" x14ac:dyDescent="0.25">
      <c r="A62" s="331"/>
      <c r="B62" s="179">
        <v>30000</v>
      </c>
      <c r="C62" s="72" t="s">
        <v>177</v>
      </c>
      <c r="D62" s="72">
        <v>1</v>
      </c>
      <c r="E62" s="71">
        <v>30000</v>
      </c>
      <c r="F62" s="71">
        <f t="shared" si="13"/>
        <v>30000</v>
      </c>
      <c r="G62" s="27"/>
      <c r="H62" s="27"/>
      <c r="I62" s="73"/>
      <c r="J62" s="73"/>
      <c r="K62" s="73"/>
      <c r="L62" s="71"/>
      <c r="M62" s="27"/>
      <c r="N62" s="27"/>
      <c r="O62" s="27"/>
      <c r="P62" s="25"/>
      <c r="Q62" s="27"/>
      <c r="R62" s="27"/>
      <c r="S62" s="27"/>
      <c r="T62" s="25"/>
      <c r="U62" s="26">
        <f t="shared" si="11"/>
        <v>30000</v>
      </c>
    </row>
    <row r="63" spans="1:21 1786:1844" ht="30" x14ac:dyDescent="0.25">
      <c r="A63" s="79" t="s">
        <v>176</v>
      </c>
      <c r="B63" s="179">
        <f>U63</f>
        <v>140000</v>
      </c>
      <c r="C63" s="203" t="s">
        <v>252</v>
      </c>
      <c r="D63" s="72">
        <v>7</v>
      </c>
      <c r="E63" s="71">
        <v>20000</v>
      </c>
      <c r="F63" s="71">
        <f>D63*E63</f>
        <v>140000</v>
      </c>
      <c r="G63" s="27"/>
      <c r="H63" s="27"/>
      <c r="I63" s="73"/>
      <c r="J63" s="73"/>
      <c r="K63" s="73"/>
      <c r="L63" s="71"/>
      <c r="M63" s="27"/>
      <c r="N63" s="27"/>
      <c r="O63" s="27"/>
      <c r="P63" s="25"/>
      <c r="Q63" s="27"/>
      <c r="R63" s="27"/>
      <c r="S63" s="27"/>
      <c r="T63" s="25"/>
      <c r="U63" s="26">
        <f t="shared" si="11"/>
        <v>140000</v>
      </c>
    </row>
    <row r="64" spans="1:21 1786:1844" x14ac:dyDescent="0.25">
      <c r="A64" s="79" t="s">
        <v>181</v>
      </c>
      <c r="B64" s="179">
        <f>U64</f>
        <v>150000</v>
      </c>
      <c r="C64" s="72"/>
      <c r="D64" s="72">
        <v>60</v>
      </c>
      <c r="E64" s="72">
        <v>2500</v>
      </c>
      <c r="F64" s="71">
        <f t="shared" ref="F64:F66" si="14">D64*E64</f>
        <v>150000</v>
      </c>
      <c r="G64" s="27"/>
      <c r="H64" s="27"/>
      <c r="I64" s="73"/>
      <c r="J64" s="73"/>
      <c r="K64" s="73"/>
      <c r="L64" s="71"/>
      <c r="M64" s="27"/>
      <c r="N64" s="27"/>
      <c r="O64" s="27"/>
      <c r="P64" s="25"/>
      <c r="Q64" s="27"/>
      <c r="R64" s="27"/>
      <c r="S64" s="27"/>
      <c r="T64" s="25"/>
      <c r="U64" s="26">
        <f t="shared" si="11"/>
        <v>150000</v>
      </c>
    </row>
    <row r="65" spans="1:21" ht="28.5" x14ac:dyDescent="0.25">
      <c r="A65" s="79" t="s">
        <v>129</v>
      </c>
      <c r="B65" s="179">
        <f>U65</f>
        <v>300000</v>
      </c>
      <c r="C65" s="72" t="s">
        <v>130</v>
      </c>
      <c r="D65" s="164">
        <v>100</v>
      </c>
      <c r="E65" s="71">
        <v>3000</v>
      </c>
      <c r="F65" s="71">
        <f t="shared" si="14"/>
        <v>300000</v>
      </c>
      <c r="G65" s="27"/>
      <c r="H65" s="27"/>
      <c r="I65" s="73"/>
      <c r="J65" s="73"/>
      <c r="K65" s="73"/>
      <c r="L65" s="71"/>
      <c r="M65" s="27"/>
      <c r="N65" s="27"/>
      <c r="O65" s="27"/>
      <c r="P65" s="25"/>
      <c r="Q65" s="27"/>
      <c r="R65" s="27"/>
      <c r="S65" s="27"/>
      <c r="T65" s="25"/>
      <c r="U65" s="26">
        <f t="shared" si="11"/>
        <v>300000</v>
      </c>
    </row>
    <row r="66" spans="1:21" ht="58.5" customHeight="1" x14ac:dyDescent="0.25">
      <c r="A66" s="79" t="s">
        <v>131</v>
      </c>
      <c r="B66" s="179">
        <f>U66</f>
        <v>150000</v>
      </c>
      <c r="C66" s="72"/>
      <c r="D66" s="164">
        <v>3</v>
      </c>
      <c r="E66" s="71">
        <v>50000</v>
      </c>
      <c r="F66" s="71">
        <f t="shared" si="14"/>
        <v>150000</v>
      </c>
      <c r="G66" s="27"/>
      <c r="H66" s="27"/>
      <c r="I66" s="73"/>
      <c r="J66" s="73"/>
      <c r="K66" s="73"/>
      <c r="L66" s="71"/>
      <c r="M66" s="27"/>
      <c r="N66" s="27"/>
      <c r="O66" s="27"/>
      <c r="P66" s="25"/>
      <c r="Q66" s="27"/>
      <c r="R66" s="27"/>
      <c r="S66" s="27"/>
      <c r="T66" s="25"/>
      <c r="U66" s="26">
        <f t="shared" si="11"/>
        <v>150000</v>
      </c>
    </row>
    <row r="67" spans="1:21" x14ac:dyDescent="0.25">
      <c r="A67" s="76"/>
      <c r="B67" s="76"/>
      <c r="C67" s="76"/>
      <c r="D67" s="76"/>
    </row>
    <row r="68" spans="1:21" x14ac:dyDescent="0.25">
      <c r="A68" s="76"/>
      <c r="B68" s="76"/>
      <c r="C68" s="76"/>
      <c r="D68" s="76"/>
    </row>
    <row r="69" spans="1:21" x14ac:dyDescent="0.25">
      <c r="A69" s="76"/>
      <c r="B69" s="76"/>
      <c r="C69" s="82"/>
      <c r="D69" s="76"/>
    </row>
    <row r="70" spans="1:21" x14ac:dyDescent="0.25">
      <c r="A70" s="76"/>
      <c r="B70" s="76"/>
      <c r="C70" s="76"/>
      <c r="D70" s="76"/>
    </row>
    <row r="71" spans="1:21" x14ac:dyDescent="0.25">
      <c r="A71" s="76"/>
      <c r="B71" s="76"/>
      <c r="C71" s="76"/>
      <c r="D71" s="76"/>
    </row>
    <row r="72" spans="1:21" x14ac:dyDescent="0.25">
      <c r="A72" s="76"/>
      <c r="B72" s="76"/>
      <c r="C72" s="76"/>
      <c r="D72" s="76"/>
    </row>
    <row r="73" spans="1:21" x14ac:dyDescent="0.25">
      <c r="A73" s="76"/>
      <c r="B73" s="76"/>
      <c r="C73" s="76"/>
      <c r="D73" s="76"/>
    </row>
    <row r="74" spans="1:21" x14ac:dyDescent="0.25">
      <c r="A74" s="76"/>
      <c r="B74" s="76"/>
      <c r="C74" s="76"/>
      <c r="D74" s="76"/>
    </row>
    <row r="75" spans="1:21" x14ac:dyDescent="0.25">
      <c r="A75" s="76"/>
      <c r="B75" s="76"/>
      <c r="C75" s="76"/>
      <c r="D75" s="76"/>
    </row>
    <row r="76" spans="1:21" x14ac:dyDescent="0.25">
      <c r="A76" s="76"/>
      <c r="B76" s="76"/>
      <c r="C76" s="76"/>
      <c r="D76" s="76"/>
    </row>
    <row r="77" spans="1:21" x14ac:dyDescent="0.25">
      <c r="A77" s="76"/>
      <c r="B77" s="76"/>
      <c r="C77" s="76"/>
      <c r="D77" s="76"/>
    </row>
    <row r="78" spans="1:21" x14ac:dyDescent="0.25">
      <c r="A78" s="76"/>
      <c r="B78" s="76"/>
      <c r="C78" s="76"/>
      <c r="D78" s="76"/>
    </row>
    <row r="79" spans="1:21" x14ac:dyDescent="0.25">
      <c r="A79" s="76"/>
      <c r="B79" s="76"/>
      <c r="C79" s="76"/>
      <c r="D79" s="76"/>
    </row>
    <row r="80" spans="1:21" x14ac:dyDescent="0.25">
      <c r="A80" s="76"/>
      <c r="B80" s="76"/>
      <c r="C80" s="76"/>
      <c r="D80" s="76"/>
    </row>
    <row r="81" spans="1:4" x14ac:dyDescent="0.25">
      <c r="A81" s="76"/>
      <c r="B81" s="76"/>
      <c r="C81" s="76"/>
      <c r="D81" s="76"/>
    </row>
    <row r="82" spans="1:4" x14ac:dyDescent="0.25">
      <c r="A82" s="76"/>
      <c r="B82" s="76"/>
      <c r="C82" s="76"/>
      <c r="D82" s="76"/>
    </row>
    <row r="83" spans="1:4" x14ac:dyDescent="0.25">
      <c r="A83" s="76"/>
      <c r="B83" s="76"/>
      <c r="C83" s="76"/>
      <c r="D83" s="76"/>
    </row>
    <row r="84" spans="1:4" x14ac:dyDescent="0.25">
      <c r="A84" s="76"/>
      <c r="B84" s="76"/>
      <c r="C84" s="76"/>
      <c r="D84" s="76"/>
    </row>
    <row r="85" spans="1:4" x14ac:dyDescent="0.25">
      <c r="A85" s="76"/>
      <c r="B85" s="76"/>
      <c r="C85" s="76"/>
      <c r="D85" s="76"/>
    </row>
    <row r="86" spans="1:4" x14ac:dyDescent="0.25">
      <c r="A86" s="76"/>
      <c r="B86" s="76"/>
      <c r="C86" s="76"/>
      <c r="D86" s="76"/>
    </row>
    <row r="87" spans="1:4" x14ac:dyDescent="0.25">
      <c r="A87" s="76"/>
      <c r="B87" s="76"/>
      <c r="C87" s="76"/>
      <c r="D87" s="76"/>
    </row>
  </sheetData>
  <mergeCells count="15">
    <mergeCell ref="C56:U56"/>
    <mergeCell ref="A59:A62"/>
    <mergeCell ref="Q3:T3"/>
    <mergeCell ref="C11:U11"/>
    <mergeCell ref="C36:U36"/>
    <mergeCell ref="C52:U52"/>
    <mergeCell ref="A37:A42"/>
    <mergeCell ref="A45:A50"/>
    <mergeCell ref="A3:B4"/>
    <mergeCell ref="C1:U1"/>
    <mergeCell ref="G3:H3"/>
    <mergeCell ref="I3:L3"/>
    <mergeCell ref="M3:P3"/>
    <mergeCell ref="C2:U2"/>
    <mergeCell ref="C3:F3"/>
  </mergeCells>
  <pageMargins left="0.7" right="0.7" top="0.75" bottom="0.75" header="0.3" footer="0.3"/>
  <pageSetup scale="40" fitToHeight="4" orientation="landscape" horizontalDpi="4294967294" verticalDpi="4294967293" r:id="rId1"/>
  <headerFooter>
    <oddHeader>&amp;REER#3 - HO-L1108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61"/>
  <sheetViews>
    <sheetView view="pageLayout" zoomScaleNormal="100" workbookViewId="0">
      <selection sqref="A1:L1"/>
    </sheetView>
  </sheetViews>
  <sheetFormatPr defaultColWidth="9" defaultRowHeight="15" x14ac:dyDescent="0.25"/>
  <cols>
    <col min="1" max="1" width="45.25" style="62" customWidth="1"/>
    <col min="2" max="2" width="12.125" style="34" bestFit="1" customWidth="1"/>
    <col min="3" max="3" width="7.625" style="64" bestFit="1" customWidth="1"/>
    <col min="4" max="4" width="9.875" style="34" bestFit="1" customWidth="1"/>
    <col min="5" max="5" width="6.75" style="64" bestFit="1" customWidth="1"/>
    <col min="6" max="6" width="9.875" style="34" bestFit="1" customWidth="1"/>
    <col min="7" max="7" width="6.75" style="64" bestFit="1" customWidth="1"/>
    <col min="8" max="8" width="8.875" style="34" bestFit="1" customWidth="1"/>
    <col min="9" max="9" width="6.75" style="64" bestFit="1" customWidth="1"/>
    <col min="10" max="10" width="9" style="34"/>
    <col min="11" max="11" width="6.75" style="64" bestFit="1" customWidth="1"/>
    <col min="12" max="12" width="8" style="34" bestFit="1" customWidth="1"/>
    <col min="13" max="16384" width="9" style="34"/>
  </cols>
  <sheetData>
    <row r="1" spans="1:40" ht="15.75" x14ac:dyDescent="0.25">
      <c r="A1" s="335" t="s">
        <v>207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</row>
    <row r="2" spans="1:40" ht="15.75" x14ac:dyDescent="0.25">
      <c r="A2" s="48" t="s">
        <v>149</v>
      </c>
      <c r="B2" s="49">
        <f>B4+B13+B40+B53</f>
        <v>49116600</v>
      </c>
      <c r="C2" s="50">
        <f>D2/$B2*100</f>
        <v>31.351274314590178</v>
      </c>
      <c r="D2" s="49">
        <f>D4+D13+D40+D53</f>
        <v>15398680</v>
      </c>
      <c r="E2" s="50">
        <f>F2/$B$2*100</f>
        <v>40.825952936481755</v>
      </c>
      <c r="F2" s="49">
        <f>F4+F13+F40+F53</f>
        <v>20052320</v>
      </c>
      <c r="G2" s="50">
        <f>H2/$B$2*100</f>
        <v>13.948848250896845</v>
      </c>
      <c r="H2" s="49">
        <f>H4+H13+H40+H53</f>
        <v>6851200</v>
      </c>
      <c r="I2" s="50">
        <f>J2/$B$2*100</f>
        <v>8.8894589609215622</v>
      </c>
      <c r="J2" s="49">
        <f>J4+J13+J40+J53</f>
        <v>4366200</v>
      </c>
      <c r="K2" s="50">
        <f>L2/$B$2*100</f>
        <v>4.9844655371096529</v>
      </c>
      <c r="L2" s="49">
        <f>L4+L13+L40+L53</f>
        <v>2448200</v>
      </c>
      <c r="M2" s="51">
        <f>C2+E2+G2+I2+K2</f>
        <v>100</v>
      </c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</row>
    <row r="3" spans="1:40" ht="14.45" customHeight="1" x14ac:dyDescent="0.25">
      <c r="A3" s="333" t="str">
        <f>'3. Presupuesto detallado-POA'!C2</f>
        <v>Componente I. Reingeniería de los procesos de la administración tributaria.</v>
      </c>
      <c r="B3" s="52" t="s">
        <v>208</v>
      </c>
      <c r="C3" s="53" t="s">
        <v>9</v>
      </c>
      <c r="D3" s="54" t="s">
        <v>209</v>
      </c>
      <c r="E3" s="54" t="s">
        <v>9</v>
      </c>
      <c r="F3" s="54" t="s">
        <v>210</v>
      </c>
      <c r="G3" s="54" t="s">
        <v>9</v>
      </c>
      <c r="H3" s="54" t="s">
        <v>211</v>
      </c>
      <c r="I3" s="54" t="s">
        <v>9</v>
      </c>
      <c r="J3" s="54" t="s">
        <v>212</v>
      </c>
      <c r="K3" s="54" t="s">
        <v>9</v>
      </c>
      <c r="L3" s="54" t="s">
        <v>213</v>
      </c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</row>
    <row r="4" spans="1:40" x14ac:dyDescent="0.25">
      <c r="A4" s="334"/>
      <c r="B4" s="197">
        <f>SUM(B5:B10)</f>
        <v>2140000</v>
      </c>
      <c r="C4" s="50">
        <f>D4/$B4*100</f>
        <v>100</v>
      </c>
      <c r="D4" s="55">
        <f>SUM(D5:D10)</f>
        <v>2140000</v>
      </c>
      <c r="E4" s="50"/>
      <c r="F4" s="55"/>
      <c r="G4" s="50"/>
      <c r="H4" s="55"/>
      <c r="I4" s="50"/>
      <c r="J4" s="55"/>
      <c r="K4" s="50"/>
      <c r="L4" s="55"/>
      <c r="M4" s="51">
        <f>C4+E4+G4+I4+K4</f>
        <v>100</v>
      </c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</row>
    <row r="5" spans="1:40" ht="15" customHeight="1" x14ac:dyDescent="0.25">
      <c r="A5" s="196" t="str">
        <f>'3. Presupuesto detallado-POA'!A5</f>
        <v>Consultoría individual. Estrategia de implementación de la reforma (Creación del SAR)</v>
      </c>
      <c r="B5" s="55">
        <f>'3. Presupuesto detallado-POA'!B5</f>
        <v>0</v>
      </c>
      <c r="C5" s="50">
        <v>100</v>
      </c>
      <c r="D5" s="55">
        <f>$B5*C5/100</f>
        <v>0</v>
      </c>
      <c r="E5" s="50"/>
      <c r="F5" s="55"/>
      <c r="G5" s="50"/>
      <c r="H5" s="55"/>
      <c r="I5" s="50"/>
      <c r="J5" s="55"/>
      <c r="K5" s="50"/>
      <c r="L5" s="55"/>
      <c r="M5" s="51">
        <f t="shared" ref="M5:M60" si="0">C5+E5+G5+I5+K5</f>
        <v>100</v>
      </c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</row>
    <row r="6" spans="1:40" ht="45" x14ac:dyDescent="0.25">
      <c r="A6" s="196" t="str">
        <f>'3. Presupuesto detallado-POA'!A6</f>
        <v>Consultorías, viáticos. Revisión del modelo de negocio de Rentas Internas y manuales procedimientos (Manual unico)</v>
      </c>
      <c r="B6" s="55">
        <f>'3. Presupuesto detallado-POA'!B6</f>
        <v>80000</v>
      </c>
      <c r="C6" s="50">
        <v>100</v>
      </c>
      <c r="D6" s="55">
        <f t="shared" ref="D6:D10" si="1">$B6*C6/100</f>
        <v>80000</v>
      </c>
      <c r="E6" s="50"/>
      <c r="F6" s="55"/>
      <c r="G6" s="50"/>
      <c r="H6" s="55"/>
      <c r="I6" s="50"/>
      <c r="J6" s="55"/>
      <c r="K6" s="50"/>
      <c r="L6" s="55"/>
      <c r="M6" s="51">
        <f t="shared" si="0"/>
        <v>100</v>
      </c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</row>
    <row r="7" spans="1:40" ht="98.25" customHeight="1" x14ac:dyDescent="0.25">
      <c r="A7" s="196" t="str">
        <f>'3. Presupuesto detallado-POA'!A7</f>
        <v>Consultorías individuales. Desarrollo de las reglas de negocio 
 337 semanas + 117 semanas
Desarrollo del flujo, parametrización y reglas. Manual de las reglas del negocio. Adquirir herramienta. Motor de reglas.</v>
      </c>
      <c r="B7" s="55">
        <f>'3. Presupuesto detallado-POA'!B7</f>
        <v>2000000</v>
      </c>
      <c r="C7" s="50">
        <v>100</v>
      </c>
      <c r="D7" s="55">
        <f t="shared" si="1"/>
        <v>2000000</v>
      </c>
      <c r="E7" s="53"/>
      <c r="F7" s="56"/>
      <c r="G7" s="53"/>
      <c r="H7" s="56"/>
      <c r="I7" s="53"/>
      <c r="J7" s="56"/>
      <c r="K7" s="53"/>
      <c r="L7" s="56"/>
      <c r="M7" s="51">
        <f t="shared" si="0"/>
        <v>100</v>
      </c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</row>
    <row r="8" spans="1:40" ht="30" x14ac:dyDescent="0.25">
      <c r="A8" s="196" t="str">
        <f>'3. Presupuesto detallado-POA'!A8</f>
        <v>Consultoria individual. Fortalecimiento de la Unidad de Organización y Métodos</v>
      </c>
      <c r="B8" s="55">
        <f>'3. Presupuesto detallado-POA'!B8</f>
        <v>60000</v>
      </c>
      <c r="C8" s="50">
        <v>100</v>
      </c>
      <c r="D8" s="55">
        <f t="shared" si="1"/>
        <v>60000</v>
      </c>
      <c r="E8" s="69"/>
      <c r="F8" s="68"/>
      <c r="G8" s="69"/>
      <c r="H8" s="68"/>
      <c r="I8" s="69"/>
      <c r="J8" s="68"/>
      <c r="K8" s="69"/>
      <c r="L8" s="68"/>
      <c r="M8" s="51">
        <f t="shared" si="0"/>
        <v>100</v>
      </c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</row>
    <row r="9" spans="1:40" ht="27.95" customHeight="1" x14ac:dyDescent="0.25">
      <c r="A9" s="196" t="str">
        <f>'3. Presupuesto detallado-POA'!A9</f>
        <v>Consultoría  individual. Modelo Organizacional del SAR con la dotación de personal por unidad geográfica</v>
      </c>
      <c r="B9" s="55">
        <f>'3. Presupuesto detallado-POA'!B9</f>
        <v>0</v>
      </c>
      <c r="C9" s="50">
        <v>100</v>
      </c>
      <c r="D9" s="55">
        <f t="shared" si="1"/>
        <v>0</v>
      </c>
      <c r="E9" s="69"/>
      <c r="F9" s="56"/>
      <c r="G9" s="69"/>
      <c r="H9" s="56"/>
      <c r="I9" s="69"/>
      <c r="J9" s="56"/>
      <c r="K9" s="69"/>
      <c r="L9" s="56"/>
      <c r="M9" s="51">
        <f t="shared" si="0"/>
        <v>100</v>
      </c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</row>
    <row r="10" spans="1:40" ht="30.6" customHeight="1" x14ac:dyDescent="0.25">
      <c r="A10" s="196" t="str">
        <f>'3. Presupuesto detallado-POA'!A10</f>
        <v>Consultoría  individual. Nuevo Marco Legal de SAR</v>
      </c>
      <c r="B10" s="55">
        <f>'3. Presupuesto detallado-POA'!B10</f>
        <v>0</v>
      </c>
      <c r="C10" s="50">
        <v>100</v>
      </c>
      <c r="D10" s="55">
        <f t="shared" si="1"/>
        <v>0</v>
      </c>
      <c r="E10" s="69"/>
      <c r="F10" s="56"/>
      <c r="G10" s="69"/>
      <c r="H10" s="56"/>
      <c r="I10" s="69"/>
      <c r="J10" s="56"/>
      <c r="K10" s="69"/>
      <c r="L10" s="56"/>
      <c r="M10" s="51">
        <f t="shared" si="0"/>
        <v>100</v>
      </c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</row>
    <row r="11" spans="1:40" x14ac:dyDescent="0.25">
      <c r="A11" s="194"/>
      <c r="B11" s="57"/>
      <c r="C11" s="58"/>
      <c r="D11" s="57"/>
      <c r="E11" s="58"/>
      <c r="F11" s="57"/>
      <c r="G11" s="58"/>
      <c r="H11" s="57"/>
      <c r="I11" s="58"/>
      <c r="J11" s="57"/>
      <c r="K11" s="58"/>
      <c r="L11" s="57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</row>
    <row r="12" spans="1:40" ht="14.45" customHeight="1" x14ac:dyDescent="0.25">
      <c r="A12" s="333" t="str">
        <f>'3. Presupuesto detallado-POA'!C11</f>
        <v>Componente II - Modernización de los sistemas y de la infraestructura tecnológica  y Física del SAR</v>
      </c>
      <c r="B12" s="52" t="s">
        <v>208</v>
      </c>
      <c r="C12" s="53" t="s">
        <v>9</v>
      </c>
      <c r="D12" s="54" t="s">
        <v>209</v>
      </c>
      <c r="E12" s="54" t="s">
        <v>9</v>
      </c>
      <c r="F12" s="54" t="s">
        <v>210</v>
      </c>
      <c r="G12" s="54" t="s">
        <v>9</v>
      </c>
      <c r="H12" s="54" t="s">
        <v>211</v>
      </c>
      <c r="I12" s="54" t="s">
        <v>9</v>
      </c>
      <c r="J12" s="54" t="s">
        <v>212</v>
      </c>
      <c r="K12" s="54" t="s">
        <v>9</v>
      </c>
      <c r="L12" s="54" t="s">
        <v>213</v>
      </c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</row>
    <row r="13" spans="1:40" x14ac:dyDescent="0.25">
      <c r="A13" s="334"/>
      <c r="B13" s="197">
        <f>SUM(B14)+B20+B33</f>
        <v>16202000</v>
      </c>
      <c r="C13" s="50">
        <f>D13/$B13*100</f>
        <v>9.739538328601407</v>
      </c>
      <c r="D13" s="197">
        <f>SUM(D14)+D20+D33</f>
        <v>1578000</v>
      </c>
      <c r="E13" s="50">
        <f>F13/$B13*100</f>
        <v>17.633625478336008</v>
      </c>
      <c r="F13" s="197">
        <f>SUM(F14)+F20+F33</f>
        <v>2857000</v>
      </c>
      <c r="G13" s="50">
        <f>H13/$B13*100</f>
        <v>38.791507221330704</v>
      </c>
      <c r="H13" s="197">
        <f>SUM(H14)+H20+H33</f>
        <v>6285000</v>
      </c>
      <c r="I13" s="50">
        <f>J13/$B13*100</f>
        <v>23.453894580915936</v>
      </c>
      <c r="J13" s="197">
        <f>SUM(J14)+J20+J33</f>
        <v>3800000</v>
      </c>
      <c r="K13" s="50">
        <f>L13/$B13*100</f>
        <v>10.381434390815949</v>
      </c>
      <c r="L13" s="197">
        <f>SUM(L14)+L20+L33</f>
        <v>1682000</v>
      </c>
      <c r="M13" s="51">
        <f t="shared" si="0"/>
        <v>100.00000000000001</v>
      </c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</row>
    <row r="14" spans="1:40" x14ac:dyDescent="0.25">
      <c r="A14" s="195" t="str">
        <f>'3. Presupuesto detallado-POA'!A12</f>
        <v>Sistemas para Tributos Internos</v>
      </c>
      <c r="B14" s="197">
        <f>SUM(B15:B19)</f>
        <v>6822000</v>
      </c>
      <c r="C14" s="50"/>
      <c r="D14" s="197">
        <f>SUM(D15:D19)</f>
        <v>1078000</v>
      </c>
      <c r="E14" s="50"/>
      <c r="F14" s="197">
        <f>SUM(F15:F19)</f>
        <v>1292000</v>
      </c>
      <c r="G14" s="50"/>
      <c r="H14" s="197">
        <f>SUM(H15:H19)</f>
        <v>1580000</v>
      </c>
      <c r="I14" s="50"/>
      <c r="J14" s="197">
        <f>SUM(J15:J19)</f>
        <v>1580000</v>
      </c>
      <c r="K14" s="50"/>
      <c r="L14" s="197">
        <f>SUM(L15:L19)</f>
        <v>1292000</v>
      </c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</row>
    <row r="15" spans="1:40" x14ac:dyDescent="0.25">
      <c r="A15" s="193" t="str">
        <f>'3. Presupuesto detallado-POA'!A13</f>
        <v>Consultoría individual internacional. Especificación del Sistema Informático</v>
      </c>
      <c r="B15" s="55">
        <f>'3. Presupuesto detallado-POA'!B13</f>
        <v>36000</v>
      </c>
      <c r="C15" s="50">
        <v>100</v>
      </c>
      <c r="D15" s="55">
        <f>$B15*C15/100</f>
        <v>36000</v>
      </c>
      <c r="E15" s="50"/>
      <c r="F15" s="55">
        <f t="shared" ref="F15:L37" si="2">$B15*E15/100</f>
        <v>0</v>
      </c>
      <c r="G15" s="50"/>
      <c r="H15" s="55">
        <f t="shared" si="2"/>
        <v>0</v>
      </c>
      <c r="I15" s="50"/>
      <c r="J15" s="55">
        <f t="shared" si="2"/>
        <v>0</v>
      </c>
      <c r="K15" s="50"/>
      <c r="L15" s="55">
        <f t="shared" si="2"/>
        <v>0</v>
      </c>
      <c r="M15" s="51">
        <f t="shared" si="0"/>
        <v>100</v>
      </c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</row>
    <row r="16" spans="1:40" ht="45" x14ac:dyDescent="0.25">
      <c r="A16" s="196" t="str">
        <f>'3. Presupuesto detallado-POA'!A14</f>
        <v>Desarrollo / Compra del sistema e interfaces con otros sistemas (bancos, gobierno, con aduanas) -Migración de los datos</v>
      </c>
      <c r="B16" s="55">
        <f>'3. Presupuesto detallado-POA'!B14</f>
        <v>5000000</v>
      </c>
      <c r="C16" s="50">
        <v>20</v>
      </c>
      <c r="D16" s="55">
        <f>$B16*C16/100</f>
        <v>1000000</v>
      </c>
      <c r="E16" s="50">
        <v>20</v>
      </c>
      <c r="F16" s="55">
        <f t="shared" si="2"/>
        <v>1000000</v>
      </c>
      <c r="G16" s="50">
        <v>20</v>
      </c>
      <c r="H16" s="55">
        <f t="shared" si="2"/>
        <v>1000000</v>
      </c>
      <c r="I16" s="50">
        <v>20</v>
      </c>
      <c r="J16" s="55">
        <f t="shared" si="2"/>
        <v>1000000</v>
      </c>
      <c r="K16" s="50">
        <v>20</v>
      </c>
      <c r="L16" s="55">
        <f t="shared" si="2"/>
        <v>1000000</v>
      </c>
      <c r="M16" s="51">
        <f t="shared" si="0"/>
        <v>100</v>
      </c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</row>
    <row r="17" spans="1:40" x14ac:dyDescent="0.25">
      <c r="A17" s="193" t="str">
        <f>'3. Presupuesto detallado-POA'!A15</f>
        <v>Consultorías individuales o firma. Implantación del Sistema</v>
      </c>
      <c r="B17" s="55">
        <f>'3. Presupuesto detallado-POA'!B15</f>
        <v>576000</v>
      </c>
      <c r="C17" s="50"/>
      <c r="D17" s="55">
        <f t="shared" ref="D17:H37" si="3">$B17*C17/100</f>
        <v>0</v>
      </c>
      <c r="E17" s="50"/>
      <c r="F17" s="55">
        <f t="shared" si="2"/>
        <v>0</v>
      </c>
      <c r="G17" s="50">
        <v>50</v>
      </c>
      <c r="H17" s="55">
        <f t="shared" si="2"/>
        <v>288000</v>
      </c>
      <c r="I17" s="50">
        <v>50</v>
      </c>
      <c r="J17" s="55">
        <f t="shared" si="2"/>
        <v>288000</v>
      </c>
      <c r="K17" s="50"/>
      <c r="L17" s="55">
        <f t="shared" si="2"/>
        <v>0</v>
      </c>
      <c r="M17" s="51">
        <f t="shared" si="0"/>
        <v>100</v>
      </c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</row>
    <row r="18" spans="1:40" x14ac:dyDescent="0.25">
      <c r="A18" s="193" t="str">
        <f>'3. Presupuesto detallado-POA'!A16</f>
        <v>Consultoría individual. Administrador de Base de Datos</v>
      </c>
      <c r="B18" s="55">
        <f>'3. Presupuesto detallado-POA'!B16</f>
        <v>210000</v>
      </c>
      <c r="C18" s="50">
        <v>20</v>
      </c>
      <c r="D18" s="55">
        <f t="shared" si="3"/>
        <v>42000</v>
      </c>
      <c r="E18" s="50">
        <v>20</v>
      </c>
      <c r="F18" s="55">
        <f t="shared" si="2"/>
        <v>42000</v>
      </c>
      <c r="G18" s="50">
        <v>20</v>
      </c>
      <c r="H18" s="55">
        <f t="shared" si="2"/>
        <v>42000</v>
      </c>
      <c r="I18" s="50">
        <v>20</v>
      </c>
      <c r="J18" s="55">
        <f t="shared" si="2"/>
        <v>42000</v>
      </c>
      <c r="K18" s="50">
        <v>20</v>
      </c>
      <c r="L18" s="55">
        <f t="shared" si="2"/>
        <v>42000</v>
      </c>
      <c r="M18" s="51">
        <f t="shared" si="0"/>
        <v>100</v>
      </c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</row>
    <row r="19" spans="1:40" ht="30" x14ac:dyDescent="0.25">
      <c r="A19" s="196" t="str">
        <f>'3. Presupuesto detallado-POA'!A17</f>
        <v>Firma Capacitadora. Programa Permanente de Capacitación del personal de tecnología</v>
      </c>
      <c r="B19" s="55">
        <f>'3. Presupuesto detallado-POA'!B17</f>
        <v>1000000</v>
      </c>
      <c r="C19" s="50"/>
      <c r="D19" s="55">
        <f t="shared" si="3"/>
        <v>0</v>
      </c>
      <c r="E19" s="50">
        <v>25</v>
      </c>
      <c r="F19" s="55">
        <f t="shared" si="2"/>
        <v>250000</v>
      </c>
      <c r="G19" s="50">
        <v>25</v>
      </c>
      <c r="H19" s="55">
        <f t="shared" si="2"/>
        <v>250000</v>
      </c>
      <c r="I19" s="50">
        <v>25</v>
      </c>
      <c r="J19" s="55">
        <f t="shared" si="2"/>
        <v>250000</v>
      </c>
      <c r="K19" s="50">
        <v>25</v>
      </c>
      <c r="L19" s="55">
        <f t="shared" si="2"/>
        <v>250000</v>
      </c>
      <c r="M19" s="51">
        <f t="shared" si="0"/>
        <v>100</v>
      </c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</row>
    <row r="20" spans="1:40" x14ac:dyDescent="0.25">
      <c r="A20" s="195" t="str">
        <f>'3. Presupuesto detallado-POA'!A18</f>
        <v xml:space="preserve"> Infraestructura Tecnológica del SAR</v>
      </c>
      <c r="B20" s="197">
        <f>SUM(B21:B32)</f>
        <v>6690000</v>
      </c>
      <c r="C20" s="50"/>
      <c r="D20" s="197">
        <f>SUM(D21:D32)</f>
        <v>0</v>
      </c>
      <c r="E20" s="50"/>
      <c r="F20" s="197">
        <f>SUM(F21:F32)</f>
        <v>1065000</v>
      </c>
      <c r="G20" s="50"/>
      <c r="H20" s="197">
        <f>SUM(H21:H32)</f>
        <v>3885000</v>
      </c>
      <c r="I20" s="50"/>
      <c r="J20" s="197">
        <f>SUM(J21:J32)</f>
        <v>1560000</v>
      </c>
      <c r="K20" s="50"/>
      <c r="L20" s="197">
        <f>SUM(L21:L32)</f>
        <v>180000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</row>
    <row r="21" spans="1:40" x14ac:dyDescent="0.25">
      <c r="A21" s="193" t="str">
        <f>'3. Presupuesto detallado-POA'!A19</f>
        <v>Servidores de Base de Datos Risc</v>
      </c>
      <c r="B21" s="55">
        <f>'3. Presupuesto detallado-POA'!B19</f>
        <v>400000</v>
      </c>
      <c r="C21" s="50"/>
      <c r="D21" s="55">
        <f t="shared" si="3"/>
        <v>0</v>
      </c>
      <c r="E21" s="50">
        <v>0</v>
      </c>
      <c r="F21" s="55">
        <f t="shared" si="2"/>
        <v>0</v>
      </c>
      <c r="G21" s="50">
        <v>100</v>
      </c>
      <c r="H21" s="55">
        <f t="shared" si="2"/>
        <v>400000</v>
      </c>
      <c r="I21" s="50"/>
      <c r="J21" s="55">
        <f t="shared" si="2"/>
        <v>0</v>
      </c>
      <c r="K21" s="50"/>
      <c r="L21" s="55">
        <f t="shared" si="2"/>
        <v>0</v>
      </c>
      <c r="M21" s="51">
        <f t="shared" si="0"/>
        <v>100</v>
      </c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</row>
    <row r="22" spans="1:40" x14ac:dyDescent="0.25">
      <c r="A22" s="193" t="str">
        <f>'3. Presupuesto detallado-POA'!A20</f>
        <v>Storage tipo San</v>
      </c>
      <c r="B22" s="55">
        <f>'3. Presupuesto detallado-POA'!B20</f>
        <v>900000</v>
      </c>
      <c r="C22" s="50">
        <v>0</v>
      </c>
      <c r="D22" s="55">
        <f t="shared" si="3"/>
        <v>0</v>
      </c>
      <c r="E22" s="50">
        <v>0</v>
      </c>
      <c r="F22" s="55">
        <f t="shared" si="2"/>
        <v>0</v>
      </c>
      <c r="G22" s="50">
        <v>100</v>
      </c>
      <c r="H22" s="55">
        <f t="shared" si="2"/>
        <v>900000</v>
      </c>
      <c r="I22" s="50"/>
      <c r="J22" s="55">
        <f t="shared" si="2"/>
        <v>0</v>
      </c>
      <c r="K22" s="50"/>
      <c r="L22" s="55">
        <f t="shared" si="2"/>
        <v>0</v>
      </c>
      <c r="M22" s="51">
        <f t="shared" si="0"/>
        <v>100</v>
      </c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</row>
    <row r="23" spans="1:40" x14ac:dyDescent="0.25">
      <c r="A23" s="193" t="str">
        <f>'3. Presupuesto detallado-POA'!A21</f>
        <v>Comunicación para servidores</v>
      </c>
      <c r="B23" s="55">
        <f>'3. Presupuesto detallado-POA'!B21</f>
        <v>300000</v>
      </c>
      <c r="C23" s="50">
        <v>0</v>
      </c>
      <c r="D23" s="55">
        <f t="shared" si="3"/>
        <v>0</v>
      </c>
      <c r="E23" s="50">
        <v>0</v>
      </c>
      <c r="F23" s="55">
        <f t="shared" si="2"/>
        <v>0</v>
      </c>
      <c r="G23" s="50">
        <v>100</v>
      </c>
      <c r="H23" s="55">
        <f t="shared" si="2"/>
        <v>300000</v>
      </c>
      <c r="I23" s="50"/>
      <c r="J23" s="55">
        <f t="shared" si="2"/>
        <v>0</v>
      </c>
      <c r="K23" s="50"/>
      <c r="L23" s="55">
        <f t="shared" si="2"/>
        <v>0</v>
      </c>
      <c r="M23" s="51">
        <f t="shared" si="0"/>
        <v>100</v>
      </c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</row>
    <row r="24" spans="1:40" x14ac:dyDescent="0.25">
      <c r="A24" s="193" t="str">
        <f>'3. Presupuesto detallado-POA'!A22</f>
        <v>Comunicación para las oficinas</v>
      </c>
      <c r="B24" s="55">
        <f>'3. Presupuesto detallado-POA'!B22</f>
        <v>360000</v>
      </c>
      <c r="C24" s="50"/>
      <c r="D24" s="55">
        <f t="shared" si="3"/>
        <v>0</v>
      </c>
      <c r="E24" s="50">
        <v>0</v>
      </c>
      <c r="F24" s="55">
        <f t="shared" si="2"/>
        <v>0</v>
      </c>
      <c r="G24" s="50">
        <v>0</v>
      </c>
      <c r="H24" s="55">
        <f t="shared" si="2"/>
        <v>0</v>
      </c>
      <c r="I24" s="50">
        <v>50</v>
      </c>
      <c r="J24" s="55">
        <f t="shared" si="2"/>
        <v>180000</v>
      </c>
      <c r="K24" s="50">
        <v>50</v>
      </c>
      <c r="L24" s="55">
        <f t="shared" si="2"/>
        <v>180000</v>
      </c>
      <c r="M24" s="51">
        <f t="shared" si="0"/>
        <v>100</v>
      </c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</row>
    <row r="25" spans="1:40" x14ac:dyDescent="0.25">
      <c r="A25" s="193" t="str">
        <f>'3. Presupuesto detallado-POA'!A23</f>
        <v>Servidores de Aplicación</v>
      </c>
      <c r="B25" s="55">
        <f>'3. Presupuesto detallado-POA'!B23</f>
        <v>260000</v>
      </c>
      <c r="C25" s="50"/>
      <c r="D25" s="55">
        <f t="shared" si="3"/>
        <v>0</v>
      </c>
      <c r="E25" s="50">
        <v>0</v>
      </c>
      <c r="F25" s="55">
        <f t="shared" si="2"/>
        <v>0</v>
      </c>
      <c r="G25" s="50">
        <v>50</v>
      </c>
      <c r="H25" s="55">
        <f t="shared" si="2"/>
        <v>130000</v>
      </c>
      <c r="I25" s="50">
        <v>50</v>
      </c>
      <c r="J25" s="55">
        <f t="shared" si="2"/>
        <v>130000</v>
      </c>
      <c r="K25" s="50"/>
      <c r="L25" s="55">
        <f t="shared" si="2"/>
        <v>0</v>
      </c>
      <c r="M25" s="51">
        <f t="shared" si="0"/>
        <v>100</v>
      </c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</row>
    <row r="26" spans="1:40" x14ac:dyDescent="0.25">
      <c r="A26" s="193" t="str">
        <f>'3. Presupuesto detallado-POA'!A24</f>
        <v>Plataforma de seguridad</v>
      </c>
      <c r="B26" s="55">
        <f>'3. Presupuesto detallado-POA'!B24</f>
        <v>600000</v>
      </c>
      <c r="C26" s="50"/>
      <c r="D26" s="55">
        <f t="shared" si="3"/>
        <v>0</v>
      </c>
      <c r="E26" s="50"/>
      <c r="F26" s="55">
        <f t="shared" si="2"/>
        <v>0</v>
      </c>
      <c r="G26" s="50">
        <v>50</v>
      </c>
      <c r="H26" s="55">
        <f t="shared" si="2"/>
        <v>300000</v>
      </c>
      <c r="I26" s="50">
        <v>50</v>
      </c>
      <c r="J26" s="55">
        <f t="shared" si="2"/>
        <v>300000</v>
      </c>
      <c r="K26" s="50"/>
      <c r="L26" s="55">
        <f t="shared" si="2"/>
        <v>0</v>
      </c>
      <c r="M26" s="51">
        <f t="shared" si="0"/>
        <v>100</v>
      </c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</row>
    <row r="27" spans="1:40" x14ac:dyDescent="0.25">
      <c r="A27" s="193" t="str">
        <f>'3. Presupuesto detallado-POA'!A25</f>
        <v>Plataforma respaldo y contingencia</v>
      </c>
      <c r="B27" s="55">
        <f>'3. Presupuesto detallado-POA'!B25</f>
        <v>600000</v>
      </c>
      <c r="C27" s="50"/>
      <c r="D27" s="55">
        <f t="shared" si="3"/>
        <v>0</v>
      </c>
      <c r="E27" s="50"/>
      <c r="F27" s="55">
        <f t="shared" si="2"/>
        <v>0</v>
      </c>
      <c r="G27" s="50">
        <v>50</v>
      </c>
      <c r="H27" s="55">
        <f t="shared" si="2"/>
        <v>300000</v>
      </c>
      <c r="I27" s="50">
        <v>50</v>
      </c>
      <c r="J27" s="55">
        <f t="shared" si="2"/>
        <v>300000</v>
      </c>
      <c r="K27" s="50"/>
      <c r="L27" s="55">
        <f t="shared" si="2"/>
        <v>0</v>
      </c>
      <c r="M27" s="51">
        <f t="shared" si="0"/>
        <v>100</v>
      </c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</row>
    <row r="28" spans="1:40" x14ac:dyDescent="0.25">
      <c r="A28" s="193" t="str">
        <f>'3. Presupuesto detallado-POA'!A26</f>
        <v>BI</v>
      </c>
      <c r="B28" s="55">
        <f>'3. Presupuesto detallado-POA'!B26</f>
        <v>300000</v>
      </c>
      <c r="C28" s="50">
        <v>0</v>
      </c>
      <c r="D28" s="55">
        <f t="shared" si="3"/>
        <v>0</v>
      </c>
      <c r="E28" s="50">
        <v>0</v>
      </c>
      <c r="F28" s="55">
        <f t="shared" si="2"/>
        <v>0</v>
      </c>
      <c r="G28" s="50">
        <v>50</v>
      </c>
      <c r="H28" s="55">
        <f t="shared" si="2"/>
        <v>150000</v>
      </c>
      <c r="I28" s="50">
        <v>50</v>
      </c>
      <c r="J28" s="55">
        <f t="shared" si="2"/>
        <v>150000</v>
      </c>
      <c r="K28" s="50"/>
      <c r="L28" s="55">
        <f t="shared" si="2"/>
        <v>0</v>
      </c>
      <c r="M28" s="51">
        <f t="shared" si="0"/>
        <v>100</v>
      </c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</row>
    <row r="29" spans="1:40" x14ac:dyDescent="0.25">
      <c r="A29" s="193" t="str">
        <f>'3. Presupuesto detallado-POA'!A27</f>
        <v>Plataforma de gestión de documentos electrónicos</v>
      </c>
      <c r="B29" s="55">
        <f>'3. Presupuesto detallado-POA'!B27</f>
        <v>800000</v>
      </c>
      <c r="C29" s="50"/>
      <c r="D29" s="55">
        <f t="shared" si="3"/>
        <v>0</v>
      </c>
      <c r="E29" s="50">
        <v>30</v>
      </c>
      <c r="F29" s="55">
        <f t="shared" si="3"/>
        <v>240000</v>
      </c>
      <c r="G29" s="50">
        <v>40</v>
      </c>
      <c r="H29" s="55">
        <f t="shared" ref="H29" si="4">$B29*G29/100</f>
        <v>320000</v>
      </c>
      <c r="I29" s="50">
        <v>30</v>
      </c>
      <c r="J29" s="55">
        <f t="shared" si="2"/>
        <v>240000</v>
      </c>
      <c r="K29" s="50"/>
      <c r="L29" s="55">
        <f t="shared" si="2"/>
        <v>0</v>
      </c>
      <c r="M29" s="51">
        <f t="shared" si="0"/>
        <v>100</v>
      </c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</row>
    <row r="30" spans="1:40" x14ac:dyDescent="0.25">
      <c r="A30" s="193" t="str">
        <f>'3. Presupuesto detallado-POA'!A28</f>
        <v>Computadoras (Thin Client)</v>
      </c>
      <c r="B30" s="55">
        <f>'3. Presupuesto detallado-POA'!B28</f>
        <v>1500000</v>
      </c>
      <c r="C30" s="50"/>
      <c r="D30" s="55">
        <f t="shared" si="3"/>
        <v>0</v>
      </c>
      <c r="E30" s="50">
        <v>50</v>
      </c>
      <c r="F30" s="55">
        <f t="shared" ref="F30" si="5">$B30*E30/100</f>
        <v>750000</v>
      </c>
      <c r="G30" s="50">
        <v>50</v>
      </c>
      <c r="H30" s="55">
        <f t="shared" si="2"/>
        <v>750000</v>
      </c>
      <c r="I30" s="50"/>
      <c r="J30" s="55">
        <f t="shared" si="2"/>
        <v>0</v>
      </c>
      <c r="K30" s="50"/>
      <c r="L30" s="55">
        <f t="shared" si="2"/>
        <v>0</v>
      </c>
      <c r="M30" s="51">
        <f t="shared" si="0"/>
        <v>100</v>
      </c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</row>
    <row r="31" spans="1:40" x14ac:dyDescent="0.25">
      <c r="A31" s="193" t="str">
        <f>'3. Presupuesto detallado-POA'!A29</f>
        <v>Sistema Integrado de Bienes y recursos humanos</v>
      </c>
      <c r="B31" s="55">
        <f>'3. Presupuesto detallado-POA'!B29</f>
        <v>520000</v>
      </c>
      <c r="C31" s="50">
        <v>0</v>
      </c>
      <c r="D31" s="55">
        <f t="shared" si="3"/>
        <v>0</v>
      </c>
      <c r="E31" s="50">
        <v>0</v>
      </c>
      <c r="F31" s="55">
        <f t="shared" si="2"/>
        <v>0</v>
      </c>
      <c r="G31" s="50">
        <v>50</v>
      </c>
      <c r="H31" s="55">
        <f t="shared" si="2"/>
        <v>260000</v>
      </c>
      <c r="I31" s="50">
        <v>50</v>
      </c>
      <c r="J31" s="55">
        <f t="shared" si="2"/>
        <v>260000</v>
      </c>
      <c r="K31" s="50"/>
      <c r="L31" s="55">
        <f t="shared" si="2"/>
        <v>0</v>
      </c>
      <c r="M31" s="51">
        <f t="shared" si="0"/>
        <v>100</v>
      </c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</row>
    <row r="32" spans="1:40" x14ac:dyDescent="0.25">
      <c r="A32" s="193" t="str">
        <f>'3. Presupuesto detallado-POA'!A30</f>
        <v>Sala Noc (Network Operating Center)</v>
      </c>
      <c r="B32" s="55">
        <f>'3. Presupuesto detallado-POA'!B30</f>
        <v>150000</v>
      </c>
      <c r="C32" s="50"/>
      <c r="D32" s="55">
        <f t="shared" si="3"/>
        <v>0</v>
      </c>
      <c r="E32" s="50">
        <v>50</v>
      </c>
      <c r="F32" s="55">
        <f t="shared" ref="F32" si="6">$B32*E32/100</f>
        <v>75000</v>
      </c>
      <c r="G32" s="50">
        <v>50</v>
      </c>
      <c r="H32" s="55">
        <f t="shared" si="2"/>
        <v>75000</v>
      </c>
      <c r="I32" s="50"/>
      <c r="J32" s="55">
        <f t="shared" si="2"/>
        <v>0</v>
      </c>
      <c r="K32" s="50"/>
      <c r="L32" s="55">
        <f t="shared" si="2"/>
        <v>0</v>
      </c>
      <c r="M32" s="51">
        <f t="shared" si="0"/>
        <v>100</v>
      </c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</row>
    <row r="33" spans="1:40" x14ac:dyDescent="0.25">
      <c r="A33" s="195" t="str">
        <f>'3. Presupuesto detallado-POA'!A31</f>
        <v>Infraestructura física del SAR</v>
      </c>
      <c r="B33" s="197">
        <f>SUM(B34:B37)</f>
        <v>2690000</v>
      </c>
      <c r="C33" s="50"/>
      <c r="D33" s="197">
        <f>SUM(D34:D37)</f>
        <v>500000</v>
      </c>
      <c r="E33" s="50"/>
      <c r="F33" s="197">
        <f>SUM(F34:F37)</f>
        <v>500000</v>
      </c>
      <c r="G33" s="50"/>
      <c r="H33" s="197">
        <f>SUM(H34:H37)</f>
        <v>820000</v>
      </c>
      <c r="I33" s="50"/>
      <c r="J33" s="197">
        <f>SUM(J34:J37)</f>
        <v>660000</v>
      </c>
      <c r="K33" s="50"/>
      <c r="L33" s="197">
        <f>SUM(L34:L37)</f>
        <v>210000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</row>
    <row r="34" spans="1:40" x14ac:dyDescent="0.25">
      <c r="A34" s="193" t="str">
        <f>'3. Presupuesto detallado-POA'!A32</f>
        <v>Contingencia eléctrica de Aduanas y regionales tributarias</v>
      </c>
      <c r="B34" s="55">
        <f>'3. Presupuesto detallado-POA'!B32</f>
        <v>540000</v>
      </c>
      <c r="C34" s="50"/>
      <c r="D34" s="55">
        <f t="shared" si="3"/>
        <v>0</v>
      </c>
      <c r="E34" s="50">
        <v>0</v>
      </c>
      <c r="F34" s="55">
        <f t="shared" si="3"/>
        <v>0</v>
      </c>
      <c r="G34" s="50">
        <v>50</v>
      </c>
      <c r="H34" s="55">
        <f t="shared" si="2"/>
        <v>270000</v>
      </c>
      <c r="I34" s="50">
        <v>25</v>
      </c>
      <c r="J34" s="55">
        <f t="shared" si="2"/>
        <v>135000</v>
      </c>
      <c r="K34" s="50">
        <v>25</v>
      </c>
      <c r="L34" s="55">
        <f t="shared" si="2"/>
        <v>135000</v>
      </c>
      <c r="M34" s="51">
        <f t="shared" si="0"/>
        <v>100</v>
      </c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</row>
    <row r="35" spans="1:40" x14ac:dyDescent="0.25">
      <c r="A35" s="193" t="str">
        <f>'3. Presupuesto detallado-POA'!A33</f>
        <v>Remodelación de Edificios central y regionales</v>
      </c>
      <c r="B35" s="55">
        <f>'3. Presupuesto detallado-POA'!B33</f>
        <v>2000000</v>
      </c>
      <c r="C35" s="50">
        <v>25</v>
      </c>
      <c r="D35" s="55">
        <f t="shared" si="3"/>
        <v>500000</v>
      </c>
      <c r="E35" s="50">
        <v>25</v>
      </c>
      <c r="F35" s="55">
        <f t="shared" ref="F35" si="7">$B35*E35/100</f>
        <v>500000</v>
      </c>
      <c r="G35" s="50">
        <v>25</v>
      </c>
      <c r="H35" s="55">
        <f t="shared" ref="H35" si="8">$B35*G35/100</f>
        <v>500000</v>
      </c>
      <c r="I35" s="50">
        <v>25</v>
      </c>
      <c r="J35" s="55">
        <f t="shared" si="2"/>
        <v>500000</v>
      </c>
      <c r="K35" s="50"/>
      <c r="L35" s="55">
        <f t="shared" si="2"/>
        <v>0</v>
      </c>
      <c r="M35" s="51">
        <f t="shared" si="0"/>
        <v>100</v>
      </c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</row>
    <row r="36" spans="1:40" x14ac:dyDescent="0.25">
      <c r="A36" s="193" t="str">
        <f>'3. Presupuesto detallado-POA'!A34</f>
        <v>Sistemas de seguridad corporativa</v>
      </c>
      <c r="B36" s="55">
        <f>'3. Presupuesto detallado-POA'!B34</f>
        <v>100000</v>
      </c>
      <c r="C36" s="50"/>
      <c r="D36" s="55">
        <f t="shared" si="3"/>
        <v>0</v>
      </c>
      <c r="E36" s="50"/>
      <c r="F36" s="55">
        <f t="shared" si="2"/>
        <v>0</v>
      </c>
      <c r="G36" s="50">
        <v>50</v>
      </c>
      <c r="H36" s="55">
        <f t="shared" si="3"/>
        <v>50000</v>
      </c>
      <c r="I36" s="50">
        <v>25</v>
      </c>
      <c r="J36" s="55">
        <f t="shared" si="2"/>
        <v>25000</v>
      </c>
      <c r="K36" s="50">
        <v>25</v>
      </c>
      <c r="L36" s="55">
        <f t="shared" si="2"/>
        <v>25000</v>
      </c>
      <c r="M36" s="51">
        <f t="shared" si="0"/>
        <v>100</v>
      </c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</row>
    <row r="37" spans="1:40" x14ac:dyDescent="0.25">
      <c r="A37" s="193" t="str">
        <f>'3. Presupuesto detallado-POA'!A35</f>
        <v>Vehículos para soporte técnico</v>
      </c>
      <c r="B37" s="55">
        <f>'3. Presupuesto detallado-POA'!B35</f>
        <v>50000</v>
      </c>
      <c r="C37" s="50">
        <v>0</v>
      </c>
      <c r="D37" s="55">
        <f t="shared" si="3"/>
        <v>0</v>
      </c>
      <c r="E37" s="50"/>
      <c r="F37" s="55">
        <f t="shared" si="2"/>
        <v>0</v>
      </c>
      <c r="G37" s="50"/>
      <c r="H37" s="55">
        <f t="shared" si="2"/>
        <v>0</v>
      </c>
      <c r="I37" s="50"/>
      <c r="J37" s="55">
        <f t="shared" si="2"/>
        <v>0</v>
      </c>
      <c r="K37" s="50">
        <v>100</v>
      </c>
      <c r="L37" s="55">
        <f t="shared" si="2"/>
        <v>50000</v>
      </c>
      <c r="M37" s="51">
        <f t="shared" si="0"/>
        <v>100</v>
      </c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</row>
    <row r="38" spans="1:40" x14ac:dyDescent="0.25">
      <c r="A38" s="194"/>
      <c r="B38" s="57"/>
      <c r="C38" s="58"/>
      <c r="D38" s="57"/>
      <c r="E38" s="58"/>
      <c r="F38" s="57"/>
      <c r="G38" s="58"/>
      <c r="H38" s="57"/>
      <c r="I38" s="58"/>
      <c r="J38" s="57"/>
      <c r="K38" s="58"/>
      <c r="L38" s="57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</row>
    <row r="39" spans="1:40" ht="14.45" customHeight="1" x14ac:dyDescent="0.25">
      <c r="A39" s="338" t="str">
        <f>'3. Presupuesto detallado-POA'!C36</f>
        <v>Componente III - Fortalecimiento del talento humano del SAR.</v>
      </c>
      <c r="B39" s="52" t="s">
        <v>208</v>
      </c>
      <c r="C39" s="53" t="s">
        <v>9</v>
      </c>
      <c r="D39" s="54" t="s">
        <v>209</v>
      </c>
      <c r="E39" s="54" t="s">
        <v>9</v>
      </c>
      <c r="F39" s="54" t="s">
        <v>210</v>
      </c>
      <c r="G39" s="54" t="s">
        <v>9</v>
      </c>
      <c r="H39" s="54" t="s">
        <v>211</v>
      </c>
      <c r="I39" s="54" t="s">
        <v>9</v>
      </c>
      <c r="J39" s="54" t="s">
        <v>212</v>
      </c>
      <c r="K39" s="54" t="s">
        <v>9</v>
      </c>
      <c r="L39" s="54" t="s">
        <v>213</v>
      </c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</row>
    <row r="40" spans="1:40" ht="14.45" customHeight="1" x14ac:dyDescent="0.25">
      <c r="A40" s="339"/>
      <c r="B40" s="197">
        <f>SUM(B41:B45)+SUM(B49:B51)</f>
        <v>29604600</v>
      </c>
      <c r="C40" s="50">
        <f>D40/$B$40*100</f>
        <v>38.665207433979852</v>
      </c>
      <c r="D40" s="197">
        <f t="shared" ref="D40:L40" si="9">SUM(D41:D45)+SUM(D49:D51)</f>
        <v>11446680</v>
      </c>
      <c r="E40" s="50">
        <f>F40/$B$40*100</f>
        <v>57.292853137688063</v>
      </c>
      <c r="F40" s="197">
        <f t="shared" si="9"/>
        <v>16961320</v>
      </c>
      <c r="G40" s="50">
        <f>H40/$B$40*100</f>
        <v>1.1221229133310364</v>
      </c>
      <c r="H40" s="197">
        <f t="shared" si="9"/>
        <v>332200</v>
      </c>
      <c r="I40" s="50">
        <f>J40/$B$40*100</f>
        <v>1.1221229133310364</v>
      </c>
      <c r="J40" s="197">
        <f t="shared" si="9"/>
        <v>332200</v>
      </c>
      <c r="K40" s="50">
        <f>L40/$B$40*100</f>
        <v>1.7976936016700109</v>
      </c>
      <c r="L40" s="197">
        <f t="shared" si="9"/>
        <v>532200</v>
      </c>
      <c r="M40" s="51">
        <f t="shared" si="0"/>
        <v>100</v>
      </c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</row>
    <row r="41" spans="1:40" x14ac:dyDescent="0.25">
      <c r="A41" s="193" t="str">
        <f>'3. Presupuesto detallado-POA'!A37</f>
        <v xml:space="preserve">Nueva política de recursos humanos </v>
      </c>
      <c r="B41" s="55">
        <f>SUM('3. Presupuesto detallado-POA'!B37:B42)</f>
        <v>89400</v>
      </c>
      <c r="C41" s="50">
        <v>100</v>
      </c>
      <c r="D41" s="55">
        <f t="shared" ref="D41:D45" si="10">$B41*C41/100</f>
        <v>89400</v>
      </c>
      <c r="E41" s="50"/>
      <c r="F41" s="55">
        <f t="shared" ref="F41:F45" si="11">$B41*E41/100</f>
        <v>0</v>
      </c>
      <c r="G41" s="50"/>
      <c r="H41" s="55">
        <f t="shared" ref="H41:H45" si="12">$B41*G41/100</f>
        <v>0</v>
      </c>
      <c r="I41" s="50"/>
      <c r="J41" s="55">
        <f t="shared" ref="J41:J45" si="13">$B41*I41/100</f>
        <v>0</v>
      </c>
      <c r="K41" s="50"/>
      <c r="L41" s="55">
        <f t="shared" ref="L41:L45" si="14">$B41*K41/100</f>
        <v>0</v>
      </c>
      <c r="M41" s="51">
        <f t="shared" si="0"/>
        <v>100</v>
      </c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</row>
    <row r="42" spans="1:40" ht="45" x14ac:dyDescent="0.25">
      <c r="A42" s="196" t="str">
        <f>'3. Presupuesto detallado-POA'!A43</f>
        <v>Proceso de selección y contratación de nuevos funcionarios 700 plazas de Rentas Internas. Consultoría firma</v>
      </c>
      <c r="B42" s="55">
        <f>'3. Presupuesto detallado-POA'!B43</f>
        <v>284000</v>
      </c>
      <c r="C42" s="50">
        <v>100</v>
      </c>
      <c r="D42" s="55">
        <f t="shared" si="10"/>
        <v>284000</v>
      </c>
      <c r="E42" s="50"/>
      <c r="F42" s="55">
        <f t="shared" si="11"/>
        <v>0</v>
      </c>
      <c r="G42" s="50"/>
      <c r="H42" s="55">
        <f t="shared" si="12"/>
        <v>0</v>
      </c>
      <c r="I42" s="50"/>
      <c r="J42" s="55">
        <f t="shared" si="13"/>
        <v>0</v>
      </c>
      <c r="K42" s="50"/>
      <c r="L42" s="55">
        <f t="shared" si="14"/>
        <v>0</v>
      </c>
      <c r="M42" s="51">
        <f t="shared" si="0"/>
        <v>100</v>
      </c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</row>
    <row r="43" spans="1:40" ht="30" x14ac:dyDescent="0.25">
      <c r="A43" s="196" t="str">
        <f>'3. Presupuesto detallado-POA'!A44</f>
        <v>Proceso de selección y contratación de nuevos funcionarios 800 plazas de Aduanas. Consultoría firma</v>
      </c>
      <c r="B43" s="55">
        <f>'3. Presupuesto detallado-POA'!B44</f>
        <v>330000</v>
      </c>
      <c r="C43" s="50"/>
      <c r="D43" s="55">
        <f t="shared" si="10"/>
        <v>0</v>
      </c>
      <c r="E43" s="50">
        <v>100</v>
      </c>
      <c r="F43" s="55">
        <f t="shared" si="11"/>
        <v>330000</v>
      </c>
      <c r="G43" s="50"/>
      <c r="H43" s="55">
        <f t="shared" si="12"/>
        <v>0</v>
      </c>
      <c r="I43" s="50"/>
      <c r="J43" s="55">
        <f t="shared" si="13"/>
        <v>0</v>
      </c>
      <c r="K43" s="50"/>
      <c r="L43" s="55">
        <f t="shared" si="14"/>
        <v>0</v>
      </c>
      <c r="M43" s="51">
        <f t="shared" si="0"/>
        <v>100</v>
      </c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</row>
    <row r="44" spans="1:40" x14ac:dyDescent="0.25">
      <c r="A44" s="193" t="str">
        <f>'3. Presupuesto detallado-POA'!A45</f>
        <v>Proceso de Indemnizaciones</v>
      </c>
      <c r="B44" s="51">
        <f>SUM('3. Presupuesto detallado-POA'!B45:B50)</f>
        <v>27165200</v>
      </c>
      <c r="C44" s="50">
        <v>40</v>
      </c>
      <c r="D44" s="55">
        <f t="shared" si="10"/>
        <v>10866080</v>
      </c>
      <c r="E44" s="50">
        <v>60</v>
      </c>
      <c r="F44" s="55">
        <f t="shared" si="11"/>
        <v>16299120</v>
      </c>
      <c r="G44" s="50"/>
      <c r="H44" s="55">
        <f t="shared" si="12"/>
        <v>0</v>
      </c>
      <c r="I44" s="50"/>
      <c r="J44" s="55">
        <f t="shared" si="13"/>
        <v>0</v>
      </c>
      <c r="K44" s="50"/>
      <c r="L44" s="55">
        <f t="shared" si="14"/>
        <v>0</v>
      </c>
      <c r="M44" s="51">
        <f t="shared" si="0"/>
        <v>100</v>
      </c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</row>
    <row r="45" spans="1:40" ht="30" x14ac:dyDescent="0.25">
      <c r="A45" s="196" t="str">
        <f>'3. Presupuesto detallado-POA'!A51</f>
        <v>Firma Capacitadora. Diseño e implantación de un Programa de Capacitación Permanente</v>
      </c>
      <c r="B45" s="55">
        <f>'3. Presupuesto detallado-POA'!B51</f>
        <v>1000000</v>
      </c>
      <c r="C45" s="50">
        <v>0</v>
      </c>
      <c r="D45" s="55">
        <f t="shared" si="10"/>
        <v>0</v>
      </c>
      <c r="E45" s="50">
        <v>20</v>
      </c>
      <c r="F45" s="55">
        <f t="shared" si="11"/>
        <v>200000</v>
      </c>
      <c r="G45" s="50">
        <v>20</v>
      </c>
      <c r="H45" s="55">
        <f t="shared" si="12"/>
        <v>200000</v>
      </c>
      <c r="I45" s="50">
        <v>20</v>
      </c>
      <c r="J45" s="55">
        <f t="shared" si="13"/>
        <v>200000</v>
      </c>
      <c r="K45" s="50">
        <v>40</v>
      </c>
      <c r="L45" s="55">
        <f t="shared" si="14"/>
        <v>400000</v>
      </c>
      <c r="M45" s="51">
        <f t="shared" si="0"/>
        <v>100</v>
      </c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</row>
    <row r="46" spans="1:40" s="61" customFormat="1" ht="14.45" customHeight="1" x14ac:dyDescent="0.25">
      <c r="A46" s="59"/>
      <c r="B46" s="57"/>
      <c r="C46" s="58"/>
      <c r="D46" s="57"/>
      <c r="E46" s="58"/>
      <c r="F46" s="57"/>
      <c r="G46" s="58"/>
      <c r="H46" s="57"/>
      <c r="I46" s="58"/>
      <c r="J46" s="57"/>
      <c r="K46" s="58"/>
      <c r="L46" s="57"/>
      <c r="M46" s="51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</row>
    <row r="47" spans="1:40" ht="14.45" customHeight="1" x14ac:dyDescent="0.25">
      <c r="A47" s="340" t="str">
        <f>'3. Presupuesto detallado-POA'!A52</f>
        <v>Plan de Transición</v>
      </c>
      <c r="B47" s="52" t="s">
        <v>208</v>
      </c>
      <c r="C47" s="53" t="s">
        <v>9</v>
      </c>
      <c r="D47" s="54" t="s">
        <v>209</v>
      </c>
      <c r="E47" s="54" t="s">
        <v>9</v>
      </c>
      <c r="F47" s="54" t="s">
        <v>210</v>
      </c>
      <c r="G47" s="54" t="s">
        <v>9</v>
      </c>
      <c r="H47" s="54" t="s">
        <v>211</v>
      </c>
      <c r="I47" s="54" t="s">
        <v>9</v>
      </c>
      <c r="J47" s="54" t="s">
        <v>212</v>
      </c>
      <c r="K47" s="54" t="s">
        <v>9</v>
      </c>
      <c r="L47" s="54" t="s">
        <v>213</v>
      </c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</row>
    <row r="48" spans="1:40" ht="14.45" customHeight="1" x14ac:dyDescent="0.25">
      <c r="A48" s="341"/>
      <c r="B48" s="197">
        <f>SUM(B49:B51)</f>
        <v>736000</v>
      </c>
      <c r="C48" s="50">
        <v>25</v>
      </c>
      <c r="D48" s="197">
        <f>SUM(D49:D51)</f>
        <v>207200</v>
      </c>
      <c r="E48" s="50">
        <v>25</v>
      </c>
      <c r="F48" s="197">
        <f>SUM(F49:F51)</f>
        <v>132200</v>
      </c>
      <c r="G48" s="50">
        <v>25</v>
      </c>
      <c r="H48" s="197">
        <f>SUM(H49:H51)</f>
        <v>132200</v>
      </c>
      <c r="I48" s="50">
        <v>25</v>
      </c>
      <c r="J48" s="197">
        <f>SUM(J49:J51)</f>
        <v>132200</v>
      </c>
      <c r="K48" s="50">
        <v>0</v>
      </c>
      <c r="L48" s="197">
        <f>SUM(L49:L51)</f>
        <v>132200</v>
      </c>
      <c r="M48" s="51">
        <f t="shared" si="0"/>
        <v>100</v>
      </c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</row>
    <row r="49" spans="1:40" x14ac:dyDescent="0.25">
      <c r="A49" s="193" t="str">
        <f>'3. Presupuesto detallado-POA'!A53</f>
        <v>Consultoría internacional. Coaching gerencial para el proceso de transición (3)</v>
      </c>
      <c r="B49" s="55">
        <f>'3. Presupuesto detallado-POA'!B53</f>
        <v>536000</v>
      </c>
      <c r="C49" s="50">
        <v>20</v>
      </c>
      <c r="D49" s="55">
        <f t="shared" ref="D49" si="15">$B49*C49/100</f>
        <v>107200</v>
      </c>
      <c r="E49" s="50">
        <v>20</v>
      </c>
      <c r="F49" s="55">
        <f t="shared" ref="F49" si="16">$B49*E49/100</f>
        <v>107200</v>
      </c>
      <c r="G49" s="50">
        <v>20</v>
      </c>
      <c r="H49" s="55">
        <f t="shared" ref="H49:H51" si="17">$B49*G49/100</f>
        <v>107200</v>
      </c>
      <c r="I49" s="50">
        <v>20</v>
      </c>
      <c r="J49" s="55">
        <f t="shared" ref="J49:J51" si="18">$B49*I49/100</f>
        <v>107200</v>
      </c>
      <c r="K49" s="50">
        <v>20</v>
      </c>
      <c r="L49" s="55">
        <f t="shared" ref="L49:L51" si="19">$B49*K49/100</f>
        <v>107200</v>
      </c>
      <c r="M49" s="51">
        <f t="shared" si="0"/>
        <v>100</v>
      </c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</row>
    <row r="50" spans="1:40" x14ac:dyDescent="0.25">
      <c r="A50" s="193" t="str">
        <f>'3. Presupuesto detallado-POA'!A54</f>
        <v>Proceso de Cambio (Change Management). Consultoría firma</v>
      </c>
      <c r="B50" s="55">
        <f>'3. Presupuesto detallado-POA'!B54</f>
        <v>100000</v>
      </c>
      <c r="C50" s="50"/>
      <c r="D50" s="55">
        <f t="shared" ref="D50:D51" si="20">$B50*C50/100</f>
        <v>0</v>
      </c>
      <c r="E50" s="50">
        <v>25</v>
      </c>
      <c r="F50" s="55">
        <f t="shared" ref="F50:F51" si="21">$B50*E50/100</f>
        <v>25000</v>
      </c>
      <c r="G50" s="50">
        <v>25</v>
      </c>
      <c r="H50" s="55">
        <f t="shared" si="17"/>
        <v>25000</v>
      </c>
      <c r="I50" s="50">
        <v>25</v>
      </c>
      <c r="J50" s="55">
        <f t="shared" si="18"/>
        <v>25000</v>
      </c>
      <c r="K50" s="50">
        <v>25</v>
      </c>
      <c r="L50" s="55">
        <f t="shared" si="19"/>
        <v>25000</v>
      </c>
      <c r="M50" s="51">
        <f t="shared" si="0"/>
        <v>100</v>
      </c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</row>
    <row r="51" spans="1:40" ht="30" x14ac:dyDescent="0.25">
      <c r="A51" s="196" t="str">
        <f>'3. Presupuesto detallado-POA'!A55</f>
        <v xml:space="preserve">Consultoría individual. Desarrollo e implantación de una Campaña de información para la opinión pública. </v>
      </c>
      <c r="B51" s="55">
        <f>'3. Presupuesto detallado-POA'!B55</f>
        <v>100000</v>
      </c>
      <c r="C51" s="50">
        <v>100</v>
      </c>
      <c r="D51" s="55">
        <f t="shared" si="20"/>
        <v>100000</v>
      </c>
      <c r="E51" s="50"/>
      <c r="F51" s="55">
        <f t="shared" si="21"/>
        <v>0</v>
      </c>
      <c r="G51" s="50"/>
      <c r="H51" s="55">
        <f t="shared" si="17"/>
        <v>0</v>
      </c>
      <c r="I51" s="50"/>
      <c r="J51" s="55">
        <f t="shared" si="18"/>
        <v>0</v>
      </c>
      <c r="K51" s="50"/>
      <c r="L51" s="55">
        <f t="shared" si="19"/>
        <v>0</v>
      </c>
      <c r="M51" s="51">
        <f t="shared" si="0"/>
        <v>100</v>
      </c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</row>
    <row r="52" spans="1:40" s="61" customFormat="1" ht="14.45" customHeight="1" x14ac:dyDescent="0.25">
      <c r="A52" s="336" t="str">
        <f>'3. Presupuesto detallado-POA'!C56</f>
        <v>Administración del Programa</v>
      </c>
      <c r="B52" s="52" t="s">
        <v>208</v>
      </c>
      <c r="C52" s="53" t="s">
        <v>9</v>
      </c>
      <c r="D52" s="54" t="s">
        <v>209</v>
      </c>
      <c r="E52" s="54" t="s">
        <v>9</v>
      </c>
      <c r="F52" s="54" t="s">
        <v>210</v>
      </c>
      <c r="G52" s="54" t="s">
        <v>9</v>
      </c>
      <c r="H52" s="54" t="s">
        <v>211</v>
      </c>
      <c r="I52" s="54" t="s">
        <v>9</v>
      </c>
      <c r="J52" s="54" t="s">
        <v>212</v>
      </c>
      <c r="K52" s="54" t="s">
        <v>9</v>
      </c>
      <c r="L52" s="54" t="s">
        <v>213</v>
      </c>
      <c r="M52" s="51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</row>
    <row r="53" spans="1:40" s="61" customFormat="1" x14ac:dyDescent="0.25">
      <c r="A53" s="337"/>
      <c r="B53" s="197">
        <f>SUM(B54:B60)</f>
        <v>1170000</v>
      </c>
      <c r="C53" s="50">
        <f>D53/$B53*100</f>
        <v>20</v>
      </c>
      <c r="D53" s="197">
        <f>SUM(D54:D60)</f>
        <v>234000</v>
      </c>
      <c r="E53" s="50">
        <f>F53/$B53*100</f>
        <v>20</v>
      </c>
      <c r="F53" s="197">
        <f>SUM(F54:F60)</f>
        <v>234000</v>
      </c>
      <c r="G53" s="50">
        <f>H53/$B53*100</f>
        <v>20</v>
      </c>
      <c r="H53" s="197">
        <f>SUM(H54:H60)</f>
        <v>234000</v>
      </c>
      <c r="I53" s="50">
        <f>J53/$B53*100</f>
        <v>20</v>
      </c>
      <c r="J53" s="197">
        <f>SUM(J54:J60)</f>
        <v>234000</v>
      </c>
      <c r="K53" s="50">
        <f>L53/$B53*100</f>
        <v>20</v>
      </c>
      <c r="L53" s="197">
        <f>SUM(L54:L60)</f>
        <v>234000</v>
      </c>
      <c r="M53" s="51">
        <f t="shared" si="0"/>
        <v>100</v>
      </c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</row>
    <row r="54" spans="1:40" x14ac:dyDescent="0.25">
      <c r="A54" s="286" t="str">
        <f>'3. Presupuesto detallado-POA'!A57</f>
        <v xml:space="preserve">Coordinador Técnico de  la ejecución </v>
      </c>
      <c r="B54" s="55">
        <f>'3. Presupuesto detallado-POA'!B57</f>
        <v>180000</v>
      </c>
      <c r="C54" s="69">
        <v>20</v>
      </c>
      <c r="D54" s="55">
        <f t="shared" ref="D54:D60" si="22">$B54*C54/100</f>
        <v>36000</v>
      </c>
      <c r="E54" s="69">
        <v>20</v>
      </c>
      <c r="F54" s="55">
        <f t="shared" ref="F54:F57" si="23">$B54*E54/100</f>
        <v>36000</v>
      </c>
      <c r="G54" s="69">
        <v>20</v>
      </c>
      <c r="H54" s="55">
        <f t="shared" ref="H54:H57" si="24">$B54*G54/100</f>
        <v>36000</v>
      </c>
      <c r="I54" s="69">
        <v>20</v>
      </c>
      <c r="J54" s="55">
        <f t="shared" ref="J54:J57" si="25">$B54*I54/100</f>
        <v>36000</v>
      </c>
      <c r="K54" s="69">
        <v>20</v>
      </c>
      <c r="L54" s="55">
        <f t="shared" ref="L54:L57" si="26">$B54*K54/100</f>
        <v>36000</v>
      </c>
      <c r="M54" s="51">
        <f t="shared" si="0"/>
        <v>100</v>
      </c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</row>
    <row r="55" spans="1:40" x14ac:dyDescent="0.25">
      <c r="A55" s="286" t="str">
        <f>'3. Presupuesto detallado-POA'!A58</f>
        <v>Monitoreo</v>
      </c>
      <c r="B55" s="55">
        <f>'3. Presupuesto detallado-POA'!B58</f>
        <v>150000</v>
      </c>
      <c r="C55" s="69">
        <v>20</v>
      </c>
      <c r="D55" s="55">
        <f t="shared" si="22"/>
        <v>30000</v>
      </c>
      <c r="E55" s="69">
        <v>20</v>
      </c>
      <c r="F55" s="55">
        <f t="shared" si="23"/>
        <v>30000</v>
      </c>
      <c r="G55" s="69">
        <v>20</v>
      </c>
      <c r="H55" s="55">
        <f t="shared" si="24"/>
        <v>30000</v>
      </c>
      <c r="I55" s="69">
        <v>20</v>
      </c>
      <c r="J55" s="55">
        <f t="shared" si="25"/>
        <v>30000</v>
      </c>
      <c r="K55" s="69">
        <v>20</v>
      </c>
      <c r="L55" s="55">
        <f t="shared" si="26"/>
        <v>30000</v>
      </c>
      <c r="M55" s="51">
        <f t="shared" si="0"/>
        <v>100</v>
      </c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</row>
    <row r="56" spans="1:40" x14ac:dyDescent="0.25">
      <c r="A56" s="286" t="str">
        <f>'3. Presupuesto detallado-POA'!A59</f>
        <v>Evaluacion</v>
      </c>
      <c r="B56" s="55">
        <f>SUM('3. Presupuesto detallado-POA'!B59:B62)</f>
        <v>100000</v>
      </c>
      <c r="C56" s="69">
        <v>20</v>
      </c>
      <c r="D56" s="55">
        <f t="shared" si="22"/>
        <v>20000</v>
      </c>
      <c r="E56" s="69">
        <v>20</v>
      </c>
      <c r="F56" s="55">
        <f t="shared" si="23"/>
        <v>20000</v>
      </c>
      <c r="G56" s="69">
        <v>20</v>
      </c>
      <c r="H56" s="55">
        <f t="shared" si="24"/>
        <v>20000</v>
      </c>
      <c r="I56" s="69">
        <v>20</v>
      </c>
      <c r="J56" s="55">
        <f t="shared" si="25"/>
        <v>20000</v>
      </c>
      <c r="K56" s="69">
        <v>20</v>
      </c>
      <c r="L56" s="55">
        <f t="shared" si="26"/>
        <v>20000</v>
      </c>
      <c r="M56" s="51">
        <f t="shared" si="0"/>
        <v>100</v>
      </c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</row>
    <row r="57" spans="1:40" x14ac:dyDescent="0.25">
      <c r="A57" s="286" t="str">
        <f>'3. Presupuesto detallado-POA'!A63</f>
        <v>Auditoria</v>
      </c>
      <c r="B57" s="55">
        <f>'3. Presupuesto detallado-POA'!B63</f>
        <v>140000</v>
      </c>
      <c r="C57" s="69">
        <v>20</v>
      </c>
      <c r="D57" s="55">
        <f t="shared" si="22"/>
        <v>28000</v>
      </c>
      <c r="E57" s="69">
        <v>20</v>
      </c>
      <c r="F57" s="55">
        <f t="shared" si="23"/>
        <v>28000</v>
      </c>
      <c r="G57" s="69">
        <v>20</v>
      </c>
      <c r="H57" s="55">
        <f t="shared" si="24"/>
        <v>28000</v>
      </c>
      <c r="I57" s="69">
        <v>20</v>
      </c>
      <c r="J57" s="55">
        <f t="shared" si="25"/>
        <v>28000</v>
      </c>
      <c r="K57" s="69">
        <v>20</v>
      </c>
      <c r="L57" s="55">
        <f t="shared" si="26"/>
        <v>28000</v>
      </c>
      <c r="M57" s="51">
        <f t="shared" si="0"/>
        <v>100</v>
      </c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</row>
    <row r="58" spans="1:40" x14ac:dyDescent="0.25">
      <c r="A58" s="286" t="str">
        <f>'3. Presupuesto detallado-POA'!A64</f>
        <v>Especialista financiero</v>
      </c>
      <c r="B58" s="198">
        <f>'3. Presupuesto detallado-POA'!B64</f>
        <v>150000</v>
      </c>
      <c r="C58" s="199">
        <v>20</v>
      </c>
      <c r="D58" s="198">
        <f t="shared" si="22"/>
        <v>30000</v>
      </c>
      <c r="E58" s="199">
        <v>20</v>
      </c>
      <c r="F58" s="198">
        <f t="shared" ref="F58:F59" si="27">$B58*E58/100</f>
        <v>30000</v>
      </c>
      <c r="G58" s="199">
        <v>20</v>
      </c>
      <c r="H58" s="198">
        <f t="shared" ref="H58:H59" si="28">$B58*G58/100</f>
        <v>30000</v>
      </c>
      <c r="I58" s="199">
        <v>20</v>
      </c>
      <c r="J58" s="198">
        <f t="shared" ref="J58:J59" si="29">$B58*I58/100</f>
        <v>30000</v>
      </c>
      <c r="K58" s="199">
        <v>20</v>
      </c>
      <c r="L58" s="198">
        <f t="shared" ref="L58:L59" si="30">$B58*K58/100</f>
        <v>30000</v>
      </c>
      <c r="M58" s="51">
        <f t="shared" si="0"/>
        <v>100</v>
      </c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</row>
    <row r="59" spans="1:40" ht="30" x14ac:dyDescent="0.25">
      <c r="A59" s="286" t="str">
        <f>'3. Presupuesto detallado-POA'!A65</f>
        <v>2 Especialistas Senior en Adquisiciones, con conocimientos en Tecnología</v>
      </c>
      <c r="B59" s="198">
        <f>'3. Presupuesto detallado-POA'!B65</f>
        <v>300000</v>
      </c>
      <c r="C59" s="199">
        <v>20</v>
      </c>
      <c r="D59" s="198">
        <f t="shared" si="22"/>
        <v>60000</v>
      </c>
      <c r="E59" s="199">
        <v>20</v>
      </c>
      <c r="F59" s="198">
        <f t="shared" si="27"/>
        <v>60000</v>
      </c>
      <c r="G59" s="199">
        <v>20</v>
      </c>
      <c r="H59" s="198">
        <f t="shared" si="28"/>
        <v>60000</v>
      </c>
      <c r="I59" s="199">
        <v>20</v>
      </c>
      <c r="J59" s="198">
        <f t="shared" si="29"/>
        <v>60000</v>
      </c>
      <c r="K59" s="199">
        <v>20</v>
      </c>
      <c r="L59" s="198">
        <f t="shared" si="30"/>
        <v>60000</v>
      </c>
      <c r="M59" s="51">
        <f t="shared" si="0"/>
        <v>100</v>
      </c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</row>
    <row r="60" spans="1:40" ht="45" x14ac:dyDescent="0.25">
      <c r="A60" s="286" t="str">
        <f>'3. Presupuesto detallado-POA'!A66</f>
        <v>Consultorias tematicas para la gerencia y especificaciones tecnicas de adquisiciones del proyecto - 15 ToRs</v>
      </c>
      <c r="B60" s="198">
        <f>'3. Presupuesto detallado-POA'!B66</f>
        <v>150000</v>
      </c>
      <c r="C60" s="199">
        <v>20</v>
      </c>
      <c r="D60" s="198">
        <f t="shared" si="22"/>
        <v>30000</v>
      </c>
      <c r="E60" s="199">
        <v>20</v>
      </c>
      <c r="F60" s="198">
        <f t="shared" ref="F60" si="31">$B60*E60/100</f>
        <v>30000</v>
      </c>
      <c r="G60" s="199">
        <v>20</v>
      </c>
      <c r="H60" s="198">
        <f t="shared" ref="H60" si="32">$B60*G60/100</f>
        <v>30000</v>
      </c>
      <c r="I60" s="199">
        <v>20</v>
      </c>
      <c r="J60" s="198">
        <f t="shared" ref="J60" si="33">$B60*I60/100</f>
        <v>30000</v>
      </c>
      <c r="K60" s="199">
        <v>20</v>
      </c>
      <c r="L60" s="198">
        <f t="shared" ref="L60" si="34">$B60*K60/100</f>
        <v>30000</v>
      </c>
      <c r="M60" s="51">
        <f t="shared" si="0"/>
        <v>100</v>
      </c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</row>
    <row r="61" spans="1:40" x14ac:dyDescent="0.25">
      <c r="B61" s="51"/>
      <c r="C61" s="63"/>
      <c r="D61" s="51"/>
      <c r="E61" s="63"/>
      <c r="F61" s="51"/>
      <c r="G61" s="63"/>
      <c r="H61" s="51"/>
      <c r="I61" s="63"/>
      <c r="J61" s="51"/>
      <c r="K61" s="63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</row>
  </sheetData>
  <mergeCells count="6">
    <mergeCell ref="A12:A13"/>
    <mergeCell ref="A1:L1"/>
    <mergeCell ref="A3:A4"/>
    <mergeCell ref="A52:A53"/>
    <mergeCell ref="A39:A40"/>
    <mergeCell ref="A47:A48"/>
  </mergeCells>
  <pageMargins left="0.7" right="0.7" top="0.75" bottom="0.75" header="0.3" footer="0.3"/>
  <pageSetup scale="77" fitToHeight="2" orientation="landscape" r:id="rId1"/>
  <headerFooter>
    <oddHeader xml:space="preserve">&amp;REER#2 - HO-L1108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E29" sqref="E29"/>
    </sheetView>
  </sheetViews>
  <sheetFormatPr defaultColWidth="9" defaultRowHeight="15" x14ac:dyDescent="0.25"/>
  <cols>
    <col min="1" max="1" width="42.25" style="34" customWidth="1"/>
    <col min="2" max="2" width="9.75" style="34" customWidth="1"/>
    <col min="3" max="3" width="10" style="34" customWidth="1"/>
    <col min="4" max="4" width="9.125" style="34" customWidth="1"/>
    <col min="5" max="5" width="10.625" style="34" customWidth="1"/>
    <col min="6" max="7" width="9" style="34"/>
    <col min="8" max="8" width="8.625" style="34" bestFit="1" customWidth="1"/>
    <col min="9" max="16384" width="9" style="34"/>
  </cols>
  <sheetData>
    <row r="1" spans="1:10" ht="15.75" thickBot="1" x14ac:dyDescent="0.3">
      <c r="A1" s="342" t="s">
        <v>250</v>
      </c>
      <c r="B1" s="343"/>
      <c r="C1" s="343"/>
      <c r="D1" s="343"/>
      <c r="E1" s="343"/>
    </row>
    <row r="2" spans="1:10" ht="15.75" thickBot="1" x14ac:dyDescent="0.3">
      <c r="A2" s="35" t="s">
        <v>222</v>
      </c>
      <c r="B2" s="36" t="s">
        <v>7</v>
      </c>
      <c r="C2" s="36" t="s">
        <v>8</v>
      </c>
      <c r="D2" s="36" t="s">
        <v>3</v>
      </c>
      <c r="E2" s="36" t="s">
        <v>9</v>
      </c>
    </row>
    <row r="3" spans="1:10" ht="15.6" customHeight="1" thickBot="1" x14ac:dyDescent="0.3">
      <c r="A3" s="37" t="s">
        <v>215</v>
      </c>
      <c r="B3" s="38">
        <f>SUM(B4:B6)</f>
        <v>25946600</v>
      </c>
      <c r="C3" s="38">
        <f>SUM(C4:C6)</f>
        <v>22000000</v>
      </c>
      <c r="D3" s="38">
        <f>SUM(D4:D6)</f>
        <v>47946600</v>
      </c>
      <c r="E3" s="39">
        <f t="shared" ref="E3:E8" si="0">D3/$D$12*100</f>
        <v>97.617913292043838</v>
      </c>
      <c r="J3" s="51"/>
    </row>
    <row r="4" spans="1:10" ht="25.5" customHeight="1" thickBot="1" x14ac:dyDescent="0.3">
      <c r="A4" s="40" t="s">
        <v>216</v>
      </c>
      <c r="B4" s="41">
        <f t="shared" ref="B4:B11" si="1">D4-C4</f>
        <v>2140000</v>
      </c>
      <c r="C4" s="42">
        <v>0</v>
      </c>
      <c r="D4" s="41">
        <f>'3. Presupuesto detallado-POA'!B2</f>
        <v>2140000</v>
      </c>
      <c r="E4" s="39">
        <f t="shared" si="0"/>
        <v>4.3569791068600026</v>
      </c>
    </row>
    <row r="5" spans="1:10" ht="23.25" customHeight="1" thickBot="1" x14ac:dyDescent="0.3">
      <c r="A5" s="40" t="s">
        <v>217</v>
      </c>
      <c r="B5" s="41">
        <f t="shared" si="1"/>
        <v>8202000</v>
      </c>
      <c r="C5" s="41">
        <v>8000000</v>
      </c>
      <c r="D5" s="41">
        <f>'3. Presupuesto detallado-POA'!B11</f>
        <v>16202000</v>
      </c>
      <c r="E5" s="39">
        <f t="shared" si="0"/>
        <v>32.986810976329792</v>
      </c>
    </row>
    <row r="6" spans="1:10" ht="21.6" customHeight="1" thickBot="1" x14ac:dyDescent="0.3">
      <c r="A6" s="40" t="s">
        <v>218</v>
      </c>
      <c r="B6" s="41">
        <f t="shared" si="1"/>
        <v>15604600</v>
      </c>
      <c r="C6" s="41">
        <v>14000000</v>
      </c>
      <c r="D6" s="41">
        <f>'3. Presupuesto detallado-POA'!B36</f>
        <v>29604600</v>
      </c>
      <c r="E6" s="39">
        <f t="shared" si="0"/>
        <v>60.274123208854036</v>
      </c>
    </row>
    <row r="7" spans="1:10" ht="15.95" customHeight="1" thickBot="1" x14ac:dyDescent="0.3">
      <c r="A7" s="37" t="s">
        <v>223</v>
      </c>
      <c r="B7" s="38">
        <f>SUM(B8:B11)</f>
        <v>1170000</v>
      </c>
      <c r="C7" s="38">
        <f>SUM(C8:C11)</f>
        <v>0</v>
      </c>
      <c r="D7" s="38">
        <f>SUM(D8:D11)</f>
        <v>1170000</v>
      </c>
      <c r="E7" s="39">
        <f t="shared" si="0"/>
        <v>2.3820867079561698</v>
      </c>
    </row>
    <row r="8" spans="1:10" ht="15.95" customHeight="1" thickBot="1" x14ac:dyDescent="0.3">
      <c r="A8" s="40" t="s">
        <v>224</v>
      </c>
      <c r="B8" s="41">
        <f t="shared" si="1"/>
        <v>180000</v>
      </c>
      <c r="C8" s="42">
        <v>0</v>
      </c>
      <c r="D8" s="41">
        <f>'3. Presupuesto detallado-POA'!B57</f>
        <v>180000</v>
      </c>
      <c r="E8" s="39">
        <f t="shared" si="0"/>
        <v>0.366474878147103</v>
      </c>
    </row>
    <row r="9" spans="1:10" ht="17.850000000000001" customHeight="1" thickBot="1" x14ac:dyDescent="0.3">
      <c r="A9" s="40" t="s">
        <v>220</v>
      </c>
      <c r="B9" s="41">
        <f t="shared" si="1"/>
        <v>250000</v>
      </c>
      <c r="C9" s="42">
        <v>0</v>
      </c>
      <c r="D9" s="41">
        <f>SUM('3. Presupuesto detallado-POA'!B58:B62)</f>
        <v>250000</v>
      </c>
      <c r="E9" s="39">
        <f t="shared" ref="E9:E11" si="2">D9/$D$12*100</f>
        <v>0.50899288631542083</v>
      </c>
    </row>
    <row r="10" spans="1:10" ht="17.850000000000001" customHeight="1" thickBot="1" x14ac:dyDescent="0.3">
      <c r="A10" s="40" t="s">
        <v>219</v>
      </c>
      <c r="B10" s="41">
        <f t="shared" si="1"/>
        <v>600000</v>
      </c>
      <c r="C10" s="42"/>
      <c r="D10" s="41">
        <f>SUM('3. Presupuesto detallado-POA'!B64:B66)</f>
        <v>600000</v>
      </c>
      <c r="E10" s="39">
        <f t="shared" si="2"/>
        <v>1.22158292715701</v>
      </c>
    </row>
    <row r="11" spans="1:10" ht="14.1" customHeight="1" thickBot="1" x14ac:dyDescent="0.3">
      <c r="A11" s="40" t="s">
        <v>221</v>
      </c>
      <c r="B11" s="41">
        <f t="shared" si="1"/>
        <v>140000</v>
      </c>
      <c r="C11" s="42">
        <v>0</v>
      </c>
      <c r="D11" s="41">
        <f>'3. Presupuesto detallado-POA'!B63</f>
        <v>140000</v>
      </c>
      <c r="E11" s="39">
        <f t="shared" si="2"/>
        <v>0.28503601633663567</v>
      </c>
    </row>
    <row r="12" spans="1:10" ht="15.75" thickBot="1" x14ac:dyDescent="0.3">
      <c r="A12" s="43" t="s">
        <v>3</v>
      </c>
      <c r="B12" s="44">
        <f>B7+B3</f>
        <v>27116600</v>
      </c>
      <c r="C12" s="44">
        <f>C7+C3</f>
        <v>22000000</v>
      </c>
      <c r="D12" s="44">
        <f>D7+D3</f>
        <v>49116600</v>
      </c>
      <c r="E12" s="45">
        <f>D12/$D$12*100</f>
        <v>100</v>
      </c>
    </row>
    <row r="13" spans="1:10" ht="15.75" thickBot="1" x14ac:dyDescent="0.3">
      <c r="A13" s="43" t="s">
        <v>9</v>
      </c>
      <c r="B13" s="282">
        <f>B12/D12*100</f>
        <v>55.208626004242966</v>
      </c>
      <c r="C13" s="282">
        <f>C12/D12*100</f>
        <v>44.791373995757034</v>
      </c>
      <c r="D13" s="282">
        <f t="shared" ref="D13" si="3">B13+C13</f>
        <v>100</v>
      </c>
      <c r="E13" s="282"/>
      <c r="G13" s="51"/>
    </row>
    <row r="14" spans="1:10" ht="23.1" customHeight="1" x14ac:dyDescent="0.25">
      <c r="A14" s="344"/>
      <c r="B14" s="344"/>
      <c r="C14" s="344"/>
      <c r="D14" s="344"/>
      <c r="E14" s="344"/>
    </row>
    <row r="17" spans="2:9" ht="16.5" thickBot="1" x14ac:dyDescent="0.3">
      <c r="B17" s="345" t="s">
        <v>251</v>
      </c>
      <c r="C17" s="346"/>
      <c r="D17" s="346"/>
      <c r="E17" s="346"/>
      <c r="F17" s="346"/>
      <c r="G17" s="347"/>
      <c r="H17" s="347"/>
      <c r="I17" s="347"/>
    </row>
    <row r="18" spans="2:9" ht="15.75" thickBot="1" x14ac:dyDescent="0.3">
      <c r="B18" s="275" t="s">
        <v>214</v>
      </c>
      <c r="C18" s="276" t="s">
        <v>209</v>
      </c>
      <c r="D18" s="276" t="s">
        <v>210</v>
      </c>
      <c r="E18" s="276" t="s">
        <v>211</v>
      </c>
      <c r="F18" s="276" t="s">
        <v>212</v>
      </c>
      <c r="G18" s="276" t="s">
        <v>213</v>
      </c>
      <c r="H18" s="277" t="s">
        <v>3</v>
      </c>
      <c r="I18" s="278" t="s">
        <v>9</v>
      </c>
    </row>
    <row r="19" spans="2:9" ht="15.75" thickBot="1" x14ac:dyDescent="0.3">
      <c r="B19" s="269" t="s">
        <v>7</v>
      </c>
      <c r="C19" s="46">
        <f>$B$12*C22/100</f>
        <v>8501399.6507901605</v>
      </c>
      <c r="D19" s="46">
        <f t="shared" ref="D19:G19" si="4">$B$12*D22/100</f>
        <v>11070610.353974011</v>
      </c>
      <c r="E19" s="46">
        <f t="shared" si="4"/>
        <v>3782453.3848026935</v>
      </c>
      <c r="F19" s="46">
        <f t="shared" si="4"/>
        <v>2410519.0285972562</v>
      </c>
      <c r="G19" s="46">
        <f t="shared" si="4"/>
        <v>1351617.5818358762</v>
      </c>
      <c r="H19" s="281">
        <f>SUM(C19:G19)</f>
        <v>27116599.999999996</v>
      </c>
      <c r="I19" s="279">
        <f>H19/H21*100</f>
        <v>55.208626004242966</v>
      </c>
    </row>
    <row r="20" spans="2:9" ht="15.75" thickBot="1" x14ac:dyDescent="0.3">
      <c r="B20" s="269" t="s">
        <v>8</v>
      </c>
      <c r="C20" s="46">
        <f>$C$12*C22/100</f>
        <v>6897280.3492098395</v>
      </c>
      <c r="D20" s="46">
        <f>$C$12*D22/100</f>
        <v>8981709.6460259873</v>
      </c>
      <c r="E20" s="46">
        <f>$C$12*E22/100</f>
        <v>3068746.6151973056</v>
      </c>
      <c r="F20" s="46">
        <f>$C$12*F22/100</f>
        <v>1955680.9714027438</v>
      </c>
      <c r="G20" s="46">
        <f>$C$12*G22/100</f>
        <v>1096582.4181641235</v>
      </c>
      <c r="H20" s="281">
        <f>SUM(C20:G20)</f>
        <v>21999999.999999996</v>
      </c>
      <c r="I20" s="279">
        <f>H20/H21*100</f>
        <v>44.791373995757034</v>
      </c>
    </row>
    <row r="21" spans="2:9" ht="15.75" thickBot="1" x14ac:dyDescent="0.3">
      <c r="B21" s="270" t="s">
        <v>3</v>
      </c>
      <c r="C21" s="280">
        <f>C19+C20</f>
        <v>15398680</v>
      </c>
      <c r="D21" s="280">
        <f t="shared" ref="D21:G21" si="5">D19+D20</f>
        <v>20052320</v>
      </c>
      <c r="E21" s="280">
        <f t="shared" si="5"/>
        <v>6851199.9999999991</v>
      </c>
      <c r="F21" s="280">
        <f t="shared" si="5"/>
        <v>4366200</v>
      </c>
      <c r="G21" s="280">
        <f t="shared" si="5"/>
        <v>2448200</v>
      </c>
      <c r="H21" s="280">
        <f>H19+H20</f>
        <v>49116599.999999993</v>
      </c>
      <c r="I21" s="271">
        <v>100</v>
      </c>
    </row>
    <row r="22" spans="2:9" ht="15.75" thickBot="1" x14ac:dyDescent="0.3">
      <c r="B22" s="272" t="s">
        <v>9</v>
      </c>
      <c r="C22" s="273">
        <f>'4.Plan Ejecucion Plurianual-PEP'!C2</f>
        <v>31.351274314590178</v>
      </c>
      <c r="D22" s="273">
        <f>'4.Plan Ejecucion Plurianual-PEP'!E2</f>
        <v>40.825952936481755</v>
      </c>
      <c r="E22" s="273">
        <f>'4.Plan Ejecucion Plurianual-PEP'!G2</f>
        <v>13.948848250896845</v>
      </c>
      <c r="F22" s="273">
        <f>'4.Plan Ejecucion Plurianual-PEP'!I2</f>
        <v>8.8894589609215622</v>
      </c>
      <c r="G22" s="273">
        <f>'4.Plan Ejecucion Plurianual-PEP'!K2</f>
        <v>4.9844655371096529</v>
      </c>
      <c r="H22" s="273">
        <f>SUM(C22:G23)</f>
        <v>100</v>
      </c>
      <c r="I22" s="274"/>
    </row>
    <row r="23" spans="2:9" x14ac:dyDescent="0.25">
      <c r="B23" s="47"/>
    </row>
  </sheetData>
  <mergeCells count="3">
    <mergeCell ref="A1:E1"/>
    <mergeCell ref="A14:E14"/>
    <mergeCell ref="B17:I17"/>
  </mergeCells>
  <pageMargins left="0.7" right="0.7" top="0.75" bottom="0.75" header="0.3" footer="0.3"/>
  <pageSetup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topLeftCell="A25" zoomScale="60" zoomScaleNormal="60" workbookViewId="0">
      <selection activeCell="L40" sqref="L40"/>
    </sheetView>
  </sheetViews>
  <sheetFormatPr defaultRowHeight="15" x14ac:dyDescent="0.25"/>
  <cols>
    <col min="1" max="1" width="23.25" style="84" customWidth="1"/>
    <col min="2" max="2" width="14" style="84" customWidth="1"/>
    <col min="3" max="3" width="12.375" style="84" bestFit="1" customWidth="1"/>
    <col min="4" max="4" width="8.375" style="84" bestFit="1" customWidth="1"/>
    <col min="5" max="5" width="33.625" style="84" customWidth="1"/>
    <col min="6" max="6" width="20.75" style="84" customWidth="1"/>
    <col min="7" max="11" width="9" style="84"/>
    <col min="12" max="12" width="19" style="84" customWidth="1"/>
    <col min="13" max="13" width="18.5" style="84" customWidth="1"/>
    <col min="14" max="16384" width="9" style="84"/>
  </cols>
  <sheetData>
    <row r="1" spans="1:19" ht="15.75" thickBot="1" x14ac:dyDescent="0.3">
      <c r="A1" s="83"/>
      <c r="B1" s="83"/>
      <c r="C1" s="83"/>
      <c r="D1" s="83"/>
      <c r="E1" s="83"/>
      <c r="F1" s="83"/>
    </row>
    <row r="2" spans="1:19" ht="15.75" thickBot="1" x14ac:dyDescent="0.3">
      <c r="A2" s="351" t="s">
        <v>14</v>
      </c>
      <c r="B2" s="352"/>
      <c r="C2" s="352"/>
      <c r="D2" s="352"/>
      <c r="E2" s="352"/>
      <c r="F2" s="353"/>
      <c r="G2" s="354" t="s">
        <v>15</v>
      </c>
      <c r="H2" s="355"/>
      <c r="I2" s="355"/>
      <c r="J2" s="355"/>
      <c r="K2" s="356"/>
      <c r="L2" s="85" t="s">
        <v>16</v>
      </c>
      <c r="M2" s="85" t="s">
        <v>17</v>
      </c>
      <c r="N2" s="85" t="s">
        <v>18</v>
      </c>
    </row>
    <row r="3" spans="1:19" x14ac:dyDescent="0.25">
      <c r="A3" s="86" t="s">
        <v>19</v>
      </c>
      <c r="B3" s="87" t="s">
        <v>20</v>
      </c>
      <c r="C3" s="86" t="s">
        <v>21</v>
      </c>
      <c r="D3" s="86" t="s">
        <v>22</v>
      </c>
      <c r="E3" s="86" t="s">
        <v>3</v>
      </c>
      <c r="F3" s="88" t="s">
        <v>23</v>
      </c>
      <c r="G3" s="89">
        <v>1</v>
      </c>
      <c r="H3" s="89">
        <v>2</v>
      </c>
      <c r="I3" s="89">
        <v>3</v>
      </c>
      <c r="J3" s="89">
        <v>4</v>
      </c>
      <c r="K3" s="89">
        <v>5</v>
      </c>
      <c r="L3" s="90"/>
      <c r="M3" s="90"/>
      <c r="N3" s="90"/>
      <c r="O3" s="90"/>
      <c r="P3" s="90"/>
      <c r="Q3" s="90"/>
      <c r="R3" s="90"/>
      <c r="S3" s="90"/>
    </row>
    <row r="4" spans="1:19" x14ac:dyDescent="0.25">
      <c r="A4" s="357" t="s">
        <v>24</v>
      </c>
      <c r="B4" s="358"/>
      <c r="C4" s="358"/>
      <c r="D4" s="358"/>
      <c r="E4" s="358"/>
      <c r="F4" s="91">
        <f>SUM(E5:E10)</f>
        <v>2140000</v>
      </c>
      <c r="G4" s="92"/>
      <c r="H4" s="92"/>
      <c r="I4" s="92"/>
      <c r="J4" s="92"/>
      <c r="K4" s="92"/>
      <c r="L4" s="90"/>
      <c r="M4" s="90"/>
      <c r="N4" s="90"/>
      <c r="O4" s="90"/>
      <c r="P4" s="90"/>
      <c r="Q4" s="90"/>
      <c r="R4" s="90"/>
      <c r="S4" s="90"/>
    </row>
    <row r="5" spans="1:19" ht="65.25" customHeight="1" x14ac:dyDescent="0.25">
      <c r="A5" s="93" t="s">
        <v>25</v>
      </c>
      <c r="B5" s="93" t="s">
        <v>26</v>
      </c>
      <c r="C5" s="94"/>
      <c r="D5" s="94"/>
      <c r="E5" s="95">
        <f>C5*D5</f>
        <v>0</v>
      </c>
      <c r="F5" s="96" t="s">
        <v>27</v>
      </c>
      <c r="G5" s="92" t="s">
        <v>28</v>
      </c>
      <c r="H5" s="92"/>
      <c r="I5" s="92"/>
      <c r="J5" s="92"/>
      <c r="K5" s="92"/>
      <c r="L5" s="90"/>
      <c r="M5" s="90"/>
      <c r="N5" s="90"/>
      <c r="O5" s="90"/>
      <c r="P5" s="90"/>
      <c r="Q5" s="90"/>
      <c r="R5" s="90"/>
      <c r="S5" s="90"/>
    </row>
    <row r="6" spans="1:19" ht="91.5" customHeight="1" x14ac:dyDescent="0.25">
      <c r="A6" s="93" t="s">
        <v>29</v>
      </c>
      <c r="B6" s="93" t="s">
        <v>30</v>
      </c>
      <c r="C6" s="94">
        <v>1</v>
      </c>
      <c r="D6" s="94">
        <v>1</v>
      </c>
      <c r="E6" s="97">
        <v>80000</v>
      </c>
      <c r="F6" s="98" t="s">
        <v>31</v>
      </c>
      <c r="G6" s="92" t="s">
        <v>28</v>
      </c>
      <c r="H6" s="92"/>
      <c r="I6" s="92"/>
      <c r="J6" s="92"/>
      <c r="K6" s="92"/>
      <c r="L6" s="90"/>
      <c r="M6" s="90"/>
      <c r="N6" s="90"/>
      <c r="O6" s="90"/>
      <c r="P6" s="90"/>
      <c r="Q6" s="90"/>
      <c r="R6" s="90"/>
      <c r="S6" s="90"/>
    </row>
    <row r="7" spans="1:19" ht="133.5" customHeight="1" x14ac:dyDescent="0.25">
      <c r="A7" s="93" t="s">
        <v>32</v>
      </c>
      <c r="B7" s="93" t="s">
        <v>33</v>
      </c>
      <c r="C7" s="94">
        <v>1</v>
      </c>
      <c r="D7" s="94">
        <v>1</v>
      </c>
      <c r="E7" s="97">
        <v>2000000</v>
      </c>
      <c r="F7" s="96" t="s">
        <v>34</v>
      </c>
      <c r="G7" s="92" t="s">
        <v>28</v>
      </c>
      <c r="H7" s="92"/>
      <c r="I7" s="92"/>
      <c r="J7" s="92"/>
      <c r="K7" s="92"/>
      <c r="L7" s="90"/>
      <c r="M7" s="90"/>
      <c r="N7" s="90"/>
      <c r="O7" s="90"/>
      <c r="P7" s="90"/>
      <c r="Q7" s="90"/>
      <c r="R7" s="90"/>
      <c r="S7" s="90"/>
    </row>
    <row r="8" spans="1:19" ht="60" x14ac:dyDescent="0.25">
      <c r="A8" s="93" t="s">
        <v>35</v>
      </c>
      <c r="B8" s="93" t="s">
        <v>36</v>
      </c>
      <c r="C8" s="94">
        <v>60</v>
      </c>
      <c r="D8" s="94">
        <v>1000</v>
      </c>
      <c r="E8" s="97">
        <f>C8*D8</f>
        <v>60000</v>
      </c>
      <c r="F8" s="96" t="s">
        <v>37</v>
      </c>
      <c r="G8" s="92" t="s">
        <v>28</v>
      </c>
      <c r="H8" s="92"/>
      <c r="I8" s="92"/>
      <c r="J8" s="92"/>
      <c r="K8" s="92"/>
      <c r="L8" s="90"/>
      <c r="M8" s="90"/>
      <c r="N8" s="90"/>
      <c r="O8" s="90"/>
      <c r="P8" s="90"/>
      <c r="Q8" s="90"/>
      <c r="R8" s="90"/>
      <c r="S8" s="90"/>
    </row>
    <row r="9" spans="1:19" ht="60" x14ac:dyDescent="0.25">
      <c r="A9" s="93" t="s">
        <v>38</v>
      </c>
      <c r="B9" s="93" t="s">
        <v>26</v>
      </c>
      <c r="C9" s="94"/>
      <c r="D9" s="94"/>
      <c r="E9" s="95">
        <f t="shared" ref="E9:E54" si="0">C9*D9</f>
        <v>0</v>
      </c>
      <c r="F9" s="96" t="s">
        <v>39</v>
      </c>
      <c r="G9" s="92" t="s">
        <v>28</v>
      </c>
      <c r="H9" s="92"/>
      <c r="I9" s="92"/>
      <c r="J9" s="92"/>
      <c r="K9" s="92"/>
      <c r="L9" s="90"/>
      <c r="M9" s="90"/>
      <c r="N9" s="90"/>
      <c r="O9" s="90"/>
      <c r="P9" s="90"/>
      <c r="Q9" s="90"/>
      <c r="R9" s="90"/>
      <c r="S9" s="90"/>
    </row>
    <row r="10" spans="1:19" ht="30" x14ac:dyDescent="0.25">
      <c r="A10" s="99" t="s">
        <v>40</v>
      </c>
      <c r="B10" s="99" t="s">
        <v>26</v>
      </c>
      <c r="C10" s="100"/>
      <c r="D10" s="100"/>
      <c r="E10" s="101"/>
      <c r="F10" s="102" t="s">
        <v>39</v>
      </c>
      <c r="G10" s="92" t="s">
        <v>28</v>
      </c>
      <c r="H10" s="92"/>
      <c r="I10" s="92"/>
      <c r="J10" s="92"/>
      <c r="K10" s="92"/>
      <c r="L10" s="90"/>
      <c r="M10" s="90"/>
      <c r="N10" s="90"/>
      <c r="O10" s="90"/>
      <c r="P10" s="90"/>
      <c r="Q10" s="90"/>
      <c r="R10" s="90"/>
      <c r="S10" s="90"/>
    </row>
    <row r="11" spans="1:19" x14ac:dyDescent="0.25">
      <c r="A11" s="357" t="s">
        <v>41</v>
      </c>
      <c r="B11" s="358"/>
      <c r="C11" s="358"/>
      <c r="D11" s="358"/>
      <c r="E11" s="358"/>
      <c r="F11" s="91">
        <f>F12+F18+F31</f>
        <v>16202000</v>
      </c>
      <c r="G11" s="92"/>
      <c r="H11" s="92"/>
      <c r="I11" s="92"/>
      <c r="J11" s="92"/>
      <c r="K11" s="92"/>
      <c r="L11" s="90"/>
      <c r="M11" s="90"/>
      <c r="N11" s="90"/>
      <c r="O11" s="90"/>
      <c r="P11" s="90"/>
      <c r="Q11" s="90"/>
      <c r="R11" s="90"/>
      <c r="S11" s="90"/>
    </row>
    <row r="12" spans="1:19" x14ac:dyDescent="0.25">
      <c r="A12" s="348" t="s">
        <v>42</v>
      </c>
      <c r="B12" s="348"/>
      <c r="C12" s="348"/>
      <c r="D12" s="348"/>
      <c r="E12" s="359"/>
      <c r="F12" s="103">
        <f>SUM(E13:E17)</f>
        <v>6822000</v>
      </c>
      <c r="G12" s="92"/>
      <c r="H12" s="92"/>
      <c r="I12" s="92"/>
      <c r="J12" s="92"/>
      <c r="K12" s="92"/>
      <c r="L12" s="90"/>
      <c r="M12" s="90"/>
      <c r="N12" s="90"/>
      <c r="O12" s="90"/>
      <c r="P12" s="90"/>
      <c r="Q12" s="90"/>
      <c r="R12" s="90"/>
      <c r="S12" s="90"/>
    </row>
    <row r="13" spans="1:19" ht="45" x14ac:dyDescent="0.25">
      <c r="A13" s="93" t="s">
        <v>43</v>
      </c>
      <c r="B13" s="93" t="s">
        <v>44</v>
      </c>
      <c r="C13" s="94">
        <v>40</v>
      </c>
      <c r="D13" s="94">
        <v>600</v>
      </c>
      <c r="E13" s="97">
        <f>C13*D13+12000</f>
        <v>36000</v>
      </c>
      <c r="F13" s="96" t="s">
        <v>45</v>
      </c>
      <c r="G13" s="92" t="s">
        <v>28</v>
      </c>
      <c r="H13" s="92"/>
      <c r="I13" s="92"/>
      <c r="J13" s="92"/>
      <c r="K13" s="92"/>
      <c r="L13" s="90"/>
      <c r="M13" s="90"/>
      <c r="N13" s="90"/>
      <c r="O13" s="90"/>
      <c r="P13" s="90"/>
      <c r="Q13" s="90"/>
      <c r="R13" s="90"/>
      <c r="S13" s="90"/>
    </row>
    <row r="14" spans="1:19" ht="75" x14ac:dyDescent="0.25">
      <c r="A14" s="93" t="s">
        <v>46</v>
      </c>
      <c r="B14" s="93" t="s">
        <v>47</v>
      </c>
      <c r="C14" s="94"/>
      <c r="D14" s="94"/>
      <c r="E14" s="95">
        <v>5000000</v>
      </c>
      <c r="F14" s="96" t="s">
        <v>48</v>
      </c>
      <c r="G14" s="104" t="s">
        <v>28</v>
      </c>
      <c r="H14" s="92" t="s">
        <v>28</v>
      </c>
      <c r="I14" s="92" t="s">
        <v>49</v>
      </c>
      <c r="J14" s="92"/>
      <c r="K14" s="92"/>
      <c r="L14" s="90"/>
      <c r="M14" s="90"/>
      <c r="N14" s="90"/>
      <c r="O14" s="90"/>
      <c r="P14" s="90"/>
      <c r="Q14" s="90"/>
      <c r="R14" s="90"/>
      <c r="S14" s="90"/>
    </row>
    <row r="15" spans="1:19" ht="45" x14ac:dyDescent="0.25">
      <c r="A15" s="93" t="s">
        <v>50</v>
      </c>
      <c r="B15" s="93" t="s">
        <v>51</v>
      </c>
      <c r="C15" s="94">
        <f>24+48</f>
        <v>72</v>
      </c>
      <c r="D15" s="95">
        <v>8000</v>
      </c>
      <c r="E15" s="95">
        <f>C15*D15</f>
        <v>576000</v>
      </c>
      <c r="F15" s="96" t="s">
        <v>52</v>
      </c>
      <c r="G15" s="92"/>
      <c r="H15" s="92"/>
      <c r="I15" s="92" t="s">
        <v>28</v>
      </c>
      <c r="J15" s="92" t="s">
        <v>49</v>
      </c>
      <c r="K15" s="92"/>
      <c r="L15" s="90"/>
      <c r="M15" s="90"/>
      <c r="N15" s="90"/>
      <c r="O15" s="90"/>
      <c r="P15" s="90"/>
      <c r="Q15" s="90"/>
      <c r="R15" s="90"/>
      <c r="S15" s="90"/>
    </row>
    <row r="16" spans="1:19" ht="45" x14ac:dyDescent="0.25">
      <c r="A16" s="105" t="s">
        <v>53</v>
      </c>
      <c r="B16" s="105" t="s">
        <v>54</v>
      </c>
      <c r="C16" s="106">
        <v>60</v>
      </c>
      <c r="D16" s="107">
        <v>3500</v>
      </c>
      <c r="E16" s="97">
        <f>C16*D16</f>
        <v>210000</v>
      </c>
      <c r="F16" s="108" t="s">
        <v>55</v>
      </c>
      <c r="G16" s="92" t="s">
        <v>28</v>
      </c>
      <c r="H16" s="92" t="s">
        <v>28</v>
      </c>
      <c r="I16" s="92" t="s">
        <v>28</v>
      </c>
      <c r="J16" s="92" t="s">
        <v>28</v>
      </c>
      <c r="K16" s="92" t="s">
        <v>49</v>
      </c>
    </row>
    <row r="17" spans="1:11" ht="45" x14ac:dyDescent="0.25">
      <c r="A17" s="93" t="s">
        <v>56</v>
      </c>
      <c r="B17" s="93" t="s">
        <v>57</v>
      </c>
      <c r="C17" s="94">
        <v>1</v>
      </c>
      <c r="D17" s="95">
        <v>1000000</v>
      </c>
      <c r="E17" s="95">
        <f>C17*D17</f>
        <v>1000000</v>
      </c>
      <c r="F17" s="96"/>
      <c r="G17" s="92"/>
      <c r="H17" s="92" t="s">
        <v>28</v>
      </c>
      <c r="I17" s="92" t="s">
        <v>28</v>
      </c>
      <c r="J17" s="92" t="s">
        <v>28</v>
      </c>
      <c r="K17" s="92" t="s">
        <v>49</v>
      </c>
    </row>
    <row r="18" spans="1:11" x14ac:dyDescent="0.25">
      <c r="A18" s="348" t="s">
        <v>58</v>
      </c>
      <c r="B18" s="349"/>
      <c r="C18" s="349"/>
      <c r="D18" s="349"/>
      <c r="E18" s="350">
        <f t="shared" si="0"/>
        <v>0</v>
      </c>
      <c r="F18" s="109">
        <f>SUM(E19:E30)</f>
        <v>6690000</v>
      </c>
      <c r="G18" s="92"/>
      <c r="H18" s="92"/>
      <c r="I18" s="92"/>
      <c r="J18" s="92"/>
      <c r="K18" s="110"/>
    </row>
    <row r="19" spans="1:11" ht="34.5" customHeight="1" x14ac:dyDescent="0.25">
      <c r="A19" s="93"/>
      <c r="B19" s="93" t="s">
        <v>59</v>
      </c>
      <c r="C19" s="94">
        <v>8</v>
      </c>
      <c r="D19" s="95">
        <v>50000</v>
      </c>
      <c r="E19" s="95">
        <f t="shared" si="0"/>
        <v>400000</v>
      </c>
      <c r="F19" s="96"/>
      <c r="G19" s="92"/>
      <c r="H19" s="92" t="s">
        <v>28</v>
      </c>
      <c r="I19" s="92" t="s">
        <v>28</v>
      </c>
      <c r="J19" s="92"/>
      <c r="K19" s="110"/>
    </row>
    <row r="20" spans="1:11" ht="18.75" customHeight="1" x14ac:dyDescent="0.25">
      <c r="A20" s="93"/>
      <c r="B20" s="93" t="s">
        <v>60</v>
      </c>
      <c r="C20" s="94">
        <v>3</v>
      </c>
      <c r="D20" s="95">
        <v>300000</v>
      </c>
      <c r="E20" s="107">
        <f t="shared" si="0"/>
        <v>900000</v>
      </c>
      <c r="F20" s="96"/>
      <c r="G20" s="92" t="s">
        <v>28</v>
      </c>
      <c r="H20" s="92" t="s">
        <v>28</v>
      </c>
      <c r="I20" s="92"/>
      <c r="J20" s="92"/>
      <c r="K20" s="111"/>
    </row>
    <row r="21" spans="1:11" ht="30" x14ac:dyDescent="0.25">
      <c r="A21" s="93"/>
      <c r="B21" s="93" t="s">
        <v>61</v>
      </c>
      <c r="C21" s="94">
        <v>3</v>
      </c>
      <c r="D21" s="95">
        <v>100000</v>
      </c>
      <c r="E21" s="95">
        <f t="shared" si="0"/>
        <v>300000</v>
      </c>
      <c r="F21" s="96" t="s">
        <v>62</v>
      </c>
      <c r="G21" s="92" t="s">
        <v>28</v>
      </c>
      <c r="H21" s="92" t="s">
        <v>28</v>
      </c>
      <c r="I21" s="92"/>
      <c r="J21" s="92"/>
      <c r="K21" s="111"/>
    </row>
    <row r="22" spans="1:11" ht="45" x14ac:dyDescent="0.25">
      <c r="A22" s="93"/>
      <c r="B22" s="93" t="s">
        <v>63</v>
      </c>
      <c r="C22" s="94">
        <v>240</v>
      </c>
      <c r="D22" s="95">
        <v>1500</v>
      </c>
      <c r="E22" s="95">
        <f t="shared" si="0"/>
        <v>360000</v>
      </c>
      <c r="F22" s="96" t="s">
        <v>64</v>
      </c>
      <c r="G22" s="92"/>
      <c r="H22" s="92" t="s">
        <v>49</v>
      </c>
      <c r="I22" s="92" t="s">
        <v>28</v>
      </c>
      <c r="J22" s="92" t="s">
        <v>12</v>
      </c>
      <c r="K22" s="92"/>
    </row>
    <row r="23" spans="1:11" ht="45" x14ac:dyDescent="0.25">
      <c r="A23" s="93"/>
      <c r="B23" s="93" t="s">
        <v>65</v>
      </c>
      <c r="C23" s="94">
        <v>20</v>
      </c>
      <c r="D23" s="95">
        <v>13000</v>
      </c>
      <c r="E23" s="107">
        <f t="shared" si="0"/>
        <v>260000</v>
      </c>
      <c r="F23" s="96" t="s">
        <v>66</v>
      </c>
      <c r="G23" s="92"/>
      <c r="H23" s="92" t="s">
        <v>28</v>
      </c>
      <c r="I23" s="92" t="s">
        <v>28</v>
      </c>
      <c r="J23" s="92"/>
      <c r="K23" s="92"/>
    </row>
    <row r="24" spans="1:11" ht="45" x14ac:dyDescent="0.25">
      <c r="A24" s="93"/>
      <c r="B24" s="93" t="s">
        <v>67</v>
      </c>
      <c r="C24" s="94">
        <v>3</v>
      </c>
      <c r="D24" s="95">
        <v>200000</v>
      </c>
      <c r="E24" s="107">
        <f t="shared" si="0"/>
        <v>600000</v>
      </c>
      <c r="F24" s="96" t="s">
        <v>68</v>
      </c>
      <c r="G24" s="92"/>
      <c r="H24" s="92"/>
      <c r="I24" s="92" t="s">
        <v>28</v>
      </c>
      <c r="J24" s="92" t="s">
        <v>28</v>
      </c>
      <c r="K24" s="92"/>
    </row>
    <row r="25" spans="1:11" ht="45" x14ac:dyDescent="0.25">
      <c r="A25" s="93"/>
      <c r="B25" s="93" t="s">
        <v>69</v>
      </c>
      <c r="C25" s="94">
        <v>3</v>
      </c>
      <c r="D25" s="95">
        <v>200000</v>
      </c>
      <c r="E25" s="95">
        <f t="shared" si="0"/>
        <v>600000</v>
      </c>
      <c r="F25" s="96" t="s">
        <v>70</v>
      </c>
      <c r="G25" s="92"/>
      <c r="H25" s="92"/>
      <c r="I25" s="92" t="s">
        <v>28</v>
      </c>
      <c r="J25" s="92" t="s">
        <v>28</v>
      </c>
      <c r="K25" s="92"/>
    </row>
    <row r="26" spans="1:11" x14ac:dyDescent="0.25">
      <c r="A26" s="93"/>
      <c r="B26" s="93" t="s">
        <v>71</v>
      </c>
      <c r="C26" s="94">
        <v>1</v>
      </c>
      <c r="D26" s="95">
        <v>300000</v>
      </c>
      <c r="E26" s="95">
        <f t="shared" si="0"/>
        <v>300000</v>
      </c>
      <c r="F26" s="96"/>
      <c r="G26" s="92" t="s">
        <v>28</v>
      </c>
      <c r="H26" s="92" t="s">
        <v>28</v>
      </c>
      <c r="I26" s="92"/>
      <c r="J26" s="92"/>
      <c r="K26" s="111"/>
    </row>
    <row r="27" spans="1:11" s="118" customFormat="1" ht="60" x14ac:dyDescent="0.25">
      <c r="A27" s="112"/>
      <c r="B27" s="112" t="s">
        <v>72</v>
      </c>
      <c r="C27" s="113">
        <v>1</v>
      </c>
      <c r="D27" s="114">
        <v>800000</v>
      </c>
      <c r="E27" s="114">
        <f t="shared" si="0"/>
        <v>800000</v>
      </c>
      <c r="F27" s="115" t="s">
        <v>73</v>
      </c>
      <c r="G27" s="116"/>
      <c r="H27" s="116" t="s">
        <v>28</v>
      </c>
      <c r="I27" s="116" t="s">
        <v>28</v>
      </c>
      <c r="J27" s="116" t="s">
        <v>28</v>
      </c>
      <c r="K27" s="117"/>
    </row>
    <row r="28" spans="1:11" ht="30" x14ac:dyDescent="0.25">
      <c r="A28" s="112"/>
      <c r="B28" s="112" t="s">
        <v>74</v>
      </c>
      <c r="C28" s="113">
        <v>1500</v>
      </c>
      <c r="D28" s="114">
        <v>1000</v>
      </c>
      <c r="E28" s="114">
        <f t="shared" si="0"/>
        <v>1500000</v>
      </c>
      <c r="F28" s="115" t="s">
        <v>75</v>
      </c>
      <c r="G28" s="92"/>
      <c r="H28" s="92" t="s">
        <v>49</v>
      </c>
      <c r="I28" s="92" t="s">
        <v>28</v>
      </c>
      <c r="J28" s="92"/>
      <c r="K28" s="111"/>
    </row>
    <row r="29" spans="1:11" ht="75" x14ac:dyDescent="0.25">
      <c r="A29" s="93"/>
      <c r="B29" s="93" t="s">
        <v>76</v>
      </c>
      <c r="C29" s="119">
        <v>1</v>
      </c>
      <c r="D29" s="95">
        <v>520000</v>
      </c>
      <c r="E29" s="95">
        <f t="shared" si="0"/>
        <v>520000</v>
      </c>
      <c r="F29" s="96"/>
      <c r="G29" s="92" t="s">
        <v>28</v>
      </c>
      <c r="H29" s="92" t="s">
        <v>28</v>
      </c>
      <c r="I29" s="92"/>
      <c r="J29" s="92"/>
      <c r="K29" s="110"/>
    </row>
    <row r="30" spans="1:11" ht="60" x14ac:dyDescent="0.25">
      <c r="A30" s="93"/>
      <c r="B30" s="93" t="s">
        <v>77</v>
      </c>
      <c r="C30" s="119">
        <v>1</v>
      </c>
      <c r="D30" s="95">
        <v>150000</v>
      </c>
      <c r="E30" s="95">
        <f t="shared" si="0"/>
        <v>150000</v>
      </c>
      <c r="F30" s="96" t="s">
        <v>78</v>
      </c>
      <c r="G30" s="92"/>
      <c r="H30" s="92" t="s">
        <v>28</v>
      </c>
      <c r="I30" s="92" t="s">
        <v>28</v>
      </c>
      <c r="J30" s="92"/>
      <c r="K30" s="110"/>
    </row>
    <row r="31" spans="1:11" ht="28.5" x14ac:dyDescent="0.25">
      <c r="A31" s="120" t="s">
        <v>79</v>
      </c>
      <c r="B31" s="121"/>
      <c r="C31" s="121"/>
      <c r="D31" s="122"/>
      <c r="E31" s="122"/>
      <c r="F31" s="109">
        <f>SUM(E32:E35)</f>
        <v>2690000</v>
      </c>
      <c r="G31" s="92"/>
      <c r="H31" s="92"/>
      <c r="I31" s="92"/>
      <c r="J31" s="92"/>
      <c r="K31" s="110"/>
    </row>
    <row r="32" spans="1:11" ht="75" x14ac:dyDescent="0.25">
      <c r="A32" s="93"/>
      <c r="B32" s="93" t="s">
        <v>80</v>
      </c>
      <c r="C32" s="94">
        <v>18</v>
      </c>
      <c r="D32" s="95">
        <v>30000</v>
      </c>
      <c r="E32" s="95">
        <f t="shared" si="0"/>
        <v>540000</v>
      </c>
      <c r="F32" s="96" t="s">
        <v>81</v>
      </c>
      <c r="G32" s="92"/>
      <c r="H32" s="92" t="s">
        <v>28</v>
      </c>
      <c r="I32" s="92" t="s">
        <v>28</v>
      </c>
      <c r="J32" s="92"/>
      <c r="K32" s="110"/>
    </row>
    <row r="33" spans="1:13" ht="45" x14ac:dyDescent="0.25">
      <c r="A33" s="123"/>
      <c r="B33" s="99" t="s">
        <v>82</v>
      </c>
      <c r="C33" s="100">
        <v>10</v>
      </c>
      <c r="D33" s="101">
        <v>200000</v>
      </c>
      <c r="E33" s="101">
        <f t="shared" si="0"/>
        <v>2000000</v>
      </c>
      <c r="F33" s="124" t="s">
        <v>83</v>
      </c>
      <c r="G33" s="92" t="s">
        <v>28</v>
      </c>
      <c r="H33" s="92" t="s">
        <v>28</v>
      </c>
      <c r="I33" s="92" t="s">
        <v>28</v>
      </c>
      <c r="J33" s="92" t="s">
        <v>28</v>
      </c>
      <c r="K33" s="110"/>
    </row>
    <row r="34" spans="1:13" ht="60" x14ac:dyDescent="0.25">
      <c r="A34" s="99"/>
      <c r="B34" s="99" t="s">
        <v>84</v>
      </c>
      <c r="C34" s="100">
        <v>40</v>
      </c>
      <c r="D34" s="101">
        <v>2500</v>
      </c>
      <c r="E34" s="101">
        <f t="shared" si="0"/>
        <v>100000</v>
      </c>
      <c r="F34" s="124" t="s">
        <v>85</v>
      </c>
      <c r="G34" s="92"/>
      <c r="H34" s="92"/>
      <c r="I34" s="92" t="s">
        <v>28</v>
      </c>
      <c r="J34" s="92" t="s">
        <v>28</v>
      </c>
      <c r="K34" s="110"/>
    </row>
    <row r="35" spans="1:13" s="118" customFormat="1" ht="30" x14ac:dyDescent="0.25">
      <c r="A35" s="125"/>
      <c r="B35" s="125" t="s">
        <v>86</v>
      </c>
      <c r="C35" s="126">
        <v>2</v>
      </c>
      <c r="D35" s="127">
        <v>25000</v>
      </c>
      <c r="E35" s="127">
        <f t="shared" si="0"/>
        <v>50000</v>
      </c>
      <c r="F35" s="128"/>
      <c r="G35" s="116" t="s">
        <v>49</v>
      </c>
      <c r="H35" s="116"/>
      <c r="I35" s="116" t="s">
        <v>12</v>
      </c>
      <c r="J35" s="116" t="s">
        <v>12</v>
      </c>
      <c r="K35" s="129"/>
    </row>
    <row r="36" spans="1:13" x14ac:dyDescent="0.25">
      <c r="A36" s="357" t="s">
        <v>87</v>
      </c>
      <c r="B36" s="358"/>
      <c r="C36" s="358"/>
      <c r="D36" s="358"/>
      <c r="E36" s="358"/>
      <c r="F36" s="91">
        <f>SUM(E37:E51)</f>
        <v>28868600</v>
      </c>
      <c r="G36" s="92"/>
      <c r="H36" s="92"/>
      <c r="I36" s="92"/>
      <c r="J36" s="92"/>
      <c r="K36" s="110"/>
    </row>
    <row r="37" spans="1:13" ht="60" x14ac:dyDescent="0.25">
      <c r="A37" s="360" t="s">
        <v>88</v>
      </c>
      <c r="B37" s="93" t="s">
        <v>54</v>
      </c>
      <c r="C37" s="130" t="s">
        <v>12</v>
      </c>
      <c r="D37" s="131" t="s">
        <v>12</v>
      </c>
      <c r="E37" s="131">
        <v>0</v>
      </c>
      <c r="F37" s="96" t="s">
        <v>89</v>
      </c>
      <c r="G37" s="92" t="s">
        <v>28</v>
      </c>
      <c r="H37" s="92"/>
      <c r="I37" s="92"/>
      <c r="J37" s="92"/>
      <c r="K37" s="110"/>
    </row>
    <row r="38" spans="1:13" ht="45" x14ac:dyDescent="0.25">
      <c r="A38" s="361"/>
      <c r="B38" s="93" t="s">
        <v>90</v>
      </c>
      <c r="C38" s="130">
        <v>5</v>
      </c>
      <c r="D38" s="131">
        <v>600</v>
      </c>
      <c r="E38" s="132">
        <f t="shared" si="0"/>
        <v>3000</v>
      </c>
      <c r="F38" s="96" t="s">
        <v>91</v>
      </c>
      <c r="G38" s="92" t="s">
        <v>28</v>
      </c>
      <c r="H38" s="92"/>
      <c r="I38" s="92"/>
      <c r="J38" s="92"/>
      <c r="K38" s="110"/>
      <c r="M38" s="133"/>
    </row>
    <row r="39" spans="1:13" ht="30.75" customHeight="1" x14ac:dyDescent="0.25">
      <c r="A39" s="361"/>
      <c r="B39" s="93" t="s">
        <v>90</v>
      </c>
      <c r="C39" s="130">
        <v>44</v>
      </c>
      <c r="D39" s="131">
        <v>600</v>
      </c>
      <c r="E39" s="132">
        <f t="shared" si="0"/>
        <v>26400</v>
      </c>
      <c r="F39" s="96" t="s">
        <v>92</v>
      </c>
      <c r="G39" s="92" t="s">
        <v>28</v>
      </c>
      <c r="H39" s="92"/>
      <c r="I39" s="92"/>
      <c r="J39" s="92"/>
      <c r="K39" s="110"/>
    </row>
    <row r="40" spans="1:13" ht="84" customHeight="1" x14ac:dyDescent="0.25">
      <c r="A40" s="361"/>
      <c r="B40" s="134" t="s">
        <v>93</v>
      </c>
      <c r="C40" s="130">
        <v>45</v>
      </c>
      <c r="D40" s="131">
        <v>600</v>
      </c>
      <c r="E40" s="132">
        <f t="shared" si="0"/>
        <v>27000</v>
      </c>
      <c r="F40" s="96" t="s">
        <v>94</v>
      </c>
      <c r="G40" s="92" t="s">
        <v>28</v>
      </c>
      <c r="H40" s="92"/>
      <c r="I40" s="92"/>
      <c r="J40" s="92"/>
      <c r="K40" s="110"/>
    </row>
    <row r="41" spans="1:13" ht="66" customHeight="1" x14ac:dyDescent="0.25">
      <c r="A41" s="361"/>
      <c r="B41" s="93" t="s">
        <v>90</v>
      </c>
      <c r="C41" s="130">
        <v>40</v>
      </c>
      <c r="D41" s="131">
        <v>600</v>
      </c>
      <c r="E41" s="132">
        <f t="shared" si="0"/>
        <v>24000</v>
      </c>
      <c r="F41" s="96" t="s">
        <v>95</v>
      </c>
      <c r="G41" s="92" t="s">
        <v>28</v>
      </c>
      <c r="H41" s="92"/>
      <c r="I41" s="92"/>
      <c r="J41" s="92"/>
      <c r="K41" s="110"/>
    </row>
    <row r="42" spans="1:13" ht="63" customHeight="1" x14ac:dyDescent="0.25">
      <c r="A42" s="362"/>
      <c r="B42" s="93" t="s">
        <v>90</v>
      </c>
      <c r="C42" s="130">
        <v>15</v>
      </c>
      <c r="D42" s="131">
        <v>600</v>
      </c>
      <c r="E42" s="132">
        <f t="shared" si="0"/>
        <v>9000</v>
      </c>
      <c r="F42" s="96" t="s">
        <v>96</v>
      </c>
      <c r="G42" s="92" t="s">
        <v>28</v>
      </c>
      <c r="H42" s="92"/>
      <c r="I42" s="92"/>
      <c r="J42" s="92"/>
      <c r="K42" s="110"/>
    </row>
    <row r="43" spans="1:13" ht="65.25" customHeight="1" x14ac:dyDescent="0.25">
      <c r="A43" s="93" t="s">
        <v>97</v>
      </c>
      <c r="B43" s="134" t="s">
        <v>26</v>
      </c>
      <c r="C43" s="130">
        <v>1</v>
      </c>
      <c r="D43" s="135">
        <v>1</v>
      </c>
      <c r="E43" s="132">
        <v>284000</v>
      </c>
      <c r="F43" s="96" t="s">
        <v>98</v>
      </c>
      <c r="G43" s="92" t="s">
        <v>28</v>
      </c>
      <c r="H43" s="92"/>
      <c r="I43" s="92"/>
      <c r="J43" s="92"/>
      <c r="K43" s="110"/>
      <c r="M43" s="133"/>
    </row>
    <row r="44" spans="1:13" ht="60" customHeight="1" x14ac:dyDescent="0.25">
      <c r="A44" s="93" t="s">
        <v>99</v>
      </c>
      <c r="B44" s="134" t="s">
        <v>26</v>
      </c>
      <c r="C44" s="130">
        <v>1</v>
      </c>
      <c r="D44" s="131">
        <v>1</v>
      </c>
      <c r="E44" s="131">
        <v>330000</v>
      </c>
      <c r="F44" s="136" t="s">
        <v>100</v>
      </c>
      <c r="G44" s="92"/>
      <c r="H44" s="92" t="s">
        <v>28</v>
      </c>
      <c r="I44" s="92"/>
      <c r="J44" s="92"/>
      <c r="K44" s="110"/>
    </row>
    <row r="45" spans="1:13" ht="30" x14ac:dyDescent="0.25">
      <c r="A45" s="363" t="s">
        <v>101</v>
      </c>
      <c r="B45" s="93" t="s">
        <v>36</v>
      </c>
      <c r="C45" s="130">
        <v>1</v>
      </c>
      <c r="D45" s="135">
        <v>1</v>
      </c>
      <c r="E45" s="131">
        <v>27000000</v>
      </c>
      <c r="F45" s="137" t="s">
        <v>102</v>
      </c>
      <c r="G45" s="92" t="s">
        <v>28</v>
      </c>
      <c r="H45" s="92" t="s">
        <v>28</v>
      </c>
      <c r="I45" s="92"/>
      <c r="J45" s="92"/>
      <c r="K45" s="110"/>
    </row>
    <row r="46" spans="1:13" ht="30" x14ac:dyDescent="0.25">
      <c r="A46" s="364"/>
      <c r="B46" s="134" t="s">
        <v>103</v>
      </c>
      <c r="C46" s="130">
        <v>2</v>
      </c>
      <c r="D46" s="135">
        <v>20000</v>
      </c>
      <c r="E46" s="131">
        <f>C46*D46</f>
        <v>40000</v>
      </c>
      <c r="F46" s="138" t="s">
        <v>104</v>
      </c>
      <c r="G46" s="92" t="s">
        <v>28</v>
      </c>
      <c r="H46" s="92" t="s">
        <v>28</v>
      </c>
      <c r="I46" s="92"/>
      <c r="J46" s="92"/>
      <c r="K46" s="110"/>
      <c r="M46" s="133">
        <f>SUM(E46:E50)</f>
        <v>165200</v>
      </c>
    </row>
    <row r="47" spans="1:13" ht="45" x14ac:dyDescent="0.25">
      <c r="A47" s="364"/>
      <c r="B47" s="134" t="s">
        <v>103</v>
      </c>
      <c r="C47" s="135">
        <v>2500</v>
      </c>
      <c r="D47" s="135">
        <v>5</v>
      </c>
      <c r="E47" s="132">
        <f>C47*D47</f>
        <v>12500</v>
      </c>
      <c r="F47" s="138" t="s">
        <v>105</v>
      </c>
      <c r="G47" s="92" t="s">
        <v>28</v>
      </c>
      <c r="H47" s="92"/>
      <c r="I47" s="92"/>
      <c r="J47" s="92"/>
      <c r="K47" s="110"/>
      <c r="M47" s="133">
        <f>SUM(E46:E49)</f>
        <v>115200</v>
      </c>
    </row>
    <row r="48" spans="1:13" ht="51" customHeight="1" x14ac:dyDescent="0.25">
      <c r="A48" s="364"/>
      <c r="B48" s="134" t="s">
        <v>44</v>
      </c>
      <c r="C48" s="135">
        <v>66</v>
      </c>
      <c r="D48" s="135">
        <v>800</v>
      </c>
      <c r="E48" s="139">
        <f>C48*D48</f>
        <v>52800</v>
      </c>
      <c r="F48" s="140" t="s">
        <v>106</v>
      </c>
      <c r="G48" s="92" t="s">
        <v>28</v>
      </c>
      <c r="H48" s="92"/>
      <c r="I48" s="92"/>
      <c r="J48" s="92"/>
      <c r="K48" s="110"/>
    </row>
    <row r="49" spans="1:12" ht="60.75" customHeight="1" x14ac:dyDescent="0.25">
      <c r="A49" s="364"/>
      <c r="B49" s="134" t="s">
        <v>107</v>
      </c>
      <c r="C49" s="135">
        <v>66</v>
      </c>
      <c r="D49" s="135">
        <v>150</v>
      </c>
      <c r="E49" s="132">
        <f>C49*D49</f>
        <v>9900</v>
      </c>
      <c r="F49" s="140" t="s">
        <v>108</v>
      </c>
      <c r="G49" s="92" t="s">
        <v>28</v>
      </c>
      <c r="H49" s="92"/>
      <c r="I49" s="92"/>
      <c r="J49" s="92"/>
      <c r="K49" s="110"/>
    </row>
    <row r="50" spans="1:12" ht="33" customHeight="1" x14ac:dyDescent="0.25">
      <c r="A50" s="365"/>
      <c r="B50" s="134" t="s">
        <v>103</v>
      </c>
      <c r="C50" s="135">
        <v>2500</v>
      </c>
      <c r="D50" s="135">
        <v>20</v>
      </c>
      <c r="E50" s="139">
        <f>C50*D50</f>
        <v>50000</v>
      </c>
      <c r="F50" s="140" t="s">
        <v>109</v>
      </c>
      <c r="G50" s="92" t="s">
        <v>28</v>
      </c>
      <c r="H50" s="92" t="s">
        <v>28</v>
      </c>
      <c r="I50" s="92"/>
      <c r="J50" s="92"/>
      <c r="K50" s="110"/>
    </row>
    <row r="51" spans="1:12" ht="202.5" customHeight="1" x14ac:dyDescent="0.25">
      <c r="A51" s="93" t="s">
        <v>110</v>
      </c>
      <c r="B51" s="93" t="s">
        <v>111</v>
      </c>
      <c r="C51" s="130">
        <v>1</v>
      </c>
      <c r="D51" s="135">
        <v>1</v>
      </c>
      <c r="E51" s="131">
        <v>1000000</v>
      </c>
      <c r="F51" s="132">
        <v>350000</v>
      </c>
      <c r="G51" s="92" t="s">
        <v>28</v>
      </c>
      <c r="H51" s="92" t="s">
        <v>28</v>
      </c>
      <c r="I51" s="92" t="s">
        <v>28</v>
      </c>
      <c r="J51" s="92" t="s">
        <v>28</v>
      </c>
      <c r="K51" s="110" t="s">
        <v>28</v>
      </c>
      <c r="L51" s="141" t="s">
        <v>112</v>
      </c>
    </row>
    <row r="52" spans="1:12" x14ac:dyDescent="0.25">
      <c r="A52" s="357" t="s">
        <v>113</v>
      </c>
      <c r="B52" s="366"/>
      <c r="C52" s="366"/>
      <c r="D52" s="366"/>
      <c r="E52" s="367"/>
      <c r="F52" s="142">
        <f>SUM(E53:E55)</f>
        <v>776000</v>
      </c>
      <c r="G52" s="92"/>
      <c r="H52" s="92"/>
      <c r="I52" s="92"/>
      <c r="J52" s="92"/>
      <c r="K52" s="110"/>
    </row>
    <row r="53" spans="1:12" ht="92.25" customHeight="1" x14ac:dyDescent="0.25">
      <c r="A53" s="93" t="s">
        <v>114</v>
      </c>
      <c r="B53" s="93" t="s">
        <v>115</v>
      </c>
      <c r="C53" s="130">
        <v>72</v>
      </c>
      <c r="D53" s="135">
        <v>8000</v>
      </c>
      <c r="E53" s="132">
        <f t="shared" si="0"/>
        <v>576000</v>
      </c>
      <c r="F53" s="96" t="s">
        <v>116</v>
      </c>
      <c r="G53" s="92" t="s">
        <v>28</v>
      </c>
      <c r="H53" s="92" t="s">
        <v>28</v>
      </c>
      <c r="I53" s="92" t="s">
        <v>28</v>
      </c>
      <c r="J53" s="92"/>
      <c r="K53" s="92"/>
    </row>
    <row r="54" spans="1:12" ht="39.75" customHeight="1" x14ac:dyDescent="0.25">
      <c r="A54" s="93" t="s">
        <v>117</v>
      </c>
      <c r="B54" s="93" t="s">
        <v>118</v>
      </c>
      <c r="C54" s="130">
        <v>1</v>
      </c>
      <c r="D54" s="135">
        <v>100000</v>
      </c>
      <c r="E54" s="139">
        <f t="shared" si="0"/>
        <v>100000</v>
      </c>
      <c r="F54" s="123" t="s">
        <v>100</v>
      </c>
      <c r="G54" s="92"/>
      <c r="H54" s="92" t="s">
        <v>49</v>
      </c>
      <c r="I54" s="92" t="s">
        <v>49</v>
      </c>
      <c r="J54" s="92" t="s">
        <v>49</v>
      </c>
      <c r="K54" s="110" t="s">
        <v>49</v>
      </c>
    </row>
    <row r="55" spans="1:12" ht="116.25" customHeight="1" x14ac:dyDescent="0.25">
      <c r="A55" s="143" t="s">
        <v>119</v>
      </c>
      <c r="B55" s="99" t="s">
        <v>54</v>
      </c>
      <c r="C55" s="130">
        <v>1</v>
      </c>
      <c r="D55" s="135">
        <v>100000</v>
      </c>
      <c r="E55" s="139">
        <f>C55*D55</f>
        <v>100000</v>
      </c>
      <c r="F55" s="102"/>
      <c r="G55" s="92"/>
      <c r="H55" s="92"/>
      <c r="I55" s="92"/>
      <c r="J55" s="92"/>
      <c r="K55" s="110"/>
    </row>
    <row r="56" spans="1:12" ht="15.6" customHeight="1" x14ac:dyDescent="0.25">
      <c r="A56" s="357" t="s">
        <v>120</v>
      </c>
      <c r="B56" s="368"/>
      <c r="C56" s="368"/>
      <c r="D56" s="368"/>
      <c r="E56" s="368"/>
      <c r="F56" s="142">
        <f>SUM(E57:E65)</f>
        <v>1130000</v>
      </c>
      <c r="G56" s="92"/>
      <c r="H56" s="92"/>
      <c r="I56" s="92"/>
      <c r="J56" s="92"/>
      <c r="K56" s="110"/>
    </row>
    <row r="57" spans="1:12" ht="45" x14ac:dyDescent="0.25">
      <c r="A57" s="144" t="s">
        <v>121</v>
      </c>
      <c r="B57" s="145" t="s">
        <v>122</v>
      </c>
      <c r="C57" s="146">
        <v>4</v>
      </c>
      <c r="D57" s="147">
        <v>25000</v>
      </c>
      <c r="E57" s="148">
        <v>100000</v>
      </c>
      <c r="F57" s="149" t="s">
        <v>123</v>
      </c>
      <c r="G57" s="92" t="s">
        <v>49</v>
      </c>
      <c r="H57" s="92" t="s">
        <v>49</v>
      </c>
      <c r="I57" s="92" t="s">
        <v>49</v>
      </c>
      <c r="J57" s="92" t="s">
        <v>49</v>
      </c>
      <c r="K57" s="92" t="s">
        <v>49</v>
      </c>
    </row>
    <row r="58" spans="1:12" ht="30" x14ac:dyDescent="0.25">
      <c r="A58" s="145" t="s">
        <v>124</v>
      </c>
      <c r="B58" s="150"/>
      <c r="C58" s="146">
        <v>5</v>
      </c>
      <c r="D58" s="147">
        <v>20000</v>
      </c>
      <c r="E58" s="148">
        <f t="shared" ref="E58:E63" si="1">C58*D58</f>
        <v>100000</v>
      </c>
      <c r="F58" s="149" t="s">
        <v>125</v>
      </c>
      <c r="G58" s="92" t="s">
        <v>49</v>
      </c>
      <c r="H58" s="92" t="s">
        <v>49</v>
      </c>
      <c r="I58" s="92" t="s">
        <v>49</v>
      </c>
      <c r="J58" s="92" t="s">
        <v>49</v>
      </c>
      <c r="K58" s="92" t="s">
        <v>49</v>
      </c>
    </row>
    <row r="59" spans="1:12" ht="30" x14ac:dyDescent="0.25">
      <c r="A59" s="151" t="s">
        <v>126</v>
      </c>
      <c r="B59" s="150"/>
      <c r="C59" s="146">
        <v>60</v>
      </c>
      <c r="D59" s="147">
        <v>2500</v>
      </c>
      <c r="E59" s="148">
        <f t="shared" si="1"/>
        <v>150000</v>
      </c>
      <c r="F59" s="149"/>
      <c r="G59" s="92" t="s">
        <v>49</v>
      </c>
      <c r="H59" s="92" t="s">
        <v>49</v>
      </c>
      <c r="I59" s="92" t="s">
        <v>49</v>
      </c>
      <c r="J59" s="92" t="s">
        <v>49</v>
      </c>
      <c r="K59" s="92" t="s">
        <v>49</v>
      </c>
    </row>
    <row r="60" spans="1:12" ht="38.25" customHeight="1" x14ac:dyDescent="0.25">
      <c r="A60" s="145" t="s">
        <v>127</v>
      </c>
      <c r="B60" s="150"/>
      <c r="C60" s="146">
        <v>60</v>
      </c>
      <c r="D60" s="147">
        <v>3000</v>
      </c>
      <c r="E60" s="148">
        <f t="shared" si="1"/>
        <v>180000</v>
      </c>
      <c r="F60" s="149"/>
      <c r="G60" s="92" t="s">
        <v>49</v>
      </c>
      <c r="H60" s="92" t="s">
        <v>49</v>
      </c>
      <c r="I60" s="92" t="s">
        <v>49</v>
      </c>
      <c r="J60" s="92" t="s">
        <v>49</v>
      </c>
      <c r="K60" s="92" t="s">
        <v>49</v>
      </c>
    </row>
    <row r="61" spans="1:12" ht="38.25" customHeight="1" x14ac:dyDescent="0.25">
      <c r="A61" s="152" t="s">
        <v>128</v>
      </c>
      <c r="B61" s="150"/>
      <c r="C61" s="146">
        <v>60</v>
      </c>
      <c r="D61" s="147">
        <v>2500</v>
      </c>
      <c r="E61" s="148">
        <f t="shared" si="1"/>
        <v>150000</v>
      </c>
      <c r="F61" s="149"/>
      <c r="G61" s="92" t="s">
        <v>49</v>
      </c>
      <c r="H61" s="92" t="s">
        <v>49</v>
      </c>
      <c r="I61" s="92" t="s">
        <v>49</v>
      </c>
      <c r="J61" s="92" t="s">
        <v>49</v>
      </c>
      <c r="K61" s="92" t="s">
        <v>49</v>
      </c>
    </row>
    <row r="62" spans="1:12" ht="45" x14ac:dyDescent="0.25">
      <c r="A62" s="151" t="s">
        <v>129</v>
      </c>
      <c r="B62" s="150"/>
      <c r="C62" s="146">
        <v>100</v>
      </c>
      <c r="D62" s="147">
        <v>3000</v>
      </c>
      <c r="E62" s="148">
        <f t="shared" si="1"/>
        <v>300000</v>
      </c>
      <c r="F62" s="149" t="s">
        <v>130</v>
      </c>
      <c r="G62" s="92" t="s">
        <v>49</v>
      </c>
      <c r="H62" s="92" t="s">
        <v>49</v>
      </c>
      <c r="I62" s="92" t="s">
        <v>49</v>
      </c>
      <c r="J62" s="92" t="s">
        <v>49</v>
      </c>
      <c r="K62" s="92" t="s">
        <v>49</v>
      </c>
    </row>
    <row r="63" spans="1:12" ht="60" x14ac:dyDescent="0.25">
      <c r="A63" s="145" t="s">
        <v>131</v>
      </c>
      <c r="B63" s="150"/>
      <c r="C63" s="146">
        <v>3</v>
      </c>
      <c r="D63" s="147">
        <v>50000</v>
      </c>
      <c r="E63" s="148">
        <f t="shared" si="1"/>
        <v>150000</v>
      </c>
      <c r="F63" s="149"/>
      <c r="G63" s="92"/>
      <c r="H63" s="92"/>
      <c r="I63" s="92"/>
      <c r="J63" s="92"/>
      <c r="K63" s="92"/>
    </row>
    <row r="64" spans="1:12" x14ac:dyDescent="0.25">
      <c r="A64" s="145"/>
      <c r="B64" s="150"/>
      <c r="C64" s="146"/>
      <c r="D64" s="147"/>
      <c r="E64" s="147"/>
      <c r="F64" s="149"/>
      <c r="G64" s="92"/>
      <c r="H64" s="92"/>
      <c r="I64" s="92"/>
      <c r="J64" s="92"/>
      <c r="K64" s="92"/>
    </row>
    <row r="65" spans="1:11" x14ac:dyDescent="0.25">
      <c r="A65" s="145"/>
      <c r="B65" s="150"/>
      <c r="C65" s="146"/>
      <c r="D65" s="147"/>
      <c r="E65" s="147"/>
      <c r="F65" s="149"/>
      <c r="G65" s="92"/>
      <c r="H65" s="92"/>
      <c r="I65" s="92"/>
      <c r="J65" s="92"/>
      <c r="K65" s="92"/>
    </row>
    <row r="66" spans="1:11" ht="15.75" thickBot="1" x14ac:dyDescent="0.3">
      <c r="A66" s="153" t="s">
        <v>132</v>
      </c>
      <c r="B66" s="154"/>
      <c r="C66" s="154"/>
      <c r="D66" s="154"/>
      <c r="E66" s="155">
        <f>SUM(E5:E65)</f>
        <v>49116600</v>
      </c>
      <c r="F66" s="155">
        <f>F56+F52+F36+F11+F4</f>
        <v>49116600</v>
      </c>
      <c r="G66" s="92"/>
      <c r="H66" s="92"/>
      <c r="I66" s="92"/>
      <c r="J66" s="92"/>
      <c r="K66" s="110"/>
    </row>
    <row r="67" spans="1:11" ht="15.75" thickBot="1" x14ac:dyDescent="0.3">
      <c r="A67" s="156" t="s">
        <v>133</v>
      </c>
      <c r="B67" s="157"/>
      <c r="C67" s="157"/>
      <c r="D67" s="157"/>
      <c r="E67" s="157"/>
      <c r="F67" s="155">
        <f>E53+E47+E49+F51+E43+E42+E41+E40+E39+E38+E16+E13+E8+(E7/4)+E6</f>
        <v>2207800</v>
      </c>
    </row>
    <row r="68" spans="1:11" ht="15.75" thickBot="1" x14ac:dyDescent="0.3">
      <c r="A68" s="158" t="s">
        <v>134</v>
      </c>
      <c r="B68" s="159"/>
      <c r="C68" s="159"/>
      <c r="D68" s="159"/>
      <c r="E68" s="159"/>
      <c r="F68" s="155">
        <f>5400000-F67</f>
        <v>3192200</v>
      </c>
    </row>
  </sheetData>
  <mergeCells count="11">
    <mergeCell ref="A36:E36"/>
    <mergeCell ref="A37:A42"/>
    <mergeCell ref="A45:A50"/>
    <mergeCell ref="A52:E52"/>
    <mergeCell ref="A56:E56"/>
    <mergeCell ref="A18:E18"/>
    <mergeCell ref="A2:F2"/>
    <mergeCell ref="G2:K2"/>
    <mergeCell ref="A4:E4"/>
    <mergeCell ref="A11:E11"/>
    <mergeCell ref="A12:E1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39597933</IDBDocs_x0020_Number>
    <TaxCatchAll xmlns="9c571b2f-e523-4ab2-ba2e-09e151a03ef4">
      <Value>5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IFD/FMM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>3541/BL-HO</Approval_x0020_Number>
    <Document_x0020_Author xmlns="9c571b2f-e523-4ab2-ba2e-09e151a03ef4">Armendariz, Edna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HO-L1108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RM-FIS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0E1403FD5609764899B5B6245607A37D" ma:contentTypeVersion="0" ma:contentTypeDescription="A content type to manage public (operations) IDB documents" ma:contentTypeScope="" ma:versionID="5e91741eaa7f2cee35474fe5c85e834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f32c5dd488d5d8caf8715745ccb806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7b6cc8-aa77-492b-a3d9-e2df0bc5e2b3}" ma:internalName="TaxCatchAll" ma:showField="CatchAllData" ma:web="2797acde-cc60-4331-81ae-cdd226a0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7b6cc8-aa77-492b-a3d9-e2df0bc5e2b3}" ma:internalName="TaxCatchAllLabel" ma:readOnly="true" ma:showField="CatchAllDataLabel" ma:web="2797acde-cc60-4331-81ae-cdd226a0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A93FC0-A63D-4018-8EAA-A81699171B17}"/>
</file>

<file path=customXml/itemProps2.xml><?xml version="1.0" encoding="utf-8"?>
<ds:datastoreItem xmlns:ds="http://schemas.openxmlformats.org/officeDocument/2006/customXml" ds:itemID="{DC3404C7-EA64-4C18-A7CB-9BC5F1EC72C4}"/>
</file>

<file path=customXml/itemProps3.xml><?xml version="1.0" encoding="utf-8"?>
<ds:datastoreItem xmlns:ds="http://schemas.openxmlformats.org/officeDocument/2006/customXml" ds:itemID="{B6FFC8B6-7AF4-4ECF-8C75-C52BD3F21977}"/>
</file>

<file path=customXml/itemProps4.xml><?xml version="1.0" encoding="utf-8"?>
<ds:datastoreItem xmlns:ds="http://schemas.openxmlformats.org/officeDocument/2006/customXml" ds:itemID="{6C1B0488-0F39-456E-89BA-B8269F61F580}"/>
</file>

<file path=customXml/itemProps5.xml><?xml version="1.0" encoding="utf-8"?>
<ds:datastoreItem xmlns:ds="http://schemas.openxmlformats.org/officeDocument/2006/customXml" ds:itemID="{77F84C0F-89A4-4B13-B8F3-A330D23B03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1. Plan de Adquisiciones Sint.</vt:lpstr>
      <vt:lpstr>2. Plan de Adquisiciones Global</vt:lpstr>
      <vt:lpstr>3. Presupuesto detallado-POA</vt:lpstr>
      <vt:lpstr>4.Plan Ejecucion Plurianual-PEP</vt:lpstr>
      <vt:lpstr>5. Presupuesto POD</vt:lpstr>
      <vt:lpstr>Presupuesto original HN2</vt:lpstr>
      <vt:lpstr>'2. Plan de Adquisiciones Global'!Print_Area</vt:lpstr>
      <vt:lpstr>'3. Presupuesto detallado-POA'!Print_Area</vt:lpstr>
      <vt:lpstr>'4.Plan Ejecucion Plurianual-PEP'!Print_Area</vt:lpstr>
    </vt:vector>
  </TitlesOfParts>
  <Company>TotalCode Software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Presupuesto Detallado </dc:title>
  <dc:creator>Diego Reinoso</dc:creator>
  <cp:lastModifiedBy>Test</cp:lastModifiedBy>
  <cp:lastPrinted>2015-04-28T15:18:49Z</cp:lastPrinted>
  <dcterms:created xsi:type="dcterms:W3CDTF">2013-04-08T21:46:41Z</dcterms:created>
  <dcterms:modified xsi:type="dcterms:W3CDTF">2015-05-08T19:33:59Z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0x01010046CF21643EE8D14686A648AA6DAD0892000E1403FD5609764899B5B6245607A37D</vt:lpwstr>
  </property>
  <property fmtid="{D5CDD505-2E9C-101B-9397-08002B2CF9AE}" pid="3" name="TaxKeyword">
    <vt:lpwstr/>
  </property>
  <property fmtid="{D5CDD505-2E9C-101B-9397-08002B2CF9AE}" pid="4" name="Function Operations IDB">
    <vt:lpwstr>6;#IDBDocs|cca77002-e150-4b2d-ab1f-1d7a7cdcae16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5;#Unclassified|a6dff32e-d477-44cd-a56b-85efe9e0a56c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5;#Unclassified|a6dff32e-d477-44cd-a56b-85efe9e0a56c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