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 defaultThemeVersion="124226"/>
  <bookViews>
    <workbookView xWindow="0" yWindow="60" windowWidth="20490" windowHeight="7095"/>
  </bookViews>
  <sheets>
    <sheet name="Presupuesto EUROS y DOLARES" sheetId="20" r:id="rId1"/>
    <sheet name="RESUMEN" sheetId="16" r:id="rId2"/>
    <sheet name="Presupuesto EUROS y DOLARES (1)" sheetId="21" state="hidden" r:id="rId3"/>
  </sheets>
  <externalReferences>
    <externalReference r:id="rId4"/>
  </externalReferences>
  <definedNames>
    <definedName name="_xlnm.Print_Area" localSheetId="0">'Presupuesto EUROS y DOLARES'!$C$1:$H$192</definedName>
    <definedName name="_xlnm.Print_Area" localSheetId="2">'Presupuesto EUROS y DOLARES (1)'!$A$1:$F$254</definedName>
  </definedNames>
  <calcPr calcId="171027" concurrentCalc="0"/>
</workbook>
</file>

<file path=xl/calcChain.xml><?xml version="1.0" encoding="utf-8"?>
<calcChain xmlns="http://schemas.openxmlformats.org/spreadsheetml/2006/main">
  <c r="E93" i="20" l="1"/>
  <c r="E190" i="20"/>
  <c r="D190" i="20"/>
  <c r="F190" i="20"/>
  <c r="G93" i="20"/>
  <c r="G190" i="20"/>
  <c r="H190" i="20"/>
  <c r="E107" i="20"/>
  <c r="D10" i="20"/>
  <c r="D107" i="20"/>
  <c r="D106" i="20"/>
  <c r="D109" i="20"/>
  <c r="D108" i="20"/>
  <c r="D111" i="20"/>
  <c r="D112" i="20"/>
  <c r="D113" i="20"/>
  <c r="D114" i="20"/>
  <c r="D115" i="20"/>
  <c r="D116" i="20"/>
  <c r="D110" i="20"/>
  <c r="D118" i="20"/>
  <c r="D119" i="20"/>
  <c r="D120" i="20"/>
  <c r="D121" i="20"/>
  <c r="D117" i="20"/>
  <c r="D123" i="20"/>
  <c r="D122" i="20"/>
  <c r="D125" i="20"/>
  <c r="D126" i="20"/>
  <c r="D124" i="20"/>
  <c r="D128" i="20"/>
  <c r="D129" i="20"/>
  <c r="D130" i="20"/>
  <c r="D127" i="20"/>
  <c r="D132" i="20"/>
  <c r="D133" i="20"/>
  <c r="D131" i="20"/>
  <c r="D38" i="20"/>
  <c r="D135" i="20"/>
  <c r="D134" i="20"/>
  <c r="D137" i="20"/>
  <c r="D138" i="20"/>
  <c r="D139" i="20"/>
  <c r="D140" i="20"/>
  <c r="D136" i="20"/>
  <c r="D142" i="20"/>
  <c r="D105" i="20"/>
  <c r="F11" i="16"/>
  <c r="E12" i="16"/>
  <c r="D183" i="20"/>
  <c r="E183" i="20"/>
  <c r="F183" i="20"/>
  <c r="G183" i="20"/>
  <c r="H183" i="20"/>
  <c r="H142" i="20"/>
  <c r="G142" i="20"/>
  <c r="F142" i="20"/>
  <c r="E142" i="20"/>
  <c r="H84" i="20"/>
  <c r="H79" i="20"/>
  <c r="I88" i="20"/>
  <c r="G92" i="20"/>
  <c r="G189" i="20"/>
  <c r="F92" i="20"/>
  <c r="F189" i="20"/>
  <c r="E92" i="20"/>
  <c r="E189" i="20"/>
  <c r="D92" i="20"/>
  <c r="D189" i="20"/>
  <c r="G188" i="20"/>
  <c r="F188" i="20"/>
  <c r="E188" i="20"/>
  <c r="D188" i="20"/>
  <c r="G187" i="20"/>
  <c r="F187" i="20"/>
  <c r="E187" i="20"/>
  <c r="D187" i="20"/>
  <c r="G186" i="20"/>
  <c r="F186" i="20"/>
  <c r="E186" i="20"/>
  <c r="D186" i="20"/>
  <c r="H10" i="20"/>
  <c r="H9" i="20"/>
  <c r="H12" i="20"/>
  <c r="H11" i="20"/>
  <c r="H14" i="20"/>
  <c r="H15" i="20"/>
  <c r="H16" i="20"/>
  <c r="H17" i="20"/>
  <c r="H18" i="20"/>
  <c r="H19" i="20"/>
  <c r="H13" i="20"/>
  <c r="H21" i="20"/>
  <c r="H22" i="20"/>
  <c r="H23" i="20"/>
  <c r="H24" i="20"/>
  <c r="H20" i="20"/>
  <c r="H26" i="20"/>
  <c r="H25" i="20"/>
  <c r="H28" i="20"/>
  <c r="H29" i="20"/>
  <c r="H27" i="20"/>
  <c r="H31" i="20"/>
  <c r="H32" i="20"/>
  <c r="H33" i="20"/>
  <c r="H30" i="20"/>
  <c r="H35" i="20"/>
  <c r="H36" i="20"/>
  <c r="H34" i="20"/>
  <c r="H38" i="20"/>
  <c r="H37" i="20"/>
  <c r="H40" i="20"/>
  <c r="H41" i="20"/>
  <c r="H42" i="20"/>
  <c r="H43" i="20"/>
  <c r="H39" i="20"/>
  <c r="H8" i="20"/>
  <c r="B4" i="16"/>
  <c r="C4" i="16"/>
  <c r="L75" i="20"/>
  <c r="L140" i="20"/>
  <c r="L135" i="20"/>
  <c r="L78" i="20"/>
  <c r="E140" i="20"/>
  <c r="F140" i="20"/>
  <c r="G140" i="20"/>
  <c r="H140" i="20"/>
  <c r="D176" i="20"/>
  <c r="E176" i="20"/>
  <c r="F176" i="20"/>
  <c r="G176" i="20"/>
  <c r="H176" i="20"/>
  <c r="D181" i="20"/>
  <c r="E181" i="20"/>
  <c r="F181" i="20"/>
  <c r="G181" i="20"/>
  <c r="H181" i="20"/>
  <c r="L132" i="20"/>
  <c r="L83" i="20"/>
  <c r="E145" i="20"/>
  <c r="E146" i="20"/>
  <c r="E144" i="20"/>
  <c r="E148" i="20"/>
  <c r="E149" i="20"/>
  <c r="E150" i="20"/>
  <c r="E147" i="20"/>
  <c r="E152" i="20"/>
  <c r="E153" i="20"/>
  <c r="E154" i="20"/>
  <c r="E151" i="20"/>
  <c r="E156" i="20"/>
  <c r="E155" i="20"/>
  <c r="E158" i="20"/>
  <c r="E157" i="20"/>
  <c r="E160" i="20"/>
  <c r="E161" i="20"/>
  <c r="E162" i="20"/>
  <c r="E163" i="20"/>
  <c r="E164" i="20"/>
  <c r="E165" i="20"/>
  <c r="E166" i="20"/>
  <c r="E167" i="20"/>
  <c r="E168" i="20"/>
  <c r="E159" i="20"/>
  <c r="E170" i="20"/>
  <c r="E169" i="20"/>
  <c r="E172" i="20"/>
  <c r="E173" i="20"/>
  <c r="E171" i="20"/>
  <c r="E175" i="20"/>
  <c r="E174" i="20"/>
  <c r="E178" i="20"/>
  <c r="E179" i="20"/>
  <c r="E177" i="20"/>
  <c r="E182" i="20"/>
  <c r="E180" i="20"/>
  <c r="E143" i="20"/>
  <c r="F145" i="20"/>
  <c r="F146" i="20"/>
  <c r="F144" i="20"/>
  <c r="F148" i="20"/>
  <c r="F149" i="20"/>
  <c r="F150" i="20"/>
  <c r="F147" i="20"/>
  <c r="F152" i="20"/>
  <c r="F153" i="20"/>
  <c r="F154" i="20"/>
  <c r="F151" i="20"/>
  <c r="F156" i="20"/>
  <c r="F155" i="20"/>
  <c r="F158" i="20"/>
  <c r="F157" i="20"/>
  <c r="F160" i="20"/>
  <c r="F161" i="20"/>
  <c r="F162" i="20"/>
  <c r="F163" i="20"/>
  <c r="F164" i="20"/>
  <c r="F165" i="20"/>
  <c r="F166" i="20"/>
  <c r="F167" i="20"/>
  <c r="F168" i="20"/>
  <c r="F159" i="20"/>
  <c r="F170" i="20"/>
  <c r="F169" i="20"/>
  <c r="F172" i="20"/>
  <c r="F173" i="20"/>
  <c r="F171" i="20"/>
  <c r="F175" i="20"/>
  <c r="F174" i="20"/>
  <c r="F178" i="20"/>
  <c r="F179" i="20"/>
  <c r="F177" i="20"/>
  <c r="F182" i="20"/>
  <c r="F180" i="20"/>
  <c r="F143" i="20"/>
  <c r="G145" i="20"/>
  <c r="G146" i="20"/>
  <c r="G144" i="20"/>
  <c r="G148" i="20"/>
  <c r="G149" i="20"/>
  <c r="G150" i="20"/>
  <c r="G147" i="20"/>
  <c r="G152" i="20"/>
  <c r="G153" i="20"/>
  <c r="G154" i="20"/>
  <c r="G151" i="20"/>
  <c r="G156" i="20"/>
  <c r="G155" i="20"/>
  <c r="G158" i="20"/>
  <c r="G157" i="20"/>
  <c r="G160" i="20"/>
  <c r="G161" i="20"/>
  <c r="G162" i="20"/>
  <c r="G163" i="20"/>
  <c r="G164" i="20"/>
  <c r="G165" i="20"/>
  <c r="G166" i="20"/>
  <c r="G167" i="20"/>
  <c r="G168" i="20"/>
  <c r="G159" i="20"/>
  <c r="G170" i="20"/>
  <c r="G169" i="20"/>
  <c r="G172" i="20"/>
  <c r="G173" i="20"/>
  <c r="G171" i="20"/>
  <c r="G175" i="20"/>
  <c r="G174" i="20"/>
  <c r="G178" i="20"/>
  <c r="G179" i="20"/>
  <c r="G177" i="20"/>
  <c r="G182" i="20"/>
  <c r="G180" i="20"/>
  <c r="G143" i="20"/>
  <c r="D145" i="20"/>
  <c r="H145" i="20"/>
  <c r="D146" i="20"/>
  <c r="H146" i="20"/>
  <c r="H144" i="20"/>
  <c r="D148" i="20"/>
  <c r="H148" i="20"/>
  <c r="D149" i="20"/>
  <c r="H149" i="20"/>
  <c r="D150" i="20"/>
  <c r="H150" i="20"/>
  <c r="H147" i="20"/>
  <c r="D152" i="20"/>
  <c r="H152" i="20"/>
  <c r="D153" i="20"/>
  <c r="H153" i="20"/>
  <c r="D154" i="20"/>
  <c r="H154" i="20"/>
  <c r="H151" i="20"/>
  <c r="D156" i="20"/>
  <c r="H156" i="20"/>
  <c r="H155" i="20"/>
  <c r="D158" i="20"/>
  <c r="H158" i="20"/>
  <c r="H157" i="20"/>
  <c r="D160" i="20"/>
  <c r="H160" i="20"/>
  <c r="D161" i="20"/>
  <c r="H161" i="20"/>
  <c r="D162" i="20"/>
  <c r="H162" i="20"/>
  <c r="D163" i="20"/>
  <c r="H163" i="20"/>
  <c r="D164" i="20"/>
  <c r="H164" i="20"/>
  <c r="D165" i="20"/>
  <c r="H165" i="20"/>
  <c r="D166" i="20"/>
  <c r="H166" i="20"/>
  <c r="D167" i="20"/>
  <c r="H167" i="20"/>
  <c r="D168" i="20"/>
  <c r="H168" i="20"/>
  <c r="H159" i="20"/>
  <c r="D170" i="20"/>
  <c r="H170" i="20"/>
  <c r="H169" i="20"/>
  <c r="D172" i="20"/>
  <c r="H172" i="20"/>
  <c r="D173" i="20"/>
  <c r="H173" i="20"/>
  <c r="H171" i="20"/>
  <c r="D175" i="20"/>
  <c r="H175" i="20"/>
  <c r="H174" i="20"/>
  <c r="D178" i="20"/>
  <c r="H178" i="20"/>
  <c r="D179" i="20"/>
  <c r="H179" i="20"/>
  <c r="H177" i="20"/>
  <c r="D182" i="20"/>
  <c r="H182" i="20"/>
  <c r="H180" i="20"/>
  <c r="H143" i="20"/>
  <c r="D144" i="20"/>
  <c r="D147" i="20"/>
  <c r="D151" i="20"/>
  <c r="D155" i="20"/>
  <c r="D157" i="20"/>
  <c r="D159" i="20"/>
  <c r="D169" i="20"/>
  <c r="D171" i="20"/>
  <c r="D174" i="20"/>
  <c r="D177" i="20"/>
  <c r="D180" i="20"/>
  <c r="D143" i="20"/>
  <c r="D184" i="20"/>
  <c r="E106" i="20"/>
  <c r="E109" i="20"/>
  <c r="E108" i="20"/>
  <c r="E111" i="20"/>
  <c r="E112" i="20"/>
  <c r="E113" i="20"/>
  <c r="E114" i="20"/>
  <c r="E115" i="20"/>
  <c r="E116" i="20"/>
  <c r="E110" i="20"/>
  <c r="E118" i="20"/>
  <c r="E119" i="20"/>
  <c r="E120" i="20"/>
  <c r="E121" i="20"/>
  <c r="E117" i="20"/>
  <c r="E123" i="20"/>
  <c r="E122" i="20"/>
  <c r="E125" i="20"/>
  <c r="E126" i="20"/>
  <c r="E124" i="20"/>
  <c r="E128" i="20"/>
  <c r="E129" i="20"/>
  <c r="E130" i="20"/>
  <c r="E127" i="20"/>
  <c r="E132" i="20"/>
  <c r="E133" i="20"/>
  <c r="E131" i="20"/>
  <c r="E135" i="20"/>
  <c r="E134" i="20"/>
  <c r="E137" i="20"/>
  <c r="E138" i="20"/>
  <c r="E139" i="20"/>
  <c r="E136" i="20"/>
  <c r="E105" i="20"/>
  <c r="F107" i="20"/>
  <c r="F106" i="20"/>
  <c r="F109" i="20"/>
  <c r="F108" i="20"/>
  <c r="F111" i="20"/>
  <c r="F112" i="20"/>
  <c r="F113" i="20"/>
  <c r="F114" i="20"/>
  <c r="F115" i="20"/>
  <c r="F116" i="20"/>
  <c r="F110" i="20"/>
  <c r="F118" i="20"/>
  <c r="F119" i="20"/>
  <c r="F120" i="20"/>
  <c r="F121" i="20"/>
  <c r="F117" i="20"/>
  <c r="F123" i="20"/>
  <c r="F122" i="20"/>
  <c r="F125" i="20"/>
  <c r="F126" i="20"/>
  <c r="F124" i="20"/>
  <c r="F128" i="20"/>
  <c r="F129" i="20"/>
  <c r="F130" i="20"/>
  <c r="F127" i="20"/>
  <c r="F132" i="20"/>
  <c r="F133" i="20"/>
  <c r="F131" i="20"/>
  <c r="F135" i="20"/>
  <c r="F134" i="20"/>
  <c r="F137" i="20"/>
  <c r="F138" i="20"/>
  <c r="F139" i="20"/>
  <c r="F136" i="20"/>
  <c r="F105" i="20"/>
  <c r="G107" i="20"/>
  <c r="G106" i="20"/>
  <c r="G109" i="20"/>
  <c r="G108" i="20"/>
  <c r="G111" i="20"/>
  <c r="G112" i="20"/>
  <c r="G113" i="20"/>
  <c r="G114" i="20"/>
  <c r="G115" i="20"/>
  <c r="G116" i="20"/>
  <c r="G110" i="20"/>
  <c r="G118" i="20"/>
  <c r="G119" i="20"/>
  <c r="G120" i="20"/>
  <c r="G121" i="20"/>
  <c r="G117" i="20"/>
  <c r="G123" i="20"/>
  <c r="G122" i="20"/>
  <c r="G125" i="20"/>
  <c r="G126" i="20"/>
  <c r="G124" i="20"/>
  <c r="G128" i="20"/>
  <c r="G129" i="20"/>
  <c r="G130" i="20"/>
  <c r="G127" i="20"/>
  <c r="G132" i="20"/>
  <c r="G133" i="20"/>
  <c r="G131" i="20"/>
  <c r="G135" i="20"/>
  <c r="G134" i="20"/>
  <c r="G137" i="20"/>
  <c r="G138" i="20"/>
  <c r="G139" i="20"/>
  <c r="G136" i="20"/>
  <c r="G105" i="20"/>
  <c r="H107" i="20"/>
  <c r="H106" i="20"/>
  <c r="H109" i="20"/>
  <c r="H108" i="20"/>
  <c r="H111" i="20"/>
  <c r="H112" i="20"/>
  <c r="H113" i="20"/>
  <c r="H114" i="20"/>
  <c r="H115" i="20"/>
  <c r="H116" i="20"/>
  <c r="H110" i="20"/>
  <c r="H118" i="20"/>
  <c r="H119" i="20"/>
  <c r="H120" i="20"/>
  <c r="H121" i="20"/>
  <c r="H117" i="20"/>
  <c r="H123" i="20"/>
  <c r="H122" i="20"/>
  <c r="H125" i="20"/>
  <c r="H126" i="20"/>
  <c r="H124" i="20"/>
  <c r="H128" i="20"/>
  <c r="H129" i="20"/>
  <c r="H130" i="20"/>
  <c r="H127" i="20"/>
  <c r="H132" i="20"/>
  <c r="H133" i="20"/>
  <c r="H131" i="20"/>
  <c r="H135" i="20"/>
  <c r="H134" i="20"/>
  <c r="H137" i="20"/>
  <c r="H138" i="20"/>
  <c r="H139" i="20"/>
  <c r="H136" i="20"/>
  <c r="H105" i="20"/>
  <c r="E47" i="20"/>
  <c r="E50" i="20"/>
  <c r="E54" i="20"/>
  <c r="E58" i="20"/>
  <c r="E60" i="20"/>
  <c r="E62" i="20"/>
  <c r="E72" i="20"/>
  <c r="E74" i="20"/>
  <c r="E77" i="20"/>
  <c r="E80" i="20"/>
  <c r="E83" i="20"/>
  <c r="E46" i="20"/>
  <c r="F47" i="20"/>
  <c r="F50" i="20"/>
  <c r="F54" i="20"/>
  <c r="F58" i="20"/>
  <c r="F60" i="20"/>
  <c r="F62" i="20"/>
  <c r="F72" i="20"/>
  <c r="F74" i="20"/>
  <c r="F77" i="20"/>
  <c r="F80" i="20"/>
  <c r="F83" i="20"/>
  <c r="F46" i="20"/>
  <c r="G47" i="20"/>
  <c r="G50" i="20"/>
  <c r="G54" i="20"/>
  <c r="G58" i="20"/>
  <c r="G60" i="20"/>
  <c r="G62" i="20"/>
  <c r="G72" i="20"/>
  <c r="G74" i="20"/>
  <c r="G77" i="20"/>
  <c r="G80" i="20"/>
  <c r="G83" i="20"/>
  <c r="G46" i="20"/>
  <c r="H48" i="20"/>
  <c r="H49" i="20"/>
  <c r="H47" i="20"/>
  <c r="H51" i="20"/>
  <c r="H52" i="20"/>
  <c r="H53" i="20"/>
  <c r="H50" i="20"/>
  <c r="H55" i="20"/>
  <c r="H56" i="20"/>
  <c r="H57" i="20"/>
  <c r="H54" i="20"/>
  <c r="H59" i="20"/>
  <c r="H58" i="20"/>
  <c r="H61" i="20"/>
  <c r="H60" i="20"/>
  <c r="H63" i="20"/>
  <c r="H64" i="20"/>
  <c r="H65" i="20"/>
  <c r="H66" i="20"/>
  <c r="H67" i="20"/>
  <c r="H68" i="20"/>
  <c r="H69" i="20"/>
  <c r="H70" i="20"/>
  <c r="H71" i="20"/>
  <c r="H62" i="20"/>
  <c r="H73" i="20"/>
  <c r="H72" i="20"/>
  <c r="H75" i="20"/>
  <c r="H76" i="20"/>
  <c r="H74" i="20"/>
  <c r="H78" i="20"/>
  <c r="H77" i="20"/>
  <c r="H81" i="20"/>
  <c r="H82" i="20"/>
  <c r="H80" i="20"/>
  <c r="H85" i="20"/>
  <c r="H83" i="20"/>
  <c r="H46" i="20"/>
  <c r="D47" i="20"/>
  <c r="D50" i="20"/>
  <c r="D54" i="20"/>
  <c r="D58" i="20"/>
  <c r="D60" i="20"/>
  <c r="D62" i="20"/>
  <c r="D72" i="20"/>
  <c r="D74" i="20"/>
  <c r="D77" i="20"/>
  <c r="D80" i="20"/>
  <c r="D83" i="20"/>
  <c r="D46" i="20"/>
  <c r="E9" i="20"/>
  <c r="E11" i="20"/>
  <c r="E13" i="20"/>
  <c r="E20" i="20"/>
  <c r="E25" i="20"/>
  <c r="E27" i="20"/>
  <c r="E30" i="20"/>
  <c r="E34" i="20"/>
  <c r="E37" i="20"/>
  <c r="E39" i="20"/>
  <c r="E8" i="20"/>
  <c r="E87" i="20"/>
  <c r="F9" i="20"/>
  <c r="F11" i="20"/>
  <c r="F13" i="20"/>
  <c r="F20" i="20"/>
  <c r="F25" i="20"/>
  <c r="F27" i="20"/>
  <c r="F30" i="20"/>
  <c r="F34" i="20"/>
  <c r="F37" i="20"/>
  <c r="F39" i="20"/>
  <c r="F8" i="20"/>
  <c r="F87" i="20"/>
  <c r="G9" i="20"/>
  <c r="G11" i="20"/>
  <c r="G13" i="20"/>
  <c r="G20" i="20"/>
  <c r="G25" i="20"/>
  <c r="G27" i="20"/>
  <c r="G30" i="20"/>
  <c r="G34" i="20"/>
  <c r="G37" i="20"/>
  <c r="G39" i="20"/>
  <c r="G8" i="20"/>
  <c r="G87" i="20"/>
  <c r="H87" i="20"/>
  <c r="D9" i="20"/>
  <c r="D11" i="20"/>
  <c r="D13" i="20"/>
  <c r="D20" i="20"/>
  <c r="D25" i="20"/>
  <c r="D27" i="20"/>
  <c r="D30" i="20"/>
  <c r="D34" i="20"/>
  <c r="D37" i="20"/>
  <c r="D39" i="20"/>
  <c r="D8" i="20"/>
  <c r="D87" i="20"/>
  <c r="B10" i="21"/>
  <c r="B138" i="21"/>
  <c r="B11" i="21"/>
  <c r="B139" i="21"/>
  <c r="B12" i="21"/>
  <c r="B140" i="21"/>
  <c r="B13" i="21"/>
  <c r="B141" i="21"/>
  <c r="B14" i="21"/>
  <c r="B142" i="21"/>
  <c r="B15" i="21"/>
  <c r="B143" i="21"/>
  <c r="B137" i="21"/>
  <c r="B145" i="21"/>
  <c r="B146" i="21"/>
  <c r="B147" i="21"/>
  <c r="B144" i="21"/>
  <c r="B149" i="21"/>
  <c r="B150" i="21"/>
  <c r="B151" i="21"/>
  <c r="B152" i="21"/>
  <c r="B153" i="21"/>
  <c r="B154" i="21"/>
  <c r="B155" i="21"/>
  <c r="B148" i="21"/>
  <c r="B157" i="21"/>
  <c r="B158" i="21"/>
  <c r="B159" i="21"/>
  <c r="B160" i="21"/>
  <c r="B161" i="21"/>
  <c r="B162" i="21"/>
  <c r="B156" i="21"/>
  <c r="B164" i="21"/>
  <c r="B165" i="21"/>
  <c r="B166" i="21"/>
  <c r="B167" i="21"/>
  <c r="B168" i="21"/>
  <c r="B163" i="21"/>
  <c r="B170" i="21"/>
  <c r="B171" i="21"/>
  <c r="B172" i="21"/>
  <c r="B173" i="21"/>
  <c r="B174" i="21"/>
  <c r="B175" i="21"/>
  <c r="B176" i="21"/>
  <c r="B169" i="21"/>
  <c r="B178" i="21"/>
  <c r="B179" i="21"/>
  <c r="B180" i="21"/>
  <c r="B181" i="21"/>
  <c r="B177" i="21"/>
  <c r="B183" i="21"/>
  <c r="B184" i="21"/>
  <c r="B185" i="21"/>
  <c r="B182" i="21"/>
  <c r="B59" i="21"/>
  <c r="B187" i="21"/>
  <c r="B186" i="21"/>
  <c r="B189" i="21"/>
  <c r="B190" i="21"/>
  <c r="B191" i="21"/>
  <c r="B192" i="21"/>
  <c r="B193" i="21"/>
  <c r="B188" i="21"/>
  <c r="B195" i="21"/>
  <c r="B194" i="21"/>
  <c r="B136" i="21"/>
  <c r="C138" i="21"/>
  <c r="C139" i="21"/>
  <c r="C140" i="21"/>
  <c r="C141" i="21"/>
  <c r="C142" i="21"/>
  <c r="C143" i="21"/>
  <c r="C137" i="21"/>
  <c r="C145" i="21"/>
  <c r="C146" i="21"/>
  <c r="C147" i="21"/>
  <c r="C144" i="21"/>
  <c r="C149" i="21"/>
  <c r="C150" i="21"/>
  <c r="C151" i="21"/>
  <c r="C152" i="21"/>
  <c r="C153" i="21"/>
  <c r="C154" i="21"/>
  <c r="C155" i="21"/>
  <c r="C148" i="21"/>
  <c r="C157" i="21"/>
  <c r="C158" i="21"/>
  <c r="C159" i="21"/>
  <c r="C160" i="21"/>
  <c r="C161" i="21"/>
  <c r="C162" i="21"/>
  <c r="C156" i="21"/>
  <c r="C164" i="21"/>
  <c r="C165" i="21"/>
  <c r="C166" i="21"/>
  <c r="C167" i="21"/>
  <c r="C168" i="21"/>
  <c r="C163" i="21"/>
  <c r="C170" i="21"/>
  <c r="C171" i="21"/>
  <c r="C172" i="21"/>
  <c r="C173" i="21"/>
  <c r="C174" i="21"/>
  <c r="C175" i="21"/>
  <c r="C176" i="21"/>
  <c r="C169" i="21"/>
  <c r="C178" i="21"/>
  <c r="C179" i="21"/>
  <c r="C180" i="21"/>
  <c r="C181" i="21"/>
  <c r="C177" i="21"/>
  <c r="C183" i="21"/>
  <c r="C184" i="21"/>
  <c r="C185" i="21"/>
  <c r="C182" i="21"/>
  <c r="C187" i="21"/>
  <c r="C186" i="21"/>
  <c r="C189" i="21"/>
  <c r="C190" i="21"/>
  <c r="C191" i="21"/>
  <c r="C192" i="21"/>
  <c r="C193" i="21"/>
  <c r="C188" i="21"/>
  <c r="C195" i="21"/>
  <c r="C194" i="21"/>
  <c r="C136" i="21"/>
  <c r="D138" i="21"/>
  <c r="D139" i="21"/>
  <c r="D140" i="21"/>
  <c r="D141" i="21"/>
  <c r="D142" i="21"/>
  <c r="D143" i="21"/>
  <c r="D137" i="21"/>
  <c r="D145" i="21"/>
  <c r="D146" i="21"/>
  <c r="D147" i="21"/>
  <c r="D144" i="21"/>
  <c r="D149" i="21"/>
  <c r="D150" i="21"/>
  <c r="D151" i="21"/>
  <c r="D152" i="21"/>
  <c r="D153" i="21"/>
  <c r="D154" i="21"/>
  <c r="D155" i="21"/>
  <c r="D148" i="21"/>
  <c r="D157" i="21"/>
  <c r="D158" i="21"/>
  <c r="D159" i="21"/>
  <c r="D160" i="21"/>
  <c r="D161" i="21"/>
  <c r="D162" i="21"/>
  <c r="D156" i="21"/>
  <c r="D164" i="21"/>
  <c r="D165" i="21"/>
  <c r="D166" i="21"/>
  <c r="D167" i="21"/>
  <c r="D168" i="21"/>
  <c r="D163" i="21"/>
  <c r="D170" i="21"/>
  <c r="D171" i="21"/>
  <c r="D172" i="21"/>
  <c r="D173" i="21"/>
  <c r="D174" i="21"/>
  <c r="D175" i="21"/>
  <c r="D176" i="21"/>
  <c r="D169" i="21"/>
  <c r="D178" i="21"/>
  <c r="D179" i="21"/>
  <c r="D180" i="21"/>
  <c r="D181" i="21"/>
  <c r="D177" i="21"/>
  <c r="D183" i="21"/>
  <c r="D184" i="21"/>
  <c r="D185" i="21"/>
  <c r="D182" i="21"/>
  <c r="D187" i="21"/>
  <c r="D186" i="21"/>
  <c r="D189" i="21"/>
  <c r="D190" i="21"/>
  <c r="D191" i="21"/>
  <c r="D192" i="21"/>
  <c r="D193" i="21"/>
  <c r="D188" i="21"/>
  <c r="D195" i="21"/>
  <c r="D194" i="21"/>
  <c r="D136" i="21"/>
  <c r="E138" i="21"/>
  <c r="E139" i="21"/>
  <c r="E140" i="21"/>
  <c r="E141" i="21"/>
  <c r="E142" i="21"/>
  <c r="E143" i="21"/>
  <c r="E137" i="21"/>
  <c r="E145" i="21"/>
  <c r="E146" i="21"/>
  <c r="E147" i="21"/>
  <c r="E144" i="21"/>
  <c r="E149" i="21"/>
  <c r="E150" i="21"/>
  <c r="E151" i="21"/>
  <c r="E152" i="21"/>
  <c r="E153" i="21"/>
  <c r="E154" i="21"/>
  <c r="E155" i="21"/>
  <c r="E148" i="21"/>
  <c r="E157" i="21"/>
  <c r="E158" i="21"/>
  <c r="E159" i="21"/>
  <c r="E160" i="21"/>
  <c r="E161" i="21"/>
  <c r="E162" i="21"/>
  <c r="E156" i="21"/>
  <c r="E164" i="21"/>
  <c r="E165" i="21"/>
  <c r="E166" i="21"/>
  <c r="E167" i="21"/>
  <c r="E168" i="21"/>
  <c r="E163" i="21"/>
  <c r="E170" i="21"/>
  <c r="E171" i="21"/>
  <c r="E172" i="21"/>
  <c r="E173" i="21"/>
  <c r="E174" i="21"/>
  <c r="E175" i="21"/>
  <c r="E176" i="21"/>
  <c r="E169" i="21"/>
  <c r="E178" i="21"/>
  <c r="E179" i="21"/>
  <c r="E180" i="21"/>
  <c r="E181" i="21"/>
  <c r="E177" i="21"/>
  <c r="E183" i="21"/>
  <c r="E184" i="21"/>
  <c r="E185" i="21"/>
  <c r="E182" i="21"/>
  <c r="E187" i="21"/>
  <c r="E186" i="21"/>
  <c r="E189" i="21"/>
  <c r="E190" i="21"/>
  <c r="E191" i="21"/>
  <c r="E192" i="21"/>
  <c r="E193" i="21"/>
  <c r="E188" i="21"/>
  <c r="E195" i="21"/>
  <c r="E194" i="21"/>
  <c r="E136" i="21"/>
  <c r="F136" i="21"/>
  <c r="B198" i="21"/>
  <c r="B199" i="21"/>
  <c r="B200" i="21"/>
  <c r="B201" i="21"/>
  <c r="B197" i="21"/>
  <c r="C198" i="21"/>
  <c r="C199" i="21"/>
  <c r="C200" i="21"/>
  <c r="C201" i="21"/>
  <c r="C197" i="21"/>
  <c r="D198" i="21"/>
  <c r="D199" i="21"/>
  <c r="D200" i="21"/>
  <c r="D201" i="21"/>
  <c r="D197" i="21"/>
  <c r="E198" i="21"/>
  <c r="E199" i="21"/>
  <c r="E200" i="21"/>
  <c r="E201" i="21"/>
  <c r="E197" i="21"/>
  <c r="F197" i="21"/>
  <c r="B203" i="21"/>
  <c r="B204" i="21"/>
  <c r="B205" i="21"/>
  <c r="B202" i="21"/>
  <c r="C203" i="21"/>
  <c r="C204" i="21"/>
  <c r="C205" i="21"/>
  <c r="C202" i="21"/>
  <c r="D203" i="21"/>
  <c r="D204" i="21"/>
  <c r="D205" i="21"/>
  <c r="D202" i="21"/>
  <c r="E203" i="21"/>
  <c r="E204" i="21"/>
  <c r="E205" i="21"/>
  <c r="E202" i="21"/>
  <c r="F202" i="21"/>
  <c r="B207" i="21"/>
  <c r="B208" i="21"/>
  <c r="B209" i="21"/>
  <c r="B206" i="21"/>
  <c r="C207" i="21"/>
  <c r="C208" i="21"/>
  <c r="C209" i="21"/>
  <c r="C206" i="21"/>
  <c r="D207" i="21"/>
  <c r="D208" i="21"/>
  <c r="D209" i="21"/>
  <c r="D206" i="21"/>
  <c r="E207" i="21"/>
  <c r="E208" i="21"/>
  <c r="E209" i="21"/>
  <c r="E206" i="21"/>
  <c r="F206" i="21"/>
  <c r="B211" i="21"/>
  <c r="B210" i="21"/>
  <c r="C211" i="21"/>
  <c r="C210" i="21"/>
  <c r="D211" i="21"/>
  <c r="D210" i="21"/>
  <c r="E211" i="21"/>
  <c r="E210" i="21"/>
  <c r="F210" i="21"/>
  <c r="B213" i="21"/>
  <c r="B212" i="21"/>
  <c r="C213" i="21"/>
  <c r="C212" i="21"/>
  <c r="D213" i="21"/>
  <c r="D212" i="21"/>
  <c r="E213" i="21"/>
  <c r="E212" i="21"/>
  <c r="F212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14" i="21"/>
  <c r="D215" i="21"/>
  <c r="D216" i="21"/>
  <c r="D217" i="21"/>
  <c r="D218" i="21"/>
  <c r="D219" i="21"/>
  <c r="D220" i="21"/>
  <c r="D221" i="21"/>
  <c r="D222" i="21"/>
  <c r="D223" i="21"/>
  <c r="D224" i="21"/>
  <c r="D225" i="21"/>
  <c r="D226" i="21"/>
  <c r="D227" i="21"/>
  <c r="D228" i="21"/>
  <c r="D229" i="21"/>
  <c r="D230" i="21"/>
  <c r="D214" i="21"/>
  <c r="E215" i="21"/>
  <c r="E216" i="21"/>
  <c r="E217" i="21"/>
  <c r="E218" i="21"/>
  <c r="E219" i="21"/>
  <c r="E220" i="21"/>
  <c r="E221" i="21"/>
  <c r="E222" i="21"/>
  <c r="E223" i="21"/>
  <c r="E224" i="21"/>
  <c r="E225" i="21"/>
  <c r="E226" i="21"/>
  <c r="E227" i="21"/>
  <c r="E228" i="21"/>
  <c r="E229" i="21"/>
  <c r="E230" i="21"/>
  <c r="E214" i="21"/>
  <c r="F214" i="21"/>
  <c r="B232" i="21"/>
  <c r="B231" i="21"/>
  <c r="C232" i="21"/>
  <c r="C231" i="21"/>
  <c r="D232" i="21"/>
  <c r="D231" i="21"/>
  <c r="E232" i="21"/>
  <c r="E231" i="21"/>
  <c r="F231" i="21"/>
  <c r="B234" i="21"/>
  <c r="B235" i="21"/>
  <c r="B233" i="21"/>
  <c r="C234" i="21"/>
  <c r="C235" i="21"/>
  <c r="C233" i="21"/>
  <c r="D234" i="21"/>
  <c r="D235" i="21"/>
  <c r="D233" i="21"/>
  <c r="E234" i="21"/>
  <c r="E235" i="21"/>
  <c r="E233" i="21"/>
  <c r="F233" i="21"/>
  <c r="B237" i="21"/>
  <c r="B238" i="21"/>
  <c r="B236" i="21"/>
  <c r="C237" i="21"/>
  <c r="C238" i="21"/>
  <c r="C236" i="21"/>
  <c r="D237" i="21"/>
  <c r="D238" i="21"/>
  <c r="D236" i="21"/>
  <c r="E237" i="21"/>
  <c r="E238" i="21"/>
  <c r="E236" i="21"/>
  <c r="F236" i="21"/>
  <c r="B240" i="21"/>
  <c r="B241" i="21"/>
  <c r="B239" i="21"/>
  <c r="C240" i="21"/>
  <c r="C241" i="21"/>
  <c r="C239" i="21"/>
  <c r="D240" i="21"/>
  <c r="D241" i="21"/>
  <c r="D239" i="21"/>
  <c r="E240" i="21"/>
  <c r="E241" i="21"/>
  <c r="E239" i="21"/>
  <c r="F239" i="21"/>
  <c r="B243" i="21"/>
  <c r="B244" i="21"/>
  <c r="B245" i="21"/>
  <c r="B242" i="21"/>
  <c r="C243" i="21"/>
  <c r="C244" i="21"/>
  <c r="C245" i="21"/>
  <c r="C242" i="21"/>
  <c r="D243" i="21"/>
  <c r="D244" i="21"/>
  <c r="D245" i="21"/>
  <c r="D242" i="21"/>
  <c r="E243" i="21"/>
  <c r="E244" i="21"/>
  <c r="E245" i="21"/>
  <c r="E242" i="21"/>
  <c r="F242" i="21"/>
  <c r="F196" i="21"/>
  <c r="F246" i="21"/>
  <c r="B248" i="21"/>
  <c r="C248" i="21"/>
  <c r="D248" i="21"/>
  <c r="E248" i="21"/>
  <c r="F248" i="21"/>
  <c r="B249" i="21"/>
  <c r="C249" i="21"/>
  <c r="D249" i="21"/>
  <c r="E249" i="21"/>
  <c r="F249" i="21"/>
  <c r="B250" i="21"/>
  <c r="C250" i="21"/>
  <c r="D250" i="21"/>
  <c r="E250" i="21"/>
  <c r="F250" i="21"/>
  <c r="B123" i="21"/>
  <c r="B251" i="21"/>
  <c r="C123" i="21"/>
  <c r="C251" i="21"/>
  <c r="D123" i="21"/>
  <c r="D251" i="21"/>
  <c r="E123" i="21"/>
  <c r="E251" i="21"/>
  <c r="F251" i="21"/>
  <c r="B252" i="21"/>
  <c r="C124" i="21"/>
  <c r="C252" i="21"/>
  <c r="D252" i="21"/>
  <c r="E124" i="21"/>
  <c r="E252" i="21"/>
  <c r="F252" i="21"/>
  <c r="F247" i="21"/>
  <c r="B253" i="21"/>
  <c r="C253" i="21"/>
  <c r="D253" i="21"/>
  <c r="E253" i="21"/>
  <c r="F253" i="21"/>
  <c r="F254" i="21"/>
  <c r="E196" i="21"/>
  <c r="E246" i="21"/>
  <c r="E247" i="21"/>
  <c r="E254" i="21"/>
  <c r="D196" i="21"/>
  <c r="D246" i="21"/>
  <c r="D247" i="21"/>
  <c r="D254" i="21"/>
  <c r="C196" i="21"/>
  <c r="C246" i="21"/>
  <c r="C247" i="21"/>
  <c r="C254" i="21"/>
  <c r="B196" i="21"/>
  <c r="B246" i="21"/>
  <c r="B247" i="21"/>
  <c r="B254" i="21"/>
  <c r="F245" i="21"/>
  <c r="F244" i="21"/>
  <c r="F243" i="21"/>
  <c r="F241" i="21"/>
  <c r="F240" i="21"/>
  <c r="F238" i="21"/>
  <c r="F237" i="21"/>
  <c r="F235" i="21"/>
  <c r="F234" i="21"/>
  <c r="F232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3" i="21"/>
  <c r="F211" i="21"/>
  <c r="F209" i="21"/>
  <c r="F208" i="21"/>
  <c r="F207" i="21"/>
  <c r="F205" i="21"/>
  <c r="F204" i="21"/>
  <c r="F203" i="21"/>
  <c r="F201" i="21"/>
  <c r="F200" i="21"/>
  <c r="F199" i="21"/>
  <c r="F198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B9" i="21"/>
  <c r="B16" i="21"/>
  <c r="B20" i="21"/>
  <c r="B28" i="21"/>
  <c r="B35" i="21"/>
  <c r="B41" i="21"/>
  <c r="B49" i="21"/>
  <c r="B54" i="21"/>
  <c r="B58" i="21"/>
  <c r="B60" i="21"/>
  <c r="B66" i="21"/>
  <c r="B8" i="21"/>
  <c r="B69" i="21"/>
  <c r="B74" i="21"/>
  <c r="B78" i="21"/>
  <c r="B82" i="21"/>
  <c r="B86" i="21"/>
  <c r="B103" i="21"/>
  <c r="B105" i="21"/>
  <c r="B108" i="21"/>
  <c r="B111" i="21"/>
  <c r="B114" i="21"/>
  <c r="B68" i="21"/>
  <c r="B118" i="21"/>
  <c r="C9" i="21"/>
  <c r="C16" i="21"/>
  <c r="C20" i="21"/>
  <c r="C28" i="21"/>
  <c r="C35" i="21"/>
  <c r="C41" i="21"/>
  <c r="C49" i="21"/>
  <c r="C54" i="21"/>
  <c r="C58" i="21"/>
  <c r="C60" i="21"/>
  <c r="C66" i="21"/>
  <c r="C8" i="21"/>
  <c r="C69" i="21"/>
  <c r="C74" i="21"/>
  <c r="C78" i="21"/>
  <c r="C82" i="21"/>
  <c r="C86" i="21"/>
  <c r="C103" i="21"/>
  <c r="C105" i="21"/>
  <c r="C108" i="21"/>
  <c r="C111" i="21"/>
  <c r="C114" i="21"/>
  <c r="C68" i="21"/>
  <c r="C118" i="21"/>
  <c r="D9" i="21"/>
  <c r="D16" i="21"/>
  <c r="D20" i="21"/>
  <c r="D28" i="21"/>
  <c r="D35" i="21"/>
  <c r="D41" i="21"/>
  <c r="D49" i="21"/>
  <c r="D54" i="21"/>
  <c r="D58" i="21"/>
  <c r="D60" i="21"/>
  <c r="D66" i="21"/>
  <c r="D8" i="21"/>
  <c r="D69" i="21"/>
  <c r="D74" i="21"/>
  <c r="D78" i="21"/>
  <c r="D82" i="21"/>
  <c r="D86" i="21"/>
  <c r="D103" i="21"/>
  <c r="D105" i="21"/>
  <c r="D108" i="21"/>
  <c r="D111" i="21"/>
  <c r="D114" i="21"/>
  <c r="D68" i="21"/>
  <c r="D118" i="21"/>
  <c r="E9" i="21"/>
  <c r="E16" i="21"/>
  <c r="E20" i="21"/>
  <c r="E28" i="21"/>
  <c r="E35" i="21"/>
  <c r="E41" i="21"/>
  <c r="E49" i="21"/>
  <c r="E54" i="21"/>
  <c r="E58" i="21"/>
  <c r="E60" i="21"/>
  <c r="E66" i="21"/>
  <c r="E8" i="21"/>
  <c r="E69" i="21"/>
  <c r="E74" i="21"/>
  <c r="E78" i="21"/>
  <c r="E82" i="21"/>
  <c r="E86" i="21"/>
  <c r="E103" i="21"/>
  <c r="E105" i="21"/>
  <c r="E108" i="21"/>
  <c r="E111" i="21"/>
  <c r="E114" i="21"/>
  <c r="E68" i="21"/>
  <c r="E118" i="21"/>
  <c r="F118" i="21"/>
  <c r="B119" i="21"/>
  <c r="C119" i="21"/>
  <c r="D119" i="21"/>
  <c r="E119" i="21"/>
  <c r="F119" i="21"/>
  <c r="F125" i="21"/>
  <c r="F126" i="21"/>
  <c r="H130" i="21"/>
  <c r="J130" i="21"/>
  <c r="J126" i="21"/>
  <c r="H123" i="21"/>
  <c r="H124" i="21"/>
  <c r="H126" i="21"/>
  <c r="E126" i="21"/>
  <c r="D126" i="21"/>
  <c r="C126" i="21"/>
  <c r="B126" i="21"/>
  <c r="F124" i="21"/>
  <c r="F123" i="21"/>
  <c r="F122" i="21"/>
  <c r="F121" i="21"/>
  <c r="F120" i="21"/>
  <c r="H119" i="21"/>
  <c r="H116" i="21"/>
  <c r="H117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1" i="21"/>
  <c r="F12" i="21"/>
  <c r="F13" i="21"/>
  <c r="F14" i="21"/>
  <c r="F17" i="21"/>
  <c r="F18" i="21"/>
  <c r="F25" i="21"/>
  <c r="F31" i="21"/>
  <c r="F34" i="21"/>
  <c r="F37" i="21"/>
  <c r="F38" i="21"/>
  <c r="F39" i="21"/>
  <c r="F40" i="21"/>
  <c r="F44" i="21"/>
  <c r="F45" i="21"/>
  <c r="F46" i="21"/>
  <c r="F47" i="21"/>
  <c r="F48" i="21"/>
  <c r="F53" i="21"/>
  <c r="F56" i="21"/>
  <c r="F64" i="21"/>
  <c r="F67" i="21"/>
  <c r="F72" i="21"/>
  <c r="F73" i="21"/>
  <c r="F97" i="21"/>
  <c r="F98" i="21"/>
  <c r="F99" i="21"/>
  <c r="F100" i="21"/>
  <c r="F101" i="21"/>
  <c r="F102" i="21"/>
  <c r="J102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1" i="21"/>
  <c r="F70" i="21"/>
  <c r="F69" i="21"/>
  <c r="F68" i="21"/>
  <c r="F66" i="21"/>
  <c r="F65" i="21"/>
  <c r="F63" i="21"/>
  <c r="F62" i="21"/>
  <c r="F61" i="21"/>
  <c r="F60" i="21"/>
  <c r="F59" i="21"/>
  <c r="F58" i="21"/>
  <c r="F57" i="21"/>
  <c r="F55" i="21"/>
  <c r="F54" i="21"/>
  <c r="F52" i="21"/>
  <c r="F51" i="21"/>
  <c r="F50" i="21"/>
  <c r="F49" i="21"/>
  <c r="F43" i="21"/>
  <c r="F42" i="21"/>
  <c r="F41" i="21"/>
  <c r="F36" i="21"/>
  <c r="F35" i="21"/>
  <c r="F33" i="21"/>
  <c r="F32" i="21"/>
  <c r="F30" i="21"/>
  <c r="F29" i="21"/>
  <c r="F28" i="21"/>
  <c r="F27" i="21"/>
  <c r="F26" i="21"/>
  <c r="F24" i="21"/>
  <c r="F23" i="21"/>
  <c r="F22" i="21"/>
  <c r="F21" i="21"/>
  <c r="F20" i="21"/>
  <c r="F19" i="21"/>
  <c r="F16" i="21"/>
  <c r="F15" i="21"/>
  <c r="F10" i="21"/>
  <c r="F9" i="21"/>
  <c r="F8" i="21"/>
  <c r="D88" i="20"/>
  <c r="E13" i="16"/>
  <c r="F13" i="16"/>
  <c r="G13" i="16"/>
  <c r="H4" i="16"/>
  <c r="B5" i="16"/>
  <c r="H5" i="16"/>
  <c r="H89" i="20"/>
  <c r="H90" i="20"/>
  <c r="H91" i="20"/>
  <c r="B7" i="16"/>
  <c r="H7" i="16"/>
  <c r="H92" i="20"/>
  <c r="B8" i="16"/>
  <c r="H8" i="16"/>
  <c r="H93" i="20"/>
  <c r="B9" i="16"/>
  <c r="H9" i="16"/>
  <c r="H6" i="16"/>
  <c r="H94" i="20"/>
  <c r="B10" i="16"/>
  <c r="H10" i="16"/>
  <c r="H11" i="16"/>
  <c r="H12" i="16"/>
  <c r="H13" i="16"/>
  <c r="I4" i="16"/>
  <c r="C5" i="16"/>
  <c r="I5" i="16"/>
  <c r="C7" i="16"/>
  <c r="I7" i="16"/>
  <c r="C8" i="16"/>
  <c r="I8" i="16"/>
  <c r="C9" i="16"/>
  <c r="I9" i="16"/>
  <c r="I6" i="16"/>
  <c r="C10" i="16"/>
  <c r="I10" i="16"/>
  <c r="C11" i="16"/>
  <c r="I11" i="16"/>
  <c r="C12" i="16"/>
  <c r="I12" i="16"/>
  <c r="I13" i="16"/>
  <c r="D13" i="16"/>
  <c r="C6" i="16"/>
  <c r="C13" i="16"/>
  <c r="B6" i="16"/>
  <c r="B13" i="16"/>
  <c r="E184" i="20"/>
  <c r="E185" i="20"/>
  <c r="E191" i="20"/>
  <c r="E192" i="20"/>
  <c r="F184" i="20"/>
  <c r="F185" i="20"/>
  <c r="F191" i="20"/>
  <c r="F192" i="20"/>
  <c r="G184" i="20"/>
  <c r="G185" i="20"/>
  <c r="G191" i="20"/>
  <c r="G192" i="20"/>
  <c r="H184" i="20"/>
  <c r="H186" i="20"/>
  <c r="H187" i="20"/>
  <c r="H188" i="20"/>
  <c r="H189" i="20"/>
  <c r="H185" i="20"/>
  <c r="D191" i="20"/>
  <c r="H191" i="20"/>
  <c r="H192" i="20"/>
  <c r="D185" i="20"/>
  <c r="D192" i="20"/>
  <c r="E88" i="20"/>
  <c r="E95" i="20"/>
  <c r="F88" i="20"/>
  <c r="F95" i="20"/>
  <c r="G88" i="20"/>
  <c r="G95" i="20"/>
  <c r="H88" i="20"/>
  <c r="H95" i="20"/>
  <c r="D95" i="20"/>
  <c r="B16" i="16"/>
  <c r="B17" i="16"/>
  <c r="B18" i="16"/>
</calcChain>
</file>

<file path=xl/sharedStrings.xml><?xml version="1.0" encoding="utf-8"?>
<sst xmlns="http://schemas.openxmlformats.org/spreadsheetml/2006/main" count="526" uniqueCount="207">
  <si>
    <t>TOTAL</t>
  </si>
  <si>
    <t>Ejecutar 2016</t>
  </si>
  <si>
    <t>AÑO 2                    (US$)</t>
  </si>
  <si>
    <t>AÑO 3                    (US$)</t>
  </si>
  <si>
    <t>AÑO 4                    (US$)</t>
  </si>
  <si>
    <t>TOTAL
(US$)</t>
  </si>
  <si>
    <t>Componentes</t>
  </si>
  <si>
    <t>Gestión del Programa</t>
  </si>
  <si>
    <t>Evaluación Medio Termino y Final</t>
  </si>
  <si>
    <t>Cuota de Administración 5.8% BID</t>
  </si>
  <si>
    <t>TOTAL COMPONENTES INIDE</t>
  </si>
  <si>
    <t>País: Nicaragua</t>
  </si>
  <si>
    <t>Componente 1: Fortalecimiento técnico e institucional del INIDE como órgano rector y coordinador del Sistema Estadístico Nacional</t>
  </si>
  <si>
    <t xml:space="preserve">1.1 Diseñar y difundir documentos normativos para la producción estadística del SEN </t>
  </si>
  <si>
    <t xml:space="preserve">Componente 2: Fortalecimiento de las capacidades tecnológicas para la generación y difusión de información estadística </t>
  </si>
  <si>
    <t>Servicio de reproducción de materiales para los talleres de capacitación</t>
  </si>
  <si>
    <t>Número del Proyecto: NI-X1012</t>
  </si>
  <si>
    <t>Contratación de 2 consultores nacionales para capacitaciones estadísticas metodológicas a las instituciones (2 consultores por 6 meses)</t>
  </si>
  <si>
    <t xml:space="preserve">Contratación de consultor individual para la Elaboración e implementación de Plan Estadístico Nacional </t>
  </si>
  <si>
    <r>
      <t xml:space="preserve">Alquiler de vehículo para los talleres (40 días por año por tres años, precio por día US$100.00) </t>
    </r>
    <r>
      <rPr>
        <b/>
        <sz val="11"/>
        <color indexed="8"/>
        <rFont val="Arial"/>
        <family val="2"/>
      </rPr>
      <t>Gastos operativos</t>
    </r>
  </si>
  <si>
    <t>Contratación de 2 consultores nacionales para la implementación y evaluación de metodologías de investigaciones estadísticas (2 consultores x 12 meses)</t>
  </si>
  <si>
    <t>Contratacion de 5 consultores profesionales informáticos para el desarrollo de metodologías de levantamiento de información con Dispotivos Móviles de Captura (5 consultores x 6 meses)</t>
  </si>
  <si>
    <t>Contratación de consultor especialista en infraestructura tecnológica (1consultor x 6 meses)</t>
  </si>
  <si>
    <t>Contratación de un especialista legal para elaboración de ante proyecto de ley de INIDE y SEN</t>
  </si>
  <si>
    <t>Contratación de un coordinador para la investigación de campo</t>
  </si>
  <si>
    <t>Contratación de 4 facilitadores para la investigación de campo</t>
  </si>
  <si>
    <r>
      <rPr>
        <b/>
        <sz val="11"/>
        <color indexed="8"/>
        <rFont val="Arial"/>
        <family val="2"/>
      </rPr>
      <t>Gastos operativos:</t>
    </r>
    <r>
      <rPr>
        <sz val="11"/>
        <color indexed="8"/>
        <rFont val="Arial"/>
        <family val="2"/>
      </rPr>
      <t xml:space="preserve"> combustible y lubricantes</t>
    </r>
  </si>
  <si>
    <t>Gastos de retribución por estudios y servicios estadísticos y asesoramiento técnico (2 concursos x US$ 4,500 cada uno) (Gastos Operativos)</t>
  </si>
  <si>
    <t>Servicios de reproduccion de informes de resultados de las investigacionces estadísticas</t>
  </si>
  <si>
    <r>
      <rPr>
        <b/>
        <sz val="11"/>
        <color indexed="8"/>
        <rFont val="Arial"/>
        <family val="2"/>
      </rPr>
      <t>Gastos Operativos:</t>
    </r>
    <r>
      <rPr>
        <sz val="11"/>
        <color indexed="8"/>
        <rFont val="Arial"/>
        <family val="2"/>
      </rPr>
      <t xml:space="preserve"> Instalaciones y entrega de equipos (Alquiler de Vehiculo, Combustible, Alimentación, Materiales de Oficina)</t>
    </r>
  </si>
  <si>
    <t>Contratación de consultor Especialista en Desarrollo, Implementacion y seguimiento a Proyectos Tecnológicos (1 consultor x 12 meses)</t>
  </si>
  <si>
    <t>Contratación de un consultor para supervisión y asistencia técnica en operaciones de campo (1 consultor x 12 meses)</t>
  </si>
  <si>
    <t xml:space="preserve">Contratación de un consultor facilitador departamental </t>
  </si>
  <si>
    <t>Contratación de un consultor técnico municipal</t>
  </si>
  <si>
    <t>Contratación de un consultor facilitador municipal</t>
  </si>
  <si>
    <t>Contratación de diez consultores supervisores de campo</t>
  </si>
  <si>
    <t>Contratación de cuarenta empadronadores</t>
  </si>
  <si>
    <t>Contratación de dos consultores técnicos de recolección de datos</t>
  </si>
  <si>
    <t>Adquisición de mochilas, camisas, gorras, libretas, lapiceros, etc.</t>
  </si>
  <si>
    <r>
      <rPr>
        <b/>
        <sz val="11"/>
        <color indexed="8"/>
        <rFont val="Arial"/>
        <family val="2"/>
      </rPr>
      <t>Gastos operativos:</t>
    </r>
    <r>
      <rPr>
        <sz val="11"/>
        <color indexed="8"/>
        <rFont val="Arial"/>
        <family val="2"/>
      </rPr>
      <t xml:space="preserve"> Imprevistos(15 veh.*7días*$10)</t>
    </r>
  </si>
  <si>
    <t>Contratación de un consultor para el diseño e implementación de la feria estadística (1 consultor por 8 meses, 4 meses por año)</t>
  </si>
  <si>
    <t>Contratación de servicios de reproducción de informes, volúmenes censales, baners y materiales de sensibilización</t>
  </si>
  <si>
    <t>Contratación de un consultor para el desarrollo de Sistemas de Consulta en linea</t>
  </si>
  <si>
    <t>Contatación de un consultor para el diseño conceptual e implementación de la Modernización del portal web institucional</t>
  </si>
  <si>
    <t>Contratación de firma consultora para elaboración e implementacón del plan de sensibilización y promoción de la cultura estadística a nivel nacional</t>
  </si>
  <si>
    <t>Adquisición de mobiliario y equipos de oficina</t>
  </si>
  <si>
    <t>Contratación de consultor para la formulación del plan de capacitación</t>
  </si>
  <si>
    <t>Contratación de servicios para edición de video instruccional</t>
  </si>
  <si>
    <t>Auditorías del Proyecto(4)</t>
  </si>
  <si>
    <r>
      <t xml:space="preserve">Gastos operativos: </t>
    </r>
    <r>
      <rPr>
        <sz val="11"/>
        <color indexed="8"/>
        <rFont val="Arial"/>
        <family val="2"/>
      </rPr>
      <t>combustible y lubricantes</t>
    </r>
  </si>
  <si>
    <t>Gastos operativos: Viáticos de transporte técnico (20 x 7 x 30)</t>
  </si>
  <si>
    <t>Nombre del Proyecto:  FORTALECIMIENTO  DEL SISTEMA ESTADÍSTICO NACIONAL DE NICARAGUA</t>
  </si>
  <si>
    <t>Contratación de consultor internacional para la estandarización conceptual, metodológica y normativa de la producción estadística priorizadas de las instituciones del SEN</t>
  </si>
  <si>
    <t>Contratación de un consultor internacional para el Asesoramiento técnico en la formulación del Plan Estadístico Nacional</t>
  </si>
  <si>
    <t>Preparación y realización de la Feria Estadística de las instituciones del SEN (alquiler de toldos, sillas, materiales, alimentos, etc.) (Gastos Operativos)</t>
  </si>
  <si>
    <t>1.2 Implementar y evaluar el Código Regional de Buenas Prácticas Estadísticas (CRBPE) en operaciones estadísticas priorizadas</t>
  </si>
  <si>
    <r>
      <rPr>
        <b/>
        <sz val="11"/>
        <color indexed="8"/>
        <rFont val="Arial"/>
        <family val="2"/>
      </rPr>
      <t>Gastos Operativos:</t>
    </r>
    <r>
      <rPr>
        <sz val="11"/>
        <color indexed="8"/>
        <rFont val="Arial"/>
        <family val="2"/>
      </rPr>
      <t xml:space="preserve"> Pasantía de instituciones pares a nivel internacional sobre el Código Regional de Buenas Prácticas Estadísticas</t>
    </r>
  </si>
  <si>
    <t>Contratación de consultoría para el asesoramiento técnico de expertos internacionales de instituciones pares para la evaluación del Código Regional de Buenas Prácticas Estadísticas.</t>
  </si>
  <si>
    <t>1.3 Estimar los indicadores de seguimiento de desempeño del apoyo de la UE a nivel sectorial</t>
  </si>
  <si>
    <t>Adquisición de equipos informáticos para manejo de base de datos para la generación de indicadores priorizados.</t>
  </si>
  <si>
    <t xml:space="preserve">1.4 Formular e implementar el Plan Estadístico Nacional </t>
  </si>
  <si>
    <t>1.5 Formular anteproyecto de ley del INIDE y SEN y propuesta de Reglamento</t>
  </si>
  <si>
    <t xml:space="preserve">1.6 Elaborar el diagnóstico de las capacidades estadística en instituciones priorizadas del SEN </t>
  </si>
  <si>
    <t>1.7 Elaborar, implementar y evaluar las metodologías de las investigaciones estadísticas de interés nacional: ECH, EMNV, ENDESA, CEPOV, etc.</t>
  </si>
  <si>
    <t>Consultoría para la elaboración de un marco conceptual para el seguimiento de los compromisos internacionales de país en materia estadística (ODS)</t>
  </si>
  <si>
    <t>1.9 Formular el plan de capacitación para la actualización de  capacidades estadísticas e informáticas deel SEN</t>
  </si>
  <si>
    <t>1.10 Capacitar personal técnico del INIDE y del SEN en nuevas metodologías y ténicas informáticas</t>
  </si>
  <si>
    <t>1.11 Intercambio de experiencias con entidades pares</t>
  </si>
  <si>
    <t>2.1 Desarrollo de Herramienta informática para el SEN</t>
  </si>
  <si>
    <t>2.2 Modernización del Centro de Datos del INIDE</t>
  </si>
  <si>
    <t xml:space="preserve">Adquisición de equipos para Centro de Procesamiento de Datos (servidores, sistemas de almacenamiento, redes, comunicaciones, sistema eléctrico, ambientación, respaldo eléctrico, etc) </t>
  </si>
  <si>
    <t>2.3 Modernización de las Redes Locales del INIDE</t>
  </si>
  <si>
    <t>2.4 Modernización de equipos de cómputo del INIDE y el SEN</t>
  </si>
  <si>
    <t>Adquisición de Equipos Informáticos: computadoras y accesorios; Portátiles, Dispositivos Móviles de Captura, Estaciones portatiles; laptops; equipos para sala de video conferencia; sistema de huella (videocamara, huellas)</t>
  </si>
  <si>
    <t xml:space="preserve">2.6 Realizar prueba piloto para levantamiento de datos con DMC </t>
  </si>
  <si>
    <t>2.5 Modernizacion de  Portales Institucionales</t>
  </si>
  <si>
    <t>Consultor Informático para la Actualizacion y Modernizacion del Portal Institucional</t>
  </si>
  <si>
    <t>2.7 Adquirir mobiliarios y equipos de Oficina</t>
  </si>
  <si>
    <t>2.8 Diseñar e implementar estrategia de comunicación</t>
  </si>
  <si>
    <t>Contratación de firma consultora para elaboración e implementación de estrategia de promoción y difusión de información de las investigaciones estadísticas de interés nacional (reuniones y seminarios con usuarios y comunidades indígenas)</t>
  </si>
  <si>
    <t>2.9 Elaborar estudios, investigaciones y publicaciones en base a la producción de información estadística del INIDE y del SEN</t>
  </si>
  <si>
    <t>2.10 Actualizar Portales Web del INIDE y del SEN</t>
  </si>
  <si>
    <t xml:space="preserve">2.11 Realizar talleres y ferias de diseminación </t>
  </si>
  <si>
    <t>Contratación de firma consultora para elaborar el diagnóstico de IT del SEN, Diseño conceptual, Levantamiento de requerimientos y Términos de Referencia del Sistema Informático (INIDE-SEN)</t>
  </si>
  <si>
    <t>Contratación de firma consultora para el Desarrollo de Herramientas del Sistema Informático del INIDE-SEN</t>
  </si>
  <si>
    <t>Consultoría Asesoramiento Técnico para la Planificación, Monitoreo y Seguimiento del Proyecto</t>
  </si>
  <si>
    <t>Consultoría Asesoramiento en la Gestión Financiera del Proyecto</t>
  </si>
  <si>
    <t xml:space="preserve">Consultoría asesoramiento técnico en los procesos de adquisiciones y contratación del proyecto </t>
  </si>
  <si>
    <t>AÑO 1          (EUR)</t>
  </si>
  <si>
    <t>AÑO 2                    (EUR)</t>
  </si>
  <si>
    <t>AÑO 3                    (EUR)</t>
  </si>
  <si>
    <t>AÑO 4                    (EUR)</t>
  </si>
  <si>
    <t>TOTAL
(EUR)</t>
  </si>
  <si>
    <r>
      <t xml:space="preserve">Agencia Ejecutora (AE): Instituto Nacional de Información de Desarrollo        </t>
    </r>
    <r>
      <rPr>
        <b/>
        <sz val="10"/>
        <rFont val="Arial"/>
        <family val="2"/>
      </rPr>
      <t>Sector: Público</t>
    </r>
  </si>
  <si>
    <t>1.8 Formular indicadores para seguimiento del PNDH y ODS post 2015</t>
  </si>
  <si>
    <t>Contratación de una firma consultora para desarrollar cursos de formación y especialización estadística para las instituciones del Sistema Estadístico Nacional.</t>
  </si>
  <si>
    <t>Contratación de firma consultorora para la Capacitación y especialización en sistemas de información</t>
  </si>
  <si>
    <t>Contratación de  consultores para elaboración de diseño metodológico DMC</t>
  </si>
  <si>
    <t>Gastos varios para Implementar plan de fortalecimiento de procesos estadísticos a nivel local y central (por definirse de acuerdo a los resultados del diagnóstico)</t>
  </si>
  <si>
    <t>Contratación de dos consultores nacionales para la actualización metodológica y conceptual de la  Encuesta de Medición del Nivel de Vida</t>
  </si>
  <si>
    <t>Gastos operativos: viáticos, boletos aeros, etc; para el proceso de actualización metodológica y conceptual de la  Encuesta de Medición del Nivel de Vida</t>
  </si>
  <si>
    <t>Contratación de consultores internacionales para la asistencia técnica para el proceso de actualización metodológica y conceptual de la  Encuesta de Medición del Nivel de Vida</t>
  </si>
  <si>
    <t>Adquisiciones de equipos informáticos y materiales de oficina para el proceso de actualización metodológica y conceptual de la  Encuesta de Medición del Nivel de Vida</t>
  </si>
  <si>
    <r>
      <t xml:space="preserve">Intercambio de experiencias sobre el marco legal y funcionamiento del SEN en otros países (boletos aereos y viáticos al exterior). </t>
    </r>
    <r>
      <rPr>
        <b/>
        <sz val="11"/>
        <rFont val="Arial"/>
        <family val="2"/>
      </rPr>
      <t>Gastos Operativos.</t>
    </r>
  </si>
  <si>
    <t>Contratación de Servicios de Alimentación para talleres de capacitación con Instituciones priorizadas para la evaluacion del Código Regional de Buenas Práctica Estadìstica.</t>
  </si>
  <si>
    <t>Contratación de firma para la elaboración del diseño metodológico del nuevo marco de áreas de muestreo de las encuestas agropecuarias</t>
  </si>
  <si>
    <t>Contratación de asistencia técnica  para la Implementación del plan de fortalecimiento del proceso de construcción de los indicadores priorizados.</t>
  </si>
  <si>
    <t xml:space="preserve">Gastos varios para la implementación de Plan Estadístico Nacional </t>
  </si>
  <si>
    <t>Gastos operativos: reproducción de materiales de la ley del INIDE y SEN</t>
  </si>
  <si>
    <r>
      <rPr>
        <b/>
        <sz val="11"/>
        <color indexed="8"/>
        <rFont val="Arial"/>
        <family val="2"/>
      </rPr>
      <t>Gastos operativos:</t>
    </r>
    <r>
      <rPr>
        <sz val="11"/>
        <color indexed="8"/>
        <rFont val="Arial"/>
        <family val="2"/>
      </rPr>
      <t xml:space="preserve"> Servicios de reproducción de materiales: carpeta de cuestionarios e instructivos metodológicos </t>
    </r>
  </si>
  <si>
    <t>Servicios de reproducción de manuales de bolsillo</t>
  </si>
  <si>
    <t>Adquisicion de licencias de software (Sistemas operativos, Motor de Base de Datos, virtualizacion, herramientas de desarrollo)</t>
  </si>
  <si>
    <t>Servicios de reproducción de materiales para para prueba piloto para el levantamiento de datos con DMC</t>
  </si>
  <si>
    <t>Contratación de servicios para la actualización de anillo de Fibra óptica y equipos de comunicación entre los edificios</t>
  </si>
  <si>
    <t>Contratación de servicios para la actualización de 150 puntos de Red elevados a categoría 6.</t>
  </si>
  <si>
    <r>
      <t xml:space="preserve">Gastos de logística para realización de talleres de validación y capacitación del Anteproyecto de ley del INIDE  y el SEN (alquiler de local, reproducción y compra de materiales, compra de USB, transporte, refrigerios, etc). </t>
    </r>
    <r>
      <rPr>
        <b/>
        <sz val="11"/>
        <rFont val="Arial"/>
        <family val="2"/>
      </rPr>
      <t>(Gastos operativos)</t>
    </r>
  </si>
  <si>
    <r>
      <t xml:space="preserve">
Gastos de logística para realización de 3 talleres de capacitación nacional a las instituciones del SEN para la formulación del Plan Estadístico Nacional  (alquiler de local, reproducción y compra de materiales, compra de USB, transporte, refrigerios, etc) </t>
    </r>
    <r>
      <rPr>
        <b/>
        <sz val="11"/>
        <color indexed="8"/>
        <rFont val="Arial"/>
        <family val="2"/>
      </rPr>
      <t>Gastos operativos.</t>
    </r>
  </si>
  <si>
    <r>
      <t xml:space="preserve">Gastos de logística para Talleres de coordinación de las instituciones del SEN para la planificación, seguimiento y evaluación de las prioridades de la producción estadística  (alquiler de local, reproducción y compra de materiales, compra de USB, transporte, refrigerios, etc) </t>
    </r>
    <r>
      <rPr>
        <b/>
        <sz val="11"/>
        <color indexed="8"/>
        <rFont val="Arial"/>
        <family val="2"/>
      </rPr>
      <t>Gastos operativos</t>
    </r>
  </si>
  <si>
    <r>
      <t xml:space="preserve">Gastos de logística para realización de talleres de capacitación de los diagnósticos de las Capacidades Estadìsticas en Instituciones priorizadas del SEN (alquiler de local, reproducción y compra de materiales, compra de USB, transporte, refrigerios, etc) </t>
    </r>
    <r>
      <rPr>
        <b/>
        <sz val="11"/>
        <color indexed="8"/>
        <rFont val="Arial"/>
        <family val="2"/>
      </rPr>
      <t>Gastos operativos.</t>
    </r>
  </si>
  <si>
    <r>
      <t xml:space="preserve">Gastos de logística para realización de talleres de validación de las metodologías e instrumentos conceptuales de las investigaciones estadísticas (alquiler de local, reproducción y compra de materiales, compra de USB, transporte, refrigerios, etc). </t>
    </r>
    <r>
      <rPr>
        <b/>
        <sz val="11"/>
        <color indexed="8"/>
        <rFont val="Arial"/>
        <family val="2"/>
      </rPr>
      <t>Gastos operativos.</t>
    </r>
  </si>
  <si>
    <r>
      <t xml:space="preserve">Gastos de logística para  realización de talleres con instituciones sectoriales para validar indicadores ODS (alquiler de local, reproducción y compra de materiales, compra de USB, transporte, refrigerios, etc). </t>
    </r>
    <r>
      <rPr>
        <b/>
        <sz val="11"/>
        <color indexed="8"/>
        <rFont val="Arial"/>
        <family val="2"/>
      </rPr>
      <t>Gastos operativos.</t>
    </r>
  </si>
  <si>
    <r>
      <t xml:space="preserve">Gastos de logística para realización de talleres de capacitación para Responsables de recoleccion de datos  (alquiler de local, reproducción y compra de materiales, compra de USB, transporte, refrigerios, etc). </t>
    </r>
    <r>
      <rPr>
        <b/>
        <sz val="11"/>
        <color indexed="8"/>
        <rFont val="Arial"/>
        <family val="2"/>
      </rPr>
      <t>Gastos operativos</t>
    </r>
  </si>
  <si>
    <r>
      <t xml:space="preserve">Gastos de logística para realización de talleres y seminarios de Capacitación y adiestramiento del Sistema Informático del SEN   (alquiler de local, reproducción y compra de materiales, compra de USB, transporte, refrigerios, etc). </t>
    </r>
    <r>
      <rPr>
        <b/>
        <sz val="11"/>
        <color indexed="8"/>
        <rFont val="Arial"/>
        <family val="2"/>
      </rPr>
      <t>Gastos operativos.</t>
    </r>
  </si>
  <si>
    <r>
      <t>Gastos de logística para realización de talleres de validación de resultados de los diagnósticos (alquiler de local, reproducción y compra de materiales, compra de USB, transporte, refrigerios, etc)</t>
    </r>
    <r>
      <rPr>
        <b/>
        <sz val="11"/>
        <color indexed="8"/>
        <rFont val="Arial"/>
        <family val="2"/>
      </rPr>
      <t xml:space="preserve"> Gastos operativos.</t>
    </r>
  </si>
  <si>
    <r>
      <rPr>
        <b/>
        <sz val="11"/>
        <color indexed="8"/>
        <rFont val="Arial"/>
        <family val="2"/>
      </rPr>
      <t>Gastos operativos</t>
    </r>
    <r>
      <rPr>
        <sz val="11"/>
        <color indexed="8"/>
        <rFont val="Arial"/>
        <family val="2"/>
      </rPr>
      <t>: Viáticos y  boletos aereos para asistencia técnica de instituciones estadísticas internacionales a funcionarios del SEN e INIDE.</t>
    </r>
  </si>
  <si>
    <r>
      <t>Gastos de logística para realización de talleres de capacitación y validación (alquiler de local, reproducción y compra de materiales, compra de USB, transporte, refrigerios, etc</t>
    </r>
    <r>
      <rPr>
        <b/>
        <sz val="11"/>
        <color indexed="8"/>
        <rFont val="Arial"/>
        <family val="2"/>
      </rPr>
      <t>). Gastos operativos</t>
    </r>
  </si>
  <si>
    <t>Contratación de servicios para mejoras y Actualización de la Red Eléctrica (cableado estructurado), fibra óptica).</t>
  </si>
  <si>
    <r>
      <t xml:space="preserve">Gastos de logística para realización de talleres de capacitación para la aplicación y estandarización de la producción estadística; fortalecimiento metodológico de registros administrativos y formulación de planes de producción estadística institucional del SEN (alquiler de local, reproducción y compra de materiales, compra de USB, transporte, refrigerios, etc) </t>
    </r>
    <r>
      <rPr>
        <b/>
        <sz val="11"/>
        <rFont val="Arial"/>
        <family val="2"/>
      </rPr>
      <t>Gastos operativos</t>
    </r>
  </si>
  <si>
    <r>
      <t xml:space="preserve">Adquisición de útiles de oficina (lapiz, lapiceros, carpetas, libretas, etc.) </t>
    </r>
    <r>
      <rPr>
        <b/>
        <sz val="11"/>
        <color indexed="8"/>
        <rFont val="Arial"/>
        <family val="2"/>
      </rPr>
      <t>Gastos Operativos</t>
    </r>
  </si>
  <si>
    <r>
      <t xml:space="preserve">Adquisición de útiles de oficina (lapiz, lapiceros, carpetas, libretas, etc.) </t>
    </r>
    <r>
      <rPr>
        <b/>
        <sz val="11"/>
        <rFont val="Arial"/>
        <family val="2"/>
      </rPr>
      <t>Gastos Operativos</t>
    </r>
  </si>
  <si>
    <r>
      <t xml:space="preserve">Alquiler de vehículo para trabajo de campo (100 días a US$ 100.00 por día) </t>
    </r>
    <r>
      <rPr>
        <b/>
        <sz val="11"/>
        <color indexed="8"/>
        <rFont val="Arial"/>
        <family val="2"/>
      </rPr>
      <t>Gastos Operativos.</t>
    </r>
  </si>
  <si>
    <r>
      <rPr>
        <b/>
        <sz val="11"/>
        <color indexed="8"/>
        <rFont val="Arial"/>
        <family val="2"/>
      </rPr>
      <t xml:space="preserve">Gastos operativos: </t>
    </r>
    <r>
      <rPr>
        <sz val="11"/>
        <color indexed="8"/>
        <rFont val="Arial"/>
        <family val="2"/>
      </rPr>
      <t>Viáticos de transporte rural (Capacitación)</t>
    </r>
  </si>
  <si>
    <r>
      <rPr>
        <b/>
        <sz val="11"/>
        <color indexed="8"/>
        <rFont val="Arial"/>
        <family val="2"/>
      </rPr>
      <t xml:space="preserve">Gastos operativos: </t>
    </r>
    <r>
      <rPr>
        <sz val="11"/>
        <color indexed="8"/>
        <rFont val="Arial"/>
        <family val="2"/>
      </rPr>
      <t xml:space="preserve">Alquiler de vehículos </t>
    </r>
  </si>
  <si>
    <r>
      <rPr>
        <b/>
        <sz val="11"/>
        <color indexed="8"/>
        <rFont val="Arial"/>
        <family val="2"/>
      </rPr>
      <t xml:space="preserve">Gastos operativos: </t>
    </r>
    <r>
      <rPr>
        <sz val="11"/>
        <color indexed="8"/>
        <rFont val="Arial"/>
        <family val="2"/>
      </rPr>
      <t>Combustible(7glns.*15veh.*7días*$2.0)</t>
    </r>
  </si>
  <si>
    <t>(miles US$)</t>
  </si>
  <si>
    <t>BID</t>
  </si>
  <si>
    <t xml:space="preserve">(miles EUR€) </t>
  </si>
  <si>
    <t>(miles EUR€)</t>
  </si>
  <si>
    <t xml:space="preserve">Componente 1. </t>
  </si>
  <si>
    <t xml:space="preserve">Componente 2. </t>
  </si>
  <si>
    <t>Gestión del Programa.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</si>
  <si>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Arial"/>
        <family val="2"/>
      </rPr>
      <t xml:space="preserve">Apoyo administrativo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</si>
  <si>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Arial"/>
        <family val="2"/>
      </rPr>
      <t>Auditoría. (4 auditorías)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</si>
  <si>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Arial"/>
        <family val="2"/>
      </rPr>
      <t>Evaluación de medio término y final</t>
    </r>
  </si>
  <si>
    <t xml:space="preserve">Total </t>
  </si>
  <si>
    <t>Total  programa</t>
  </si>
  <si>
    <t>Financiamiento UE</t>
  </si>
  <si>
    <t>Contrapartida País</t>
  </si>
  <si>
    <t>PRESUPUESTO DETALLADO (EN DOLARES)</t>
  </si>
  <si>
    <t>AÑO 1          (US$)</t>
  </si>
  <si>
    <t>PRESUPUESTO DETALLADO (EN EUROS)</t>
  </si>
  <si>
    <t>Total sin cuota de administración</t>
  </si>
  <si>
    <t>TOTAL Financiamiento UE</t>
  </si>
  <si>
    <t>Cuota de Administración (5.8%)</t>
  </si>
  <si>
    <r>
      <t>TC (US$/</t>
    </r>
    <r>
      <rPr>
        <sz val="11"/>
        <color theme="1"/>
        <rFont val="Calibri"/>
        <family val="2"/>
      </rPr>
      <t>€):</t>
    </r>
  </si>
  <si>
    <t>Contingencia para Riesgo Cambiario 5%</t>
  </si>
  <si>
    <t>Cuota de Administración: 5.8% BID</t>
  </si>
  <si>
    <t>Actividades Preparatorias[1]</t>
  </si>
  <si>
    <t>Gastos Operativos</t>
  </si>
  <si>
    <t>Monto total de reproducciones totales es mas 50K. Se mete en gasto operativo</t>
  </si>
  <si>
    <t xml:space="preserve">Consultorías de apoyo para la implementación de Plan Estadístico Nacional </t>
  </si>
  <si>
    <t>Contratación de firma consultora para la Capacitación y especialización en sistemas de información</t>
  </si>
  <si>
    <t>P2.9</t>
  </si>
  <si>
    <t>7 Reproducciones en total en el Programa =</t>
  </si>
  <si>
    <r>
      <t xml:space="preserve">De los 7, 3 procesos se sacaron de los gastos operativos: uno de 17K, 23K y 116K. </t>
    </r>
    <r>
      <rPr>
        <b/>
        <sz val="11"/>
        <color theme="1"/>
        <rFont val="Calibri"/>
        <family val="2"/>
        <scheme val="minor"/>
      </rPr>
      <t>Se dejó dentro de GO los que fueran menores a 10K.</t>
    </r>
  </si>
  <si>
    <t>El P1.11 solo tenía previstos gastos de boletos y viáticos por 62K. Si este gasto se mete a GO se quedaría sin presupuesto.</t>
  </si>
  <si>
    <t>GASTOS OPERATIVOS =</t>
  </si>
  <si>
    <t>P1.9</t>
  </si>
  <si>
    <t>https://www.imf.org/external/np/fin/data/param_rms_mth.aspx</t>
  </si>
  <si>
    <t>TC usado anteriormente</t>
  </si>
  <si>
    <t>EN EUROS</t>
  </si>
  <si>
    <t>EN DOLARES</t>
  </si>
  <si>
    <t>4 líneas de boletos y viáticos por intercambios / pasantías =</t>
  </si>
  <si>
    <t>1.1 Diseño y difusión de los documentos normativos para la producción estadística del SEN</t>
  </si>
  <si>
    <t>1.4 Formulación y monitoreo de la implementación del Plan Estadístico Nacional en línea con el Plan Nacional de Desarrollo Humano (PNDH) y de su correspondiente  cronograma estadístico</t>
  </si>
  <si>
    <t>1.5 Elaborar un nuevo anteproyecto de ley del INIDE y SEN y la propuesta de su reglamentación</t>
  </si>
  <si>
    <t>1.6 Elaboración de un diagnóstico de la información estadística producida con base en registros administrativos priorizados</t>
  </si>
  <si>
    <t>1.7 Actualización y difusión de las metodologías de censos, encuestas  y registros administrativos</t>
  </si>
  <si>
    <t>1.8 Definición de los indicadores para el seguimiento del PNDH y los objetivos del desarrollo sostenible post-2015</t>
  </si>
  <si>
    <t>1.3 Estimación y validación de indicadores de seguimiento en sectores clave como producción, educación y empleo, cambio climático</t>
  </si>
  <si>
    <t>1.9 Formulación e implementación de un plan de capacitación para el fortalecimiento de las capacidades estadísticas e informáticas de las instituciones del SEN</t>
  </si>
  <si>
    <t>1.11 Promoción del intercambio de experiencias entre el INIDE y otras instituciones pares</t>
  </si>
  <si>
    <t xml:space="preserve">1.9 Formulación e implementación de un plan de capacitación para el fortalecimiento de las capacidades estadísticas e informáticas de las instituciones del SEN, </t>
  </si>
  <si>
    <t>Contratación de consultor Especialista en Desarrollo, Implementación y seguimiento a Proyectos Tecnológicos (1 consultor x 12 meses)</t>
  </si>
  <si>
    <t xml:space="preserve">Adquisición de equipos para Centro de Procesamiento de Datos (servidores, sistemas de almacenamiento, redes, comunicaciones, sistema eléctrico, ambientación, respaldo eléctrico, etc.) </t>
  </si>
  <si>
    <t>Adquisición de licencias de software (Sistemas operativos, Motor de Base de Datos, virtualización, herramientas de desarrollo)</t>
  </si>
  <si>
    <t>Adquisición de Equipos Informáticos: computadoras y accesorios; Portátiles, Dispositivos Móviles de Captura, Estaciones portátiles; laptops; equipos para sala de video conferencia; sistema de huella (videocámara, huellas)</t>
  </si>
  <si>
    <t>2.5 Modernización de  Portales Institucionales</t>
  </si>
  <si>
    <t>Consultor Informático para la Actualización y Modernización del Portal Institucional</t>
  </si>
  <si>
    <t>Contratación de firma consultora para elaboración e implementación del plan de sensibilización y promoción de la cultura estadística a nivel nacional</t>
  </si>
  <si>
    <t>Contratación de un consultor para el desarrollo de Sistemas de Consulta en línea</t>
  </si>
  <si>
    <t>Contratación de un consultor para el diseño conceptual e implementación de la Modernización del portal web institucional</t>
  </si>
  <si>
    <t>Contratación de 5 consultores profesionales informáticos para el desarrollo de metodologías de levantamiento de información con Dispotivos Móviles de Captura (5 consultores x 6 meses)</t>
  </si>
  <si>
    <t>Consultoría Asesoramiento Técnico para la Planificación y Seguimiento del Proyecto</t>
  </si>
  <si>
    <t xml:space="preserve">Consultoría Asesoramiento en la Gestión Financiera del Proyecto </t>
  </si>
  <si>
    <t xml:space="preserve">1.10 Capacitar al personal técnico del INIDE y del SEN en nuevas metodologías y técnicas informáticas </t>
  </si>
  <si>
    <t>Contratación de servicios de producción de manuales de bolsillo</t>
  </si>
  <si>
    <t>Contratación de servicios de producción de informes, volúmenes censales, banners y materiales de sensibilización</t>
  </si>
  <si>
    <t>2.12 Gastos Operativos Directos (*)</t>
  </si>
  <si>
    <t>1.12 Gastos Operativos Directos (*)</t>
  </si>
  <si>
    <t>Consultorías de apoyo para Implementar plan de fortalecimiento de procesos estadísticos a nivel local y central (por definirse de acuerdo a los resultados del diagnóstico)</t>
  </si>
  <si>
    <r>
      <t>TC (US$/</t>
    </r>
    <r>
      <rPr>
        <sz val="11"/>
        <rFont val="Calibri"/>
        <family val="2"/>
      </rPr>
      <t>€):</t>
    </r>
  </si>
  <si>
    <r>
      <rPr>
        <b/>
        <sz val="11"/>
        <rFont val="Calibri"/>
        <family val="2"/>
        <scheme val="minor"/>
      </rPr>
      <t>Fuente del Tipo de Cambio:</t>
    </r>
    <r>
      <rPr>
        <sz val="11"/>
        <rFont val="Calibri"/>
        <family val="2"/>
        <scheme val="minor"/>
      </rPr>
      <t xml:space="preserve"> IMF al 18 de julio de 2016</t>
    </r>
  </si>
  <si>
    <r>
      <rPr>
        <b/>
        <sz val="11"/>
        <rFont val="Calibri"/>
        <family val="2"/>
        <scheme val="minor"/>
      </rPr>
      <t>(*) NOTA:</t>
    </r>
    <r>
      <rPr>
        <sz val="11"/>
        <rFont val="Calibri"/>
        <family val="2"/>
        <scheme val="minor"/>
      </rPr>
      <t xml:space="preserve"> Los gastos operativos directos incluyen los gastos de logística para realización de los diferentes talleres e intercambios de experiencias previstos, tales como alquiler de local, reproducción y compra de materiales, compra de USB, transporte, refrigerios, boletos aéreos, viáticos, etc.</t>
    </r>
  </si>
  <si>
    <t>2.9 Difundir estudios e investigaciones elaborados con base en la producción de información estadística del UINIDE y del SEN</t>
  </si>
  <si>
    <t>Gastos de reconocimiento por estudios e investigaciones realizadas (Gastos Operativos)</t>
  </si>
  <si>
    <t>Contratación de servicios de reproducción de informes de resultados de las investigaciones estadísticas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</si>
</sst>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&quot;$&quot;#,##0.00"/>
    <numFmt numFmtId="165" formatCode="&quot;$&quot;#,##0"/>
    <numFmt numFmtId="166" formatCode="0.00000000"/>
    <numFmt numFmtId="167" formatCode="#,##0.0"/>
    <numFmt numFmtId="168" formatCode="_(* #,##0.0_);_(* \(#,##0.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179">
    <xf numFmtId="0" fontId="0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166">
    <xf numFmtId="0" fontId="0" fillId="0" borderId="0" xfId="0"/>
    <xf numFmtId="0" fontId="2" fillId="2" borderId="0" xfId="0" applyFont="1" applyFill="1" applyAlignment="1">
      <alignment horizontal="center"/>
    </xf>
    <xf numFmtId="165" fontId="4" fillId="2" borderId="1" xfId="6" applyNumberFormat="1" applyFont="1" applyFill="1" applyBorder="1" applyAlignment="1">
      <alignment horizontal="justify" vertical="top" wrapText="1"/>
    </xf>
    <xf numFmtId="165" fontId="10" fillId="2" borderId="1" xfId="0" applyNumberFormat="1" applyFont="1" applyFill="1" applyBorder="1" applyAlignment="1">
      <alignment horizontal="justify" vertical="top" wrapText="1"/>
    </xf>
    <xf numFmtId="165" fontId="4" fillId="2" borderId="1" xfId="6" applyNumberFormat="1" applyFont="1" applyFill="1" applyBorder="1" applyAlignment="1">
      <alignment horizontal="justify" vertical="top"/>
    </xf>
    <xf numFmtId="165" fontId="2" fillId="2" borderId="1" xfId="6" applyNumberFormat="1" applyFont="1" applyFill="1" applyBorder="1" applyAlignment="1">
      <alignment horizontal="justify" vertical="top" wrapText="1"/>
    </xf>
    <xf numFmtId="0" fontId="12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top"/>
    </xf>
    <xf numFmtId="165" fontId="4" fillId="2" borderId="1" xfId="6" applyNumberFormat="1" applyFont="1" applyFill="1" applyBorder="1" applyAlignment="1">
      <alignment horizontal="left" vertical="center" wrapText="1"/>
    </xf>
    <xf numFmtId="165" fontId="4" fillId="2" borderId="1" xfId="6" applyNumberFormat="1" applyFont="1" applyFill="1" applyBorder="1" applyAlignment="1">
      <alignment horizontal="left" vertical="center" wrapText="1" indent="1"/>
    </xf>
    <xf numFmtId="165" fontId="2" fillId="2" borderId="1" xfId="6" applyNumberFormat="1" applyFont="1" applyFill="1" applyBorder="1" applyAlignment="1">
      <alignment horizontal="left" vertical="center" wrapText="1"/>
    </xf>
    <xf numFmtId="165" fontId="12" fillId="2" borderId="1" xfId="6" applyNumberFormat="1" applyFont="1" applyFill="1" applyBorder="1" applyAlignment="1">
      <alignment horizontal="left" vertical="center" wrapText="1"/>
    </xf>
    <xf numFmtId="165" fontId="12" fillId="3" borderId="1" xfId="0" applyNumberFormat="1" applyFont="1" applyFill="1" applyBorder="1" applyAlignment="1">
      <alignment horizontal="justify" vertical="center" wrapText="1"/>
    </xf>
    <xf numFmtId="0" fontId="4" fillId="2" borderId="1" xfId="6" applyFont="1" applyFill="1" applyBorder="1" applyAlignment="1">
      <alignment horizontal="left" vertical="center" wrapText="1" indent="1"/>
    </xf>
    <xf numFmtId="165" fontId="10" fillId="2" borderId="1" xfId="6" applyNumberFormat="1" applyFont="1" applyFill="1" applyBorder="1" applyAlignment="1">
      <alignment horizontal="justify" vertical="top" wrapText="1"/>
    </xf>
    <xf numFmtId="165" fontId="2" fillId="3" borderId="1" xfId="6" applyNumberFormat="1" applyFont="1" applyFill="1" applyBorder="1" applyAlignment="1">
      <alignment horizontal="left" vertical="center" wrapText="1"/>
    </xf>
    <xf numFmtId="165" fontId="2" fillId="4" borderId="1" xfId="6" applyNumberFormat="1" applyFont="1" applyFill="1" applyBorder="1" applyAlignment="1">
      <alignment horizontal="left" vertical="center" wrapText="1"/>
    </xf>
    <xf numFmtId="0" fontId="6" fillId="2" borderId="0" xfId="3" applyFont="1" applyFill="1" applyAlignment="1">
      <alignment vertical="top" wrapText="1"/>
    </xf>
    <xf numFmtId="165" fontId="10" fillId="2" borderId="1" xfId="6" applyNumberFormat="1" applyFont="1" applyFill="1" applyBorder="1" applyAlignment="1">
      <alignment horizontal="left" vertical="center" wrapText="1"/>
    </xf>
    <xf numFmtId="165" fontId="4" fillId="2" borderId="1" xfId="6" applyNumberFormat="1" applyFont="1" applyFill="1" applyBorder="1" applyAlignment="1">
      <alignment horizontal="left" vertical="top" wrapText="1"/>
    </xf>
    <xf numFmtId="3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3" fontId="2" fillId="2" borderId="0" xfId="0" applyNumberFormat="1" applyFont="1" applyFill="1" applyAlignment="1">
      <alignment horizontal="center" vertical="center"/>
    </xf>
    <xf numFmtId="0" fontId="0" fillId="0" borderId="0" xfId="0"/>
    <xf numFmtId="3" fontId="9" fillId="3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3" fontId="9" fillId="2" borderId="1" xfId="3" applyNumberFormat="1" applyFont="1" applyFill="1" applyBorder="1" applyAlignment="1">
      <alignment horizontal="right" vertical="center"/>
    </xf>
    <xf numFmtId="3" fontId="6" fillId="2" borderId="1" xfId="3" applyNumberFormat="1" applyFont="1" applyFill="1" applyBorder="1" applyAlignment="1">
      <alignment horizontal="right" vertical="center"/>
    </xf>
    <xf numFmtId="3" fontId="9" fillId="2" borderId="1" xfId="0" applyNumberFormat="1" applyFont="1" applyFill="1" applyBorder="1" applyAlignment="1">
      <alignment vertical="center"/>
    </xf>
    <xf numFmtId="3" fontId="4" fillId="2" borderId="1" xfId="6" applyNumberFormat="1" applyFont="1" applyFill="1" applyBorder="1" applyAlignment="1">
      <alignment horizontal="right" vertical="center" wrapText="1"/>
    </xf>
    <xf numFmtId="3" fontId="2" fillId="2" borderId="1" xfId="6" applyNumberFormat="1" applyFont="1" applyFill="1" applyBorder="1" applyAlignment="1">
      <alignment horizontal="right" vertical="center" wrapText="1"/>
    </xf>
    <xf numFmtId="3" fontId="2" fillId="3" borderId="1" xfId="6" applyNumberFormat="1" applyFont="1" applyFill="1" applyBorder="1" applyAlignment="1">
      <alignment horizontal="right" vertical="center" wrapText="1"/>
    </xf>
    <xf numFmtId="3" fontId="2" fillId="4" borderId="1" xfId="6" applyNumberFormat="1" applyFont="1" applyFill="1" applyBorder="1" applyAlignment="1">
      <alignment horizontal="right" vertical="center" wrapText="1"/>
    </xf>
    <xf numFmtId="3" fontId="4" fillId="2" borderId="4" xfId="6" applyNumberFormat="1" applyFont="1" applyFill="1" applyBorder="1" applyAlignment="1">
      <alignment horizontal="right" vertical="center" wrapText="1"/>
    </xf>
    <xf numFmtId="3" fontId="4" fillId="2" borderId="3" xfId="6" applyNumberFormat="1" applyFont="1" applyFill="1" applyBorder="1" applyAlignment="1">
      <alignment horizontal="right" vertical="center" wrapText="1"/>
    </xf>
    <xf numFmtId="0" fontId="15" fillId="0" borderId="8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6" fillId="0" borderId="8" xfId="0" applyFont="1" applyBorder="1" applyAlignment="1">
      <alignment horizontal="left" vertical="center" wrapText="1" indent="1"/>
    </xf>
    <xf numFmtId="166" fontId="9" fillId="2" borderId="0" xfId="0" applyNumberFormat="1" applyFont="1" applyFill="1" applyAlignment="1">
      <alignment horizontal="center" vertical="center"/>
    </xf>
    <xf numFmtId="3" fontId="6" fillId="2" borderId="2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3" fontId="6" fillId="2" borderId="3" xfId="0" applyNumberFormat="1" applyFont="1" applyFill="1" applyBorder="1" applyAlignment="1">
      <alignment horizontal="right" vertical="center"/>
    </xf>
    <xf numFmtId="3" fontId="9" fillId="2" borderId="3" xfId="0" applyNumberFormat="1" applyFont="1" applyFill="1" applyBorder="1" applyAlignment="1">
      <alignment horizontal="right" vertical="center"/>
    </xf>
    <xf numFmtId="3" fontId="6" fillId="2" borderId="2" xfId="3" applyNumberFormat="1" applyFont="1" applyFill="1" applyBorder="1" applyAlignment="1">
      <alignment horizontal="right" vertical="center"/>
    </xf>
    <xf numFmtId="3" fontId="6" fillId="2" borderId="4" xfId="3" applyNumberFormat="1" applyFont="1" applyFill="1" applyBorder="1" applyAlignment="1">
      <alignment horizontal="right" vertical="center"/>
    </xf>
    <xf numFmtId="3" fontId="6" fillId="2" borderId="3" xfId="3" applyNumberFormat="1" applyFont="1" applyFill="1" applyBorder="1" applyAlignment="1">
      <alignment horizontal="right" vertical="center"/>
    </xf>
    <xf numFmtId="3" fontId="9" fillId="2" borderId="2" xfId="0" applyNumberFormat="1" applyFont="1" applyFill="1" applyBorder="1" applyAlignment="1">
      <alignment horizontal="right" vertical="center"/>
    </xf>
    <xf numFmtId="3" fontId="9" fillId="2" borderId="4" xfId="0" applyNumberFormat="1" applyFont="1" applyFill="1" applyBorder="1" applyAlignment="1">
      <alignment horizontal="right" vertical="center"/>
    </xf>
    <xf numFmtId="0" fontId="0" fillId="0" borderId="0" xfId="0"/>
    <xf numFmtId="0" fontId="2" fillId="2" borderId="0" xfId="0" applyFont="1" applyFill="1" applyAlignment="1">
      <alignment horizontal="center"/>
    </xf>
    <xf numFmtId="0" fontId="12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top"/>
    </xf>
    <xf numFmtId="3" fontId="4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3" fontId="0" fillId="0" borderId="0" xfId="0" applyNumberFormat="1"/>
    <xf numFmtId="3" fontId="9" fillId="2" borderId="1" xfId="0" applyNumberFormat="1" applyFont="1" applyFill="1" applyBorder="1" applyAlignment="1">
      <alignment horizontal="right" vertical="center"/>
    </xf>
    <xf numFmtId="166" fontId="9" fillId="2" borderId="0" xfId="0" applyNumberFormat="1" applyFont="1" applyFill="1" applyAlignment="1">
      <alignment vertical="center"/>
    </xf>
    <xf numFmtId="3" fontId="4" fillId="2" borderId="2" xfId="6" applyNumberFormat="1" applyFont="1" applyFill="1" applyBorder="1" applyAlignment="1">
      <alignment horizontal="right" vertical="center" wrapText="1"/>
    </xf>
    <xf numFmtId="0" fontId="15" fillId="7" borderId="11" xfId="0" applyFont="1" applyFill="1" applyBorder="1" applyAlignment="1">
      <alignment horizontal="center" vertical="center" wrapText="1"/>
    </xf>
    <xf numFmtId="0" fontId="15" fillId="7" borderId="16" xfId="0" applyFont="1" applyFill="1" applyBorder="1" applyAlignment="1">
      <alignment horizontal="center" vertical="center" wrapText="1"/>
    </xf>
    <xf numFmtId="0" fontId="15" fillId="5" borderId="17" xfId="0" applyFont="1" applyFill="1" applyBorder="1" applyAlignment="1">
      <alignment vertical="center" wrapText="1"/>
    </xf>
    <xf numFmtId="167" fontId="15" fillId="0" borderId="4" xfId="0" applyNumberFormat="1" applyFont="1" applyBorder="1" applyAlignment="1">
      <alignment horizontal="right" vertical="center" wrapText="1"/>
    </xf>
    <xf numFmtId="167" fontId="15" fillId="0" borderId="12" xfId="0" applyNumberFormat="1" applyFont="1" applyBorder="1" applyAlignment="1">
      <alignment horizontal="right" vertical="center" wrapText="1"/>
    </xf>
    <xf numFmtId="167" fontId="15" fillId="0" borderId="9" xfId="0" applyNumberFormat="1" applyFont="1" applyBorder="1" applyAlignment="1">
      <alignment horizontal="right" vertical="center" wrapText="1"/>
    </xf>
    <xf numFmtId="167" fontId="14" fillId="0" borderId="4" xfId="0" applyNumberFormat="1" applyFont="1" applyBorder="1" applyAlignment="1">
      <alignment horizontal="right" vertical="center" wrapText="1"/>
    </xf>
    <xf numFmtId="167" fontId="14" fillId="0" borderId="12" xfId="0" applyNumberFormat="1" applyFont="1" applyBorder="1" applyAlignment="1">
      <alignment horizontal="right" vertical="center" wrapText="1"/>
    </xf>
    <xf numFmtId="167" fontId="14" fillId="0" borderId="9" xfId="0" applyNumberFormat="1" applyFont="1" applyBorder="1" applyAlignment="1">
      <alignment horizontal="right" vertical="center" wrapText="1"/>
    </xf>
    <xf numFmtId="167" fontId="15" fillId="5" borderId="18" xfId="0" applyNumberFormat="1" applyFont="1" applyFill="1" applyBorder="1" applyAlignment="1">
      <alignment horizontal="right"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0" xfId="0" applyNumberFormat="1" applyFill="1"/>
    <xf numFmtId="3" fontId="4" fillId="2" borderId="23" xfId="6" applyNumberFormat="1" applyFont="1" applyFill="1" applyBorder="1" applyAlignment="1">
      <alignment horizontal="right" vertical="center" wrapText="1"/>
    </xf>
    <xf numFmtId="3" fontId="2" fillId="4" borderId="23" xfId="6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/>
    </xf>
    <xf numFmtId="165" fontId="4" fillId="0" borderId="1" xfId="6" applyNumberFormat="1" applyFont="1" applyFill="1" applyBorder="1" applyAlignment="1">
      <alignment horizontal="justify" vertical="top" wrapText="1"/>
    </xf>
    <xf numFmtId="167" fontId="15" fillId="0" borderId="4" xfId="0" applyNumberFormat="1" applyFont="1" applyBorder="1" applyAlignment="1">
      <alignment vertical="center" wrapText="1"/>
    </xf>
    <xf numFmtId="0" fontId="20" fillId="0" borderId="8" xfId="177" applyFont="1" applyBorder="1" applyAlignment="1">
      <alignment vertical="center" wrapText="1"/>
    </xf>
    <xf numFmtId="3" fontId="6" fillId="8" borderId="4" xfId="0" applyNumberFormat="1" applyFont="1" applyFill="1" applyBorder="1" applyAlignment="1">
      <alignment horizontal="right" vertical="center"/>
    </xf>
    <xf numFmtId="0" fontId="18" fillId="8" borderId="0" xfId="0" applyFont="1" applyFill="1"/>
    <xf numFmtId="3" fontId="18" fillId="8" borderId="0" xfId="0" applyNumberFormat="1" applyFont="1" applyFill="1"/>
    <xf numFmtId="165" fontId="10" fillId="8" borderId="1" xfId="6" applyNumberFormat="1" applyFont="1" applyFill="1" applyBorder="1" applyAlignment="1">
      <alignment horizontal="justify" vertical="top" wrapText="1"/>
    </xf>
    <xf numFmtId="165" fontId="4" fillId="9" borderId="1" xfId="6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 vertical="center"/>
    </xf>
    <xf numFmtId="165" fontId="10" fillId="2" borderId="1" xfId="6" applyNumberFormat="1" applyFont="1" applyFill="1" applyBorder="1" applyAlignment="1">
      <alignment horizontal="left" vertical="top" wrapText="1" indent="3"/>
    </xf>
    <xf numFmtId="165" fontId="10" fillId="2" borderId="1" xfId="0" applyNumberFormat="1" applyFont="1" applyFill="1" applyBorder="1" applyAlignment="1">
      <alignment horizontal="left" vertical="top" wrapText="1" indent="3"/>
    </xf>
    <xf numFmtId="165" fontId="10" fillId="2" borderId="1" xfId="6" applyNumberFormat="1" applyFont="1" applyFill="1" applyBorder="1" applyAlignment="1">
      <alignment horizontal="left" vertical="center" wrapText="1" indent="3"/>
    </xf>
    <xf numFmtId="0" fontId="0" fillId="0" borderId="0" xfId="0" applyAlignment="1"/>
    <xf numFmtId="3" fontId="9" fillId="0" borderId="0" xfId="0" applyNumberFormat="1" applyFont="1" applyFill="1" applyBorder="1" applyAlignment="1">
      <alignment horizontal="right" vertical="center"/>
    </xf>
    <xf numFmtId="3" fontId="22" fillId="0" borderId="0" xfId="0" applyNumberFormat="1" applyFont="1" applyFill="1" applyAlignment="1">
      <alignment vertical="center"/>
    </xf>
    <xf numFmtId="3" fontId="18" fillId="10" borderId="0" xfId="0" applyNumberFormat="1" applyFont="1" applyFill="1"/>
    <xf numFmtId="0" fontId="18" fillId="0" borderId="0" xfId="0" applyFont="1"/>
    <xf numFmtId="167" fontId="0" fillId="0" borderId="0" xfId="0" applyNumberFormat="1"/>
    <xf numFmtId="0" fontId="0" fillId="0" borderId="0" xfId="0" applyAlignment="1">
      <alignment vertical="center" wrapText="1"/>
    </xf>
    <xf numFmtId="165" fontId="12" fillId="0" borderId="1" xfId="6" applyNumberFormat="1" applyFont="1" applyFill="1" applyBorder="1" applyAlignment="1">
      <alignment horizontal="left" vertical="center" wrapText="1"/>
    </xf>
    <xf numFmtId="165" fontId="10" fillId="0" borderId="1" xfId="6" applyNumberFormat="1" applyFont="1" applyFill="1" applyBorder="1" applyAlignment="1">
      <alignment horizontal="left" vertical="top" wrapText="1" indent="3"/>
    </xf>
    <xf numFmtId="3" fontId="12" fillId="3" borderId="1" xfId="0" applyNumberFormat="1" applyFont="1" applyFill="1" applyBorder="1" applyAlignment="1">
      <alignment horizontal="right" vertical="center"/>
    </xf>
    <xf numFmtId="3" fontId="12" fillId="2" borderId="1" xfId="0" applyNumberFormat="1" applyFont="1" applyFill="1" applyBorder="1" applyAlignment="1">
      <alignment horizontal="right" vertical="center"/>
    </xf>
    <xf numFmtId="3" fontId="10" fillId="2" borderId="2" xfId="0" applyNumberFormat="1" applyFont="1" applyFill="1" applyBorder="1" applyAlignment="1">
      <alignment horizontal="right" vertical="center"/>
    </xf>
    <xf numFmtId="3" fontId="12" fillId="2" borderId="1" xfId="3" applyNumberFormat="1" applyFont="1" applyFill="1" applyBorder="1" applyAlignment="1">
      <alignment horizontal="right" vertical="center"/>
    </xf>
    <xf numFmtId="3" fontId="10" fillId="2" borderId="3" xfId="3" applyNumberFormat="1" applyFont="1" applyFill="1" applyBorder="1" applyAlignment="1">
      <alignment horizontal="right" vertical="center"/>
    </xf>
    <xf numFmtId="3" fontId="10" fillId="2" borderId="4" xfId="0" applyNumberFormat="1" applyFont="1" applyFill="1" applyBorder="1" applyAlignment="1">
      <alignment horizontal="right" vertical="center"/>
    </xf>
    <xf numFmtId="3" fontId="10" fillId="2" borderId="2" xfId="3" applyNumberFormat="1" applyFont="1" applyFill="1" applyBorder="1" applyAlignment="1">
      <alignment horizontal="right" vertical="center"/>
    </xf>
    <xf numFmtId="3" fontId="10" fillId="2" borderId="4" xfId="3" applyNumberFormat="1" applyFont="1" applyFill="1" applyBorder="1" applyAlignment="1">
      <alignment horizontal="right" vertical="center"/>
    </xf>
    <xf numFmtId="3" fontId="12" fillId="2" borderId="1" xfId="0" applyNumberFormat="1" applyFont="1" applyFill="1" applyBorder="1" applyAlignment="1">
      <alignment vertical="center"/>
    </xf>
    <xf numFmtId="3" fontId="10" fillId="2" borderId="3" xfId="0" applyNumberFormat="1" applyFont="1" applyFill="1" applyBorder="1" applyAlignment="1">
      <alignment horizontal="right" vertical="center"/>
    </xf>
    <xf numFmtId="3" fontId="12" fillId="0" borderId="1" xfId="0" applyNumberFormat="1" applyFont="1" applyFill="1" applyBorder="1" applyAlignment="1">
      <alignment horizontal="right" vertical="center"/>
    </xf>
    <xf numFmtId="165" fontId="12" fillId="2" borderId="1" xfId="6" applyNumberFormat="1" applyFont="1" applyFill="1" applyBorder="1" applyAlignment="1">
      <alignment horizontal="left" vertical="top" wrapText="1"/>
    </xf>
    <xf numFmtId="3" fontId="10" fillId="2" borderId="2" xfId="6" applyNumberFormat="1" applyFont="1" applyFill="1" applyBorder="1" applyAlignment="1">
      <alignment horizontal="right" vertical="center" wrapText="1"/>
    </xf>
    <xf numFmtId="3" fontId="10" fillId="2" borderId="4" xfId="6" applyNumberFormat="1" applyFont="1" applyFill="1" applyBorder="1" applyAlignment="1">
      <alignment horizontal="right" vertical="center" wrapText="1"/>
    </xf>
    <xf numFmtId="165" fontId="10" fillId="2" borderId="1" xfId="6" applyNumberFormat="1" applyFont="1" applyFill="1" applyBorder="1" applyAlignment="1">
      <alignment horizontal="left" vertical="top" indent="3"/>
    </xf>
    <xf numFmtId="165" fontId="10" fillId="0" borderId="1" xfId="6" applyNumberFormat="1" applyFont="1" applyFill="1" applyBorder="1" applyAlignment="1">
      <alignment horizontal="left" vertical="top" indent="3"/>
    </xf>
    <xf numFmtId="3" fontId="10" fillId="0" borderId="3" xfId="6" applyNumberFormat="1" applyFont="1" applyFill="1" applyBorder="1" applyAlignment="1">
      <alignment horizontal="right" vertical="center" wrapText="1"/>
    </xf>
    <xf numFmtId="3" fontId="10" fillId="0" borderId="3" xfId="0" applyNumberFormat="1" applyFont="1" applyFill="1" applyBorder="1" applyAlignment="1">
      <alignment horizontal="right" vertical="center"/>
    </xf>
    <xf numFmtId="0" fontId="10" fillId="2" borderId="0" xfId="3" applyFont="1" applyFill="1" applyAlignment="1">
      <alignment horizontal="left" vertical="top" wrapText="1" indent="3"/>
    </xf>
    <xf numFmtId="3" fontId="10" fillId="2" borderId="1" xfId="0" applyNumberFormat="1" applyFont="1" applyFill="1" applyBorder="1" applyAlignment="1">
      <alignment horizontal="right" vertical="center"/>
    </xf>
    <xf numFmtId="0" fontId="10" fillId="2" borderId="1" xfId="6" applyFont="1" applyFill="1" applyBorder="1" applyAlignment="1">
      <alignment horizontal="left" vertical="center" wrapText="1" indent="3"/>
    </xf>
    <xf numFmtId="3" fontId="12" fillId="2" borderId="1" xfId="6" applyNumberFormat="1" applyFont="1" applyFill="1" applyBorder="1" applyAlignment="1">
      <alignment horizontal="right" vertical="center" wrapText="1"/>
    </xf>
    <xf numFmtId="3" fontId="10" fillId="2" borderId="1" xfId="3" applyNumberFormat="1" applyFont="1" applyFill="1" applyBorder="1" applyAlignment="1">
      <alignment horizontal="right" vertical="center"/>
    </xf>
    <xf numFmtId="3" fontId="10" fillId="0" borderId="2" xfId="0" applyNumberFormat="1" applyFont="1" applyFill="1" applyBorder="1" applyAlignment="1">
      <alignment horizontal="right" vertical="center"/>
    </xf>
    <xf numFmtId="3" fontId="10" fillId="0" borderId="4" xfId="0" applyNumberFormat="1" applyFont="1" applyFill="1" applyBorder="1" applyAlignment="1">
      <alignment horizontal="right" vertical="center"/>
    </xf>
    <xf numFmtId="165" fontId="12" fillId="3" borderId="1" xfId="6" applyNumberFormat="1" applyFont="1" applyFill="1" applyBorder="1" applyAlignment="1">
      <alignment horizontal="left" vertical="center" wrapText="1"/>
    </xf>
    <xf numFmtId="3" fontId="12" fillId="3" borderId="1" xfId="6" applyNumberFormat="1" applyFont="1" applyFill="1" applyBorder="1" applyAlignment="1">
      <alignment horizontal="right" vertical="center" wrapText="1"/>
    </xf>
    <xf numFmtId="3" fontId="10" fillId="2" borderId="3" xfId="6" applyNumberFormat="1" applyFont="1" applyFill="1" applyBorder="1" applyAlignment="1">
      <alignment horizontal="right" vertical="center" wrapText="1"/>
    </xf>
    <xf numFmtId="165" fontId="12" fillId="4" borderId="1" xfId="6" applyNumberFormat="1" applyFont="1" applyFill="1" applyBorder="1" applyAlignment="1">
      <alignment horizontal="left" vertical="center" wrapText="1"/>
    </xf>
    <xf numFmtId="3" fontId="12" fillId="4" borderId="1" xfId="6" applyNumberFormat="1" applyFont="1" applyFill="1" applyBorder="1" applyAlignment="1">
      <alignment horizontal="right" vertical="center" wrapText="1"/>
    </xf>
    <xf numFmtId="0" fontId="23" fillId="0" borderId="0" xfId="0" applyFont="1"/>
    <xf numFmtId="0" fontId="23" fillId="0" borderId="0" xfId="0" applyFont="1" applyAlignment="1">
      <alignment vertical="center"/>
    </xf>
    <xf numFmtId="0" fontId="12" fillId="2" borderId="0" xfId="0" applyFont="1" applyFill="1" applyAlignment="1">
      <alignment horizontal="center"/>
    </xf>
    <xf numFmtId="3" fontId="12" fillId="2" borderId="0" xfId="0" applyNumberFormat="1" applyFont="1" applyFill="1" applyAlignment="1">
      <alignment horizontal="center" vertical="center"/>
    </xf>
    <xf numFmtId="3" fontId="10" fillId="2" borderId="0" xfId="0" applyNumberFormat="1" applyFont="1" applyFill="1" applyAlignment="1">
      <alignment horizontal="center" vertical="center"/>
    </xf>
    <xf numFmtId="166" fontId="12" fillId="2" borderId="0" xfId="0" applyNumberFormat="1" applyFont="1" applyFill="1" applyAlignment="1">
      <alignment vertical="center"/>
    </xf>
    <xf numFmtId="0" fontId="23" fillId="0" borderId="0" xfId="0" applyFont="1" applyAlignment="1"/>
    <xf numFmtId="0" fontId="26" fillId="0" borderId="0" xfId="177" applyFont="1" applyAlignment="1">
      <alignment vertical="center"/>
    </xf>
    <xf numFmtId="3" fontId="23" fillId="0" borderId="0" xfId="0" applyNumberFormat="1" applyFont="1" applyAlignment="1">
      <alignment vertical="center"/>
    </xf>
    <xf numFmtId="0" fontId="23" fillId="0" borderId="0" xfId="0" applyFont="1" applyBorder="1"/>
    <xf numFmtId="0" fontId="23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 wrapText="1"/>
    </xf>
    <xf numFmtId="4" fontId="28" fillId="0" borderId="0" xfId="0" applyNumberFormat="1" applyFont="1" applyBorder="1" applyAlignment="1">
      <alignment horizontal="right" vertical="center" wrapText="1"/>
    </xf>
    <xf numFmtId="0" fontId="28" fillId="0" borderId="0" xfId="0" applyFont="1" applyBorder="1" applyAlignment="1">
      <alignment horizontal="right" vertical="center" wrapText="1"/>
    </xf>
    <xf numFmtId="0" fontId="29" fillId="0" borderId="0" xfId="0" applyFont="1" applyBorder="1" applyAlignment="1">
      <alignment horizontal="right"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4" fontId="28" fillId="5" borderId="0" xfId="0" applyNumberFormat="1" applyFont="1" applyFill="1" applyBorder="1" applyAlignment="1">
      <alignment horizontal="right" vertical="center" wrapText="1"/>
    </xf>
    <xf numFmtId="4" fontId="0" fillId="0" borderId="0" xfId="0" applyNumberFormat="1" applyBorder="1" applyAlignment="1">
      <alignment vertical="center"/>
    </xf>
    <xf numFmtId="168" fontId="0" fillId="0" borderId="5" xfId="0" applyNumberFormat="1" applyBorder="1"/>
    <xf numFmtId="168" fontId="0" fillId="0" borderId="6" xfId="0" applyNumberFormat="1" applyBorder="1"/>
    <xf numFmtId="168" fontId="0" fillId="0" borderId="22" xfId="178" applyNumberFormat="1" applyFont="1" applyBorder="1"/>
    <xf numFmtId="0" fontId="23" fillId="0" borderId="0" xfId="0" applyFont="1" applyFill="1" applyBorder="1" applyAlignment="1">
      <alignment horizontal="left" wrapText="1"/>
    </xf>
    <xf numFmtId="0" fontId="18" fillId="10" borderId="0" xfId="0" applyFont="1" applyFill="1" applyAlignment="1">
      <alignment horizontal="center"/>
    </xf>
    <xf numFmtId="0" fontId="21" fillId="0" borderId="0" xfId="0" applyFont="1" applyAlignment="1">
      <alignment horizontal="center" wrapText="1"/>
    </xf>
    <xf numFmtId="3" fontId="21" fillId="0" borderId="0" xfId="0" applyNumberFormat="1" applyFont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</cellXfs>
  <cellStyles count="179">
    <cellStyle name="Comma" xfId="178" builtinId="3"/>
    <cellStyle name="Comma 2" xfId="176"/>
    <cellStyle name="Comma 3" xfId="7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7" builtinId="8"/>
    <cellStyle name="Millares 2" xfId="1"/>
    <cellStyle name="Millares 2 2" xfId="2"/>
    <cellStyle name="Normal" xfId="0" builtinId="0"/>
    <cellStyle name="Normal 2" xfId="3"/>
    <cellStyle name="Normal 3" xfId="4"/>
    <cellStyle name="Normal 4" xfId="5"/>
    <cellStyle name="Porcentual_POA 2007" xfId="6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anklins/AppData/Local/Microsoft/Windows/Temporary%20Internet%20Files/Content.Outlook/FYIE49GE/v2%20Presupuesto%20plurianual%20Componente%20INIDE%20UE-BID%202016-2019%2019%20abril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BID US$ "/>
      <sheetName val="Presupuesto BID EUROS"/>
    </sheetNames>
    <sheetDataSet>
      <sheetData sheetId="0" refreshError="1"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mf.org/external/np/fin/data/param_rms_mth.asp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9"/>
  <sheetViews>
    <sheetView tabSelected="1" zoomScale="80" zoomScaleNormal="80" workbookViewId="0">
      <selection activeCell="G95" sqref="G95"/>
    </sheetView>
  </sheetViews>
  <sheetFormatPr defaultColWidth="9.140625" defaultRowHeight="15" x14ac:dyDescent="0.25"/>
  <cols>
    <col min="1" max="1" width="1.85546875" style="48" customWidth="1"/>
    <col min="2" max="2" width="5.5703125" style="83" customWidth="1"/>
    <col min="3" max="3" width="106" style="23" customWidth="1"/>
    <col min="4" max="4" width="16.28515625" style="21" customWidth="1"/>
    <col min="5" max="5" width="17.85546875" style="21" customWidth="1"/>
    <col min="6" max="6" width="19.140625" style="21" customWidth="1"/>
    <col min="7" max="7" width="15.85546875" style="21" customWidth="1"/>
    <col min="8" max="8" width="16.5703125" style="21" customWidth="1"/>
    <col min="9" max="9" width="9.140625" style="23"/>
    <col min="10" max="10" width="13.5703125" style="23" hidden="1" customWidth="1"/>
    <col min="11" max="11" width="12.7109375" style="23" hidden="1" customWidth="1"/>
    <col min="12" max="18" width="0" style="23" hidden="1" customWidth="1"/>
    <col min="19" max="16384" width="9.140625" style="23"/>
  </cols>
  <sheetData>
    <row r="1" spans="3:11" ht="14.45" x14ac:dyDescent="0.3">
      <c r="C1" s="1"/>
      <c r="D1" s="22"/>
      <c r="E1" s="20"/>
      <c r="F1" s="20"/>
      <c r="G1" s="20"/>
      <c r="H1" s="20"/>
    </row>
    <row r="2" spans="3:11" ht="15.6" x14ac:dyDescent="0.3">
      <c r="C2" s="152" t="s">
        <v>150</v>
      </c>
      <c r="D2" s="152"/>
      <c r="E2" s="152"/>
      <c r="F2" s="152"/>
      <c r="G2" s="152"/>
      <c r="H2" s="152"/>
    </row>
    <row r="3" spans="3:11" ht="47.25" customHeight="1" x14ac:dyDescent="0.25">
      <c r="C3" s="6" t="s">
        <v>11</v>
      </c>
      <c r="D3" s="153" t="s">
        <v>93</v>
      </c>
      <c r="E3" s="153"/>
      <c r="F3" s="153"/>
      <c r="G3" s="153"/>
      <c r="H3" s="153"/>
    </row>
    <row r="4" spans="3:11" ht="34.5" customHeight="1" x14ac:dyDescent="0.25">
      <c r="C4" s="7" t="s">
        <v>16</v>
      </c>
      <c r="D4" s="153" t="s">
        <v>51</v>
      </c>
      <c r="E4" s="153"/>
      <c r="F4" s="153"/>
      <c r="G4" s="153"/>
      <c r="H4" s="153"/>
    </row>
    <row r="5" spans="3:11" ht="14.45" x14ac:dyDescent="0.3">
      <c r="C5" s="1"/>
      <c r="D5" s="22"/>
      <c r="E5" s="20"/>
      <c r="F5" s="20"/>
      <c r="G5" s="20"/>
      <c r="H5" s="20"/>
    </row>
    <row r="6" spans="3:11" x14ac:dyDescent="0.25">
      <c r="C6" s="154" t="s">
        <v>6</v>
      </c>
      <c r="D6" s="156" t="s">
        <v>88</v>
      </c>
      <c r="E6" s="156" t="s">
        <v>89</v>
      </c>
      <c r="F6" s="156" t="s">
        <v>90</v>
      </c>
      <c r="G6" s="156" t="s">
        <v>91</v>
      </c>
      <c r="H6" s="158" t="s">
        <v>92</v>
      </c>
    </row>
    <row r="7" spans="3:11" x14ac:dyDescent="0.25">
      <c r="C7" s="155"/>
      <c r="D7" s="157" t="s">
        <v>1</v>
      </c>
      <c r="E7" s="157" t="s">
        <v>1</v>
      </c>
      <c r="F7" s="157" t="s">
        <v>1</v>
      </c>
      <c r="G7" s="157" t="s">
        <v>1</v>
      </c>
      <c r="H7" s="158"/>
    </row>
    <row r="8" spans="3:11" ht="30" x14ac:dyDescent="0.25">
      <c r="C8" s="12" t="s">
        <v>12</v>
      </c>
      <c r="D8" s="96">
        <f>+D9+D11+D13+D20+D25+D27+D30+D34+D37+D39+D44+D45</f>
        <v>161309.32324920304</v>
      </c>
      <c r="E8" s="96">
        <f>+E9+E11+E13+E20+E25+E27+E30+E34+E37+E39+E44+E45</f>
        <v>472156.50692448462</v>
      </c>
      <c r="F8" s="96">
        <f>+F9+F11+F13+F20+F25+F27+F30+F34+F37+F39+F44+F45</f>
        <v>583470.68198574102</v>
      </c>
      <c r="G8" s="96">
        <f>+G9+G11+G13+G20+G25+G27+G30+G34+G37+G39+G44+G45</f>
        <v>280560.65702009463</v>
      </c>
      <c r="H8" s="96">
        <f>+H9+H11+H13+H20+H25+H27+H30+H34+H37+H39+H44+H45</f>
        <v>1497497.1691795234</v>
      </c>
    </row>
    <row r="9" spans="3:11" x14ac:dyDescent="0.25">
      <c r="C9" s="11" t="s">
        <v>173</v>
      </c>
      <c r="D9" s="97">
        <f>SUM(D10:D10)</f>
        <v>0</v>
      </c>
      <c r="E9" s="97">
        <f t="shared" ref="E9:H9" si="0">SUM(E10:E10)</f>
        <v>8951.6827552276936</v>
      </c>
      <c r="F9" s="97">
        <f t="shared" si="0"/>
        <v>17903.365510455387</v>
      </c>
      <c r="G9" s="97">
        <f t="shared" si="0"/>
        <v>26855.048265683079</v>
      </c>
      <c r="H9" s="97">
        <f t="shared" si="0"/>
        <v>53710.096531366158</v>
      </c>
    </row>
    <row r="10" spans="3:11" ht="28.5" x14ac:dyDescent="0.25">
      <c r="C10" s="84" t="s">
        <v>52</v>
      </c>
      <c r="D10" s="98">
        <f>+'[1]Presupuesto BID US$ '!B9/1.1171084</f>
        <v>0</v>
      </c>
      <c r="E10" s="98">
        <v>8951.6827552276936</v>
      </c>
      <c r="F10" s="98">
        <v>17903.365510455387</v>
      </c>
      <c r="G10" s="98">
        <v>26855.048265683079</v>
      </c>
      <c r="H10" s="98">
        <f>SUM(D10:G10)</f>
        <v>53710.096531366158</v>
      </c>
    </row>
    <row r="11" spans="3:11" ht="30" x14ac:dyDescent="0.25">
      <c r="C11" s="11" t="s">
        <v>55</v>
      </c>
      <c r="D11" s="99">
        <f>SUM(D12:D12)</f>
        <v>5371.0096531366162</v>
      </c>
      <c r="E11" s="99">
        <f t="shared" ref="E11:H11" si="1">SUM(E12:E12)</f>
        <v>10742.019306273232</v>
      </c>
      <c r="F11" s="99">
        <f t="shared" si="1"/>
        <v>16113.028959409849</v>
      </c>
      <c r="G11" s="99">
        <f t="shared" si="1"/>
        <v>16113.028959409849</v>
      </c>
      <c r="H11" s="99">
        <f t="shared" si="1"/>
        <v>48339.086878229544</v>
      </c>
    </row>
    <row r="12" spans="3:11" ht="28.5" x14ac:dyDescent="0.25">
      <c r="C12" s="84" t="s">
        <v>57</v>
      </c>
      <c r="D12" s="100">
        <v>5371.0096531366162</v>
      </c>
      <c r="E12" s="100">
        <v>10742.019306273232</v>
      </c>
      <c r="F12" s="100">
        <v>16113.028959409849</v>
      </c>
      <c r="G12" s="100">
        <v>16113.028959409849</v>
      </c>
      <c r="H12" s="101">
        <f t="shared" ref="H12:H49" si="2">SUM(D12:G12)</f>
        <v>48339.086878229544</v>
      </c>
    </row>
    <row r="13" spans="3:11" ht="30" x14ac:dyDescent="0.25">
      <c r="C13" s="11" t="s">
        <v>179</v>
      </c>
      <c r="D13" s="99">
        <f>SUM(D14:D19)</f>
        <v>6713.7620664207698</v>
      </c>
      <c r="E13" s="99">
        <f t="shared" ref="E13:H13" si="3">SUM(E14:E19)</f>
        <v>182614.32820664492</v>
      </c>
      <c r="F13" s="99">
        <f t="shared" si="3"/>
        <v>66779.553353998592</v>
      </c>
      <c r="G13" s="99">
        <f t="shared" si="3"/>
        <v>6713.7620664207698</v>
      </c>
      <c r="H13" s="99">
        <f t="shared" si="3"/>
        <v>262821.40569348511</v>
      </c>
    </row>
    <row r="14" spans="3:11" ht="28.5" x14ac:dyDescent="0.25">
      <c r="C14" s="84" t="s">
        <v>105</v>
      </c>
      <c r="D14" s="102">
        <v>0</v>
      </c>
      <c r="E14" s="102">
        <v>89516.827552276925</v>
      </c>
      <c r="F14" s="102">
        <v>60065.79128757782</v>
      </c>
      <c r="G14" s="102">
        <v>0</v>
      </c>
      <c r="H14" s="101">
        <f t="shared" si="2"/>
        <v>149582.61883985475</v>
      </c>
      <c r="K14" s="23" t="s">
        <v>159</v>
      </c>
    </row>
    <row r="15" spans="3:11" ht="28.5" x14ac:dyDescent="0.25">
      <c r="C15" s="84" t="s">
        <v>106</v>
      </c>
      <c r="D15" s="103">
        <v>6713.7620664207698</v>
      </c>
      <c r="E15" s="103">
        <v>6713.7620664207698</v>
      </c>
      <c r="F15" s="103">
        <v>6713.7620664207698</v>
      </c>
      <c r="G15" s="103">
        <v>6713.7620664207698</v>
      </c>
      <c r="H15" s="101">
        <f t="shared" si="2"/>
        <v>26855.048265683079</v>
      </c>
    </row>
    <row r="16" spans="3:11" ht="28.5" x14ac:dyDescent="0.25">
      <c r="C16" s="84" t="s">
        <v>99</v>
      </c>
      <c r="D16" s="103">
        <v>0</v>
      </c>
      <c r="E16" s="103">
        <v>27929.250196310404</v>
      </c>
      <c r="F16" s="103">
        <v>0</v>
      </c>
      <c r="G16" s="103">
        <v>0</v>
      </c>
      <c r="H16" s="101">
        <f t="shared" si="2"/>
        <v>27929.250196310404</v>
      </c>
    </row>
    <row r="17" spans="3:8" ht="28.5" x14ac:dyDescent="0.25">
      <c r="C17" s="84" t="s">
        <v>101</v>
      </c>
      <c r="D17" s="103">
        <v>0</v>
      </c>
      <c r="E17" s="103">
        <v>14322.69240836431</v>
      </c>
      <c r="F17" s="103">
        <v>0</v>
      </c>
      <c r="G17" s="103">
        <v>0</v>
      </c>
      <c r="H17" s="101">
        <f t="shared" si="2"/>
        <v>14322.69240836431</v>
      </c>
    </row>
    <row r="18" spans="3:8" ht="28.5" x14ac:dyDescent="0.25">
      <c r="C18" s="84" t="s">
        <v>102</v>
      </c>
      <c r="D18" s="103">
        <v>0</v>
      </c>
      <c r="E18" s="103">
        <v>30704.271850430989</v>
      </c>
      <c r="F18" s="103">
        <v>0</v>
      </c>
      <c r="G18" s="103">
        <v>0</v>
      </c>
      <c r="H18" s="101">
        <f t="shared" si="2"/>
        <v>30704.271850430989</v>
      </c>
    </row>
    <row r="19" spans="3:8" ht="28.5" x14ac:dyDescent="0.25">
      <c r="C19" s="84" t="s">
        <v>59</v>
      </c>
      <c r="D19" s="100">
        <v>0</v>
      </c>
      <c r="E19" s="100">
        <v>13427.52413284154</v>
      </c>
      <c r="F19" s="100">
        <v>0</v>
      </c>
      <c r="G19" s="100">
        <v>0</v>
      </c>
      <c r="H19" s="101">
        <f t="shared" si="2"/>
        <v>13427.52413284154</v>
      </c>
    </row>
    <row r="20" spans="3:8" ht="30" x14ac:dyDescent="0.25">
      <c r="C20" s="11" t="s">
        <v>174</v>
      </c>
      <c r="D20" s="99">
        <f>SUM(D21:D24)</f>
        <v>0</v>
      </c>
      <c r="E20" s="99">
        <f t="shared" ref="E20:H20" si="4">SUM(E21:E24)</f>
        <v>0</v>
      </c>
      <c r="F20" s="99">
        <f t="shared" si="4"/>
        <v>121384.81816088752</v>
      </c>
      <c r="G20" s="99">
        <f t="shared" si="4"/>
        <v>8951.6827552276936</v>
      </c>
      <c r="H20" s="99">
        <f t="shared" si="4"/>
        <v>130336.50091611521</v>
      </c>
    </row>
    <row r="21" spans="3:8" ht="28.5" x14ac:dyDescent="0.25">
      <c r="C21" s="84" t="s">
        <v>53</v>
      </c>
      <c r="D21" s="102">
        <v>0</v>
      </c>
      <c r="E21" s="102">
        <v>0</v>
      </c>
      <c r="F21" s="102">
        <v>17903.365510455387</v>
      </c>
      <c r="G21" s="102">
        <v>8951.6827552276936</v>
      </c>
      <c r="H21" s="101">
        <f t="shared" si="2"/>
        <v>26855.048265683079</v>
      </c>
    </row>
    <row r="22" spans="3:8" ht="28.5" x14ac:dyDescent="0.25">
      <c r="C22" s="84" t="s">
        <v>17</v>
      </c>
      <c r="D22" s="103">
        <v>0</v>
      </c>
      <c r="E22" s="103">
        <v>0</v>
      </c>
      <c r="F22" s="103">
        <v>13964.625098155202</v>
      </c>
      <c r="G22" s="103">
        <v>0</v>
      </c>
      <c r="H22" s="101">
        <f t="shared" si="2"/>
        <v>13964.625098155202</v>
      </c>
    </row>
    <row r="23" spans="3:8" x14ac:dyDescent="0.25">
      <c r="C23" s="84" t="s">
        <v>18</v>
      </c>
      <c r="D23" s="103">
        <v>0</v>
      </c>
      <c r="E23" s="103">
        <v>0</v>
      </c>
      <c r="F23" s="103">
        <v>26855.048265683079</v>
      </c>
      <c r="G23" s="103">
        <v>0</v>
      </c>
      <c r="H23" s="101">
        <f t="shared" si="2"/>
        <v>26855.048265683079</v>
      </c>
    </row>
    <row r="24" spans="3:8" x14ac:dyDescent="0.25">
      <c r="C24" s="95" t="s">
        <v>160</v>
      </c>
      <c r="D24" s="103">
        <v>0</v>
      </c>
      <c r="E24" s="103">
        <v>0</v>
      </c>
      <c r="F24" s="103">
        <v>62661.779286593854</v>
      </c>
      <c r="G24" s="103">
        <v>0</v>
      </c>
      <c r="H24" s="101">
        <f t="shared" si="2"/>
        <v>62661.779286593854</v>
      </c>
    </row>
    <row r="25" spans="3:8" x14ac:dyDescent="0.25">
      <c r="C25" s="11" t="s">
        <v>175</v>
      </c>
      <c r="D25" s="104">
        <f>SUM(D26:D26)</f>
        <v>0</v>
      </c>
      <c r="E25" s="104">
        <f t="shared" ref="E25:H25" si="5">SUM(E26:E26)</f>
        <v>6713.7620664207698</v>
      </c>
      <c r="F25" s="104">
        <f t="shared" si="5"/>
        <v>0</v>
      </c>
      <c r="G25" s="104">
        <f t="shared" si="5"/>
        <v>0</v>
      </c>
      <c r="H25" s="104">
        <f t="shared" si="5"/>
        <v>6713.7620664207698</v>
      </c>
    </row>
    <row r="26" spans="3:8" x14ac:dyDescent="0.25">
      <c r="C26" s="85" t="s">
        <v>23</v>
      </c>
      <c r="D26" s="98">
        <v>0</v>
      </c>
      <c r="E26" s="98">
        <v>6713.7620664207698</v>
      </c>
      <c r="F26" s="98">
        <v>0</v>
      </c>
      <c r="G26" s="98">
        <v>0</v>
      </c>
      <c r="H26" s="101">
        <f t="shared" si="2"/>
        <v>6713.7620664207698</v>
      </c>
    </row>
    <row r="27" spans="3:8" ht="30" x14ac:dyDescent="0.25">
      <c r="C27" s="11" t="s">
        <v>176</v>
      </c>
      <c r="D27" s="104">
        <f>SUM(D28:D29)</f>
        <v>27929.250196310404</v>
      </c>
      <c r="E27" s="104">
        <f t="shared" ref="E27:H27" si="6">SUM(E28:E29)</f>
        <v>0</v>
      </c>
      <c r="F27" s="104">
        <f t="shared" si="6"/>
        <v>0</v>
      </c>
      <c r="G27" s="104">
        <f t="shared" si="6"/>
        <v>0</v>
      </c>
      <c r="H27" s="104">
        <f t="shared" si="6"/>
        <v>27929.250196310404</v>
      </c>
    </row>
    <row r="28" spans="3:8" x14ac:dyDescent="0.25">
      <c r="C28" s="84" t="s">
        <v>24</v>
      </c>
      <c r="D28" s="98">
        <v>6445.2115837639394</v>
      </c>
      <c r="E28" s="98">
        <v>0</v>
      </c>
      <c r="F28" s="98">
        <v>0</v>
      </c>
      <c r="G28" s="98">
        <v>0</v>
      </c>
      <c r="H28" s="101">
        <f t="shared" si="2"/>
        <v>6445.2115837639394</v>
      </c>
    </row>
    <row r="29" spans="3:8" x14ac:dyDescent="0.25">
      <c r="C29" s="84" t="s">
        <v>25</v>
      </c>
      <c r="D29" s="101">
        <v>21484.038612546465</v>
      </c>
      <c r="E29" s="101">
        <v>0</v>
      </c>
      <c r="F29" s="101">
        <v>0</v>
      </c>
      <c r="G29" s="101">
        <v>0</v>
      </c>
      <c r="H29" s="101">
        <f t="shared" si="2"/>
        <v>21484.038612546465</v>
      </c>
    </row>
    <row r="30" spans="3:8" x14ac:dyDescent="0.25">
      <c r="C30" s="11" t="s">
        <v>177</v>
      </c>
      <c r="D30" s="97">
        <f>SUM(D31:D33)</f>
        <v>29003.452126937726</v>
      </c>
      <c r="E30" s="97">
        <f t="shared" ref="E30:H30" si="7">SUM(E31:E33)</f>
        <v>0</v>
      </c>
      <c r="F30" s="97">
        <f t="shared" si="7"/>
        <v>37597.067571956308</v>
      </c>
      <c r="G30" s="97">
        <f t="shared" si="7"/>
        <v>0</v>
      </c>
      <c r="H30" s="97">
        <f t="shared" si="7"/>
        <v>66600.519698894044</v>
      </c>
    </row>
    <row r="31" spans="3:8" ht="28.5" x14ac:dyDescent="0.25">
      <c r="C31" s="84" t="s">
        <v>20</v>
      </c>
      <c r="D31" s="98">
        <v>29003.452126937726</v>
      </c>
      <c r="E31" s="98">
        <v>0</v>
      </c>
      <c r="F31" s="98">
        <v>0</v>
      </c>
      <c r="G31" s="98">
        <v>0</v>
      </c>
      <c r="H31" s="101">
        <f t="shared" si="2"/>
        <v>29003.452126937726</v>
      </c>
    </row>
    <row r="32" spans="3:8" ht="28.5" x14ac:dyDescent="0.25">
      <c r="C32" s="84" t="s">
        <v>192</v>
      </c>
      <c r="D32" s="101">
        <v>0</v>
      </c>
      <c r="E32" s="101">
        <v>0</v>
      </c>
      <c r="F32" s="101">
        <v>29540.553092251386</v>
      </c>
      <c r="G32" s="101">
        <v>0</v>
      </c>
      <c r="H32" s="101">
        <f t="shared" si="2"/>
        <v>29540.553092251386</v>
      </c>
    </row>
    <row r="33" spans="2:9" x14ac:dyDescent="0.25">
      <c r="C33" s="84" t="s">
        <v>22</v>
      </c>
      <c r="D33" s="101">
        <v>0</v>
      </c>
      <c r="E33" s="101">
        <v>0</v>
      </c>
      <c r="F33" s="101">
        <v>8056.5144797049243</v>
      </c>
      <c r="G33" s="101">
        <v>0</v>
      </c>
      <c r="H33" s="101">
        <f t="shared" si="2"/>
        <v>8056.5144797049243</v>
      </c>
    </row>
    <row r="34" spans="2:9" ht="30" x14ac:dyDescent="0.25">
      <c r="C34" s="11" t="s">
        <v>178</v>
      </c>
      <c r="D34" s="97">
        <f>SUM(D35:D36)</f>
        <v>0</v>
      </c>
      <c r="E34" s="97">
        <f t="shared" ref="E34:H34" si="8">SUM(E35:E36)</f>
        <v>26855.048265683079</v>
      </c>
      <c r="F34" s="97">
        <f t="shared" si="8"/>
        <v>22379.206888069231</v>
      </c>
      <c r="G34" s="97">
        <f t="shared" si="8"/>
        <v>26855.048265683079</v>
      </c>
      <c r="H34" s="97">
        <f t="shared" si="8"/>
        <v>76089.303419435397</v>
      </c>
    </row>
    <row r="35" spans="2:9" ht="28.5" x14ac:dyDescent="0.25">
      <c r="C35" s="84" t="s">
        <v>64</v>
      </c>
      <c r="D35" s="98">
        <v>0</v>
      </c>
      <c r="E35" s="98">
        <v>8951.6827552276936</v>
      </c>
      <c r="F35" s="98">
        <v>0</v>
      </c>
      <c r="G35" s="98">
        <v>0</v>
      </c>
      <c r="H35" s="101">
        <f t="shared" si="2"/>
        <v>8951.6827552276936</v>
      </c>
    </row>
    <row r="36" spans="2:9" ht="28.5" x14ac:dyDescent="0.25">
      <c r="C36" s="95" t="s">
        <v>200</v>
      </c>
      <c r="D36" s="105">
        <v>0</v>
      </c>
      <c r="E36" s="105">
        <v>17903.365510455387</v>
      </c>
      <c r="F36" s="105">
        <v>22379.206888069231</v>
      </c>
      <c r="G36" s="105">
        <v>26855.048265683079</v>
      </c>
      <c r="H36" s="101">
        <f t="shared" si="2"/>
        <v>67137.620664207701</v>
      </c>
    </row>
    <row r="37" spans="2:9" ht="30" x14ac:dyDescent="0.25">
      <c r="C37" s="11" t="s">
        <v>182</v>
      </c>
      <c r="D37" s="106">
        <f>+D38</f>
        <v>6713.7620664207698</v>
      </c>
      <c r="E37" s="106">
        <f t="shared" ref="E37:H37" si="9">+E38</f>
        <v>0</v>
      </c>
      <c r="F37" s="106">
        <f t="shared" si="9"/>
        <v>0</v>
      </c>
      <c r="G37" s="106">
        <f t="shared" si="9"/>
        <v>0</v>
      </c>
      <c r="H37" s="106">
        <f t="shared" si="9"/>
        <v>6713.7620664207698</v>
      </c>
    </row>
    <row r="38" spans="2:9" x14ac:dyDescent="0.25">
      <c r="C38" s="84" t="s">
        <v>46</v>
      </c>
      <c r="D38" s="105">
        <f>6713.76206642077</f>
        <v>6713.7620664207698</v>
      </c>
      <c r="E38" s="105"/>
      <c r="F38" s="105"/>
      <c r="G38" s="105"/>
      <c r="H38" s="101">
        <f t="shared" si="2"/>
        <v>6713.7620664207698</v>
      </c>
    </row>
    <row r="39" spans="2:9" ht="30" x14ac:dyDescent="0.25">
      <c r="C39" s="107" t="s">
        <v>195</v>
      </c>
      <c r="D39" s="97">
        <f>SUM(D40:D43)</f>
        <v>26855.048265683079</v>
      </c>
      <c r="E39" s="97">
        <f t="shared" ref="E39:H39" si="10">SUM(E40:E43)</f>
        <v>139870.04305043269</v>
      </c>
      <c r="F39" s="97">
        <f t="shared" si="10"/>
        <v>178586.0709667925</v>
      </c>
      <c r="G39" s="97">
        <f t="shared" si="10"/>
        <v>127934.46604346245</v>
      </c>
      <c r="H39" s="97">
        <f t="shared" si="10"/>
        <v>473245.62832637067</v>
      </c>
    </row>
    <row r="40" spans="2:9" ht="28.5" x14ac:dyDescent="0.25">
      <c r="C40" s="84" t="s">
        <v>95</v>
      </c>
      <c r="D40" s="108">
        <v>26855.048265683079</v>
      </c>
      <c r="E40" s="108">
        <v>89516.827552276925</v>
      </c>
      <c r="F40" s="108">
        <v>89516.827552276925</v>
      </c>
      <c r="G40" s="108">
        <v>88770.853989341296</v>
      </c>
      <c r="H40" s="101">
        <f t="shared" si="2"/>
        <v>294659.5573595782</v>
      </c>
    </row>
    <row r="41" spans="2:9" x14ac:dyDescent="0.25">
      <c r="C41" s="84" t="s">
        <v>161</v>
      </c>
      <c r="D41" s="109">
        <v>0</v>
      </c>
      <c r="E41" s="109">
        <v>50353.215498155776</v>
      </c>
      <c r="F41" s="109">
        <v>44758.413776138463</v>
      </c>
      <c r="G41" s="109">
        <v>39163.612054121157</v>
      </c>
      <c r="H41" s="101">
        <f t="shared" si="2"/>
        <v>134275.2413284154</v>
      </c>
    </row>
    <row r="42" spans="2:9" x14ac:dyDescent="0.25">
      <c r="C42" s="110" t="s">
        <v>47</v>
      </c>
      <c r="D42" s="109">
        <v>0</v>
      </c>
      <c r="E42" s="109">
        <v>0</v>
      </c>
      <c r="F42" s="109">
        <v>26855.048265683079</v>
      </c>
      <c r="G42" s="109">
        <v>0</v>
      </c>
      <c r="H42" s="101">
        <f t="shared" si="2"/>
        <v>26855.048265683079</v>
      </c>
    </row>
    <row r="43" spans="2:9" x14ac:dyDescent="0.25">
      <c r="C43" s="111" t="s">
        <v>196</v>
      </c>
      <c r="D43" s="112">
        <v>0</v>
      </c>
      <c r="E43" s="112">
        <v>0</v>
      </c>
      <c r="F43" s="112">
        <v>17455.781372694</v>
      </c>
      <c r="G43" s="112">
        <v>0</v>
      </c>
      <c r="H43" s="113">
        <f>SUM(D43:G43)</f>
        <v>17455.781372694</v>
      </c>
    </row>
    <row r="44" spans="2:9" x14ac:dyDescent="0.25">
      <c r="C44" s="94" t="s">
        <v>181</v>
      </c>
      <c r="D44" s="97">
        <v>0</v>
      </c>
      <c r="E44" s="97">
        <v>0</v>
      </c>
      <c r="F44" s="97">
        <v>0</v>
      </c>
      <c r="G44" s="97">
        <v>0</v>
      </c>
      <c r="H44" s="97">
        <v>0</v>
      </c>
    </row>
    <row r="45" spans="2:9" s="48" customFormat="1" x14ac:dyDescent="0.25">
      <c r="B45" s="83"/>
      <c r="C45" s="94" t="s">
        <v>199</v>
      </c>
      <c r="D45" s="97">
        <v>58723.03887429367</v>
      </c>
      <c r="E45" s="97">
        <v>96409.623273802252</v>
      </c>
      <c r="F45" s="97">
        <v>122727.57057417167</v>
      </c>
      <c r="G45" s="97">
        <v>67137.620664207701</v>
      </c>
      <c r="H45" s="97">
        <v>344997.85338647524</v>
      </c>
      <c r="I45" s="54"/>
    </row>
    <row r="46" spans="2:9" ht="30" x14ac:dyDescent="0.25">
      <c r="C46" s="12" t="s">
        <v>14</v>
      </c>
      <c r="D46" s="96">
        <f>+D47+D50+D54+D58+D60+D62+D72+D74+D77+D80+D83+D86</f>
        <v>882188.32975892769</v>
      </c>
      <c r="E46" s="96">
        <f t="shared" ref="E46:H46" si="11">+E47+E50+E54+E58+E60+E62+E72+E74+E77+E80+E83+E86</f>
        <v>533908.07015684422</v>
      </c>
      <c r="F46" s="96">
        <f t="shared" si="11"/>
        <v>542651.00862190279</v>
      </c>
      <c r="G46" s="96">
        <f t="shared" si="11"/>
        <v>175632.01565756736</v>
      </c>
      <c r="H46" s="96">
        <f t="shared" si="11"/>
        <v>2134379.4241952421</v>
      </c>
    </row>
    <row r="47" spans="2:9" x14ac:dyDescent="0.25">
      <c r="C47" s="11" t="s">
        <v>68</v>
      </c>
      <c r="D47" s="97">
        <f>SUM(D48:D49)</f>
        <v>0</v>
      </c>
      <c r="E47" s="97">
        <f t="shared" ref="E47:H47" si="12">SUM(E48:E49)</f>
        <v>0</v>
      </c>
      <c r="F47" s="97">
        <f t="shared" si="12"/>
        <v>164710.96269618956</v>
      </c>
      <c r="G47" s="97">
        <f t="shared" si="12"/>
        <v>0</v>
      </c>
      <c r="H47" s="97">
        <f t="shared" si="12"/>
        <v>164710.96269618956</v>
      </c>
    </row>
    <row r="48" spans="2:9" ht="28.5" x14ac:dyDescent="0.25">
      <c r="C48" s="86" t="s">
        <v>83</v>
      </c>
      <c r="D48" s="98">
        <v>0</v>
      </c>
      <c r="E48" s="98">
        <v>0</v>
      </c>
      <c r="F48" s="98">
        <v>21484.038612546465</v>
      </c>
      <c r="G48" s="98">
        <v>0</v>
      </c>
      <c r="H48" s="101">
        <f t="shared" si="2"/>
        <v>21484.038612546465</v>
      </c>
    </row>
    <row r="49" spans="3:8" ht="30.75" customHeight="1" x14ac:dyDescent="0.25">
      <c r="C49" s="86" t="s">
        <v>84</v>
      </c>
      <c r="D49" s="101">
        <v>0</v>
      </c>
      <c r="E49" s="101">
        <v>0</v>
      </c>
      <c r="F49" s="101">
        <v>143226.9240836431</v>
      </c>
      <c r="G49" s="101">
        <v>0</v>
      </c>
      <c r="H49" s="101">
        <f t="shared" si="2"/>
        <v>143226.9240836431</v>
      </c>
    </row>
    <row r="50" spans="3:8" x14ac:dyDescent="0.25">
      <c r="C50" s="11" t="s">
        <v>69</v>
      </c>
      <c r="D50" s="97">
        <f>SUM(D51:D53)</f>
        <v>577831.12184994761</v>
      </c>
      <c r="E50" s="97">
        <f t="shared" ref="E50:H50" si="13">SUM(E51:E53)</f>
        <v>10742.019306273232</v>
      </c>
      <c r="F50" s="97">
        <f t="shared" si="13"/>
        <v>44758.413776138463</v>
      </c>
      <c r="G50" s="97">
        <f t="shared" si="13"/>
        <v>0</v>
      </c>
      <c r="H50" s="97">
        <f t="shared" si="13"/>
        <v>633331.55493235926</v>
      </c>
    </row>
    <row r="51" spans="3:8" ht="28.5" x14ac:dyDescent="0.25">
      <c r="C51" s="114" t="s">
        <v>183</v>
      </c>
      <c r="D51" s="98">
        <v>10742.019306273232</v>
      </c>
      <c r="E51" s="98">
        <v>10742.019306273232</v>
      </c>
      <c r="F51" s="98">
        <v>0</v>
      </c>
      <c r="G51" s="98">
        <v>0</v>
      </c>
      <c r="H51" s="101">
        <f t="shared" ref="H51:H76" si="14">SUM(D51:G51)</f>
        <v>21484.038612546465</v>
      </c>
    </row>
    <row r="52" spans="3:8" ht="28.5" x14ac:dyDescent="0.25">
      <c r="C52" s="84" t="s">
        <v>184</v>
      </c>
      <c r="D52" s="101">
        <v>485628.78947110235</v>
      </c>
      <c r="E52" s="101">
        <v>0</v>
      </c>
      <c r="F52" s="101">
        <v>0</v>
      </c>
      <c r="G52" s="101">
        <v>0</v>
      </c>
      <c r="H52" s="101">
        <f t="shared" si="14"/>
        <v>485628.78947110235</v>
      </c>
    </row>
    <row r="53" spans="3:8" ht="28.5" x14ac:dyDescent="0.25">
      <c r="C53" s="84" t="s">
        <v>185</v>
      </c>
      <c r="D53" s="105">
        <v>81460.313072572011</v>
      </c>
      <c r="E53" s="105">
        <v>0</v>
      </c>
      <c r="F53" s="105">
        <v>44758.413776138463</v>
      </c>
      <c r="G53" s="105">
        <v>0</v>
      </c>
      <c r="H53" s="101">
        <f t="shared" si="14"/>
        <v>126218.72684871047</v>
      </c>
    </row>
    <row r="54" spans="3:8" x14ac:dyDescent="0.25">
      <c r="C54" s="11" t="s">
        <v>71</v>
      </c>
      <c r="D54" s="97">
        <f>SUM(D55:D57)</f>
        <v>246171.27000000002</v>
      </c>
      <c r="E54" s="97">
        <f t="shared" ref="E54:H54" si="15">SUM(E55:E57)</f>
        <v>0</v>
      </c>
      <c r="F54" s="97">
        <f t="shared" si="15"/>
        <v>0</v>
      </c>
      <c r="G54" s="97">
        <f t="shared" si="15"/>
        <v>0</v>
      </c>
      <c r="H54" s="97">
        <f t="shared" si="15"/>
        <v>246171.27000000002</v>
      </c>
    </row>
    <row r="55" spans="3:8" ht="28.5" x14ac:dyDescent="0.25">
      <c r="C55" s="86" t="s">
        <v>113</v>
      </c>
      <c r="D55" s="98">
        <v>71613.460000000006</v>
      </c>
      <c r="E55" s="98">
        <v>0</v>
      </c>
      <c r="F55" s="98">
        <v>0</v>
      </c>
      <c r="G55" s="98">
        <v>0</v>
      </c>
      <c r="H55" s="101">
        <f t="shared" si="14"/>
        <v>71613.460000000006</v>
      </c>
    </row>
    <row r="56" spans="3:8" x14ac:dyDescent="0.25">
      <c r="C56" s="86" t="s">
        <v>114</v>
      </c>
      <c r="D56" s="101">
        <v>29540.55</v>
      </c>
      <c r="E56" s="101">
        <v>0</v>
      </c>
      <c r="F56" s="101">
        <v>0</v>
      </c>
      <c r="G56" s="101">
        <v>0</v>
      </c>
      <c r="H56" s="101">
        <f t="shared" si="14"/>
        <v>29540.55</v>
      </c>
    </row>
    <row r="57" spans="3:8" ht="28.5" x14ac:dyDescent="0.25">
      <c r="C57" s="86" t="s">
        <v>126</v>
      </c>
      <c r="D57" s="105">
        <v>145017.26</v>
      </c>
      <c r="E57" s="105">
        <v>0</v>
      </c>
      <c r="F57" s="105">
        <v>0</v>
      </c>
      <c r="G57" s="105">
        <v>0</v>
      </c>
      <c r="H57" s="101">
        <f t="shared" si="14"/>
        <v>145017.26</v>
      </c>
    </row>
    <row r="58" spans="3:8" x14ac:dyDescent="0.25">
      <c r="C58" s="11" t="s">
        <v>72</v>
      </c>
      <c r="D58" s="97">
        <f>SUM(D59)</f>
        <v>0</v>
      </c>
      <c r="E58" s="97">
        <f t="shared" ref="E58:H58" si="16">SUM(E59)</f>
        <v>129727.06140245656</v>
      </c>
      <c r="F58" s="97">
        <f t="shared" si="16"/>
        <v>0</v>
      </c>
      <c r="G58" s="97">
        <f t="shared" si="16"/>
        <v>0</v>
      </c>
      <c r="H58" s="97">
        <f t="shared" si="16"/>
        <v>129727.06140245656</v>
      </c>
    </row>
    <row r="59" spans="3:8" ht="42.75" x14ac:dyDescent="0.25">
      <c r="C59" s="86" t="s">
        <v>186</v>
      </c>
      <c r="D59" s="115">
        <v>0</v>
      </c>
      <c r="E59" s="115">
        <v>129727.06140245656</v>
      </c>
      <c r="F59" s="115">
        <v>0</v>
      </c>
      <c r="G59" s="115">
        <v>0</v>
      </c>
      <c r="H59" s="101">
        <f t="shared" si="14"/>
        <v>129727.06140245656</v>
      </c>
    </row>
    <row r="60" spans="3:8" x14ac:dyDescent="0.25">
      <c r="C60" s="11" t="s">
        <v>187</v>
      </c>
      <c r="D60" s="97">
        <f>SUM(D61)</f>
        <v>0</v>
      </c>
      <c r="E60" s="97">
        <f t="shared" ref="E60:H60" si="17">SUM(E61)</f>
        <v>0</v>
      </c>
      <c r="F60" s="97">
        <f t="shared" si="17"/>
        <v>6445.2115837639394</v>
      </c>
      <c r="G60" s="97">
        <f t="shared" si="17"/>
        <v>10742.019306273232</v>
      </c>
      <c r="H60" s="97">
        <f t="shared" si="17"/>
        <v>17187.230890037172</v>
      </c>
    </row>
    <row r="61" spans="3:8" x14ac:dyDescent="0.25">
      <c r="C61" s="116" t="s">
        <v>188</v>
      </c>
      <c r="D61" s="115">
        <v>0</v>
      </c>
      <c r="E61" s="115">
        <v>0</v>
      </c>
      <c r="F61" s="115">
        <v>6445.2115837639394</v>
      </c>
      <c r="G61" s="115">
        <v>10742.019306273232</v>
      </c>
      <c r="H61" s="101">
        <f t="shared" si="14"/>
        <v>17187.230890037172</v>
      </c>
    </row>
    <row r="62" spans="3:8" x14ac:dyDescent="0.25">
      <c r="C62" s="11" t="s">
        <v>74</v>
      </c>
      <c r="D62" s="117">
        <f>SUM(D63:D71)</f>
        <v>0</v>
      </c>
      <c r="E62" s="117">
        <f t="shared" ref="E62:H62" si="18">SUM(E63:E71)</f>
        <v>87067.647150446632</v>
      </c>
      <c r="F62" s="117">
        <f t="shared" si="18"/>
        <v>0</v>
      </c>
      <c r="G62" s="117">
        <f t="shared" si="18"/>
        <v>0</v>
      </c>
      <c r="H62" s="117">
        <f t="shared" si="18"/>
        <v>87067.647150446632</v>
      </c>
    </row>
    <row r="63" spans="3:8" x14ac:dyDescent="0.25">
      <c r="C63" s="86" t="s">
        <v>97</v>
      </c>
      <c r="D63" s="108">
        <v>0</v>
      </c>
      <c r="E63" s="108">
        <v>32226.057918819697</v>
      </c>
      <c r="F63" s="108">
        <v>0</v>
      </c>
      <c r="G63" s="108">
        <v>0</v>
      </c>
      <c r="H63" s="101">
        <f t="shared" si="14"/>
        <v>32226.057918819697</v>
      </c>
    </row>
    <row r="64" spans="3:8" ht="28.5" x14ac:dyDescent="0.25">
      <c r="C64" s="86" t="s">
        <v>31</v>
      </c>
      <c r="D64" s="109">
        <v>0</v>
      </c>
      <c r="E64" s="109">
        <v>13964.625098155202</v>
      </c>
      <c r="F64" s="109">
        <v>0</v>
      </c>
      <c r="G64" s="109">
        <v>0</v>
      </c>
      <c r="H64" s="101">
        <f t="shared" si="14"/>
        <v>13964.625098155202</v>
      </c>
    </row>
    <row r="65" spans="2:16" x14ac:dyDescent="0.25">
      <c r="C65" s="86" t="s">
        <v>32</v>
      </c>
      <c r="D65" s="109">
        <v>0</v>
      </c>
      <c r="E65" s="109">
        <v>1074.2019306273232</v>
      </c>
      <c r="F65" s="109">
        <v>0</v>
      </c>
      <c r="G65" s="109">
        <v>0</v>
      </c>
      <c r="H65" s="101">
        <f t="shared" si="14"/>
        <v>1074.2019306273232</v>
      </c>
    </row>
    <row r="66" spans="2:16" x14ac:dyDescent="0.25">
      <c r="C66" s="86" t="s">
        <v>33</v>
      </c>
      <c r="D66" s="109">
        <v>0</v>
      </c>
      <c r="E66" s="109">
        <v>895.16827552276936</v>
      </c>
      <c r="F66" s="109">
        <v>0</v>
      </c>
      <c r="G66" s="109">
        <v>0</v>
      </c>
      <c r="H66" s="101">
        <f t="shared" si="14"/>
        <v>895.16827552276936</v>
      </c>
    </row>
    <row r="67" spans="2:16" x14ac:dyDescent="0.25">
      <c r="C67" s="86" t="s">
        <v>34</v>
      </c>
      <c r="D67" s="109">
        <v>0</v>
      </c>
      <c r="E67" s="109">
        <v>895.16827552276936</v>
      </c>
      <c r="F67" s="109">
        <v>0</v>
      </c>
      <c r="G67" s="109">
        <v>0</v>
      </c>
      <c r="H67" s="101">
        <f t="shared" si="14"/>
        <v>895.16827552276936</v>
      </c>
    </row>
    <row r="68" spans="2:16" x14ac:dyDescent="0.25">
      <c r="C68" s="86" t="s">
        <v>35</v>
      </c>
      <c r="D68" s="109">
        <v>0</v>
      </c>
      <c r="E68" s="109">
        <v>8056.5144797049243</v>
      </c>
      <c r="F68" s="109">
        <v>0</v>
      </c>
      <c r="G68" s="109">
        <v>0</v>
      </c>
      <c r="H68" s="101">
        <f t="shared" si="14"/>
        <v>8056.5144797049243</v>
      </c>
    </row>
    <row r="69" spans="2:16" x14ac:dyDescent="0.25">
      <c r="C69" s="86" t="s">
        <v>36</v>
      </c>
      <c r="D69" s="109">
        <v>0</v>
      </c>
      <c r="E69" s="109">
        <v>22558.240543173786</v>
      </c>
      <c r="F69" s="109">
        <v>0</v>
      </c>
      <c r="G69" s="109">
        <v>0</v>
      </c>
      <c r="H69" s="101">
        <f t="shared" si="14"/>
        <v>22558.240543173786</v>
      </c>
    </row>
    <row r="70" spans="2:16" x14ac:dyDescent="0.25">
      <c r="C70" s="86" t="s">
        <v>37</v>
      </c>
      <c r="D70" s="109">
        <v>0</v>
      </c>
      <c r="E70" s="109">
        <v>2506.4711714637542</v>
      </c>
      <c r="F70" s="109">
        <v>0</v>
      </c>
      <c r="G70" s="109">
        <v>0</v>
      </c>
      <c r="H70" s="101">
        <f t="shared" si="14"/>
        <v>2506.4711714637542</v>
      </c>
    </row>
    <row r="71" spans="2:16" x14ac:dyDescent="0.25">
      <c r="C71" s="86" t="s">
        <v>38</v>
      </c>
      <c r="D71" s="109">
        <v>0</v>
      </c>
      <c r="E71" s="109">
        <v>4891.1994574564114</v>
      </c>
      <c r="F71" s="109">
        <v>0</v>
      </c>
      <c r="G71" s="109">
        <v>0</v>
      </c>
      <c r="H71" s="101">
        <f t="shared" si="14"/>
        <v>4891.1994574564114</v>
      </c>
    </row>
    <row r="72" spans="2:16" x14ac:dyDescent="0.25">
      <c r="C72" s="11" t="s">
        <v>77</v>
      </c>
      <c r="D72" s="97">
        <f>SUM(D73)</f>
        <v>35806.731020910775</v>
      </c>
      <c r="E72" s="97">
        <f t="shared" ref="E72:H72" si="19">SUM(E73)</f>
        <v>98468.510307504621</v>
      </c>
      <c r="F72" s="97">
        <f t="shared" si="19"/>
        <v>0</v>
      </c>
      <c r="G72" s="97">
        <f t="shared" si="19"/>
        <v>0</v>
      </c>
      <c r="H72" s="97">
        <f t="shared" si="19"/>
        <v>134275.2413284154</v>
      </c>
    </row>
    <row r="73" spans="2:16" x14ac:dyDescent="0.25">
      <c r="C73" s="86" t="s">
        <v>45</v>
      </c>
      <c r="D73" s="118">
        <v>35806.731020910775</v>
      </c>
      <c r="E73" s="118">
        <v>98468.510307504621</v>
      </c>
      <c r="F73" s="118">
        <v>0</v>
      </c>
      <c r="G73" s="118">
        <v>0</v>
      </c>
      <c r="H73" s="101">
        <f t="shared" si="14"/>
        <v>134275.2413284154</v>
      </c>
      <c r="J73" s="91" t="s">
        <v>170</v>
      </c>
    </row>
    <row r="74" spans="2:16" x14ac:dyDescent="0.25">
      <c r="C74" s="11" t="s">
        <v>78</v>
      </c>
      <c r="D74" s="97">
        <f>SUM(D75:D76)</f>
        <v>22379.206888069235</v>
      </c>
      <c r="E74" s="97">
        <f t="shared" ref="E74:H74" si="20">SUM(E75:E76)</f>
        <v>134275.2413284154</v>
      </c>
      <c r="F74" s="97">
        <f t="shared" si="20"/>
        <v>290929.68954490003</v>
      </c>
      <c r="G74" s="97">
        <f t="shared" si="20"/>
        <v>0</v>
      </c>
      <c r="H74" s="97">
        <f t="shared" si="20"/>
        <v>447584.13776138466</v>
      </c>
    </row>
    <row r="75" spans="2:16" ht="42.75" customHeight="1" x14ac:dyDescent="0.25">
      <c r="C75" s="84" t="s">
        <v>79</v>
      </c>
      <c r="D75" s="98">
        <v>17903.365510455387</v>
      </c>
      <c r="E75" s="98">
        <v>62661.779286593854</v>
      </c>
      <c r="F75" s="98">
        <v>98468.510307504621</v>
      </c>
      <c r="G75" s="98">
        <v>0</v>
      </c>
      <c r="H75" s="101">
        <f t="shared" si="14"/>
        <v>179033.65510455385</v>
      </c>
      <c r="J75" s="160" t="s">
        <v>163</v>
      </c>
      <c r="K75" s="160"/>
      <c r="L75" s="89" t="e">
        <f>+H43+#REF!+#REF!+#REF!+H84+#REF!+H79</f>
        <v>#REF!</v>
      </c>
      <c r="M75" s="159" t="s">
        <v>164</v>
      </c>
      <c r="N75" s="159"/>
      <c r="O75" s="159"/>
      <c r="P75" s="159"/>
    </row>
    <row r="76" spans="2:16" ht="28.5" x14ac:dyDescent="0.25">
      <c r="C76" s="84" t="s">
        <v>189</v>
      </c>
      <c r="D76" s="105">
        <v>4475.8413776138468</v>
      </c>
      <c r="E76" s="105">
        <v>71613.462041821549</v>
      </c>
      <c r="F76" s="105">
        <v>192461.17923739541</v>
      </c>
      <c r="G76" s="105">
        <v>0</v>
      </c>
      <c r="H76" s="101">
        <f t="shared" si="14"/>
        <v>268550.48265683081</v>
      </c>
      <c r="M76" s="159"/>
      <c r="N76" s="159"/>
      <c r="O76" s="159"/>
      <c r="P76" s="159"/>
    </row>
    <row r="77" spans="2:16" ht="30" x14ac:dyDescent="0.25">
      <c r="C77" s="11" t="s">
        <v>204</v>
      </c>
      <c r="D77" s="97">
        <f>SUM(D78:D79)</f>
        <v>0</v>
      </c>
      <c r="E77" s="97">
        <f t="shared" ref="E77:H77" si="21">SUM(E78:E79)</f>
        <v>4028.2572398524621</v>
      </c>
      <c r="F77" s="97">
        <f t="shared" si="21"/>
        <v>8951.6827552276936</v>
      </c>
      <c r="G77" s="97">
        <f t="shared" si="21"/>
        <v>18798.533785978154</v>
      </c>
      <c r="H77" s="97">
        <f t="shared" si="21"/>
        <v>31778.473781058314</v>
      </c>
    </row>
    <row r="78" spans="2:16" x14ac:dyDescent="0.25">
      <c r="B78" s="83" t="s">
        <v>162</v>
      </c>
      <c r="C78" s="95" t="s">
        <v>205</v>
      </c>
      <c r="D78" s="98">
        <v>0</v>
      </c>
      <c r="E78" s="98">
        <v>4028.2572398524621</v>
      </c>
      <c r="F78" s="98">
        <v>0</v>
      </c>
      <c r="G78" s="98">
        <v>4028.2572398524621</v>
      </c>
      <c r="H78" s="98">
        <f t="shared" ref="H78:H82" si="22">SUM(D78:G78)</f>
        <v>8056.5144797049243</v>
      </c>
      <c r="J78" s="150" t="s">
        <v>172</v>
      </c>
      <c r="K78" s="150"/>
      <c r="L78" s="151" t="e">
        <f>+#REF!+#REF!+#REF!+#REF!</f>
        <v>#REF!</v>
      </c>
      <c r="M78" s="159" t="s">
        <v>165</v>
      </c>
      <c r="N78" s="159"/>
      <c r="O78" s="159"/>
      <c r="P78" s="159"/>
    </row>
    <row r="79" spans="2:16" x14ac:dyDescent="0.25">
      <c r="B79" s="83" t="s">
        <v>162</v>
      </c>
      <c r="C79" s="95" t="s">
        <v>206</v>
      </c>
      <c r="D79" s="113">
        <v>0</v>
      </c>
      <c r="E79" s="113">
        <v>0</v>
      </c>
      <c r="F79" s="113">
        <v>8951.6827552276936</v>
      </c>
      <c r="G79" s="113">
        <v>14770.276546125693</v>
      </c>
      <c r="H79" s="113">
        <f>SUM(D79:G79)</f>
        <v>23721.959301353389</v>
      </c>
      <c r="J79" s="150"/>
      <c r="K79" s="150"/>
      <c r="L79" s="151"/>
      <c r="M79" s="159"/>
      <c r="N79" s="159"/>
      <c r="O79" s="159"/>
      <c r="P79" s="159"/>
    </row>
    <row r="80" spans="2:16" x14ac:dyDescent="0.25">
      <c r="C80" s="11" t="s">
        <v>81</v>
      </c>
      <c r="D80" s="97">
        <f>SUM(D81:D82)</f>
        <v>0</v>
      </c>
      <c r="E80" s="97">
        <f t="shared" ref="E80:H80" si="23">SUM(E81:E82)</f>
        <v>0</v>
      </c>
      <c r="F80" s="97">
        <f t="shared" si="23"/>
        <v>0</v>
      </c>
      <c r="G80" s="97">
        <f t="shared" si="23"/>
        <v>17187.230890037172</v>
      </c>
      <c r="H80" s="97">
        <f t="shared" si="23"/>
        <v>17187.230890037172</v>
      </c>
      <c r="M80" s="159"/>
      <c r="N80" s="159"/>
      <c r="O80" s="159"/>
      <c r="P80" s="159"/>
    </row>
    <row r="81" spans="2:16" x14ac:dyDescent="0.25">
      <c r="C81" s="84" t="s">
        <v>190</v>
      </c>
      <c r="D81" s="98">
        <v>0</v>
      </c>
      <c r="E81" s="98">
        <v>0</v>
      </c>
      <c r="F81" s="98">
        <v>0</v>
      </c>
      <c r="G81" s="98">
        <v>6445.2115837639394</v>
      </c>
      <c r="H81" s="98">
        <f t="shared" si="22"/>
        <v>6445.2115837639394</v>
      </c>
      <c r="M81" s="159"/>
      <c r="N81" s="159"/>
      <c r="O81" s="159"/>
      <c r="P81" s="159"/>
    </row>
    <row r="82" spans="2:16" ht="28.5" x14ac:dyDescent="0.25">
      <c r="C82" s="84" t="s">
        <v>191</v>
      </c>
      <c r="D82" s="105">
        <v>0</v>
      </c>
      <c r="E82" s="105">
        <v>0</v>
      </c>
      <c r="F82" s="105">
        <v>0</v>
      </c>
      <c r="G82" s="105">
        <v>10742.019306273232</v>
      </c>
      <c r="H82" s="105">
        <f t="shared" si="22"/>
        <v>10742.019306273232</v>
      </c>
      <c r="N82" s="87"/>
      <c r="O82" s="87"/>
      <c r="P82" s="87"/>
    </row>
    <row r="83" spans="2:16" x14ac:dyDescent="0.25">
      <c r="C83" s="11" t="s">
        <v>82</v>
      </c>
      <c r="D83" s="97">
        <f>SUM(D84:D85)</f>
        <v>0</v>
      </c>
      <c r="E83" s="97">
        <f t="shared" ref="E83:H83" si="24">SUM(E84:E85)</f>
        <v>3580.6731020910775</v>
      </c>
      <c r="F83" s="97">
        <f t="shared" si="24"/>
        <v>26855.048265683079</v>
      </c>
      <c r="G83" s="97">
        <f t="shared" si="24"/>
        <v>93097.500654368007</v>
      </c>
      <c r="H83" s="97">
        <f t="shared" si="24"/>
        <v>123533.22202214217</v>
      </c>
      <c r="J83" s="149" t="s">
        <v>166</v>
      </c>
      <c r="K83" s="149"/>
      <c r="L83" s="90">
        <f>+H45+H86</f>
        <v>446823.24472719023</v>
      </c>
    </row>
    <row r="84" spans="2:16" ht="28.5" x14ac:dyDescent="0.25">
      <c r="C84" s="95" t="s">
        <v>197</v>
      </c>
      <c r="D84" s="119">
        <v>0</v>
      </c>
      <c r="E84" s="119">
        <v>0</v>
      </c>
      <c r="F84" s="119">
        <v>26855.048265683079</v>
      </c>
      <c r="G84" s="119">
        <v>89516.827552276925</v>
      </c>
      <c r="H84" s="120">
        <f t="shared" ref="H84:H85" si="25">SUM(D84:G84)</f>
        <v>116371.87581796001</v>
      </c>
    </row>
    <row r="85" spans="2:16" ht="28.5" x14ac:dyDescent="0.25">
      <c r="C85" s="84" t="s">
        <v>40</v>
      </c>
      <c r="D85" s="105">
        <v>0</v>
      </c>
      <c r="E85" s="105">
        <v>3580.6731020910775</v>
      </c>
      <c r="F85" s="105">
        <v>0</v>
      </c>
      <c r="G85" s="105">
        <v>3580.6731020910775</v>
      </c>
      <c r="H85" s="105">
        <f t="shared" si="25"/>
        <v>7161.3462041821549</v>
      </c>
      <c r="J85" s="54"/>
    </row>
    <row r="86" spans="2:16" s="48" customFormat="1" x14ac:dyDescent="0.25">
      <c r="B86" s="83"/>
      <c r="C86" s="11" t="s">
        <v>198</v>
      </c>
      <c r="D86" s="97">
        <v>0</v>
      </c>
      <c r="E86" s="97">
        <v>66018.660319804243</v>
      </c>
      <c r="F86" s="97">
        <v>0</v>
      </c>
      <c r="G86" s="97">
        <v>35806.731020910775</v>
      </c>
      <c r="H86" s="97">
        <v>101825.39134071502</v>
      </c>
      <c r="I86" s="54"/>
      <c r="J86" s="54"/>
    </row>
    <row r="87" spans="2:16" x14ac:dyDescent="0.25">
      <c r="C87" s="11" t="s">
        <v>10</v>
      </c>
      <c r="D87" s="117">
        <f>+D8+D46</f>
        <v>1043497.6530081307</v>
      </c>
      <c r="E87" s="117">
        <f>+E8+E46</f>
        <v>1006064.5770813288</v>
      </c>
      <c r="F87" s="117">
        <f>+F8+F46</f>
        <v>1126121.6906076437</v>
      </c>
      <c r="G87" s="117">
        <f>+G8+G46</f>
        <v>456192.67267766199</v>
      </c>
      <c r="H87" s="117">
        <f>+H8+H46</f>
        <v>3631876.5933747655</v>
      </c>
    </row>
    <row r="88" spans="2:16" x14ac:dyDescent="0.25">
      <c r="C88" s="121" t="s">
        <v>7</v>
      </c>
      <c r="D88" s="122">
        <f>SUM(D89:D93)</f>
        <v>56226.682755227688</v>
      </c>
      <c r="E88" s="122">
        <f t="shared" ref="E88:G88" si="26">SUM(E89:E93)</f>
        <v>89081.731020910782</v>
      </c>
      <c r="F88" s="122">
        <f t="shared" si="26"/>
        <v>56227.682755227688</v>
      </c>
      <c r="G88" s="122">
        <f t="shared" si="26"/>
        <v>89082.731020910782</v>
      </c>
      <c r="H88" s="122">
        <f>SUM(D88:G88)</f>
        <v>290618.82755227695</v>
      </c>
      <c r="I88" s="54">
        <f>SUM(I45:I87)</f>
        <v>0</v>
      </c>
      <c r="J88" s="54"/>
    </row>
    <row r="89" spans="2:16" x14ac:dyDescent="0.25">
      <c r="C89" s="14" t="s">
        <v>193</v>
      </c>
      <c r="D89" s="108">
        <v>15000</v>
      </c>
      <c r="E89" s="108">
        <v>15000</v>
      </c>
      <c r="F89" s="108">
        <v>15000</v>
      </c>
      <c r="G89" s="108">
        <v>15000</v>
      </c>
      <c r="H89" s="101">
        <f t="shared" ref="H89:H93" si="27">SUM(D89:G89)</f>
        <v>60000</v>
      </c>
    </row>
    <row r="90" spans="2:16" x14ac:dyDescent="0.25">
      <c r="C90" s="14" t="s">
        <v>194</v>
      </c>
      <c r="D90" s="109">
        <v>20228</v>
      </c>
      <c r="E90" s="109">
        <v>20228</v>
      </c>
      <c r="F90" s="109">
        <v>20228</v>
      </c>
      <c r="G90" s="109">
        <v>20228</v>
      </c>
      <c r="H90" s="101">
        <f t="shared" si="27"/>
        <v>80912</v>
      </c>
    </row>
    <row r="91" spans="2:16" x14ac:dyDescent="0.25">
      <c r="C91" s="14" t="s">
        <v>87</v>
      </c>
      <c r="D91" s="109">
        <v>11500</v>
      </c>
      <c r="E91" s="109">
        <v>11500</v>
      </c>
      <c r="F91" s="109">
        <v>11500</v>
      </c>
      <c r="G91" s="109">
        <v>11500</v>
      </c>
      <c r="H91" s="101">
        <f t="shared" si="27"/>
        <v>46000</v>
      </c>
    </row>
    <row r="92" spans="2:16" x14ac:dyDescent="0.25">
      <c r="C92" s="14" t="s">
        <v>48</v>
      </c>
      <c r="D92" s="109">
        <f>547+8951.68275522769</f>
        <v>9498.68275522769</v>
      </c>
      <c r="E92" s="109">
        <f>8951.68275522769+547</f>
        <v>9498.68275522769</v>
      </c>
      <c r="F92" s="109">
        <f>8951.68275522769+548</f>
        <v>9499.68275522769</v>
      </c>
      <c r="G92" s="109">
        <f>8951.68275522769+548</f>
        <v>9499.68275522769</v>
      </c>
      <c r="H92" s="101">
        <f t="shared" si="27"/>
        <v>37996.73102091076</v>
      </c>
      <c r="J92" s="54"/>
    </row>
    <row r="93" spans="2:16" x14ac:dyDescent="0.25">
      <c r="C93" s="14" t="s">
        <v>8</v>
      </c>
      <c r="D93" s="123">
        <v>0</v>
      </c>
      <c r="E93" s="123">
        <f>26855.0482656831+6000</f>
        <v>32855.048265683101</v>
      </c>
      <c r="F93" s="123">
        <v>0</v>
      </c>
      <c r="G93" s="123">
        <f>26855.0482656831+6000</f>
        <v>32855.048265683101</v>
      </c>
      <c r="H93" s="101">
        <f t="shared" si="27"/>
        <v>65710.096531366202</v>
      </c>
      <c r="J93" s="48"/>
      <c r="K93" s="48"/>
      <c r="L93" s="48"/>
    </row>
    <row r="94" spans="2:16" x14ac:dyDescent="0.25">
      <c r="C94" s="121" t="s">
        <v>9</v>
      </c>
      <c r="D94" s="122">
        <v>227505</v>
      </c>
      <c r="E94" s="122">
        <v>0</v>
      </c>
      <c r="F94" s="122">
        <v>0</v>
      </c>
      <c r="G94" s="122">
        <v>0</v>
      </c>
      <c r="H94" s="122">
        <f>SUM(D94:G94)</f>
        <v>227505</v>
      </c>
      <c r="J94" s="48"/>
      <c r="K94" s="48"/>
      <c r="L94" s="48"/>
    </row>
    <row r="95" spans="2:16" x14ac:dyDescent="0.25">
      <c r="C95" s="124" t="s">
        <v>0</v>
      </c>
      <c r="D95" s="125">
        <f>D87+D88+D94</f>
        <v>1327229.3357633585</v>
      </c>
      <c r="E95" s="125">
        <f t="shared" ref="E95:H95" si="28">E87+E88+E94</f>
        <v>1095146.3081022396</v>
      </c>
      <c r="F95" s="125">
        <f t="shared" si="28"/>
        <v>1182349.3733628714</v>
      </c>
      <c r="G95" s="125">
        <f t="shared" si="28"/>
        <v>545275.40369857277</v>
      </c>
      <c r="H95" s="125">
        <f t="shared" si="28"/>
        <v>4150000.4209270426</v>
      </c>
      <c r="I95" s="48"/>
      <c r="J95" s="48"/>
      <c r="K95" s="48"/>
      <c r="L95" s="48"/>
    </row>
    <row r="96" spans="2:16" x14ac:dyDescent="0.25">
      <c r="C96" s="126"/>
      <c r="D96" s="127"/>
      <c r="E96" s="127"/>
      <c r="F96" s="127"/>
      <c r="G96" s="127"/>
      <c r="H96" s="127"/>
    </row>
    <row r="97" spans="3:11" x14ac:dyDescent="0.25">
      <c r="C97" s="128"/>
      <c r="D97" s="129"/>
      <c r="E97" s="130"/>
      <c r="F97" s="130"/>
      <c r="G97" s="130"/>
      <c r="H97" s="130"/>
    </row>
    <row r="98" spans="3:11" ht="15.75" x14ac:dyDescent="0.25">
      <c r="C98" s="152" t="s">
        <v>148</v>
      </c>
      <c r="D98" s="152"/>
      <c r="E98" s="152"/>
      <c r="F98" s="152"/>
      <c r="G98" s="152"/>
      <c r="H98" s="152"/>
    </row>
    <row r="99" spans="3:11" x14ac:dyDescent="0.25">
      <c r="C99" s="50" t="s">
        <v>11</v>
      </c>
      <c r="D99" s="153" t="s">
        <v>93</v>
      </c>
      <c r="E99" s="153"/>
      <c r="F99" s="153"/>
      <c r="G99" s="153"/>
      <c r="H99" s="153"/>
      <c r="J99" s="54"/>
    </row>
    <row r="100" spans="3:11" x14ac:dyDescent="0.25">
      <c r="C100" s="51" t="s">
        <v>16</v>
      </c>
      <c r="D100" s="153" t="s">
        <v>51</v>
      </c>
      <c r="E100" s="153"/>
      <c r="F100" s="153"/>
      <c r="G100" s="153"/>
      <c r="H100" s="153"/>
    </row>
    <row r="101" spans="3:11" x14ac:dyDescent="0.25">
      <c r="C101" s="128"/>
      <c r="D101" s="129"/>
      <c r="E101" s="130"/>
      <c r="F101" s="130"/>
      <c r="G101" s="130"/>
      <c r="H101" s="130"/>
    </row>
    <row r="102" spans="3:11" x14ac:dyDescent="0.25">
      <c r="C102" s="126"/>
      <c r="D102" s="127"/>
      <c r="E102" s="127"/>
      <c r="F102" s="127"/>
      <c r="G102" s="127" t="s">
        <v>201</v>
      </c>
      <c r="H102" s="131">
        <v>1.0529999999999999</v>
      </c>
      <c r="J102" s="56">
        <v>1.1171084</v>
      </c>
      <c r="K102" s="23" t="s">
        <v>169</v>
      </c>
    </row>
    <row r="103" spans="3:11" x14ac:dyDescent="0.25">
      <c r="C103" s="154" t="s">
        <v>6</v>
      </c>
      <c r="D103" s="156" t="s">
        <v>149</v>
      </c>
      <c r="E103" s="156" t="s">
        <v>2</v>
      </c>
      <c r="F103" s="156" t="s">
        <v>3</v>
      </c>
      <c r="G103" s="156" t="s">
        <v>4</v>
      </c>
      <c r="H103" s="158" t="s">
        <v>5</v>
      </c>
    </row>
    <row r="104" spans="3:11" x14ac:dyDescent="0.25">
      <c r="C104" s="155"/>
      <c r="D104" s="157" t="s">
        <v>1</v>
      </c>
      <c r="E104" s="157" t="s">
        <v>1</v>
      </c>
      <c r="F104" s="157" t="s">
        <v>1</v>
      </c>
      <c r="G104" s="157" t="s">
        <v>1</v>
      </c>
      <c r="H104" s="158"/>
    </row>
    <row r="105" spans="3:11" ht="30" x14ac:dyDescent="0.25">
      <c r="C105" s="12" t="s">
        <v>12</v>
      </c>
      <c r="D105" s="96">
        <f>+D106+D108+D110+D117+D122+D124+D127+D131+D134+D136+D141+D142</f>
        <v>169858.7173814108</v>
      </c>
      <c r="E105" s="96">
        <f t="shared" ref="E105:H105" si="29">+E106+E108+E110+E117+E122+E124+E127+E131+E134+E136+E141+E142</f>
        <v>497180.80179148226</v>
      </c>
      <c r="F105" s="96">
        <f t="shared" si="29"/>
        <v>614394.62813098519</v>
      </c>
      <c r="G105" s="96">
        <f t="shared" si="29"/>
        <v>295430.3718421596</v>
      </c>
      <c r="H105" s="96">
        <f t="shared" si="29"/>
        <v>1576864.519146038</v>
      </c>
    </row>
    <row r="106" spans="3:11" x14ac:dyDescent="0.25">
      <c r="C106" s="11" t="s">
        <v>173</v>
      </c>
      <c r="D106" s="97">
        <f>SUM(D107:D107)</f>
        <v>0</v>
      </c>
      <c r="E106" s="97">
        <f t="shared" ref="E106:H106" si="30">SUM(E107:E107)</f>
        <v>9426.1219412547616</v>
      </c>
      <c r="F106" s="97">
        <f t="shared" si="30"/>
        <v>18852.243882509523</v>
      </c>
      <c r="G106" s="97">
        <f t="shared" si="30"/>
        <v>28278.365823764281</v>
      </c>
      <c r="H106" s="97">
        <f t="shared" si="30"/>
        <v>56556.731647528562</v>
      </c>
    </row>
    <row r="107" spans="3:11" ht="28.5" x14ac:dyDescent="0.25">
      <c r="C107" s="84" t="s">
        <v>52</v>
      </c>
      <c r="D107" s="98">
        <f>+D10*$H$102</f>
        <v>0</v>
      </c>
      <c r="E107" s="98">
        <f>+E10*$H$102</f>
        <v>9426.1219412547616</v>
      </c>
      <c r="F107" s="98">
        <f>+F10*$H$102</f>
        <v>18852.243882509523</v>
      </c>
      <c r="G107" s="98">
        <f>+G10*$H$102</f>
        <v>28278.365823764281</v>
      </c>
      <c r="H107" s="98">
        <f>SUM(D107:G107)</f>
        <v>56556.731647528562</v>
      </c>
    </row>
    <row r="108" spans="3:11" ht="30" x14ac:dyDescent="0.25">
      <c r="C108" s="11" t="s">
        <v>55</v>
      </c>
      <c r="D108" s="99">
        <f>SUM(D109:D109)</f>
        <v>5655.6731647528568</v>
      </c>
      <c r="E108" s="99">
        <f t="shared" ref="E108:H108" si="31">SUM(E109:E109)</f>
        <v>11311.346329505714</v>
      </c>
      <c r="F108" s="99">
        <f t="shared" si="31"/>
        <v>16967.019494258569</v>
      </c>
      <c r="G108" s="99">
        <f t="shared" si="31"/>
        <v>16967.019494258569</v>
      </c>
      <c r="H108" s="99">
        <f t="shared" si="31"/>
        <v>50901.058482775712</v>
      </c>
    </row>
    <row r="109" spans="3:11" ht="28.5" x14ac:dyDescent="0.25">
      <c r="C109" s="84" t="s">
        <v>57</v>
      </c>
      <c r="D109" s="101">
        <f>+D12*$H$102</f>
        <v>5655.6731647528568</v>
      </c>
      <c r="E109" s="101">
        <f>+E12*$H$102</f>
        <v>11311.346329505714</v>
      </c>
      <c r="F109" s="101">
        <f>+F12*$H$102</f>
        <v>16967.019494258569</v>
      </c>
      <c r="G109" s="101">
        <f>+G12*$H$102</f>
        <v>16967.019494258569</v>
      </c>
      <c r="H109" s="101">
        <f t="shared" ref="H109" si="32">SUM(D109:G109)</f>
        <v>50901.058482775712</v>
      </c>
    </row>
    <row r="110" spans="3:11" ht="30" x14ac:dyDescent="0.25">
      <c r="C110" s="11" t="s">
        <v>179</v>
      </c>
      <c r="D110" s="99">
        <f>SUM(D111:D116)</f>
        <v>7069.5914559410703</v>
      </c>
      <c r="E110" s="99">
        <f t="shared" ref="E110:H110" si="33">SUM(E111:E116)</f>
        <v>192292.88760159712</v>
      </c>
      <c r="F110" s="99">
        <f t="shared" si="33"/>
        <v>70318.869681760509</v>
      </c>
      <c r="G110" s="99">
        <f t="shared" si="33"/>
        <v>7069.5914559410703</v>
      </c>
      <c r="H110" s="99">
        <f t="shared" si="33"/>
        <v>276750.94019523973</v>
      </c>
    </row>
    <row r="111" spans="3:11" ht="28.5" x14ac:dyDescent="0.25">
      <c r="C111" s="84" t="s">
        <v>105</v>
      </c>
      <c r="D111" s="101">
        <f t="shared" ref="D111:G116" si="34">+D14*$H$102</f>
        <v>0</v>
      </c>
      <c r="E111" s="101">
        <f t="shared" si="34"/>
        <v>94261.219412547594</v>
      </c>
      <c r="F111" s="101">
        <f t="shared" si="34"/>
        <v>63249.278225819442</v>
      </c>
      <c r="G111" s="101">
        <f t="shared" si="34"/>
        <v>0</v>
      </c>
      <c r="H111" s="101">
        <f t="shared" ref="H111:H116" si="35">SUM(D111:G111)</f>
        <v>157510.49763836703</v>
      </c>
    </row>
    <row r="112" spans="3:11" ht="28.5" x14ac:dyDescent="0.25">
      <c r="C112" s="84" t="s">
        <v>106</v>
      </c>
      <c r="D112" s="101">
        <f t="shared" si="34"/>
        <v>7069.5914559410703</v>
      </c>
      <c r="E112" s="101">
        <f t="shared" si="34"/>
        <v>7069.5914559410703</v>
      </c>
      <c r="F112" s="101">
        <f t="shared" si="34"/>
        <v>7069.5914559410703</v>
      </c>
      <c r="G112" s="101">
        <f t="shared" si="34"/>
        <v>7069.5914559410703</v>
      </c>
      <c r="H112" s="101">
        <f t="shared" si="35"/>
        <v>28278.365823764281</v>
      </c>
    </row>
    <row r="113" spans="3:8" ht="28.5" x14ac:dyDescent="0.25">
      <c r="C113" s="84" t="s">
        <v>99</v>
      </c>
      <c r="D113" s="101">
        <f t="shared" si="34"/>
        <v>0</v>
      </c>
      <c r="E113" s="101">
        <f t="shared" si="34"/>
        <v>29409.500456714853</v>
      </c>
      <c r="F113" s="101">
        <f t="shared" si="34"/>
        <v>0</v>
      </c>
      <c r="G113" s="101">
        <f t="shared" si="34"/>
        <v>0</v>
      </c>
      <c r="H113" s="101">
        <f t="shared" si="35"/>
        <v>29409.500456714853</v>
      </c>
    </row>
    <row r="114" spans="3:8" ht="28.5" x14ac:dyDescent="0.25">
      <c r="C114" s="84" t="s">
        <v>101</v>
      </c>
      <c r="D114" s="101">
        <f t="shared" si="34"/>
        <v>0</v>
      </c>
      <c r="E114" s="101">
        <f t="shared" si="34"/>
        <v>15081.795106007618</v>
      </c>
      <c r="F114" s="101">
        <f t="shared" si="34"/>
        <v>0</v>
      </c>
      <c r="G114" s="101">
        <f t="shared" si="34"/>
        <v>0</v>
      </c>
      <c r="H114" s="101">
        <f t="shared" si="35"/>
        <v>15081.795106007618</v>
      </c>
    </row>
    <row r="115" spans="3:8" ht="28.5" x14ac:dyDescent="0.25">
      <c r="C115" s="84" t="s">
        <v>102</v>
      </c>
      <c r="D115" s="101">
        <f t="shared" si="34"/>
        <v>0</v>
      </c>
      <c r="E115" s="101">
        <f t="shared" si="34"/>
        <v>32331.598258503829</v>
      </c>
      <c r="F115" s="101">
        <f t="shared" si="34"/>
        <v>0</v>
      </c>
      <c r="G115" s="101">
        <f t="shared" si="34"/>
        <v>0</v>
      </c>
      <c r="H115" s="101">
        <f t="shared" si="35"/>
        <v>32331.598258503829</v>
      </c>
    </row>
    <row r="116" spans="3:8" ht="28.5" x14ac:dyDescent="0.25">
      <c r="C116" s="84" t="s">
        <v>59</v>
      </c>
      <c r="D116" s="101">
        <f t="shared" si="34"/>
        <v>0</v>
      </c>
      <c r="E116" s="101">
        <f t="shared" si="34"/>
        <v>14139.182911882141</v>
      </c>
      <c r="F116" s="101">
        <f t="shared" si="34"/>
        <v>0</v>
      </c>
      <c r="G116" s="101">
        <f t="shared" si="34"/>
        <v>0</v>
      </c>
      <c r="H116" s="101">
        <f t="shared" si="35"/>
        <v>14139.182911882141</v>
      </c>
    </row>
    <row r="117" spans="3:8" ht="30" x14ac:dyDescent="0.25">
      <c r="C117" s="11" t="s">
        <v>174</v>
      </c>
      <c r="D117" s="99">
        <f>SUM(D118:D121)</f>
        <v>0</v>
      </c>
      <c r="E117" s="99">
        <f t="shared" ref="E117:H117" si="36">SUM(E118:E121)</f>
        <v>0</v>
      </c>
      <c r="F117" s="99">
        <f t="shared" si="36"/>
        <v>127818.21352341457</v>
      </c>
      <c r="G117" s="99">
        <f t="shared" si="36"/>
        <v>9426.1219412547616</v>
      </c>
      <c r="H117" s="99">
        <f t="shared" si="36"/>
        <v>137244.33546466933</v>
      </c>
    </row>
    <row r="118" spans="3:8" ht="28.5" x14ac:dyDescent="0.25">
      <c r="C118" s="84" t="s">
        <v>53</v>
      </c>
      <c r="D118" s="101">
        <f t="shared" ref="D118:G121" si="37">+D21*$H$102</f>
        <v>0</v>
      </c>
      <c r="E118" s="101">
        <f t="shared" si="37"/>
        <v>0</v>
      </c>
      <c r="F118" s="101">
        <f t="shared" si="37"/>
        <v>18852.243882509523</v>
      </c>
      <c r="G118" s="101">
        <f t="shared" si="37"/>
        <v>9426.1219412547616</v>
      </c>
      <c r="H118" s="101">
        <f t="shared" ref="H118:H121" si="38">SUM(D118:G118)</f>
        <v>28278.365823764285</v>
      </c>
    </row>
    <row r="119" spans="3:8" ht="28.5" x14ac:dyDescent="0.25">
      <c r="C119" s="84" t="s">
        <v>17</v>
      </c>
      <c r="D119" s="101">
        <f t="shared" si="37"/>
        <v>0</v>
      </c>
      <c r="E119" s="101">
        <f t="shared" si="37"/>
        <v>0</v>
      </c>
      <c r="F119" s="101">
        <f t="shared" si="37"/>
        <v>14704.750228357427</v>
      </c>
      <c r="G119" s="101">
        <f t="shared" si="37"/>
        <v>0</v>
      </c>
      <c r="H119" s="101">
        <f t="shared" si="38"/>
        <v>14704.750228357427</v>
      </c>
    </row>
    <row r="120" spans="3:8" x14ac:dyDescent="0.25">
      <c r="C120" s="84" t="s">
        <v>18</v>
      </c>
      <c r="D120" s="101">
        <f t="shared" si="37"/>
        <v>0</v>
      </c>
      <c r="E120" s="101">
        <f t="shared" si="37"/>
        <v>0</v>
      </c>
      <c r="F120" s="101">
        <f t="shared" si="37"/>
        <v>28278.365823764281</v>
      </c>
      <c r="G120" s="101">
        <f t="shared" si="37"/>
        <v>0</v>
      </c>
      <c r="H120" s="101">
        <f t="shared" si="38"/>
        <v>28278.365823764281</v>
      </c>
    </row>
    <row r="121" spans="3:8" x14ac:dyDescent="0.25">
      <c r="C121" s="95" t="s">
        <v>160</v>
      </c>
      <c r="D121" s="101">
        <f t="shared" si="37"/>
        <v>0</v>
      </c>
      <c r="E121" s="101">
        <f t="shared" si="37"/>
        <v>0</v>
      </c>
      <c r="F121" s="101">
        <f t="shared" si="37"/>
        <v>65982.853588783328</v>
      </c>
      <c r="G121" s="101">
        <f t="shared" si="37"/>
        <v>0</v>
      </c>
      <c r="H121" s="101">
        <f t="shared" si="38"/>
        <v>65982.853588783328</v>
      </c>
    </row>
    <row r="122" spans="3:8" x14ac:dyDescent="0.25">
      <c r="C122" s="11" t="s">
        <v>175</v>
      </c>
      <c r="D122" s="104">
        <f>SUM(D123:D123)</f>
        <v>0</v>
      </c>
      <c r="E122" s="104">
        <f t="shared" ref="E122:H122" si="39">SUM(E123:E123)</f>
        <v>7069.5914559410703</v>
      </c>
      <c r="F122" s="104">
        <f t="shared" si="39"/>
        <v>0</v>
      </c>
      <c r="G122" s="104">
        <f t="shared" si="39"/>
        <v>0</v>
      </c>
      <c r="H122" s="104">
        <f t="shared" si="39"/>
        <v>7069.5914559410703</v>
      </c>
    </row>
    <row r="123" spans="3:8" x14ac:dyDescent="0.25">
      <c r="C123" s="85" t="s">
        <v>23</v>
      </c>
      <c r="D123" s="101">
        <f>+D26*$H$102</f>
        <v>0</v>
      </c>
      <c r="E123" s="101">
        <f>+E26*$H$102</f>
        <v>7069.5914559410703</v>
      </c>
      <c r="F123" s="101">
        <f>+F26*$H$102</f>
        <v>0</v>
      </c>
      <c r="G123" s="101">
        <f>+G26*$H$102</f>
        <v>0</v>
      </c>
      <c r="H123" s="101">
        <f t="shared" ref="H123" si="40">SUM(D123:G123)</f>
        <v>7069.5914559410703</v>
      </c>
    </row>
    <row r="124" spans="3:8" ht="30" x14ac:dyDescent="0.25">
      <c r="C124" s="11" t="s">
        <v>176</v>
      </c>
      <c r="D124" s="104">
        <f>SUM(D125:D126)</f>
        <v>29409.500456714857</v>
      </c>
      <c r="E124" s="104">
        <f t="shared" ref="E124:H124" si="41">SUM(E125:E126)</f>
        <v>0</v>
      </c>
      <c r="F124" s="104">
        <f t="shared" si="41"/>
        <v>0</v>
      </c>
      <c r="G124" s="104">
        <f t="shared" si="41"/>
        <v>0</v>
      </c>
      <c r="H124" s="104">
        <f t="shared" si="41"/>
        <v>29409.500456714857</v>
      </c>
    </row>
    <row r="125" spans="3:8" x14ac:dyDescent="0.25">
      <c r="C125" s="84" t="s">
        <v>24</v>
      </c>
      <c r="D125" s="101">
        <f t="shared" ref="D125:G126" si="42">+D28*$H$102</f>
        <v>6786.8077977034282</v>
      </c>
      <c r="E125" s="101">
        <f t="shared" si="42"/>
        <v>0</v>
      </c>
      <c r="F125" s="101">
        <f t="shared" si="42"/>
        <v>0</v>
      </c>
      <c r="G125" s="101">
        <f t="shared" si="42"/>
        <v>0</v>
      </c>
      <c r="H125" s="101">
        <f t="shared" ref="H125:H126" si="43">SUM(D125:G125)</f>
        <v>6786.8077977034282</v>
      </c>
    </row>
    <row r="126" spans="3:8" x14ac:dyDescent="0.25">
      <c r="C126" s="84" t="s">
        <v>25</v>
      </c>
      <c r="D126" s="101">
        <f t="shared" si="42"/>
        <v>22622.692659011427</v>
      </c>
      <c r="E126" s="101">
        <f t="shared" si="42"/>
        <v>0</v>
      </c>
      <c r="F126" s="101">
        <f t="shared" si="42"/>
        <v>0</v>
      </c>
      <c r="G126" s="101">
        <f t="shared" si="42"/>
        <v>0</v>
      </c>
      <c r="H126" s="101">
        <f t="shared" si="43"/>
        <v>22622.692659011427</v>
      </c>
    </row>
    <row r="127" spans="3:8" x14ac:dyDescent="0.25">
      <c r="C127" s="11" t="s">
        <v>177</v>
      </c>
      <c r="D127" s="97">
        <f>SUM(D128:D130)</f>
        <v>30540.635089665422</v>
      </c>
      <c r="E127" s="97">
        <f t="shared" ref="E127:H127" si="44">SUM(E128:E130)</f>
        <v>0</v>
      </c>
      <c r="F127" s="97">
        <f t="shared" si="44"/>
        <v>39589.712153269989</v>
      </c>
      <c r="G127" s="97">
        <f t="shared" si="44"/>
        <v>0</v>
      </c>
      <c r="H127" s="97">
        <f t="shared" si="44"/>
        <v>70130.347242935415</v>
      </c>
    </row>
    <row r="128" spans="3:8" ht="28.5" x14ac:dyDescent="0.25">
      <c r="C128" s="84" t="s">
        <v>20</v>
      </c>
      <c r="D128" s="101">
        <f t="shared" ref="D128:G130" si="45">+D31*$H$102</f>
        <v>30540.635089665422</v>
      </c>
      <c r="E128" s="101">
        <f t="shared" si="45"/>
        <v>0</v>
      </c>
      <c r="F128" s="101">
        <f t="shared" si="45"/>
        <v>0</v>
      </c>
      <c r="G128" s="101">
        <f t="shared" si="45"/>
        <v>0</v>
      </c>
      <c r="H128" s="101">
        <f t="shared" ref="H128:H130" si="46">SUM(D128:G128)</f>
        <v>30540.635089665422</v>
      </c>
    </row>
    <row r="129" spans="2:17" ht="28.5" x14ac:dyDescent="0.25">
      <c r="C129" s="84" t="s">
        <v>192</v>
      </c>
      <c r="D129" s="101">
        <f t="shared" si="45"/>
        <v>0</v>
      </c>
      <c r="E129" s="101">
        <f t="shared" si="45"/>
        <v>0</v>
      </c>
      <c r="F129" s="101">
        <f t="shared" si="45"/>
        <v>31106.202406140706</v>
      </c>
      <c r="G129" s="101">
        <f t="shared" si="45"/>
        <v>0</v>
      </c>
      <c r="H129" s="101">
        <f t="shared" si="46"/>
        <v>31106.202406140706</v>
      </c>
    </row>
    <row r="130" spans="2:17" x14ac:dyDescent="0.25">
      <c r="C130" s="84" t="s">
        <v>22</v>
      </c>
      <c r="D130" s="101">
        <f t="shared" si="45"/>
        <v>0</v>
      </c>
      <c r="E130" s="101">
        <f t="shared" si="45"/>
        <v>0</v>
      </c>
      <c r="F130" s="101">
        <f t="shared" si="45"/>
        <v>8483.5097471292847</v>
      </c>
      <c r="G130" s="101">
        <f t="shared" si="45"/>
        <v>0</v>
      </c>
      <c r="H130" s="101">
        <f t="shared" si="46"/>
        <v>8483.5097471292847</v>
      </c>
      <c r="J130" s="91" t="s">
        <v>171</v>
      </c>
      <c r="K130" s="48"/>
      <c r="L130" s="48"/>
      <c r="M130" s="48"/>
      <c r="N130" s="48"/>
      <c r="O130" s="48"/>
      <c r="P130" s="48"/>
    </row>
    <row r="131" spans="2:17" ht="30" x14ac:dyDescent="0.25">
      <c r="C131" s="11" t="s">
        <v>178</v>
      </c>
      <c r="D131" s="97">
        <f>SUM(D132:D133)</f>
        <v>0</v>
      </c>
      <c r="E131" s="97">
        <f t="shared" ref="E131:H131" si="47">SUM(E132:E133)</f>
        <v>28278.365823764285</v>
      </c>
      <c r="F131" s="97">
        <f t="shared" si="47"/>
        <v>23565.304853136899</v>
      </c>
      <c r="G131" s="97">
        <f t="shared" si="47"/>
        <v>28278.365823764281</v>
      </c>
      <c r="H131" s="97">
        <f t="shared" si="47"/>
        <v>80122.036500665476</v>
      </c>
      <c r="J131" s="48"/>
      <c r="K131" s="48"/>
      <c r="L131" s="48"/>
      <c r="M131" s="48"/>
      <c r="N131" s="48"/>
      <c r="O131" s="48"/>
      <c r="P131" s="48"/>
    </row>
    <row r="132" spans="2:17" ht="28.5" customHeight="1" x14ac:dyDescent="0.25">
      <c r="C132" s="84" t="s">
        <v>64</v>
      </c>
      <c r="D132" s="101">
        <f t="shared" ref="D132:G133" si="48">+D35*$H$102</f>
        <v>0</v>
      </c>
      <c r="E132" s="101">
        <f t="shared" si="48"/>
        <v>9426.1219412547616</v>
      </c>
      <c r="F132" s="101">
        <f t="shared" si="48"/>
        <v>0</v>
      </c>
      <c r="G132" s="101">
        <f t="shared" si="48"/>
        <v>0</v>
      </c>
      <c r="H132" s="101">
        <f t="shared" ref="H132:H133" si="49">SUM(D132:G132)</f>
        <v>9426.1219412547616</v>
      </c>
      <c r="J132" s="160" t="s">
        <v>163</v>
      </c>
      <c r="K132" s="160"/>
      <c r="L132" s="89" t="e">
        <f>+H140+#REF!+#REF!+#REF!+H176+H181+#REF!</f>
        <v>#REF!</v>
      </c>
      <c r="M132" s="159" t="s">
        <v>164</v>
      </c>
      <c r="N132" s="159"/>
      <c r="O132" s="159"/>
      <c r="P132" s="159"/>
      <c r="Q132" s="159"/>
    </row>
    <row r="133" spans="2:17" ht="28.5" x14ac:dyDescent="0.25">
      <c r="C133" s="95" t="s">
        <v>200</v>
      </c>
      <c r="D133" s="101">
        <f t="shared" si="48"/>
        <v>0</v>
      </c>
      <c r="E133" s="101">
        <f t="shared" si="48"/>
        <v>18852.243882509523</v>
      </c>
      <c r="F133" s="101">
        <f t="shared" si="48"/>
        <v>23565.304853136899</v>
      </c>
      <c r="G133" s="101">
        <f t="shared" si="48"/>
        <v>28278.365823764281</v>
      </c>
      <c r="H133" s="101">
        <f t="shared" si="49"/>
        <v>70695.91455941071</v>
      </c>
      <c r="J133" s="48"/>
      <c r="K133" s="48"/>
      <c r="L133" s="48"/>
      <c r="M133" s="159"/>
      <c r="N133" s="159"/>
      <c r="O133" s="159"/>
      <c r="P133" s="159"/>
      <c r="Q133" s="159"/>
    </row>
    <row r="134" spans="2:17" ht="30" x14ac:dyDescent="0.25">
      <c r="C134" s="11" t="s">
        <v>180</v>
      </c>
      <c r="D134" s="97">
        <f>+D135</f>
        <v>7069.5914559410703</v>
      </c>
      <c r="E134" s="97">
        <f t="shared" ref="E134:H134" si="50">+E135</f>
        <v>0</v>
      </c>
      <c r="F134" s="97">
        <f t="shared" si="50"/>
        <v>0</v>
      </c>
      <c r="G134" s="97">
        <f t="shared" si="50"/>
        <v>0</v>
      </c>
      <c r="H134" s="97">
        <f t="shared" si="50"/>
        <v>7069.5914559410703</v>
      </c>
      <c r="J134" s="48"/>
      <c r="K134" s="48"/>
      <c r="L134" s="48"/>
      <c r="M134" s="93"/>
      <c r="N134" s="93"/>
      <c r="O134" s="93"/>
      <c r="P134" s="93"/>
      <c r="Q134" s="93"/>
    </row>
    <row r="135" spans="2:17" x14ac:dyDescent="0.25">
      <c r="C135" s="84" t="s">
        <v>46</v>
      </c>
      <c r="D135" s="101">
        <f>+D38*$H$102</f>
        <v>7069.5914559410703</v>
      </c>
      <c r="E135" s="101">
        <f>+E38*$H$102</f>
        <v>0</v>
      </c>
      <c r="F135" s="101">
        <f>+F38*$H$102</f>
        <v>0</v>
      </c>
      <c r="G135" s="101">
        <f>+G38*$H$102</f>
        <v>0</v>
      </c>
      <c r="H135" s="101">
        <f t="shared" ref="H135" si="51">SUM(D135:G135)</f>
        <v>7069.5914559410703</v>
      </c>
      <c r="J135" s="150" t="s">
        <v>172</v>
      </c>
      <c r="K135" s="150"/>
      <c r="L135" s="151" t="e">
        <f>+#REF!+#REF!+#REF!+#REF!</f>
        <v>#REF!</v>
      </c>
      <c r="M135" s="159" t="s">
        <v>165</v>
      </c>
      <c r="N135" s="159"/>
      <c r="O135" s="159"/>
      <c r="P135" s="159"/>
    </row>
    <row r="136" spans="2:17" ht="30" x14ac:dyDescent="0.25">
      <c r="C136" s="11" t="s">
        <v>195</v>
      </c>
      <c r="D136" s="97">
        <f>SUM(D137:D140)</f>
        <v>28278.365823764281</v>
      </c>
      <c r="E136" s="97">
        <f t="shared" ref="E136:H136" si="52">SUM(E137:E140)</f>
        <v>147283.15533210561</v>
      </c>
      <c r="F136" s="97">
        <f t="shared" si="52"/>
        <v>188051.13272803245</v>
      </c>
      <c r="G136" s="97">
        <f t="shared" si="52"/>
        <v>134714.99274376594</v>
      </c>
      <c r="H136" s="97">
        <f t="shared" si="52"/>
        <v>498327.64662766835</v>
      </c>
      <c r="J136" s="150"/>
      <c r="K136" s="150"/>
      <c r="L136" s="151"/>
      <c r="M136" s="159"/>
      <c r="N136" s="159"/>
      <c r="O136" s="159"/>
      <c r="P136" s="159"/>
    </row>
    <row r="137" spans="2:17" ht="28.5" x14ac:dyDescent="0.25">
      <c r="C137" s="84" t="s">
        <v>95</v>
      </c>
      <c r="D137" s="101">
        <f t="shared" ref="D137:G140" si="53">+D40*$H$102</f>
        <v>28278.365823764281</v>
      </c>
      <c r="E137" s="101">
        <f t="shared" si="53"/>
        <v>94261.219412547594</v>
      </c>
      <c r="F137" s="101">
        <f t="shared" si="53"/>
        <v>94261.219412547594</v>
      </c>
      <c r="G137" s="101">
        <f t="shared" si="53"/>
        <v>93475.709250776374</v>
      </c>
      <c r="H137" s="101">
        <f t="shared" ref="H137:H140" si="54">SUM(D137:G137)</f>
        <v>310276.51389963587</v>
      </c>
      <c r="J137" s="48"/>
      <c r="K137" s="48"/>
      <c r="L137" s="48"/>
      <c r="M137" s="159"/>
      <c r="N137" s="159"/>
      <c r="O137" s="159"/>
      <c r="P137" s="159"/>
    </row>
    <row r="138" spans="2:17" x14ac:dyDescent="0.25">
      <c r="C138" s="84" t="s">
        <v>161</v>
      </c>
      <c r="D138" s="101">
        <f t="shared" si="53"/>
        <v>0</v>
      </c>
      <c r="E138" s="101">
        <f t="shared" si="53"/>
        <v>53021.935919558025</v>
      </c>
      <c r="F138" s="101">
        <f t="shared" si="53"/>
        <v>47130.609706273797</v>
      </c>
      <c r="G138" s="101">
        <f t="shared" si="53"/>
        <v>41239.283492989576</v>
      </c>
      <c r="H138" s="101">
        <f t="shared" si="54"/>
        <v>141391.82911882139</v>
      </c>
      <c r="J138" s="48"/>
      <c r="K138" s="48"/>
      <c r="L138" s="48"/>
      <c r="M138" s="159"/>
      <c r="N138" s="159"/>
      <c r="O138" s="159"/>
      <c r="P138" s="159"/>
    </row>
    <row r="139" spans="2:17" ht="15" customHeight="1" x14ac:dyDescent="0.25">
      <c r="C139" s="110" t="s">
        <v>47</v>
      </c>
      <c r="D139" s="101">
        <f t="shared" si="53"/>
        <v>0</v>
      </c>
      <c r="E139" s="101">
        <f t="shared" si="53"/>
        <v>0</v>
      </c>
      <c r="F139" s="101">
        <f t="shared" si="53"/>
        <v>28278.365823764281</v>
      </c>
      <c r="G139" s="101">
        <f t="shared" si="53"/>
        <v>0</v>
      </c>
      <c r="H139" s="101">
        <f t="shared" si="54"/>
        <v>28278.365823764281</v>
      </c>
      <c r="J139" s="48"/>
      <c r="K139" s="48"/>
      <c r="L139" s="48"/>
      <c r="M139" s="48"/>
      <c r="N139" s="87"/>
      <c r="O139" s="87"/>
      <c r="P139" s="87"/>
    </row>
    <row r="140" spans="2:17" x14ac:dyDescent="0.25">
      <c r="B140" s="83" t="s">
        <v>167</v>
      </c>
      <c r="C140" s="111" t="s">
        <v>196</v>
      </c>
      <c r="D140" s="120">
        <f t="shared" si="53"/>
        <v>0</v>
      </c>
      <c r="E140" s="120">
        <f t="shared" si="53"/>
        <v>0</v>
      </c>
      <c r="F140" s="120">
        <f t="shared" si="53"/>
        <v>18380.937785446782</v>
      </c>
      <c r="G140" s="120">
        <f t="shared" si="53"/>
        <v>0</v>
      </c>
      <c r="H140" s="120">
        <f t="shared" si="54"/>
        <v>18380.937785446782</v>
      </c>
      <c r="J140" s="149" t="s">
        <v>166</v>
      </c>
      <c r="K140" s="149"/>
      <c r="L140" s="90">
        <f>+H142+H183</f>
        <v>470504.87669773132</v>
      </c>
      <c r="M140" s="48"/>
      <c r="N140" s="48"/>
      <c r="O140" s="48"/>
      <c r="P140" s="48"/>
    </row>
    <row r="141" spans="2:17" x14ac:dyDescent="0.25">
      <c r="C141" s="11" t="s">
        <v>181</v>
      </c>
      <c r="D141" s="97">
        <v>0</v>
      </c>
      <c r="E141" s="97">
        <v>0</v>
      </c>
      <c r="F141" s="97">
        <v>0</v>
      </c>
      <c r="G141" s="97">
        <v>0</v>
      </c>
      <c r="H141" s="97">
        <v>0</v>
      </c>
    </row>
    <row r="142" spans="2:17" s="48" customFormat="1" x14ac:dyDescent="0.25">
      <c r="B142" s="83"/>
      <c r="C142" s="11" t="s">
        <v>199</v>
      </c>
      <c r="D142" s="11">
        <f>+D45*$H$102</f>
        <v>61835.359934631233</v>
      </c>
      <c r="E142" s="11">
        <f t="shared" ref="E142:H142" si="55">+E45*$H$102</f>
        <v>101519.33330731376</v>
      </c>
      <c r="F142" s="11">
        <f t="shared" si="55"/>
        <v>129232.13181460276</v>
      </c>
      <c r="G142" s="11">
        <f t="shared" si="55"/>
        <v>70695.91455941071</v>
      </c>
      <c r="H142" s="11">
        <f t="shared" si="55"/>
        <v>363282.73961595842</v>
      </c>
    </row>
    <row r="143" spans="2:17" ht="30" x14ac:dyDescent="0.25">
      <c r="C143" s="12" t="s">
        <v>14</v>
      </c>
      <c r="D143" s="96">
        <f>+D144+D147+D151+D155+D157+D159+D169+D171+D174+D177+D180+D183</f>
        <v>928944.3112361508</v>
      </c>
      <c r="E143" s="96">
        <f>+E144+E147+E151+E155+E157+E159+E169+E171+E174+E177+E180+E183</f>
        <v>562205.197875157</v>
      </c>
      <c r="F143" s="96">
        <f>+F144+F147+F151+F155+F157+F159+F169+F171+F174+F177+F180+F183</f>
        <v>571411.51207886345</v>
      </c>
      <c r="G143" s="96">
        <f>+G144+G147+G151+G155+G157+G159+G169+G171+G174+G177+G180+G183</f>
        <v>184940.51248741837</v>
      </c>
      <c r="H143" s="96">
        <f>+H144+H147+H151+H155+H157+H159+H169+H171+H174+H177+H180+H183</f>
        <v>2247501.5336775896</v>
      </c>
    </row>
    <row r="144" spans="2:17" x14ac:dyDescent="0.25">
      <c r="C144" s="11" t="s">
        <v>68</v>
      </c>
      <c r="D144" s="97">
        <f>SUM(D145:D146)</f>
        <v>0</v>
      </c>
      <c r="E144" s="97">
        <f t="shared" ref="E144:H144" si="56">SUM(E145:E146)</f>
        <v>0</v>
      </c>
      <c r="F144" s="97">
        <f t="shared" si="56"/>
        <v>173440.64371908762</v>
      </c>
      <c r="G144" s="97">
        <f t="shared" si="56"/>
        <v>0</v>
      </c>
      <c r="H144" s="97">
        <f t="shared" si="56"/>
        <v>173440.64371908762</v>
      </c>
    </row>
    <row r="145" spans="3:8" ht="28.5" x14ac:dyDescent="0.25">
      <c r="C145" s="86" t="s">
        <v>83</v>
      </c>
      <c r="D145" s="101">
        <f t="shared" ref="D145:G146" si="57">+D48*$H$102</f>
        <v>0</v>
      </c>
      <c r="E145" s="101">
        <f t="shared" si="57"/>
        <v>0</v>
      </c>
      <c r="F145" s="101">
        <f t="shared" si="57"/>
        <v>22622.692659011427</v>
      </c>
      <c r="G145" s="101">
        <f t="shared" si="57"/>
        <v>0</v>
      </c>
      <c r="H145" s="101">
        <f t="shared" ref="H145:H146" si="58">SUM(D145:G145)</f>
        <v>22622.692659011427</v>
      </c>
    </row>
    <row r="146" spans="3:8" ht="31.5" customHeight="1" x14ac:dyDescent="0.25">
      <c r="C146" s="86" t="s">
        <v>84</v>
      </c>
      <c r="D146" s="101">
        <f t="shared" si="57"/>
        <v>0</v>
      </c>
      <c r="E146" s="101">
        <f t="shared" si="57"/>
        <v>0</v>
      </c>
      <c r="F146" s="101">
        <f t="shared" si="57"/>
        <v>150817.95106007619</v>
      </c>
      <c r="G146" s="101">
        <f t="shared" si="57"/>
        <v>0</v>
      </c>
      <c r="H146" s="101">
        <f t="shared" si="58"/>
        <v>150817.95106007619</v>
      </c>
    </row>
    <row r="147" spans="3:8" x14ac:dyDescent="0.25">
      <c r="C147" s="11" t="s">
        <v>69</v>
      </c>
      <c r="D147" s="97">
        <f>SUM(D148:D150)</f>
        <v>608456.17130799487</v>
      </c>
      <c r="E147" s="97">
        <f t="shared" ref="E147:H147" si="59">SUM(E148:E150)</f>
        <v>11311.346329505714</v>
      </c>
      <c r="F147" s="97">
        <f t="shared" si="59"/>
        <v>47130.609706273797</v>
      </c>
      <c r="G147" s="97">
        <f t="shared" si="59"/>
        <v>0</v>
      </c>
      <c r="H147" s="97">
        <f t="shared" si="59"/>
        <v>666898.12734377431</v>
      </c>
    </row>
    <row r="148" spans="3:8" ht="28.5" x14ac:dyDescent="0.25">
      <c r="C148" s="114" t="s">
        <v>183</v>
      </c>
      <c r="D148" s="101">
        <f t="shared" ref="D148:G150" si="60">+D51*$H$102</f>
        <v>11311.346329505714</v>
      </c>
      <c r="E148" s="101">
        <f t="shared" si="60"/>
        <v>11311.346329505714</v>
      </c>
      <c r="F148" s="101">
        <f t="shared" si="60"/>
        <v>0</v>
      </c>
      <c r="G148" s="101">
        <f t="shared" si="60"/>
        <v>0</v>
      </c>
      <c r="H148" s="101">
        <f t="shared" ref="H148:H150" si="61">SUM(D148:G148)</f>
        <v>22622.692659011427</v>
      </c>
    </row>
    <row r="149" spans="3:8" ht="28.5" x14ac:dyDescent="0.25">
      <c r="C149" s="84" t="s">
        <v>184</v>
      </c>
      <c r="D149" s="101">
        <f t="shared" si="60"/>
        <v>511367.11531307077</v>
      </c>
      <c r="E149" s="101">
        <f t="shared" si="60"/>
        <v>0</v>
      </c>
      <c r="F149" s="101">
        <f t="shared" si="60"/>
        <v>0</v>
      </c>
      <c r="G149" s="101">
        <f t="shared" si="60"/>
        <v>0</v>
      </c>
      <c r="H149" s="101">
        <f t="shared" si="61"/>
        <v>511367.11531307077</v>
      </c>
    </row>
    <row r="150" spans="3:8" ht="28.5" x14ac:dyDescent="0.25">
      <c r="C150" s="84" t="s">
        <v>185</v>
      </c>
      <c r="D150" s="101">
        <f t="shared" si="60"/>
        <v>85777.709665418326</v>
      </c>
      <c r="E150" s="101">
        <f t="shared" si="60"/>
        <v>0</v>
      </c>
      <c r="F150" s="101">
        <f t="shared" si="60"/>
        <v>47130.609706273797</v>
      </c>
      <c r="G150" s="101">
        <f t="shared" si="60"/>
        <v>0</v>
      </c>
      <c r="H150" s="101">
        <f t="shared" si="61"/>
        <v>132908.31937169214</v>
      </c>
    </row>
    <row r="151" spans="3:8" x14ac:dyDescent="0.25">
      <c r="C151" s="11" t="s">
        <v>71</v>
      </c>
      <c r="D151" s="97">
        <f>SUM(D152:D154)</f>
        <v>259218.34730999998</v>
      </c>
      <c r="E151" s="97">
        <f t="shared" ref="E151:H151" si="62">SUM(E152:E154)</f>
        <v>0</v>
      </c>
      <c r="F151" s="97">
        <f t="shared" si="62"/>
        <v>0</v>
      </c>
      <c r="G151" s="97">
        <f t="shared" si="62"/>
        <v>0</v>
      </c>
      <c r="H151" s="97">
        <f t="shared" si="62"/>
        <v>259218.34730999998</v>
      </c>
    </row>
    <row r="152" spans="3:8" ht="28.5" x14ac:dyDescent="0.25">
      <c r="C152" s="86" t="s">
        <v>113</v>
      </c>
      <c r="D152" s="101">
        <f t="shared" ref="D152:G154" si="63">+D55*$H$102</f>
        <v>75408.973379999996</v>
      </c>
      <c r="E152" s="101">
        <f t="shared" si="63"/>
        <v>0</v>
      </c>
      <c r="F152" s="101">
        <f t="shared" si="63"/>
        <v>0</v>
      </c>
      <c r="G152" s="101">
        <f t="shared" si="63"/>
        <v>0</v>
      </c>
      <c r="H152" s="101">
        <f t="shared" ref="H152:H154" si="64">SUM(D152:G152)</f>
        <v>75408.973379999996</v>
      </c>
    </row>
    <row r="153" spans="3:8" x14ac:dyDescent="0.25">
      <c r="C153" s="86" t="s">
        <v>114</v>
      </c>
      <c r="D153" s="101">
        <f t="shared" si="63"/>
        <v>31106.199149999997</v>
      </c>
      <c r="E153" s="101">
        <f t="shared" si="63"/>
        <v>0</v>
      </c>
      <c r="F153" s="101">
        <f t="shared" si="63"/>
        <v>0</v>
      </c>
      <c r="G153" s="101">
        <f t="shared" si="63"/>
        <v>0</v>
      </c>
      <c r="H153" s="101">
        <f t="shared" si="64"/>
        <v>31106.199149999997</v>
      </c>
    </row>
    <row r="154" spans="3:8" ht="28.5" x14ac:dyDescent="0.25">
      <c r="C154" s="86" t="s">
        <v>126</v>
      </c>
      <c r="D154" s="101">
        <f t="shared" si="63"/>
        <v>152703.17478</v>
      </c>
      <c r="E154" s="101">
        <f t="shared" si="63"/>
        <v>0</v>
      </c>
      <c r="F154" s="101">
        <f t="shared" si="63"/>
        <v>0</v>
      </c>
      <c r="G154" s="101">
        <f t="shared" si="63"/>
        <v>0</v>
      </c>
      <c r="H154" s="101">
        <f t="shared" si="64"/>
        <v>152703.17478</v>
      </c>
    </row>
    <row r="155" spans="3:8" x14ac:dyDescent="0.25">
      <c r="C155" s="11" t="s">
        <v>72</v>
      </c>
      <c r="D155" s="97">
        <f>SUM(D156)</f>
        <v>0</v>
      </c>
      <c r="E155" s="97">
        <f t="shared" ref="E155:H155" si="65">SUM(E156)</f>
        <v>136602.59565678675</v>
      </c>
      <c r="F155" s="97">
        <f t="shared" si="65"/>
        <v>0</v>
      </c>
      <c r="G155" s="97">
        <f t="shared" si="65"/>
        <v>0</v>
      </c>
      <c r="H155" s="97">
        <f t="shared" si="65"/>
        <v>136602.59565678675</v>
      </c>
    </row>
    <row r="156" spans="3:8" ht="42.75" x14ac:dyDescent="0.25">
      <c r="C156" s="86" t="s">
        <v>186</v>
      </c>
      <c r="D156" s="101">
        <f>+D59*$H$102</f>
        <v>0</v>
      </c>
      <c r="E156" s="101">
        <f>+E59*$H$102</f>
        <v>136602.59565678675</v>
      </c>
      <c r="F156" s="101">
        <f>+F59*$H$102</f>
        <v>0</v>
      </c>
      <c r="G156" s="101">
        <f>+G59*$H$102</f>
        <v>0</v>
      </c>
      <c r="H156" s="101">
        <f t="shared" ref="H156" si="66">SUM(D156:G156)</f>
        <v>136602.59565678675</v>
      </c>
    </row>
    <row r="157" spans="3:8" x14ac:dyDescent="0.25">
      <c r="C157" s="11" t="s">
        <v>187</v>
      </c>
      <c r="D157" s="97">
        <f>+D158</f>
        <v>0</v>
      </c>
      <c r="E157" s="97">
        <f t="shared" ref="E157:H157" si="67">+E158</f>
        <v>0</v>
      </c>
      <c r="F157" s="97">
        <f t="shared" si="67"/>
        <v>6786.8077977034282</v>
      </c>
      <c r="G157" s="97">
        <f t="shared" si="67"/>
        <v>11311.346329505714</v>
      </c>
      <c r="H157" s="97">
        <f t="shared" si="67"/>
        <v>18098.154127209142</v>
      </c>
    </row>
    <row r="158" spans="3:8" x14ac:dyDescent="0.25">
      <c r="C158" s="116" t="s">
        <v>188</v>
      </c>
      <c r="D158" s="101">
        <f>+D61*$H$102</f>
        <v>0</v>
      </c>
      <c r="E158" s="101">
        <f>+E61*$H$102</f>
        <v>0</v>
      </c>
      <c r="F158" s="101">
        <f>+F61*$H$102</f>
        <v>6786.8077977034282</v>
      </c>
      <c r="G158" s="101">
        <f>+G61*$H$102</f>
        <v>11311.346329505714</v>
      </c>
      <c r="H158" s="101">
        <f t="shared" ref="H158" si="68">SUM(D158:G158)</f>
        <v>18098.154127209142</v>
      </c>
    </row>
    <row r="159" spans="3:8" x14ac:dyDescent="0.25">
      <c r="C159" s="11" t="s">
        <v>74</v>
      </c>
      <c r="D159" s="117">
        <f>SUM(D160:D168)</f>
        <v>0</v>
      </c>
      <c r="E159" s="117">
        <f t="shared" ref="E159:H159" si="69">SUM(E160:E168)</f>
        <v>91682.232449420306</v>
      </c>
      <c r="F159" s="117">
        <f t="shared" si="69"/>
        <v>0</v>
      </c>
      <c r="G159" s="117">
        <f t="shared" si="69"/>
        <v>0</v>
      </c>
      <c r="H159" s="117">
        <f t="shared" si="69"/>
        <v>91682.232449420306</v>
      </c>
    </row>
    <row r="160" spans="3:8" x14ac:dyDescent="0.25">
      <c r="C160" s="86" t="s">
        <v>97</v>
      </c>
      <c r="D160" s="101">
        <f t="shared" ref="D160:G168" si="70">+D63*$H$102</f>
        <v>0</v>
      </c>
      <c r="E160" s="101">
        <f t="shared" si="70"/>
        <v>33934.038988517139</v>
      </c>
      <c r="F160" s="101">
        <f t="shared" si="70"/>
        <v>0</v>
      </c>
      <c r="G160" s="101">
        <f t="shared" si="70"/>
        <v>0</v>
      </c>
      <c r="H160" s="101">
        <f t="shared" ref="H160:H168" si="71">SUM(D160:G160)</f>
        <v>33934.038988517139</v>
      </c>
    </row>
    <row r="161" spans="2:8" ht="28.5" x14ac:dyDescent="0.25">
      <c r="C161" s="86" t="s">
        <v>31</v>
      </c>
      <c r="D161" s="101">
        <f t="shared" si="70"/>
        <v>0</v>
      </c>
      <c r="E161" s="101">
        <f t="shared" si="70"/>
        <v>14704.750228357427</v>
      </c>
      <c r="F161" s="101">
        <f t="shared" si="70"/>
        <v>0</v>
      </c>
      <c r="G161" s="101">
        <f t="shared" si="70"/>
        <v>0</v>
      </c>
      <c r="H161" s="101">
        <f t="shared" si="71"/>
        <v>14704.750228357427</v>
      </c>
    </row>
    <row r="162" spans="2:8" x14ac:dyDescent="0.25">
      <c r="C162" s="86" t="s">
        <v>32</v>
      </c>
      <c r="D162" s="101">
        <f t="shared" si="70"/>
        <v>0</v>
      </c>
      <c r="E162" s="101">
        <f t="shared" si="70"/>
        <v>1131.1346329505714</v>
      </c>
      <c r="F162" s="101">
        <f t="shared" si="70"/>
        <v>0</v>
      </c>
      <c r="G162" s="101">
        <f t="shared" si="70"/>
        <v>0</v>
      </c>
      <c r="H162" s="101">
        <f t="shared" si="71"/>
        <v>1131.1346329505714</v>
      </c>
    </row>
    <row r="163" spans="2:8" x14ac:dyDescent="0.25">
      <c r="C163" s="86" t="s">
        <v>33</v>
      </c>
      <c r="D163" s="101">
        <f t="shared" si="70"/>
        <v>0</v>
      </c>
      <c r="E163" s="101">
        <f t="shared" si="70"/>
        <v>942.61219412547609</v>
      </c>
      <c r="F163" s="101">
        <f t="shared" si="70"/>
        <v>0</v>
      </c>
      <c r="G163" s="101">
        <f t="shared" si="70"/>
        <v>0</v>
      </c>
      <c r="H163" s="101">
        <f t="shared" si="71"/>
        <v>942.61219412547609</v>
      </c>
    </row>
    <row r="164" spans="2:8" x14ac:dyDescent="0.25">
      <c r="C164" s="86" t="s">
        <v>34</v>
      </c>
      <c r="D164" s="101">
        <f t="shared" si="70"/>
        <v>0</v>
      </c>
      <c r="E164" s="101">
        <f t="shared" si="70"/>
        <v>942.61219412547609</v>
      </c>
      <c r="F164" s="101">
        <f t="shared" si="70"/>
        <v>0</v>
      </c>
      <c r="G164" s="101">
        <f t="shared" si="70"/>
        <v>0</v>
      </c>
      <c r="H164" s="101">
        <f t="shared" si="71"/>
        <v>942.61219412547609</v>
      </c>
    </row>
    <row r="165" spans="2:8" x14ac:dyDescent="0.25">
      <c r="C165" s="86" t="s">
        <v>35</v>
      </c>
      <c r="D165" s="101">
        <f t="shared" si="70"/>
        <v>0</v>
      </c>
      <c r="E165" s="101">
        <f t="shared" si="70"/>
        <v>8483.5097471292847</v>
      </c>
      <c r="F165" s="101">
        <f t="shared" si="70"/>
        <v>0</v>
      </c>
      <c r="G165" s="101">
        <f t="shared" si="70"/>
        <v>0</v>
      </c>
      <c r="H165" s="101">
        <f t="shared" si="71"/>
        <v>8483.5097471292847</v>
      </c>
    </row>
    <row r="166" spans="2:8" x14ac:dyDescent="0.25">
      <c r="C166" s="86" t="s">
        <v>36</v>
      </c>
      <c r="D166" s="101">
        <f t="shared" si="70"/>
        <v>0</v>
      </c>
      <c r="E166" s="101">
        <f t="shared" si="70"/>
        <v>23753.827291961996</v>
      </c>
      <c r="F166" s="101">
        <f t="shared" si="70"/>
        <v>0</v>
      </c>
      <c r="G166" s="101">
        <f t="shared" si="70"/>
        <v>0</v>
      </c>
      <c r="H166" s="101">
        <f t="shared" si="71"/>
        <v>23753.827291961996</v>
      </c>
    </row>
    <row r="167" spans="2:8" x14ac:dyDescent="0.25">
      <c r="C167" s="86" t="s">
        <v>37</v>
      </c>
      <c r="D167" s="101">
        <f t="shared" si="70"/>
        <v>0</v>
      </c>
      <c r="E167" s="101">
        <f t="shared" si="70"/>
        <v>2639.314143551333</v>
      </c>
      <c r="F167" s="101">
        <f t="shared" si="70"/>
        <v>0</v>
      </c>
      <c r="G167" s="101">
        <f t="shared" si="70"/>
        <v>0</v>
      </c>
      <c r="H167" s="101">
        <f t="shared" si="71"/>
        <v>2639.314143551333</v>
      </c>
    </row>
    <row r="168" spans="2:8" x14ac:dyDescent="0.25">
      <c r="C168" s="86" t="s">
        <v>38</v>
      </c>
      <c r="D168" s="101">
        <f t="shared" si="70"/>
        <v>0</v>
      </c>
      <c r="E168" s="101">
        <f t="shared" si="70"/>
        <v>5150.433028701601</v>
      </c>
      <c r="F168" s="101">
        <f t="shared" si="70"/>
        <v>0</v>
      </c>
      <c r="G168" s="101">
        <f t="shared" si="70"/>
        <v>0</v>
      </c>
      <c r="H168" s="101">
        <f t="shared" si="71"/>
        <v>5150.433028701601</v>
      </c>
    </row>
    <row r="169" spans="2:8" x14ac:dyDescent="0.25">
      <c r="C169" s="11" t="s">
        <v>77</v>
      </c>
      <c r="D169" s="97">
        <f>SUM(D170)</f>
        <v>37704.487765019046</v>
      </c>
      <c r="E169" s="97">
        <f t="shared" ref="E169:H169" si="72">SUM(E170)</f>
        <v>103687.34135380236</v>
      </c>
      <c r="F169" s="97">
        <f t="shared" si="72"/>
        <v>0</v>
      </c>
      <c r="G169" s="97">
        <f t="shared" si="72"/>
        <v>0</v>
      </c>
      <c r="H169" s="97">
        <f t="shared" si="72"/>
        <v>141391.82911882142</v>
      </c>
    </row>
    <row r="170" spans="2:8" x14ac:dyDescent="0.25">
      <c r="C170" s="86" t="s">
        <v>45</v>
      </c>
      <c r="D170" s="101">
        <f>+D73*$H$102</f>
        <v>37704.487765019046</v>
      </c>
      <c r="E170" s="101">
        <f>+E73*$H$102</f>
        <v>103687.34135380236</v>
      </c>
      <c r="F170" s="101">
        <f>+F73*$H$102</f>
        <v>0</v>
      </c>
      <c r="G170" s="101">
        <f>+G73*$H$102</f>
        <v>0</v>
      </c>
      <c r="H170" s="101">
        <f t="shared" ref="H170" si="73">SUM(D170:G170)</f>
        <v>141391.82911882142</v>
      </c>
    </row>
    <row r="171" spans="2:8" x14ac:dyDescent="0.25">
      <c r="C171" s="11" t="s">
        <v>78</v>
      </c>
      <c r="D171" s="97">
        <f>SUM(D172:D173)</f>
        <v>23565.304853136906</v>
      </c>
      <c r="E171" s="97">
        <f t="shared" ref="E171:H171" si="74">SUM(E172:E173)</f>
        <v>141391.82911882142</v>
      </c>
      <c r="F171" s="97">
        <f t="shared" si="74"/>
        <v>306348.96309077973</v>
      </c>
      <c r="G171" s="97">
        <f t="shared" si="74"/>
        <v>0</v>
      </c>
      <c r="H171" s="97">
        <f t="shared" si="74"/>
        <v>471306.09706273803</v>
      </c>
    </row>
    <row r="172" spans="2:8" ht="42.75" x14ac:dyDescent="0.25">
      <c r="C172" s="84" t="s">
        <v>79</v>
      </c>
      <c r="D172" s="101">
        <f t="shared" ref="D172:G173" si="75">+D75*$H$102</f>
        <v>18852.243882509523</v>
      </c>
      <c r="E172" s="101">
        <f t="shared" si="75"/>
        <v>65982.853588783328</v>
      </c>
      <c r="F172" s="101">
        <f t="shared" si="75"/>
        <v>103687.34135380236</v>
      </c>
      <c r="G172" s="101">
        <f t="shared" si="75"/>
        <v>0</v>
      </c>
      <c r="H172" s="101">
        <f t="shared" ref="H172:H173" si="76">SUM(D172:G172)</f>
        <v>188522.43882509522</v>
      </c>
    </row>
    <row r="173" spans="2:8" ht="28.5" x14ac:dyDescent="0.25">
      <c r="C173" s="84" t="s">
        <v>189</v>
      </c>
      <c r="D173" s="101">
        <f t="shared" si="75"/>
        <v>4713.0609706273808</v>
      </c>
      <c r="E173" s="101">
        <f t="shared" si="75"/>
        <v>75408.975530038093</v>
      </c>
      <c r="F173" s="101">
        <f t="shared" si="75"/>
        <v>202661.62173697737</v>
      </c>
      <c r="G173" s="101">
        <f t="shared" si="75"/>
        <v>0</v>
      </c>
      <c r="H173" s="101">
        <f t="shared" si="76"/>
        <v>282783.65823764284</v>
      </c>
    </row>
    <row r="174" spans="2:8" ht="30" x14ac:dyDescent="0.25">
      <c r="C174" s="11" t="s">
        <v>204</v>
      </c>
      <c r="D174" s="97">
        <f>SUM(D175:D176)</f>
        <v>0</v>
      </c>
      <c r="E174" s="97">
        <f t="shared" ref="E174:H174" si="77">SUM(E175:E176)</f>
        <v>4241.7548735646424</v>
      </c>
      <c r="F174" s="97">
        <f t="shared" si="77"/>
        <v>9426.1219412547616</v>
      </c>
      <c r="G174" s="97">
        <f t="shared" si="77"/>
        <v>19794.856076634995</v>
      </c>
      <c r="H174" s="97">
        <f t="shared" si="77"/>
        <v>33462.732891454398</v>
      </c>
    </row>
    <row r="175" spans="2:8" x14ac:dyDescent="0.25">
      <c r="B175" s="83" t="s">
        <v>162</v>
      </c>
      <c r="C175" s="95" t="s">
        <v>205</v>
      </c>
      <c r="D175" s="101">
        <f t="shared" ref="D175:G176" si="78">+D78*$H$102</f>
        <v>0</v>
      </c>
      <c r="E175" s="101">
        <f t="shared" si="78"/>
        <v>4241.7548735646424</v>
      </c>
      <c r="F175" s="101">
        <f t="shared" si="78"/>
        <v>0</v>
      </c>
      <c r="G175" s="101">
        <f t="shared" si="78"/>
        <v>4241.7548735646424</v>
      </c>
      <c r="H175" s="98">
        <f t="shared" ref="H175:H179" si="79">SUM(D175:G175)</f>
        <v>8483.5097471292847</v>
      </c>
    </row>
    <row r="176" spans="2:8" x14ac:dyDescent="0.25">
      <c r="B176" s="83" t="s">
        <v>162</v>
      </c>
      <c r="C176" s="95" t="s">
        <v>206</v>
      </c>
      <c r="D176" s="120">
        <f t="shared" si="78"/>
        <v>0</v>
      </c>
      <c r="E176" s="120">
        <f t="shared" si="78"/>
        <v>0</v>
      </c>
      <c r="F176" s="120">
        <f t="shared" si="78"/>
        <v>9426.1219412547616</v>
      </c>
      <c r="G176" s="120">
        <f t="shared" si="78"/>
        <v>15553.101203070353</v>
      </c>
      <c r="H176" s="113">
        <f t="shared" si="79"/>
        <v>24979.223144325115</v>
      </c>
    </row>
    <row r="177" spans="2:19" x14ac:dyDescent="0.25">
      <c r="C177" s="11" t="s">
        <v>81</v>
      </c>
      <c r="D177" s="97">
        <f>SUM(D178:D179)</f>
        <v>0</v>
      </c>
      <c r="E177" s="97">
        <f t="shared" ref="E177:H177" si="80">SUM(E178:E179)</f>
        <v>0</v>
      </c>
      <c r="F177" s="97">
        <f t="shared" si="80"/>
        <v>0</v>
      </c>
      <c r="G177" s="97">
        <f t="shared" si="80"/>
        <v>18098.154127209142</v>
      </c>
      <c r="H177" s="97">
        <f t="shared" si="80"/>
        <v>18098.154127209142</v>
      </c>
    </row>
    <row r="178" spans="2:19" x14ac:dyDescent="0.25">
      <c r="C178" s="84" t="s">
        <v>190</v>
      </c>
      <c r="D178" s="101">
        <f t="shared" ref="D178:G179" si="81">+D81*$H$102</f>
        <v>0</v>
      </c>
      <c r="E178" s="101">
        <f t="shared" si="81"/>
        <v>0</v>
      </c>
      <c r="F178" s="101">
        <f t="shared" si="81"/>
        <v>0</v>
      </c>
      <c r="G178" s="101">
        <f t="shared" si="81"/>
        <v>6786.8077977034282</v>
      </c>
      <c r="H178" s="98">
        <f t="shared" si="79"/>
        <v>6786.8077977034282</v>
      </c>
    </row>
    <row r="179" spans="2:19" ht="28.5" x14ac:dyDescent="0.25">
      <c r="C179" s="84" t="s">
        <v>191</v>
      </c>
      <c r="D179" s="101">
        <f t="shared" si="81"/>
        <v>0</v>
      </c>
      <c r="E179" s="101">
        <f t="shared" si="81"/>
        <v>0</v>
      </c>
      <c r="F179" s="101">
        <f t="shared" si="81"/>
        <v>0</v>
      </c>
      <c r="G179" s="101">
        <f t="shared" si="81"/>
        <v>11311.346329505714</v>
      </c>
      <c r="H179" s="105">
        <f t="shared" si="79"/>
        <v>11311.346329505714</v>
      </c>
    </row>
    <row r="180" spans="2:19" x14ac:dyDescent="0.25">
      <c r="C180" s="11" t="s">
        <v>82</v>
      </c>
      <c r="D180" s="97">
        <f>SUM(D181:D182)</f>
        <v>0</v>
      </c>
      <c r="E180" s="97">
        <f>SUM(E181:E182)</f>
        <v>3770.4487765019044</v>
      </c>
      <c r="F180" s="97">
        <f>SUM(F181:F182)</f>
        <v>28278.365823764281</v>
      </c>
      <c r="G180" s="97">
        <f>SUM(G181:G182)</f>
        <v>98031.668189049495</v>
      </c>
      <c r="H180" s="97">
        <f>SUM(H181:H182)</f>
        <v>130080.48278931569</v>
      </c>
    </row>
    <row r="181" spans="2:19" ht="28.5" x14ac:dyDescent="0.25">
      <c r="C181" s="95" t="s">
        <v>197</v>
      </c>
      <c r="D181" s="120">
        <f t="shared" ref="D181:G182" si="82">+D84*$H$102</f>
        <v>0</v>
      </c>
      <c r="E181" s="120">
        <f t="shared" si="82"/>
        <v>0</v>
      </c>
      <c r="F181" s="120">
        <f t="shared" si="82"/>
        <v>28278.365823764281</v>
      </c>
      <c r="G181" s="120">
        <f t="shared" si="82"/>
        <v>94261.219412547594</v>
      </c>
      <c r="H181" s="120">
        <f t="shared" ref="H181:H182" si="83">SUM(D181:G181)</f>
        <v>122539.58523631188</v>
      </c>
    </row>
    <row r="182" spans="2:19" ht="28.5" x14ac:dyDescent="0.25">
      <c r="C182" s="84" t="s">
        <v>40</v>
      </c>
      <c r="D182" s="101">
        <f t="shared" si="82"/>
        <v>0</v>
      </c>
      <c r="E182" s="101">
        <f t="shared" si="82"/>
        <v>3770.4487765019044</v>
      </c>
      <c r="F182" s="101">
        <f t="shared" si="82"/>
        <v>0</v>
      </c>
      <c r="G182" s="101">
        <f t="shared" si="82"/>
        <v>3770.4487765019044</v>
      </c>
      <c r="H182" s="101">
        <f t="shared" si="83"/>
        <v>7540.8975530038088</v>
      </c>
    </row>
    <row r="183" spans="2:19" s="48" customFormat="1" x14ac:dyDescent="0.25">
      <c r="B183" s="83"/>
      <c r="C183" s="11" t="s">
        <v>198</v>
      </c>
      <c r="D183" s="11">
        <f t="shared" ref="D183:G183" si="84">+D86*$H$102</f>
        <v>0</v>
      </c>
      <c r="E183" s="11">
        <f t="shared" si="84"/>
        <v>69517.649316753857</v>
      </c>
      <c r="F183" s="11">
        <f t="shared" si="84"/>
        <v>0</v>
      </c>
      <c r="G183" s="11">
        <f t="shared" si="84"/>
        <v>37704.487765019046</v>
      </c>
      <c r="H183" s="11">
        <f>SUM(D183:G183)</f>
        <v>107222.1370817729</v>
      </c>
      <c r="J183" s="88"/>
    </row>
    <row r="184" spans="2:19" x14ac:dyDescent="0.25">
      <c r="C184" s="11" t="s">
        <v>10</v>
      </c>
      <c r="D184" s="117">
        <f>+D105+D143</f>
        <v>1098803.0286175616</v>
      </c>
      <c r="E184" s="117">
        <f>+E105+E143</f>
        <v>1059385.9996666391</v>
      </c>
      <c r="F184" s="117">
        <f>+F105+F143</f>
        <v>1185806.1402098485</v>
      </c>
      <c r="G184" s="117">
        <f>+G105+G143</f>
        <v>480370.88432957797</v>
      </c>
      <c r="H184" s="117">
        <f>+H105+H143</f>
        <v>3824366.0528236274</v>
      </c>
    </row>
    <row r="185" spans="2:19" x14ac:dyDescent="0.25">
      <c r="C185" s="121" t="s">
        <v>7</v>
      </c>
      <c r="D185" s="122">
        <f>SUM(D186:D190)</f>
        <v>59206.696941254748</v>
      </c>
      <c r="E185" s="122">
        <f t="shared" ref="E185:F185" si="85">SUM(E186:E190)</f>
        <v>93803.062765019044</v>
      </c>
      <c r="F185" s="122">
        <f t="shared" si="85"/>
        <v>59207.749941254755</v>
      </c>
      <c r="G185" s="122">
        <f>SUM(G186:G190)</f>
        <v>93804.115765019058</v>
      </c>
      <c r="H185" s="122">
        <f>SUM(H186:H190)</f>
        <v>306021.62541254761</v>
      </c>
    </row>
    <row r="186" spans="2:19" x14ac:dyDescent="0.25">
      <c r="C186" s="14" t="s">
        <v>193</v>
      </c>
      <c r="D186" s="101">
        <f t="shared" ref="D186:G191" si="86">+D89*$H$102</f>
        <v>15794.999999999998</v>
      </c>
      <c r="E186" s="101">
        <f t="shared" si="86"/>
        <v>15794.999999999998</v>
      </c>
      <c r="F186" s="101">
        <f t="shared" si="86"/>
        <v>15794.999999999998</v>
      </c>
      <c r="G186" s="101">
        <f t="shared" si="86"/>
        <v>15794.999999999998</v>
      </c>
      <c r="H186" s="101">
        <f>SUM(D186:G186)</f>
        <v>63179.999999999993</v>
      </c>
    </row>
    <row r="187" spans="2:19" x14ac:dyDescent="0.25">
      <c r="C187" s="14" t="s">
        <v>86</v>
      </c>
      <c r="D187" s="101">
        <f t="shared" si="86"/>
        <v>21300.083999999999</v>
      </c>
      <c r="E187" s="101">
        <f t="shared" si="86"/>
        <v>21300.083999999999</v>
      </c>
      <c r="F187" s="101">
        <f t="shared" si="86"/>
        <v>21300.083999999999</v>
      </c>
      <c r="G187" s="101">
        <f t="shared" si="86"/>
        <v>21300.083999999999</v>
      </c>
      <c r="H187" s="101">
        <f t="shared" ref="H187:H191" si="87">SUM(D187:G187)</f>
        <v>85200.335999999996</v>
      </c>
      <c r="S187" s="48"/>
    </row>
    <row r="188" spans="2:19" x14ac:dyDescent="0.25">
      <c r="C188" s="14" t="s">
        <v>87</v>
      </c>
      <c r="D188" s="101">
        <f t="shared" si="86"/>
        <v>12109.5</v>
      </c>
      <c r="E188" s="101">
        <f t="shared" si="86"/>
        <v>12109.5</v>
      </c>
      <c r="F188" s="101">
        <f t="shared" si="86"/>
        <v>12109.5</v>
      </c>
      <c r="G188" s="101">
        <f t="shared" si="86"/>
        <v>12109.5</v>
      </c>
      <c r="H188" s="101">
        <f t="shared" si="87"/>
        <v>48438</v>
      </c>
      <c r="S188" s="48"/>
    </row>
    <row r="189" spans="2:19" x14ac:dyDescent="0.25">
      <c r="C189" s="14" t="s">
        <v>48</v>
      </c>
      <c r="D189" s="101">
        <f t="shared" si="86"/>
        <v>10002.112941254756</v>
      </c>
      <c r="E189" s="101">
        <f t="shared" si="86"/>
        <v>10002.112941254756</v>
      </c>
      <c r="F189" s="101">
        <f t="shared" si="86"/>
        <v>10003.165941254758</v>
      </c>
      <c r="G189" s="101">
        <f t="shared" si="86"/>
        <v>10003.165941254758</v>
      </c>
      <c r="H189" s="101">
        <f t="shared" si="87"/>
        <v>40010.557765019032</v>
      </c>
      <c r="S189" s="48"/>
    </row>
    <row r="190" spans="2:19" x14ac:dyDescent="0.25">
      <c r="C190" s="14" t="s">
        <v>8</v>
      </c>
      <c r="D190" s="101">
        <f t="shared" si="86"/>
        <v>0</v>
      </c>
      <c r="E190" s="101">
        <f>+E93*$H$102</f>
        <v>34596.365823764303</v>
      </c>
      <c r="F190" s="101">
        <f t="shared" si="86"/>
        <v>0</v>
      </c>
      <c r="G190" s="101">
        <f t="shared" si="86"/>
        <v>34596.365823764303</v>
      </c>
      <c r="H190" s="101">
        <f>SUM(D190:G190)</f>
        <v>69192.731647528606</v>
      </c>
      <c r="S190" s="48"/>
    </row>
    <row r="191" spans="2:19" x14ac:dyDescent="0.25">
      <c r="C191" s="121" t="s">
        <v>9</v>
      </c>
      <c r="D191" s="122">
        <f t="shared" si="86"/>
        <v>239562.76499999998</v>
      </c>
      <c r="E191" s="122">
        <f t="shared" si="86"/>
        <v>0</v>
      </c>
      <c r="F191" s="122">
        <f t="shared" si="86"/>
        <v>0</v>
      </c>
      <c r="G191" s="122">
        <f t="shared" si="86"/>
        <v>0</v>
      </c>
      <c r="H191" s="122">
        <f t="shared" si="87"/>
        <v>239562.76499999998</v>
      </c>
    </row>
    <row r="192" spans="2:19" x14ac:dyDescent="0.25">
      <c r="C192" s="124" t="s">
        <v>0</v>
      </c>
      <c r="D192" s="125">
        <f>D184+D185+D191</f>
        <v>1397572.4905588161</v>
      </c>
      <c r="E192" s="125">
        <f t="shared" ref="E192:H192" si="88">E184+E185+E191</f>
        <v>1153189.0624316582</v>
      </c>
      <c r="F192" s="125">
        <f t="shared" si="88"/>
        <v>1245013.8901511033</v>
      </c>
      <c r="G192" s="125">
        <f t="shared" si="88"/>
        <v>574175.000094597</v>
      </c>
      <c r="H192" s="125">
        <f t="shared" si="88"/>
        <v>4369950.443236175</v>
      </c>
    </row>
    <row r="193" spans="3:8" x14ac:dyDescent="0.25">
      <c r="C193" s="126"/>
      <c r="D193" s="127"/>
      <c r="E193" s="127"/>
      <c r="F193" s="127"/>
      <c r="G193" s="127"/>
      <c r="H193" s="127"/>
    </row>
    <row r="194" spans="3:8" x14ac:dyDescent="0.25">
      <c r="C194" s="132" t="s">
        <v>202</v>
      </c>
      <c r="D194" s="127"/>
      <c r="E194" s="127"/>
      <c r="F194" s="127"/>
      <c r="G194" s="127"/>
      <c r="H194" s="131"/>
    </row>
    <row r="195" spans="3:8" x14ac:dyDescent="0.25">
      <c r="C195" s="133" t="s">
        <v>168</v>
      </c>
      <c r="D195" s="127"/>
      <c r="E195" s="127"/>
      <c r="F195" s="127"/>
      <c r="G195" s="127"/>
      <c r="H195" s="134"/>
    </row>
    <row r="196" spans="3:8" x14ac:dyDescent="0.25">
      <c r="C196" s="126"/>
      <c r="D196" s="127"/>
      <c r="E196" s="127"/>
      <c r="F196" s="127"/>
      <c r="G196" s="127"/>
      <c r="H196" s="127"/>
    </row>
    <row r="197" spans="3:8" x14ac:dyDescent="0.25">
      <c r="C197" s="148" t="s">
        <v>203</v>
      </c>
      <c r="D197" s="148"/>
      <c r="E197" s="148"/>
      <c r="F197" s="148"/>
      <c r="G197" s="148"/>
      <c r="H197" s="148"/>
    </row>
    <row r="198" spans="3:8" x14ac:dyDescent="0.25">
      <c r="C198" s="148"/>
      <c r="D198" s="148"/>
      <c r="E198" s="148"/>
      <c r="F198" s="148"/>
      <c r="G198" s="148"/>
      <c r="H198" s="148"/>
    </row>
    <row r="199" spans="3:8" x14ac:dyDescent="0.25">
      <c r="C199" s="126"/>
      <c r="D199" s="127"/>
      <c r="E199" s="127"/>
      <c r="F199" s="127"/>
      <c r="G199" s="127"/>
      <c r="H199" s="11"/>
    </row>
    <row r="200" spans="3:8" x14ac:dyDescent="0.25">
      <c r="C200" s="126"/>
      <c r="D200" s="127"/>
      <c r="E200" s="127"/>
      <c r="F200" s="127"/>
      <c r="G200" s="127"/>
      <c r="H200" s="127"/>
    </row>
    <row r="201" spans="3:8" x14ac:dyDescent="0.25">
      <c r="C201" s="126"/>
      <c r="D201" s="127"/>
      <c r="E201" s="127"/>
      <c r="F201" s="127"/>
      <c r="G201" s="127"/>
      <c r="H201" s="127"/>
    </row>
    <row r="202" spans="3:8" x14ac:dyDescent="0.25">
      <c r="C202" s="135"/>
      <c r="D202" s="136"/>
      <c r="E202" s="136"/>
      <c r="F202" s="136"/>
      <c r="G202" s="136"/>
      <c r="H202" s="127"/>
    </row>
    <row r="203" spans="3:8" x14ac:dyDescent="0.25">
      <c r="C203" s="135"/>
      <c r="D203" s="136"/>
      <c r="E203" s="136"/>
      <c r="F203" s="136"/>
      <c r="G203" s="136"/>
      <c r="H203" s="127"/>
    </row>
    <row r="204" spans="3:8" x14ac:dyDescent="0.25">
      <c r="C204" s="135"/>
      <c r="D204" s="137"/>
      <c r="E204" s="137"/>
      <c r="F204" s="136"/>
      <c r="G204" s="136"/>
      <c r="H204" s="127"/>
    </row>
    <row r="205" spans="3:8" x14ac:dyDescent="0.25">
      <c r="C205" s="135"/>
      <c r="D205" s="138"/>
      <c r="E205" s="138"/>
      <c r="F205" s="136"/>
      <c r="G205" s="136"/>
      <c r="H205" s="127"/>
    </row>
    <row r="206" spans="3:8" x14ac:dyDescent="0.25">
      <c r="C206" s="135"/>
      <c r="D206" s="138"/>
      <c r="E206" s="138"/>
      <c r="F206" s="136"/>
      <c r="G206" s="136"/>
      <c r="H206" s="127"/>
    </row>
    <row r="207" spans="3:8" x14ac:dyDescent="0.25">
      <c r="C207" s="135"/>
      <c r="D207" s="139"/>
      <c r="E207" s="139"/>
      <c r="F207" s="136"/>
      <c r="G207" s="136"/>
      <c r="H207" s="127"/>
    </row>
    <row r="208" spans="3:8" x14ac:dyDescent="0.25">
      <c r="C208" s="135"/>
      <c r="D208" s="140"/>
      <c r="E208" s="140"/>
      <c r="F208" s="136"/>
      <c r="G208" s="136"/>
      <c r="H208" s="127"/>
    </row>
    <row r="209" spans="3:8" x14ac:dyDescent="0.25">
      <c r="C209" s="135"/>
      <c r="D209" s="140"/>
      <c r="E209" s="140"/>
      <c r="F209" s="136"/>
      <c r="G209" s="136"/>
      <c r="H209" s="127"/>
    </row>
    <row r="210" spans="3:8" x14ac:dyDescent="0.25">
      <c r="C210" s="141"/>
      <c r="D210" s="140"/>
      <c r="E210" s="140"/>
      <c r="F210" s="142"/>
      <c r="G210" s="142"/>
    </row>
    <row r="211" spans="3:8" x14ac:dyDescent="0.25">
      <c r="C211" s="141"/>
      <c r="D211" s="139"/>
      <c r="E211" s="139"/>
      <c r="F211" s="142"/>
      <c r="G211" s="142"/>
    </row>
    <row r="212" spans="3:8" x14ac:dyDescent="0.25">
      <c r="C212" s="141"/>
      <c r="D212" s="139"/>
      <c r="E212" s="139"/>
      <c r="F212" s="142"/>
      <c r="G212" s="142"/>
    </row>
    <row r="213" spans="3:8" x14ac:dyDescent="0.25">
      <c r="C213" s="141"/>
      <c r="D213" s="139"/>
      <c r="E213" s="139"/>
      <c r="F213" s="142"/>
      <c r="G213" s="142"/>
    </row>
    <row r="214" spans="3:8" x14ac:dyDescent="0.25">
      <c r="C214" s="141"/>
      <c r="D214" s="143"/>
      <c r="E214" s="143"/>
      <c r="F214" s="144"/>
      <c r="G214" s="142"/>
    </row>
    <row r="215" spans="3:8" x14ac:dyDescent="0.25">
      <c r="C215" s="141"/>
      <c r="D215" s="142"/>
      <c r="E215" s="142"/>
      <c r="F215" s="142"/>
      <c r="G215" s="142"/>
    </row>
    <row r="216" spans="3:8" x14ac:dyDescent="0.25">
      <c r="C216" s="141"/>
      <c r="D216" s="144"/>
      <c r="E216" s="142"/>
      <c r="F216" s="142"/>
      <c r="G216" s="142"/>
    </row>
    <row r="217" spans="3:8" x14ac:dyDescent="0.25">
      <c r="C217" s="141"/>
      <c r="D217" s="142"/>
      <c r="E217" s="142"/>
      <c r="F217" s="142"/>
      <c r="G217" s="142"/>
    </row>
    <row r="218" spans="3:8" x14ac:dyDescent="0.25">
      <c r="C218" s="141"/>
      <c r="D218" s="142"/>
      <c r="E218" s="142"/>
      <c r="F218" s="142"/>
      <c r="G218" s="142"/>
    </row>
    <row r="219" spans="3:8" x14ac:dyDescent="0.25">
      <c r="C219" s="141"/>
      <c r="D219" s="142"/>
      <c r="E219" s="142"/>
      <c r="F219" s="142"/>
      <c r="G219" s="142"/>
    </row>
  </sheetData>
  <mergeCells count="31">
    <mergeCell ref="C2:H2"/>
    <mergeCell ref="D3:H3"/>
    <mergeCell ref="D4:H4"/>
    <mergeCell ref="C6:C7"/>
    <mergeCell ref="D6:D7"/>
    <mergeCell ref="E6:E7"/>
    <mergeCell ref="F6:F7"/>
    <mergeCell ref="G6:G7"/>
    <mergeCell ref="H6:H7"/>
    <mergeCell ref="M135:P138"/>
    <mergeCell ref="J132:K132"/>
    <mergeCell ref="M132:Q133"/>
    <mergeCell ref="J75:K75"/>
    <mergeCell ref="M75:P76"/>
    <mergeCell ref="J78:K79"/>
    <mergeCell ref="L78:L79"/>
    <mergeCell ref="M78:P81"/>
    <mergeCell ref="C197:H198"/>
    <mergeCell ref="J140:K140"/>
    <mergeCell ref="J83:K83"/>
    <mergeCell ref="J135:K136"/>
    <mergeCell ref="L135:L136"/>
    <mergeCell ref="C98:H98"/>
    <mergeCell ref="D99:H99"/>
    <mergeCell ref="D100:H100"/>
    <mergeCell ref="C103:C104"/>
    <mergeCell ref="D103:D104"/>
    <mergeCell ref="E103:E104"/>
    <mergeCell ref="F103:F104"/>
    <mergeCell ref="G103:G104"/>
    <mergeCell ref="H103:H104"/>
  </mergeCells>
  <hyperlinks>
    <hyperlink ref="C195" r:id="rId1"/>
  </hyperlinks>
  <pageMargins left="0.25" right="0.25" top="0.28999999999999998" bottom="0.28999999999999998" header="0.3" footer="0.3"/>
  <pageSetup scale="72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="115" zoomScaleNormal="115" workbookViewId="0">
      <selection activeCell="A32" sqref="A32"/>
    </sheetView>
  </sheetViews>
  <sheetFormatPr defaultColWidth="9.140625" defaultRowHeight="15" x14ac:dyDescent="0.25"/>
  <cols>
    <col min="1" max="1" width="38.85546875" customWidth="1"/>
    <col min="2" max="2" width="9.5703125" bestFit="1" customWidth="1"/>
    <col min="4" max="4" width="9.140625" customWidth="1"/>
    <col min="7" max="7" width="7.85546875" customWidth="1"/>
  </cols>
  <sheetData>
    <row r="1" spans="1:11" thickBot="1" x14ac:dyDescent="0.35">
      <c r="A1" s="38">
        <v>1.0529999999999999</v>
      </c>
      <c r="D1" s="36"/>
    </row>
    <row r="2" spans="1:11" ht="15" customHeight="1" x14ac:dyDescent="0.25">
      <c r="A2" s="161" t="s">
        <v>6</v>
      </c>
      <c r="B2" s="163" t="s">
        <v>146</v>
      </c>
      <c r="C2" s="164"/>
      <c r="D2" s="163" t="s">
        <v>147</v>
      </c>
      <c r="E2" s="164"/>
      <c r="F2" s="163" t="s">
        <v>135</v>
      </c>
      <c r="G2" s="164"/>
      <c r="H2" s="163" t="s">
        <v>145</v>
      </c>
      <c r="I2" s="165"/>
    </row>
    <row r="3" spans="1:11" ht="26.25" thickBot="1" x14ac:dyDescent="0.3">
      <c r="A3" s="162"/>
      <c r="B3" s="58" t="s">
        <v>136</v>
      </c>
      <c r="C3" s="58" t="s">
        <v>134</v>
      </c>
      <c r="D3" s="58" t="s">
        <v>136</v>
      </c>
      <c r="E3" s="58" t="s">
        <v>134</v>
      </c>
      <c r="F3" s="58" t="s">
        <v>136</v>
      </c>
      <c r="G3" s="58" t="s">
        <v>134</v>
      </c>
      <c r="H3" s="58" t="s">
        <v>137</v>
      </c>
      <c r="I3" s="59" t="s">
        <v>134</v>
      </c>
    </row>
    <row r="4" spans="1:11" ht="14.45" x14ac:dyDescent="0.3">
      <c r="A4" s="35" t="s">
        <v>138</v>
      </c>
      <c r="B4" s="61">
        <f>+'Presupuesto EUROS y DOLARES'!H8/1000</f>
        <v>1497.4971691795233</v>
      </c>
      <c r="C4" s="61">
        <f>+B4*$A$1</f>
        <v>1576.864519146038</v>
      </c>
      <c r="D4" s="62"/>
      <c r="E4" s="61"/>
      <c r="F4" s="61"/>
      <c r="G4" s="61"/>
      <c r="H4" s="61">
        <f>+B4+D4+F4</f>
        <v>1497.4971691795233</v>
      </c>
      <c r="I4" s="63">
        <f>+C4+E4+G4</f>
        <v>1576.864519146038</v>
      </c>
    </row>
    <row r="5" spans="1:11" ht="14.45" x14ac:dyDescent="0.3">
      <c r="A5" s="35" t="s">
        <v>139</v>
      </c>
      <c r="B5" s="61">
        <f>+'Presupuesto EUROS y DOLARES'!H46/1000</f>
        <v>2134.3794241952423</v>
      </c>
      <c r="C5" s="61">
        <f t="shared" ref="C5:C12" si="0">+B5*$A$1</f>
        <v>2247.50153367759</v>
      </c>
      <c r="D5" s="62"/>
      <c r="E5" s="61"/>
      <c r="F5" s="61"/>
      <c r="G5" s="61"/>
      <c r="H5" s="61">
        <f t="shared" ref="H5:H12" si="1">+B5+D5+F5</f>
        <v>2134.3794241952423</v>
      </c>
      <c r="I5" s="63">
        <f t="shared" ref="I5:I12" si="2">+C5+E5+G5</f>
        <v>2247.50153367759</v>
      </c>
    </row>
    <row r="6" spans="1:11" x14ac:dyDescent="0.25">
      <c r="A6" s="35" t="s">
        <v>140</v>
      </c>
      <c r="B6" s="61">
        <f>SUM(B7:B9)</f>
        <v>290.61882755227697</v>
      </c>
      <c r="C6" s="61">
        <f t="shared" ref="C6:I6" si="3">SUM(C7:C9)</f>
        <v>306.02162541254762</v>
      </c>
      <c r="D6" s="61"/>
      <c r="E6" s="61"/>
      <c r="F6" s="61"/>
      <c r="G6" s="61"/>
      <c r="H6" s="61">
        <f t="shared" si="3"/>
        <v>290.61882755227697</v>
      </c>
      <c r="I6" s="61">
        <f t="shared" si="3"/>
        <v>306.02162541254762</v>
      </c>
    </row>
    <row r="7" spans="1:11" x14ac:dyDescent="0.25">
      <c r="A7" s="37" t="s">
        <v>141</v>
      </c>
      <c r="B7" s="64">
        <f>+('Presupuesto EUROS y DOLARES'!H89+'Presupuesto EUROS y DOLARES'!H90+'Presupuesto EUROS y DOLARES'!H91)/1000</f>
        <v>186.91200000000001</v>
      </c>
      <c r="C7" s="64">
        <f t="shared" si="0"/>
        <v>196.81833599999999</v>
      </c>
      <c r="D7" s="65"/>
      <c r="E7" s="64"/>
      <c r="F7" s="64"/>
      <c r="G7" s="64"/>
      <c r="H7" s="64">
        <f t="shared" si="1"/>
        <v>186.91200000000001</v>
      </c>
      <c r="I7" s="66">
        <f t="shared" si="2"/>
        <v>196.81833599999999</v>
      </c>
    </row>
    <row r="8" spans="1:11" x14ac:dyDescent="0.25">
      <c r="A8" s="37" t="s">
        <v>142</v>
      </c>
      <c r="B8" s="64">
        <f>+'Presupuesto EUROS y DOLARES'!H92/1000</f>
        <v>37.996731020910758</v>
      </c>
      <c r="C8" s="64">
        <f t="shared" si="0"/>
        <v>40.010557765019023</v>
      </c>
      <c r="D8" s="65"/>
      <c r="E8" s="64"/>
      <c r="F8" s="64"/>
      <c r="G8" s="64"/>
      <c r="H8" s="64">
        <f t="shared" si="1"/>
        <v>37.996731020910758</v>
      </c>
      <c r="I8" s="66">
        <f t="shared" si="2"/>
        <v>40.010557765019023</v>
      </c>
    </row>
    <row r="9" spans="1:11" x14ac:dyDescent="0.25">
      <c r="A9" s="37" t="s">
        <v>143</v>
      </c>
      <c r="B9" s="64">
        <f>+'Presupuesto EUROS y DOLARES'!H93/1000</f>
        <v>65.710096531366204</v>
      </c>
      <c r="C9" s="64">
        <f t="shared" si="0"/>
        <v>69.192731647528603</v>
      </c>
      <c r="D9" s="65"/>
      <c r="E9" s="64"/>
      <c r="F9" s="64"/>
      <c r="G9" s="64"/>
      <c r="H9" s="64">
        <f t="shared" si="1"/>
        <v>65.710096531366204</v>
      </c>
      <c r="I9" s="66">
        <f t="shared" si="2"/>
        <v>69.192731647528603</v>
      </c>
    </row>
    <row r="10" spans="1:11" x14ac:dyDescent="0.25">
      <c r="A10" s="35" t="s">
        <v>156</v>
      </c>
      <c r="B10" s="61">
        <f>+'Presupuesto EUROS y DOLARES'!H94/1000</f>
        <v>227.505</v>
      </c>
      <c r="C10" s="61">
        <f t="shared" si="0"/>
        <v>239.56276499999998</v>
      </c>
      <c r="D10" s="62"/>
      <c r="E10" s="76"/>
      <c r="F10" s="61"/>
      <c r="G10" s="61"/>
      <c r="H10" s="61">
        <f t="shared" si="1"/>
        <v>227.505</v>
      </c>
      <c r="I10" s="63">
        <f t="shared" si="2"/>
        <v>239.56276499999998</v>
      </c>
    </row>
    <row r="11" spans="1:11" ht="14.45" x14ac:dyDescent="0.3">
      <c r="A11" s="77" t="s">
        <v>157</v>
      </c>
      <c r="B11" s="61"/>
      <c r="C11" s="61">
        <f t="shared" si="0"/>
        <v>0</v>
      </c>
      <c r="D11" s="62"/>
      <c r="E11" s="61"/>
      <c r="F11" s="61">
        <f>+G11/1.053</f>
        <v>29.439696106362774</v>
      </c>
      <c r="G11" s="61">
        <v>31</v>
      </c>
      <c r="H11" s="61">
        <f t="shared" si="1"/>
        <v>29.439696106362774</v>
      </c>
      <c r="I11" s="63">
        <f t="shared" si="2"/>
        <v>31</v>
      </c>
    </row>
    <row r="12" spans="1:11" thickBot="1" x14ac:dyDescent="0.35">
      <c r="A12" s="35" t="s">
        <v>155</v>
      </c>
      <c r="B12" s="61"/>
      <c r="C12" s="61">
        <f t="shared" si="0"/>
        <v>0</v>
      </c>
      <c r="D12" s="62">
        <v>207.5</v>
      </c>
      <c r="E12" s="76">
        <f>+D12*1.053</f>
        <v>218.49749999999997</v>
      </c>
      <c r="F12" s="61"/>
      <c r="G12" s="61"/>
      <c r="H12" s="61">
        <f t="shared" si="1"/>
        <v>207.5</v>
      </c>
      <c r="I12" s="63">
        <f t="shared" si="2"/>
        <v>218.49749999999997</v>
      </c>
    </row>
    <row r="13" spans="1:11" thickBot="1" x14ac:dyDescent="0.35">
      <c r="A13" s="60" t="s">
        <v>144</v>
      </c>
      <c r="B13" s="67">
        <f>+B4+B5+B6+B10+B11+B12</f>
        <v>4150.0004209270419</v>
      </c>
      <c r="C13" s="67">
        <f>+C4+C5+C6+C10+C11+C12</f>
        <v>4369.9504432361755</v>
      </c>
      <c r="D13" s="67">
        <f>+D4+D5+D6+D10+D11+D12</f>
        <v>207.5</v>
      </c>
      <c r="E13" s="67">
        <f t="shared" ref="E13:I13" si="4">+E4+E5+E6+E10+E11+E12</f>
        <v>218.49749999999997</v>
      </c>
      <c r="F13" s="67">
        <f t="shared" si="4"/>
        <v>29.439696106362774</v>
      </c>
      <c r="G13" s="67">
        <f t="shared" si="4"/>
        <v>31</v>
      </c>
      <c r="H13" s="67">
        <f t="shared" si="4"/>
        <v>4386.9401170334049</v>
      </c>
      <c r="I13" s="67">
        <f t="shared" si="4"/>
        <v>4619.4479432361759</v>
      </c>
    </row>
    <row r="14" spans="1:11" ht="14.45" x14ac:dyDescent="0.3">
      <c r="K14" s="92"/>
    </row>
    <row r="15" spans="1:11" thickBot="1" x14ac:dyDescent="0.35"/>
    <row r="16" spans="1:11" x14ac:dyDescent="0.25">
      <c r="A16" s="68" t="s">
        <v>151</v>
      </c>
      <c r="B16" s="145">
        <f>+B4+B5+B7+B8+B9</f>
        <v>3922.4954209270422</v>
      </c>
    </row>
    <row r="17" spans="1:5" ht="15.75" thickBot="1" x14ac:dyDescent="0.3">
      <c r="A17" s="69" t="s">
        <v>153</v>
      </c>
      <c r="B17" s="146">
        <f>+B16*0.058</f>
        <v>227.50473441376846</v>
      </c>
      <c r="E17" s="92"/>
    </row>
    <row r="18" spans="1:5" thickBot="1" x14ac:dyDescent="0.35">
      <c r="A18" s="70" t="s">
        <v>152</v>
      </c>
      <c r="B18" s="147">
        <f>+B16+B17</f>
        <v>4150.000155340811</v>
      </c>
    </row>
    <row r="25" spans="1:5" x14ac:dyDescent="0.25">
      <c r="D25" s="54"/>
    </row>
  </sheetData>
  <mergeCells count="5">
    <mergeCell ref="A2:A3"/>
    <mergeCell ref="B2:C2"/>
    <mergeCell ref="F2:G2"/>
    <mergeCell ref="D2:E2"/>
    <mergeCell ref="H2:I2"/>
  </mergeCells>
  <hyperlinks>
    <hyperlink ref="A11" location="_ftn1" display="_ftn1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6"/>
  <sheetViews>
    <sheetView zoomScale="80" zoomScaleNormal="80" workbookViewId="0">
      <selection activeCell="A10" sqref="A10"/>
    </sheetView>
  </sheetViews>
  <sheetFormatPr defaultColWidth="9.140625" defaultRowHeight="15" x14ac:dyDescent="0.25"/>
  <cols>
    <col min="1" max="1" width="106" style="48" customWidth="1"/>
    <col min="2" max="2" width="16.28515625" style="21" customWidth="1"/>
    <col min="3" max="3" width="17.85546875" style="21" customWidth="1"/>
    <col min="4" max="4" width="19.140625" style="21" customWidth="1"/>
    <col min="5" max="5" width="11.5703125" style="21" customWidth="1"/>
    <col min="6" max="6" width="15.140625" style="21" customWidth="1"/>
    <col min="7" max="7" width="9.140625" style="48"/>
    <col min="8" max="8" width="13.5703125" style="48" bestFit="1" customWidth="1"/>
    <col min="9" max="16384" width="9.140625" style="48"/>
  </cols>
  <sheetData>
    <row r="1" spans="1:6" ht="14.45" x14ac:dyDescent="0.3">
      <c r="A1" s="49"/>
      <c r="B1" s="53"/>
      <c r="C1" s="52"/>
      <c r="D1" s="52"/>
      <c r="E1" s="52"/>
      <c r="F1" s="52"/>
    </row>
    <row r="2" spans="1:6" ht="15.6" x14ac:dyDescent="0.3">
      <c r="A2" s="152" t="s">
        <v>150</v>
      </c>
      <c r="B2" s="152"/>
      <c r="C2" s="152"/>
      <c r="D2" s="152"/>
      <c r="E2" s="152"/>
      <c r="F2" s="152"/>
    </row>
    <row r="3" spans="1:6" ht="47.25" customHeight="1" x14ac:dyDescent="0.25">
      <c r="A3" s="50" t="s">
        <v>11</v>
      </c>
      <c r="B3" s="153" t="s">
        <v>93</v>
      </c>
      <c r="C3" s="153"/>
      <c r="D3" s="153"/>
      <c r="E3" s="153"/>
      <c r="F3" s="153"/>
    </row>
    <row r="4" spans="1:6" ht="34.5" customHeight="1" x14ac:dyDescent="0.25">
      <c r="A4" s="51" t="s">
        <v>16</v>
      </c>
      <c r="B4" s="153" t="s">
        <v>51</v>
      </c>
      <c r="C4" s="153"/>
      <c r="D4" s="153"/>
      <c r="E4" s="153"/>
      <c r="F4" s="153"/>
    </row>
    <row r="5" spans="1:6" ht="14.45" x14ac:dyDescent="0.3">
      <c r="A5" s="49"/>
      <c r="B5" s="53"/>
      <c r="C5" s="52"/>
      <c r="D5" s="52"/>
      <c r="E5" s="52"/>
      <c r="F5" s="52"/>
    </row>
    <row r="6" spans="1:6" x14ac:dyDescent="0.25">
      <c r="A6" s="154" t="s">
        <v>6</v>
      </c>
      <c r="B6" s="156" t="s">
        <v>88</v>
      </c>
      <c r="C6" s="156" t="s">
        <v>89</v>
      </c>
      <c r="D6" s="156" t="s">
        <v>90</v>
      </c>
      <c r="E6" s="156" t="s">
        <v>91</v>
      </c>
      <c r="F6" s="158" t="s">
        <v>92</v>
      </c>
    </row>
    <row r="7" spans="1:6" x14ac:dyDescent="0.25">
      <c r="A7" s="155"/>
      <c r="B7" s="157" t="s">
        <v>1</v>
      </c>
      <c r="C7" s="157" t="s">
        <v>1</v>
      </c>
      <c r="D7" s="157" t="s">
        <v>1</v>
      </c>
      <c r="E7" s="157" t="s">
        <v>1</v>
      </c>
      <c r="F7" s="158"/>
    </row>
    <row r="8" spans="1:6" ht="30" x14ac:dyDescent="0.25">
      <c r="A8" s="12" t="s">
        <v>12</v>
      </c>
      <c r="B8" s="24">
        <f>+B9+B16+B20+B28+B35+B41+B49+B54+B58+B60+B66</f>
        <v>161309.32324920304</v>
      </c>
      <c r="C8" s="24">
        <f>+C9+C16+C20+C28+C35+C41+C49+C54+C58+C60+C66</f>
        <v>472156.50692448468</v>
      </c>
      <c r="D8" s="24">
        <f>+D9+D16+D20+D28+D35+D41+D49+D54+D58+D60+D66</f>
        <v>583470.68198574102</v>
      </c>
      <c r="E8" s="24">
        <f>+E9+E16+E20+E28+E35+E41+E49+E54+E58+E60+E66</f>
        <v>280560.65702009463</v>
      </c>
      <c r="F8" s="24">
        <f>SUM(B8:E8)</f>
        <v>1497497.1691795234</v>
      </c>
    </row>
    <row r="9" spans="1:6" x14ac:dyDescent="0.25">
      <c r="A9" s="11" t="s">
        <v>13</v>
      </c>
      <c r="B9" s="55">
        <f>SUM(B10:B15)</f>
        <v>0</v>
      </c>
      <c r="C9" s="55">
        <f>SUM(C10:C15)</f>
        <v>23274.375163592005</v>
      </c>
      <c r="D9" s="55">
        <f t="shared" ref="D9:E9" si="0">SUM(D10:D15)</f>
        <v>35806.731020910775</v>
      </c>
      <c r="E9" s="55">
        <f t="shared" si="0"/>
        <v>44758.41377613847</v>
      </c>
      <c r="F9" s="55">
        <f>SUM(B9:E9)</f>
        <v>103839.51996064125</v>
      </c>
    </row>
    <row r="10" spans="1:6" ht="28.5" x14ac:dyDescent="0.25">
      <c r="A10" s="14" t="s">
        <v>52</v>
      </c>
      <c r="B10" s="39">
        <f>+'[1]Presupuesto BID US$ '!B9/1.1171084</f>
        <v>0</v>
      </c>
      <c r="C10" s="39">
        <v>8951.6827552276936</v>
      </c>
      <c r="D10" s="39">
        <v>17903.365510455387</v>
      </c>
      <c r="E10" s="39">
        <v>26855.048265683079</v>
      </c>
      <c r="F10" s="39">
        <f>SUM(B10:E10)</f>
        <v>53710.096531366158</v>
      </c>
    </row>
    <row r="11" spans="1:6" ht="57.75" x14ac:dyDescent="0.25">
      <c r="A11" s="14" t="s">
        <v>127</v>
      </c>
      <c r="B11" s="40">
        <f>+'[1]Presupuesto BID US$ '!B10/1.1171084</f>
        <v>0</v>
      </c>
      <c r="C11" s="40">
        <v>5371.0096531366162</v>
      </c>
      <c r="D11" s="40">
        <v>8056.5144797049243</v>
      </c>
      <c r="E11" s="40">
        <v>8056.5144797049243</v>
      </c>
      <c r="F11" s="78">
        <f t="shared" ref="F11:F73" si="1">SUM(B11:E11)</f>
        <v>21484.038612546465</v>
      </c>
    </row>
    <row r="12" spans="1:6" x14ac:dyDescent="0.25">
      <c r="A12" s="81" t="s">
        <v>15</v>
      </c>
      <c r="B12" s="40">
        <f>+'[1]Presupuesto BID US$ '!B11/1.1171084</f>
        <v>0</v>
      </c>
      <c r="C12" s="40">
        <v>1790.3365510455387</v>
      </c>
      <c r="D12" s="40">
        <v>2685.5048265683081</v>
      </c>
      <c r="E12" s="40">
        <v>2685.5048265683081</v>
      </c>
      <c r="F12" s="78">
        <f t="shared" si="1"/>
        <v>7161.3462041821549</v>
      </c>
    </row>
    <row r="13" spans="1:6" x14ac:dyDescent="0.25">
      <c r="A13" s="2" t="s">
        <v>128</v>
      </c>
      <c r="B13" s="40">
        <f>+'[1]Presupuesto BID US$ '!B12/1.1171084</f>
        <v>0</v>
      </c>
      <c r="C13" s="40">
        <v>1790.3365510455387</v>
      </c>
      <c r="D13" s="40">
        <v>1790.3365510455387</v>
      </c>
      <c r="E13" s="40">
        <v>1790.3365510455387</v>
      </c>
      <c r="F13" s="78">
        <f t="shared" si="1"/>
        <v>5371.0096531366162</v>
      </c>
    </row>
    <row r="14" spans="1:6" ht="30" x14ac:dyDescent="0.25">
      <c r="A14" s="2" t="s">
        <v>19</v>
      </c>
      <c r="B14" s="40">
        <f>+'[1]Presupuesto BID US$ '!B13/1.1171084</f>
        <v>0</v>
      </c>
      <c r="C14" s="40">
        <v>3580.6731020910775</v>
      </c>
      <c r="D14" s="40">
        <v>3580.6731020910775</v>
      </c>
      <c r="E14" s="40">
        <v>3580.6731020910775</v>
      </c>
      <c r="F14" s="78">
        <f t="shared" si="1"/>
        <v>10742.019306273232</v>
      </c>
    </row>
    <row r="15" spans="1:6" ht="14.45" x14ac:dyDescent="0.3">
      <c r="A15" s="5" t="s">
        <v>49</v>
      </c>
      <c r="B15" s="41">
        <f>+'[1]Presupuesto BID US$ '!B14/1.1171084</f>
        <v>0</v>
      </c>
      <c r="C15" s="41">
        <v>1790.3365510455387</v>
      </c>
      <c r="D15" s="41">
        <v>1790.3365510455387</v>
      </c>
      <c r="E15" s="41">
        <v>1790.3365510455387</v>
      </c>
      <c r="F15" s="41">
        <f t="shared" si="1"/>
        <v>5371.0096531366162</v>
      </c>
    </row>
    <row r="16" spans="1:6" ht="30" x14ac:dyDescent="0.25">
      <c r="A16" s="11" t="s">
        <v>55</v>
      </c>
      <c r="B16" s="26">
        <f>SUM(B17:B19)</f>
        <v>16560.613097171234</v>
      </c>
      <c r="C16" s="26">
        <f t="shared" ref="C16:E16" si="2">SUM(C17:C19)</f>
        <v>12979.939995080156</v>
      </c>
      <c r="D16" s="26">
        <f t="shared" si="2"/>
        <v>27302.632403444466</v>
      </c>
      <c r="E16" s="26">
        <f t="shared" si="2"/>
        <v>18350.949648216771</v>
      </c>
      <c r="F16" s="26">
        <f>SUM(B16:E16)</f>
        <v>75194.13514391263</v>
      </c>
    </row>
    <row r="17" spans="1:9" ht="29.25" x14ac:dyDescent="0.25">
      <c r="A17" s="2" t="s">
        <v>56</v>
      </c>
      <c r="B17" s="43">
        <v>8951.6827552276936</v>
      </c>
      <c r="C17" s="43">
        <v>0</v>
      </c>
      <c r="D17" s="43">
        <v>8951.6827552276936</v>
      </c>
      <c r="E17" s="43">
        <v>0</v>
      </c>
      <c r="F17" s="78">
        <f t="shared" si="1"/>
        <v>17903.365510455387</v>
      </c>
    </row>
    <row r="18" spans="1:9" ht="28.5" x14ac:dyDescent="0.25">
      <c r="A18" s="75" t="s">
        <v>104</v>
      </c>
      <c r="B18" s="44">
        <v>2237.9206888069234</v>
      </c>
      <c r="C18" s="44">
        <v>2237.9206888069234</v>
      </c>
      <c r="D18" s="44">
        <v>2237.9206888069234</v>
      </c>
      <c r="E18" s="44">
        <v>2237.9206888069234</v>
      </c>
      <c r="F18" s="78">
        <f t="shared" si="1"/>
        <v>8951.6827552276936</v>
      </c>
    </row>
    <row r="19" spans="1:9" ht="28.5" x14ac:dyDescent="0.25">
      <c r="A19" s="2" t="s">
        <v>57</v>
      </c>
      <c r="B19" s="45">
        <v>5371.0096531366162</v>
      </c>
      <c r="C19" s="45">
        <v>10742.019306273232</v>
      </c>
      <c r="D19" s="45">
        <v>16113.028959409849</v>
      </c>
      <c r="E19" s="45">
        <v>16113.028959409849</v>
      </c>
      <c r="F19" s="40">
        <f t="shared" si="1"/>
        <v>48339.086878229544</v>
      </c>
    </row>
    <row r="20" spans="1:9" x14ac:dyDescent="0.25">
      <c r="A20" s="11" t="s">
        <v>58</v>
      </c>
      <c r="B20" s="26">
        <f>SUM(B21:B27)</f>
        <v>6713.7620664207698</v>
      </c>
      <c r="C20" s="26">
        <f t="shared" ref="C20:E20" si="3">SUM(C21:C27)</f>
        <v>199174.94130381616</v>
      </c>
      <c r="D20" s="26">
        <f t="shared" si="3"/>
        <v>66779.553353998592</v>
      </c>
      <c r="E20" s="26">
        <f t="shared" si="3"/>
        <v>6713.7620664207698</v>
      </c>
      <c r="F20" s="26">
        <f>SUM(B20:E20)</f>
        <v>279382.01879065629</v>
      </c>
    </row>
    <row r="21" spans="1:9" ht="28.5" x14ac:dyDescent="0.25">
      <c r="A21" s="2" t="s">
        <v>105</v>
      </c>
      <c r="B21" s="43">
        <v>0</v>
      </c>
      <c r="C21" s="43">
        <v>89516.827552276925</v>
      </c>
      <c r="D21" s="43">
        <v>60065.79128757782</v>
      </c>
      <c r="E21" s="43">
        <v>0</v>
      </c>
      <c r="F21" s="40">
        <f t="shared" si="1"/>
        <v>149582.61883985475</v>
      </c>
      <c r="I21" s="48" t="s">
        <v>159</v>
      </c>
    </row>
    <row r="22" spans="1:9" ht="28.5" x14ac:dyDescent="0.25">
      <c r="A22" s="2" t="s">
        <v>106</v>
      </c>
      <c r="B22" s="44">
        <v>6713.7620664207698</v>
      </c>
      <c r="C22" s="44">
        <v>6713.7620664207698</v>
      </c>
      <c r="D22" s="44">
        <v>6713.7620664207698</v>
      </c>
      <c r="E22" s="44">
        <v>6713.7620664207698</v>
      </c>
      <c r="F22" s="40">
        <f t="shared" si="1"/>
        <v>26855.048265683079</v>
      </c>
    </row>
    <row r="23" spans="1:9" ht="28.5" x14ac:dyDescent="0.25">
      <c r="A23" s="2" t="s">
        <v>99</v>
      </c>
      <c r="B23" s="44">
        <v>0</v>
      </c>
      <c r="C23" s="44">
        <v>27929.250196310404</v>
      </c>
      <c r="D23" s="44">
        <v>0</v>
      </c>
      <c r="E23" s="44">
        <v>0</v>
      </c>
      <c r="F23" s="40">
        <f t="shared" si="1"/>
        <v>27929.250196310404</v>
      </c>
    </row>
    <row r="24" spans="1:9" ht="28.5" x14ac:dyDescent="0.25">
      <c r="A24" s="2" t="s">
        <v>101</v>
      </c>
      <c r="B24" s="44">
        <v>0</v>
      </c>
      <c r="C24" s="44">
        <v>14322.69240836431</v>
      </c>
      <c r="D24" s="44">
        <v>0</v>
      </c>
      <c r="E24" s="44">
        <v>0</v>
      </c>
      <c r="F24" s="40">
        <f t="shared" si="1"/>
        <v>14322.69240836431</v>
      </c>
    </row>
    <row r="25" spans="1:9" ht="28.5" x14ac:dyDescent="0.25">
      <c r="A25" s="2" t="s">
        <v>100</v>
      </c>
      <c r="B25" s="44">
        <v>0</v>
      </c>
      <c r="C25" s="44">
        <v>16560.613097171234</v>
      </c>
      <c r="D25" s="44">
        <v>0</v>
      </c>
      <c r="E25" s="44">
        <v>0</v>
      </c>
      <c r="F25" s="78">
        <f t="shared" si="1"/>
        <v>16560.613097171234</v>
      </c>
    </row>
    <row r="26" spans="1:9" ht="28.5" x14ac:dyDescent="0.25">
      <c r="A26" s="2" t="s">
        <v>102</v>
      </c>
      <c r="B26" s="44">
        <v>0</v>
      </c>
      <c r="C26" s="44">
        <v>30704.271850430989</v>
      </c>
      <c r="D26" s="44">
        <v>0</v>
      </c>
      <c r="E26" s="44">
        <v>0</v>
      </c>
      <c r="F26" s="40">
        <f t="shared" si="1"/>
        <v>30704.271850430989</v>
      </c>
    </row>
    <row r="27" spans="1:9" ht="28.5" x14ac:dyDescent="0.25">
      <c r="A27" s="2" t="s">
        <v>59</v>
      </c>
      <c r="B27" s="45">
        <v>0</v>
      </c>
      <c r="C27" s="45">
        <v>13427.52413284154</v>
      </c>
      <c r="D27" s="45">
        <v>0</v>
      </c>
      <c r="E27" s="45">
        <v>0</v>
      </c>
      <c r="F27" s="40">
        <f t="shared" si="1"/>
        <v>13427.52413284154</v>
      </c>
    </row>
    <row r="28" spans="1:9" x14ac:dyDescent="0.25">
      <c r="A28" s="11" t="s">
        <v>60</v>
      </c>
      <c r="B28" s="26">
        <f>SUM(B29:B34)</f>
        <v>0</v>
      </c>
      <c r="C28" s="26">
        <f t="shared" ref="C28:E28" si="4">SUM(C29:C34)</f>
        <v>19693.702061500924</v>
      </c>
      <c r="D28" s="26">
        <f t="shared" si="4"/>
        <v>146897.11401328645</v>
      </c>
      <c r="E28" s="26">
        <f t="shared" si="4"/>
        <v>26855.048265683079</v>
      </c>
      <c r="F28" s="26">
        <f>SUM(B28:E28)</f>
        <v>193445.86434047046</v>
      </c>
    </row>
    <row r="29" spans="1:9" ht="28.5" x14ac:dyDescent="0.25">
      <c r="A29" s="2" t="s">
        <v>53</v>
      </c>
      <c r="B29" s="43">
        <v>0</v>
      </c>
      <c r="C29" s="43">
        <v>0</v>
      </c>
      <c r="D29" s="43">
        <v>17903.365510455387</v>
      </c>
      <c r="E29" s="43">
        <v>8951.6827552276936</v>
      </c>
      <c r="F29" s="40">
        <f t="shared" si="1"/>
        <v>26855.048265683079</v>
      </c>
    </row>
    <row r="30" spans="1:9" ht="28.5" x14ac:dyDescent="0.25">
      <c r="A30" s="2" t="s">
        <v>17</v>
      </c>
      <c r="B30" s="44">
        <v>0</v>
      </c>
      <c r="C30" s="44">
        <v>0</v>
      </c>
      <c r="D30" s="44">
        <v>13964.625098155202</v>
      </c>
      <c r="E30" s="44">
        <v>0</v>
      </c>
      <c r="F30" s="40">
        <f t="shared" si="1"/>
        <v>13964.625098155202</v>
      </c>
    </row>
    <row r="31" spans="1:9" ht="57.75" x14ac:dyDescent="0.25">
      <c r="A31" s="2" t="s">
        <v>116</v>
      </c>
      <c r="B31" s="44">
        <v>0</v>
      </c>
      <c r="C31" s="44">
        <v>6266.1779286593855</v>
      </c>
      <c r="D31" s="44">
        <v>3133.0889643296928</v>
      </c>
      <c r="E31" s="44">
        <v>0</v>
      </c>
      <c r="F31" s="78">
        <f t="shared" si="1"/>
        <v>9399.2668929890788</v>
      </c>
    </row>
    <row r="32" spans="1:9" x14ac:dyDescent="0.25">
      <c r="A32" s="2" t="s">
        <v>18</v>
      </c>
      <c r="B32" s="44">
        <v>0</v>
      </c>
      <c r="C32" s="44">
        <v>0</v>
      </c>
      <c r="D32" s="44">
        <v>26855.048265683079</v>
      </c>
      <c r="E32" s="44">
        <v>0</v>
      </c>
      <c r="F32" s="40">
        <f t="shared" si="1"/>
        <v>26855.048265683079</v>
      </c>
    </row>
    <row r="33" spans="1:6" x14ac:dyDescent="0.25">
      <c r="A33" s="82" t="s">
        <v>160</v>
      </c>
      <c r="B33" s="44">
        <v>0</v>
      </c>
      <c r="C33" s="44">
        <v>0</v>
      </c>
      <c r="D33" s="44">
        <v>62661.779286593854</v>
      </c>
      <c r="E33" s="44">
        <v>0</v>
      </c>
      <c r="F33" s="40">
        <f t="shared" si="1"/>
        <v>62661.779286593854</v>
      </c>
    </row>
    <row r="34" spans="1:6" ht="43.5" x14ac:dyDescent="0.25">
      <c r="A34" s="2" t="s">
        <v>117</v>
      </c>
      <c r="B34" s="45">
        <v>0</v>
      </c>
      <c r="C34" s="45">
        <v>13427.52413284154</v>
      </c>
      <c r="D34" s="45">
        <v>22379.206888069231</v>
      </c>
      <c r="E34" s="45">
        <v>17903.365510455387</v>
      </c>
      <c r="F34" s="78">
        <f t="shared" si="1"/>
        <v>53710.096531366158</v>
      </c>
    </row>
    <row r="35" spans="1:6" x14ac:dyDescent="0.25">
      <c r="A35" s="11" t="s">
        <v>61</v>
      </c>
      <c r="B35" s="28">
        <f>SUM(B36:B40)</f>
        <v>17903.365510455387</v>
      </c>
      <c r="C35" s="28">
        <f t="shared" ref="C35:E35" si="5">SUM(C36:C40)</f>
        <v>16739.646752275788</v>
      </c>
      <c r="D35" s="28">
        <f t="shared" si="5"/>
        <v>0</v>
      </c>
      <c r="E35" s="28">
        <f t="shared" si="5"/>
        <v>0</v>
      </c>
      <c r="F35" s="28">
        <f>SUM(B35:E35)</f>
        <v>34643.012262731179</v>
      </c>
    </row>
    <row r="36" spans="1:6" x14ac:dyDescent="0.25">
      <c r="A36" s="3" t="s">
        <v>23</v>
      </c>
      <c r="B36" s="39">
        <v>0</v>
      </c>
      <c r="C36" s="39">
        <v>6713.7620664207698</v>
      </c>
      <c r="D36" s="39">
        <v>0</v>
      </c>
      <c r="E36" s="39">
        <v>0</v>
      </c>
      <c r="F36" s="40">
        <f t="shared" si="1"/>
        <v>6713.7620664207698</v>
      </c>
    </row>
    <row r="37" spans="1:6" ht="43.5" x14ac:dyDescent="0.25">
      <c r="A37" s="3" t="s">
        <v>115</v>
      </c>
      <c r="B37" s="40">
        <v>0</v>
      </c>
      <c r="C37" s="40">
        <v>5729.0769633457239</v>
      </c>
      <c r="D37" s="40">
        <v>0</v>
      </c>
      <c r="E37" s="40">
        <v>0</v>
      </c>
      <c r="F37" s="78">
        <f t="shared" si="1"/>
        <v>5729.0769633457239</v>
      </c>
    </row>
    <row r="38" spans="1:6" x14ac:dyDescent="0.25">
      <c r="A38" s="3" t="s">
        <v>108</v>
      </c>
      <c r="B38" s="40">
        <v>0</v>
      </c>
      <c r="C38" s="40">
        <v>2864.538481672862</v>
      </c>
      <c r="D38" s="40">
        <v>0</v>
      </c>
      <c r="E38" s="40">
        <v>0</v>
      </c>
      <c r="F38" s="78">
        <f t="shared" si="1"/>
        <v>2864.538481672862</v>
      </c>
    </row>
    <row r="39" spans="1:6" x14ac:dyDescent="0.25">
      <c r="A39" s="3" t="s">
        <v>129</v>
      </c>
      <c r="B39" s="40">
        <v>0</v>
      </c>
      <c r="C39" s="40">
        <v>1432.269240836431</v>
      </c>
      <c r="D39" s="40">
        <v>0</v>
      </c>
      <c r="E39" s="40">
        <v>0</v>
      </c>
      <c r="F39" s="78">
        <f t="shared" si="1"/>
        <v>1432.269240836431</v>
      </c>
    </row>
    <row r="40" spans="1:6" ht="29.25" x14ac:dyDescent="0.25">
      <c r="A40" s="3" t="s">
        <v>103</v>
      </c>
      <c r="B40" s="41">
        <v>17903.365510455387</v>
      </c>
      <c r="C40" s="41">
        <v>0</v>
      </c>
      <c r="D40" s="41">
        <v>0</v>
      </c>
      <c r="E40" s="41">
        <v>0</v>
      </c>
      <c r="F40" s="78">
        <f t="shared" si="1"/>
        <v>17903.365510455387</v>
      </c>
    </row>
    <row r="41" spans="1:6" x14ac:dyDescent="0.25">
      <c r="A41" s="11" t="s">
        <v>62</v>
      </c>
      <c r="B41" s="28">
        <f>SUM(B42:B48)</f>
        <v>46369.716672079448</v>
      </c>
      <c r="C41" s="28">
        <f>SUM(C42:C48)</f>
        <v>0</v>
      </c>
      <c r="D41" s="28">
        <f>SUM(D42:D48)</f>
        <v>0</v>
      </c>
      <c r="E41" s="28">
        <f>SUM(E42:E48)</f>
        <v>0</v>
      </c>
      <c r="F41" s="28">
        <f>SUM(B41:E41)</f>
        <v>46369.716672079448</v>
      </c>
    </row>
    <row r="42" spans="1:6" x14ac:dyDescent="0.25">
      <c r="A42" s="2" t="s">
        <v>24</v>
      </c>
      <c r="B42" s="39">
        <v>6445.2115837639394</v>
      </c>
      <c r="C42" s="39">
        <v>0</v>
      </c>
      <c r="D42" s="39">
        <v>0</v>
      </c>
      <c r="E42" s="39">
        <v>0</v>
      </c>
      <c r="F42" s="40">
        <f t="shared" si="1"/>
        <v>6445.2115837639394</v>
      </c>
    </row>
    <row r="43" spans="1:6" x14ac:dyDescent="0.25">
      <c r="A43" s="2" t="s">
        <v>25</v>
      </c>
      <c r="B43" s="40">
        <v>21484.038612546465</v>
      </c>
      <c r="C43" s="40">
        <v>0</v>
      </c>
      <c r="D43" s="40">
        <v>0</v>
      </c>
      <c r="E43" s="40">
        <v>0</v>
      </c>
      <c r="F43" s="40">
        <f t="shared" si="1"/>
        <v>21484.038612546465</v>
      </c>
    </row>
    <row r="44" spans="1:6" x14ac:dyDescent="0.25">
      <c r="A44" s="2" t="s">
        <v>130</v>
      </c>
      <c r="B44" s="40">
        <v>8951.6827552276936</v>
      </c>
      <c r="C44" s="40">
        <v>0</v>
      </c>
      <c r="D44" s="40">
        <v>0</v>
      </c>
      <c r="E44" s="40">
        <v>0</v>
      </c>
      <c r="F44" s="78">
        <f t="shared" si="1"/>
        <v>8951.6827552276936</v>
      </c>
    </row>
    <row r="45" spans="1:6" ht="43.5" x14ac:dyDescent="0.25">
      <c r="A45" s="2" t="s">
        <v>118</v>
      </c>
      <c r="B45" s="40">
        <v>2685.5048265683081</v>
      </c>
      <c r="C45" s="40">
        <v>0</v>
      </c>
      <c r="D45" s="40">
        <v>0</v>
      </c>
      <c r="E45" s="40">
        <v>0</v>
      </c>
      <c r="F45" s="78">
        <f t="shared" si="1"/>
        <v>2685.5048265683081</v>
      </c>
    </row>
    <row r="46" spans="1:6" ht="29.25" x14ac:dyDescent="0.25">
      <c r="A46" s="2" t="s">
        <v>109</v>
      </c>
      <c r="B46" s="40">
        <v>2685.5048265683081</v>
      </c>
      <c r="C46" s="40">
        <v>0</v>
      </c>
      <c r="D46" s="40">
        <v>0</v>
      </c>
      <c r="E46" s="40">
        <v>0</v>
      </c>
      <c r="F46" s="78">
        <f t="shared" si="1"/>
        <v>2685.5048265683081</v>
      </c>
    </row>
    <row r="47" spans="1:6" ht="44.25" x14ac:dyDescent="0.25">
      <c r="A47" s="2" t="s">
        <v>123</v>
      </c>
      <c r="B47" s="40">
        <v>2685.5048265683081</v>
      </c>
      <c r="C47" s="40">
        <v>0</v>
      </c>
      <c r="D47" s="40">
        <v>0</v>
      </c>
      <c r="E47" s="40">
        <v>0</v>
      </c>
      <c r="F47" s="78">
        <f t="shared" si="1"/>
        <v>2685.5048265683081</v>
      </c>
    </row>
    <row r="48" spans="1:6" x14ac:dyDescent="0.25">
      <c r="A48" s="2" t="s">
        <v>26</v>
      </c>
      <c r="B48" s="41">
        <v>1432.269240836431</v>
      </c>
      <c r="C48" s="41">
        <v>0</v>
      </c>
      <c r="D48" s="41">
        <v>0</v>
      </c>
      <c r="E48" s="41">
        <v>0</v>
      </c>
      <c r="F48" s="78">
        <f t="shared" si="1"/>
        <v>1432.269240836431</v>
      </c>
    </row>
    <row r="49" spans="1:6" ht="30" x14ac:dyDescent="0.25">
      <c r="A49" s="11" t="s">
        <v>63</v>
      </c>
      <c r="B49" s="55">
        <f>SUM(B50:B53)</f>
        <v>29003.452126937726</v>
      </c>
      <c r="C49" s="55">
        <f t="shared" ref="C49:E49" si="6">SUM(C50:C53)</f>
        <v>13427.52413284154</v>
      </c>
      <c r="D49" s="55">
        <f t="shared" si="6"/>
        <v>55500.433082411691</v>
      </c>
      <c r="E49" s="55">
        <f t="shared" si="6"/>
        <v>8951.68275522769</v>
      </c>
      <c r="F49" s="55">
        <f>SUM(B49:E49)</f>
        <v>106883.09209741864</v>
      </c>
    </row>
    <row r="50" spans="1:6" ht="28.5" x14ac:dyDescent="0.25">
      <c r="A50" s="2" t="s">
        <v>20</v>
      </c>
      <c r="B50" s="39">
        <v>29003.452126937726</v>
      </c>
      <c r="C50" s="39">
        <v>0</v>
      </c>
      <c r="D50" s="39">
        <v>0</v>
      </c>
      <c r="E50" s="39">
        <v>0</v>
      </c>
      <c r="F50" s="40">
        <f t="shared" si="1"/>
        <v>29003.452126937726</v>
      </c>
    </row>
    <row r="51" spans="1:6" ht="28.5" x14ac:dyDescent="0.25">
      <c r="A51" s="2" t="s">
        <v>21</v>
      </c>
      <c r="B51" s="40">
        <v>0</v>
      </c>
      <c r="C51" s="40">
        <v>0</v>
      </c>
      <c r="D51" s="40">
        <v>29540.553092251386</v>
      </c>
      <c r="E51" s="40">
        <v>0</v>
      </c>
      <c r="F51" s="40">
        <f t="shared" si="1"/>
        <v>29540.553092251386</v>
      </c>
    </row>
    <row r="52" spans="1:6" x14ac:dyDescent="0.25">
      <c r="A52" s="2" t="s">
        <v>22</v>
      </c>
      <c r="B52" s="40">
        <v>0</v>
      </c>
      <c r="C52" s="40">
        <v>0</v>
      </c>
      <c r="D52" s="40">
        <v>8056.5144797049243</v>
      </c>
      <c r="E52" s="40">
        <v>0</v>
      </c>
      <c r="F52" s="40">
        <f t="shared" si="1"/>
        <v>8056.5144797049243</v>
      </c>
    </row>
    <row r="53" spans="1:6" ht="43.5" x14ac:dyDescent="0.25">
      <c r="A53" s="2" t="s">
        <v>119</v>
      </c>
      <c r="B53" s="41">
        <v>0</v>
      </c>
      <c r="C53" s="41">
        <v>13427.52413284154</v>
      </c>
      <c r="D53" s="41">
        <v>17903.365510455387</v>
      </c>
      <c r="E53" s="41">
        <v>8951.68275522769</v>
      </c>
      <c r="F53" s="78">
        <f t="shared" si="1"/>
        <v>40282.572398524615</v>
      </c>
    </row>
    <row r="54" spans="1:6" x14ac:dyDescent="0.25">
      <c r="A54" s="11" t="s">
        <v>94</v>
      </c>
      <c r="B54" s="55">
        <f>SUM(B55:B57)</f>
        <v>2237.9206888069234</v>
      </c>
      <c r="C54" s="55">
        <f t="shared" ref="C54:E54" si="7">SUM(C55:C57)</f>
        <v>29092.968954490003</v>
      </c>
      <c r="D54" s="55">
        <f t="shared" si="7"/>
        <v>24617.127576876155</v>
      </c>
      <c r="E54" s="55">
        <f t="shared" si="7"/>
        <v>29092.968954490003</v>
      </c>
      <c r="F54" s="55">
        <f>SUM(B54:E54)</f>
        <v>85040.986174663092</v>
      </c>
    </row>
    <row r="55" spans="1:6" ht="28.5" x14ac:dyDescent="0.25">
      <c r="A55" s="2" t="s">
        <v>64</v>
      </c>
      <c r="B55" s="39">
        <v>0</v>
      </c>
      <c r="C55" s="39">
        <v>8951.6827552276936</v>
      </c>
      <c r="D55" s="39">
        <v>0</v>
      </c>
      <c r="E55" s="39">
        <v>0</v>
      </c>
      <c r="F55" s="40">
        <f t="shared" si="1"/>
        <v>8951.6827552276936</v>
      </c>
    </row>
    <row r="56" spans="1:6" ht="44.25" x14ac:dyDescent="0.25">
      <c r="A56" s="2" t="s">
        <v>120</v>
      </c>
      <c r="B56" s="40">
        <v>2237.9206888069234</v>
      </c>
      <c r="C56" s="40">
        <v>2237.9206888069234</v>
      </c>
      <c r="D56" s="40">
        <v>2237.9206888069234</v>
      </c>
      <c r="E56" s="40">
        <v>2237.9206888069234</v>
      </c>
      <c r="F56" s="78">
        <f t="shared" si="1"/>
        <v>8951.6827552276936</v>
      </c>
    </row>
    <row r="57" spans="1:6" ht="28.5" x14ac:dyDescent="0.25">
      <c r="A57" s="2" t="s">
        <v>98</v>
      </c>
      <c r="B57" s="41">
        <v>0</v>
      </c>
      <c r="C57" s="41">
        <v>17903.365510455387</v>
      </c>
      <c r="D57" s="41">
        <v>22379.206888069231</v>
      </c>
      <c r="E57" s="41">
        <v>26855.048265683079</v>
      </c>
      <c r="F57" s="40">
        <f t="shared" si="1"/>
        <v>67137.620664207701</v>
      </c>
    </row>
    <row r="58" spans="1:6" ht="30" x14ac:dyDescent="0.25">
      <c r="A58" s="11" t="s">
        <v>65</v>
      </c>
      <c r="B58" s="74">
        <f>+B59</f>
        <v>6713.7620664207698</v>
      </c>
      <c r="C58" s="74">
        <f t="shared" ref="C58:E58" si="8">+C59</f>
        <v>0</v>
      </c>
      <c r="D58" s="74">
        <f t="shared" si="8"/>
        <v>0</v>
      </c>
      <c r="E58" s="74">
        <f t="shared" si="8"/>
        <v>0</v>
      </c>
      <c r="F58" s="55">
        <f>SUM(B58:E58)</f>
        <v>6713.7620664207698</v>
      </c>
    </row>
    <row r="59" spans="1:6" x14ac:dyDescent="0.25">
      <c r="A59" s="2" t="s">
        <v>46</v>
      </c>
      <c r="B59" s="41">
        <f>6713.76206642077</f>
        <v>6713.7620664207698</v>
      </c>
      <c r="C59" s="41"/>
      <c r="D59" s="41"/>
      <c r="E59" s="41"/>
      <c r="F59" s="40">
        <f t="shared" si="1"/>
        <v>6713.7620664207698</v>
      </c>
    </row>
    <row r="60" spans="1:6" x14ac:dyDescent="0.25">
      <c r="A60" s="11" t="s">
        <v>66</v>
      </c>
      <c r="B60" s="55">
        <f>SUM(B61:B65)</f>
        <v>26855.048265683079</v>
      </c>
      <c r="C60" s="55">
        <f t="shared" ref="C60:E60" si="9">SUM(C61:C65)</f>
        <v>139870.04305043269</v>
      </c>
      <c r="D60" s="55">
        <f t="shared" si="9"/>
        <v>208663.72502435755</v>
      </c>
      <c r="E60" s="55">
        <f t="shared" si="9"/>
        <v>127934.46604346245</v>
      </c>
      <c r="F60" s="55">
        <f>SUM(B60:E60)</f>
        <v>503323.28238393582</v>
      </c>
    </row>
    <row r="61" spans="1:6" ht="28.5" x14ac:dyDescent="0.25">
      <c r="A61" s="2" t="s">
        <v>95</v>
      </c>
      <c r="B61" s="57">
        <v>26855.048265683079</v>
      </c>
      <c r="C61" s="57">
        <v>89516.827552276925</v>
      </c>
      <c r="D61" s="57">
        <v>89516.827552276925</v>
      </c>
      <c r="E61" s="57">
        <v>88770.853989341296</v>
      </c>
      <c r="F61" s="40">
        <f t="shared" si="1"/>
        <v>294659.5573595782</v>
      </c>
    </row>
    <row r="62" spans="1:6" x14ac:dyDescent="0.25">
      <c r="A62" s="2" t="s">
        <v>96</v>
      </c>
      <c r="B62" s="33">
        <v>0</v>
      </c>
      <c r="C62" s="33">
        <v>50353.215498155776</v>
      </c>
      <c r="D62" s="33">
        <v>44758.413776138463</v>
      </c>
      <c r="E62" s="33">
        <v>39163.612054121157</v>
      </c>
      <c r="F62" s="40">
        <f t="shared" si="1"/>
        <v>134275.2413284154</v>
      </c>
    </row>
    <row r="63" spans="1:6" x14ac:dyDescent="0.25">
      <c r="A63" s="4" t="s">
        <v>47</v>
      </c>
      <c r="B63" s="33">
        <v>0</v>
      </c>
      <c r="C63" s="33">
        <v>0</v>
      </c>
      <c r="D63" s="33">
        <v>26855.048265683079</v>
      </c>
      <c r="E63" s="33">
        <v>0</v>
      </c>
      <c r="F63" s="40">
        <f t="shared" si="1"/>
        <v>26855.048265683079</v>
      </c>
    </row>
    <row r="64" spans="1:6" ht="44.25" x14ac:dyDescent="0.25">
      <c r="A64" s="2" t="s">
        <v>121</v>
      </c>
      <c r="B64" s="33">
        <v>0</v>
      </c>
      <c r="C64" s="33">
        <v>0</v>
      </c>
      <c r="D64" s="33">
        <v>30077.654057565051</v>
      </c>
      <c r="E64" s="33">
        <v>0</v>
      </c>
      <c r="F64" s="78">
        <f t="shared" si="1"/>
        <v>30077.654057565051</v>
      </c>
    </row>
    <row r="65" spans="1:6" x14ac:dyDescent="0.25">
      <c r="A65" s="4" t="s">
        <v>110</v>
      </c>
      <c r="B65" s="34">
        <v>0</v>
      </c>
      <c r="C65" s="34">
        <v>0</v>
      </c>
      <c r="D65" s="34">
        <v>17455.781372694</v>
      </c>
      <c r="E65" s="34">
        <v>0</v>
      </c>
      <c r="F65" s="40">
        <f t="shared" si="1"/>
        <v>17455.781372694</v>
      </c>
    </row>
    <row r="66" spans="1:6" x14ac:dyDescent="0.25">
      <c r="A66" s="11" t="s">
        <v>67</v>
      </c>
      <c r="B66" s="55">
        <f>SUM(B67:B67)</f>
        <v>8951.6827552276936</v>
      </c>
      <c r="C66" s="55">
        <f>SUM(C67:C67)</f>
        <v>17903.365510455387</v>
      </c>
      <c r="D66" s="55">
        <f>SUM(D67:D67)</f>
        <v>17903.365510455387</v>
      </c>
      <c r="E66" s="55">
        <f>SUM(E67:E67)</f>
        <v>17903.365510455387</v>
      </c>
      <c r="F66" s="55">
        <f>SUM(B66:E66)</f>
        <v>62661.779286593854</v>
      </c>
    </row>
    <row r="67" spans="1:6" ht="29.25" x14ac:dyDescent="0.25">
      <c r="A67" s="8" t="s">
        <v>124</v>
      </c>
      <c r="B67" s="29">
        <v>8951.6827552276936</v>
      </c>
      <c r="C67" s="29">
        <v>17903.365510455387</v>
      </c>
      <c r="D67" s="29">
        <v>17903.365510455387</v>
      </c>
      <c r="E67" s="29">
        <v>17903.365510455387</v>
      </c>
      <c r="F67" s="78">
        <f t="shared" si="1"/>
        <v>62661.779286593854</v>
      </c>
    </row>
    <row r="68" spans="1:6" ht="30" x14ac:dyDescent="0.25">
      <c r="A68" s="12" t="s">
        <v>14</v>
      </c>
      <c r="B68" s="24">
        <f>+B69+B74+B78+B82+B84+B86+B103+B105+B108+B111+B114</f>
        <v>882188.32975892769</v>
      </c>
      <c r="C68" s="24">
        <f t="shared" ref="C68:F68" si="10">+C69+C74+C78+C82+C84+C86+C103+C105+C108+C111+C114</f>
        <v>533908.07015684422</v>
      </c>
      <c r="D68" s="24">
        <f t="shared" si="10"/>
        <v>542651.00862190279</v>
      </c>
      <c r="E68" s="24">
        <f t="shared" si="10"/>
        <v>175632.01565756736</v>
      </c>
      <c r="F68" s="24">
        <f t="shared" si="10"/>
        <v>2134379.4241952421</v>
      </c>
    </row>
    <row r="69" spans="1:6" x14ac:dyDescent="0.25">
      <c r="A69" s="11" t="s">
        <v>68</v>
      </c>
      <c r="B69" s="55">
        <f>SUM(B70:B73)</f>
        <v>0</v>
      </c>
      <c r="C69" s="55">
        <f t="shared" ref="C69:E69" si="11">SUM(C70:C73)</f>
        <v>0</v>
      </c>
      <c r="D69" s="55">
        <f t="shared" si="11"/>
        <v>164710.96269618956</v>
      </c>
      <c r="E69" s="55">
        <f t="shared" si="11"/>
        <v>22379.206888069235</v>
      </c>
      <c r="F69" s="25">
        <f t="shared" si="1"/>
        <v>187090.16958425878</v>
      </c>
    </row>
    <row r="70" spans="1:6" ht="28.5" x14ac:dyDescent="0.25">
      <c r="A70" s="8" t="s">
        <v>83</v>
      </c>
      <c r="B70" s="39">
        <v>0</v>
      </c>
      <c r="C70" s="39">
        <v>0</v>
      </c>
      <c r="D70" s="39">
        <v>21484.038612546465</v>
      </c>
      <c r="E70" s="39">
        <v>0</v>
      </c>
      <c r="F70" s="40">
        <f t="shared" si="1"/>
        <v>21484.038612546465</v>
      </c>
    </row>
    <row r="71" spans="1:6" x14ac:dyDescent="0.25">
      <c r="A71" s="8" t="s">
        <v>84</v>
      </c>
      <c r="B71" s="40">
        <v>0</v>
      </c>
      <c r="C71" s="40">
        <v>0</v>
      </c>
      <c r="D71" s="40">
        <v>143226.9240836431</v>
      </c>
      <c r="E71" s="40">
        <v>0</v>
      </c>
      <c r="F71" s="40">
        <f t="shared" si="1"/>
        <v>143226.9240836431</v>
      </c>
    </row>
    <row r="72" spans="1:6" ht="29.25" x14ac:dyDescent="0.25">
      <c r="A72" s="8" t="s">
        <v>29</v>
      </c>
      <c r="B72" s="40">
        <v>0</v>
      </c>
      <c r="C72" s="40">
        <v>0</v>
      </c>
      <c r="D72" s="40">
        <v>0</v>
      </c>
      <c r="E72" s="40">
        <v>17903.365510455387</v>
      </c>
      <c r="F72" s="78">
        <f t="shared" si="1"/>
        <v>17903.365510455387</v>
      </c>
    </row>
    <row r="73" spans="1:6" ht="43.5" x14ac:dyDescent="0.25">
      <c r="A73" s="8" t="s">
        <v>122</v>
      </c>
      <c r="B73" s="41">
        <v>0</v>
      </c>
      <c r="C73" s="41">
        <v>0</v>
      </c>
      <c r="D73" s="41">
        <v>0</v>
      </c>
      <c r="E73" s="41">
        <v>4475.8413776138468</v>
      </c>
      <c r="F73" s="78">
        <f t="shared" si="1"/>
        <v>4475.8413776138468</v>
      </c>
    </row>
    <row r="74" spans="1:6" x14ac:dyDescent="0.25">
      <c r="A74" s="11" t="s">
        <v>69</v>
      </c>
      <c r="B74" s="55">
        <f>SUM(B75:B77)</f>
        <v>577831.12184994761</v>
      </c>
      <c r="C74" s="55">
        <f t="shared" ref="C74:E74" si="12">SUM(C75:C77)</f>
        <v>10742.019306273232</v>
      </c>
      <c r="D74" s="55">
        <f t="shared" si="12"/>
        <v>44758.413776138463</v>
      </c>
      <c r="E74" s="55">
        <f t="shared" si="12"/>
        <v>0</v>
      </c>
      <c r="F74" s="55">
        <f>SUM(B74:E74)</f>
        <v>633331.55493235926</v>
      </c>
    </row>
    <row r="75" spans="1:6" ht="28.5" x14ac:dyDescent="0.25">
      <c r="A75" s="17" t="s">
        <v>30</v>
      </c>
      <c r="B75" s="39">
        <v>10742.019306273232</v>
      </c>
      <c r="C75" s="39">
        <v>10742.019306273232</v>
      </c>
      <c r="D75" s="39">
        <v>0</v>
      </c>
      <c r="E75" s="39">
        <v>0</v>
      </c>
      <c r="F75" s="40">
        <f t="shared" ref="F75:F113" si="13">SUM(B75:E75)</f>
        <v>21484.038612546465</v>
      </c>
    </row>
    <row r="76" spans="1:6" ht="28.5" x14ac:dyDescent="0.25">
      <c r="A76" s="2" t="s">
        <v>70</v>
      </c>
      <c r="B76" s="40">
        <v>485628.78947110235</v>
      </c>
      <c r="C76" s="40">
        <v>0</v>
      </c>
      <c r="D76" s="40">
        <v>0</v>
      </c>
      <c r="E76" s="40">
        <v>0</v>
      </c>
      <c r="F76" s="40">
        <f t="shared" si="13"/>
        <v>485628.78947110235</v>
      </c>
    </row>
    <row r="77" spans="1:6" ht="28.5" x14ac:dyDescent="0.25">
      <c r="A77" s="2" t="s">
        <v>111</v>
      </c>
      <c r="B77" s="41">
        <v>81460.313072572011</v>
      </c>
      <c r="C77" s="41">
        <v>0</v>
      </c>
      <c r="D77" s="41">
        <v>44758.413776138463</v>
      </c>
      <c r="E77" s="41">
        <v>0</v>
      </c>
      <c r="F77" s="40">
        <f t="shared" si="13"/>
        <v>126218.72684871047</v>
      </c>
    </row>
    <row r="78" spans="1:6" x14ac:dyDescent="0.25">
      <c r="A78" s="11" t="s">
        <v>71</v>
      </c>
      <c r="B78" s="55">
        <f>SUM(B79:B81)</f>
        <v>246171.27000000002</v>
      </c>
      <c r="C78" s="55">
        <f t="shared" ref="C78:E78" si="14">SUM(C79:C81)</f>
        <v>0</v>
      </c>
      <c r="D78" s="55">
        <f t="shared" si="14"/>
        <v>0</v>
      </c>
      <c r="E78" s="55">
        <f t="shared" si="14"/>
        <v>0</v>
      </c>
      <c r="F78" s="55">
        <f>SUM(B78:E78)</f>
        <v>246171.27000000002</v>
      </c>
    </row>
    <row r="79" spans="1:6" ht="28.5" x14ac:dyDescent="0.25">
      <c r="A79" s="18" t="s">
        <v>113</v>
      </c>
      <c r="B79" s="46">
        <v>71613.460000000006</v>
      </c>
      <c r="C79" s="46">
        <v>0</v>
      </c>
      <c r="D79" s="46">
        <v>0</v>
      </c>
      <c r="E79" s="46">
        <v>0</v>
      </c>
      <c r="F79" s="40">
        <f t="shared" si="13"/>
        <v>71613.460000000006</v>
      </c>
    </row>
    <row r="80" spans="1:6" x14ac:dyDescent="0.25">
      <c r="A80" s="18" t="s">
        <v>114</v>
      </c>
      <c r="B80" s="47">
        <v>29540.55</v>
      </c>
      <c r="C80" s="47">
        <v>0</v>
      </c>
      <c r="D80" s="47">
        <v>0</v>
      </c>
      <c r="E80" s="47">
        <v>0</v>
      </c>
      <c r="F80" s="40">
        <f t="shared" si="13"/>
        <v>29540.55</v>
      </c>
    </row>
    <row r="81" spans="1:6" ht="28.5" x14ac:dyDescent="0.25">
      <c r="A81" s="18" t="s">
        <v>126</v>
      </c>
      <c r="B81" s="42">
        <v>145017.26</v>
      </c>
      <c r="C81" s="42">
        <v>0</v>
      </c>
      <c r="D81" s="42">
        <v>0</v>
      </c>
      <c r="E81" s="42">
        <v>0</v>
      </c>
      <c r="F81" s="40">
        <f t="shared" si="13"/>
        <v>145017.26</v>
      </c>
    </row>
    <row r="82" spans="1:6" x14ac:dyDescent="0.25">
      <c r="A82" s="11" t="s">
        <v>72</v>
      </c>
      <c r="B82" s="55">
        <f>SUM(B83)</f>
        <v>0</v>
      </c>
      <c r="C82" s="55">
        <f t="shared" ref="C82:E82" si="15">SUM(C83)</f>
        <v>129727.06140245656</v>
      </c>
      <c r="D82" s="55">
        <f t="shared" si="15"/>
        <v>0</v>
      </c>
      <c r="E82" s="55">
        <f t="shared" si="15"/>
        <v>0</v>
      </c>
      <c r="F82" s="55">
        <f t="shared" si="13"/>
        <v>129727.06140245656</v>
      </c>
    </row>
    <row r="83" spans="1:6" ht="42.75" x14ac:dyDescent="0.25">
      <c r="A83" s="9" t="s">
        <v>73</v>
      </c>
      <c r="B83" s="25">
        <v>0</v>
      </c>
      <c r="C83" s="25">
        <v>129727.06140245656</v>
      </c>
      <c r="D83" s="25">
        <v>0</v>
      </c>
      <c r="E83" s="25">
        <v>0</v>
      </c>
      <c r="F83" s="40">
        <f t="shared" si="13"/>
        <v>129727.06140245656</v>
      </c>
    </row>
    <row r="84" spans="1:6" x14ac:dyDescent="0.25">
      <c r="A84" s="11" t="s">
        <v>75</v>
      </c>
      <c r="B84" s="55">
        <v>0</v>
      </c>
      <c r="C84" s="55">
        <v>0</v>
      </c>
      <c r="D84" s="55">
        <v>6445.2115837639394</v>
      </c>
      <c r="E84" s="55">
        <v>10742.019306273232</v>
      </c>
      <c r="F84" s="55">
        <f t="shared" si="13"/>
        <v>17187.230890037172</v>
      </c>
    </row>
    <row r="85" spans="1:6" x14ac:dyDescent="0.25">
      <c r="A85" s="13" t="s">
        <v>76</v>
      </c>
      <c r="B85" s="25">
        <v>0</v>
      </c>
      <c r="C85" s="25">
        <v>0</v>
      </c>
      <c r="D85" s="25">
        <v>6445.2115837639394</v>
      </c>
      <c r="E85" s="25">
        <v>10742.019306273232</v>
      </c>
      <c r="F85" s="40">
        <f t="shared" si="13"/>
        <v>17187.230890037172</v>
      </c>
    </row>
    <row r="86" spans="1:6" x14ac:dyDescent="0.25">
      <c r="A86" s="11" t="s">
        <v>74</v>
      </c>
      <c r="B86" s="30">
        <f>SUM(B87:B102)</f>
        <v>0</v>
      </c>
      <c r="C86" s="30">
        <f t="shared" ref="C86:E86" si="16">SUM(C87:C102)</f>
        <v>139658.78333740935</v>
      </c>
      <c r="D86" s="30">
        <f t="shared" si="16"/>
        <v>0</v>
      </c>
      <c r="E86" s="30">
        <f t="shared" si="16"/>
        <v>0</v>
      </c>
      <c r="F86" s="30">
        <f t="shared" si="13"/>
        <v>139658.78333740935</v>
      </c>
    </row>
    <row r="87" spans="1:6" x14ac:dyDescent="0.25">
      <c r="A87" s="8" t="s">
        <v>97</v>
      </c>
      <c r="B87" s="57">
        <v>0</v>
      </c>
      <c r="C87" s="57">
        <v>32226.057918819697</v>
      </c>
      <c r="D87" s="57">
        <v>0</v>
      </c>
      <c r="E87" s="57">
        <v>0</v>
      </c>
      <c r="F87" s="40">
        <f t="shared" si="13"/>
        <v>32226.057918819697</v>
      </c>
    </row>
    <row r="88" spans="1:6" ht="28.5" x14ac:dyDescent="0.25">
      <c r="A88" s="8" t="s">
        <v>31</v>
      </c>
      <c r="B88" s="33">
        <v>0</v>
      </c>
      <c r="C88" s="33">
        <v>13964.625098155202</v>
      </c>
      <c r="D88" s="33">
        <v>0</v>
      </c>
      <c r="E88" s="33">
        <v>0</v>
      </c>
      <c r="F88" s="40">
        <f t="shared" si="13"/>
        <v>13964.625098155202</v>
      </c>
    </row>
    <row r="89" spans="1:6" x14ac:dyDescent="0.25">
      <c r="A89" s="8" t="s">
        <v>32</v>
      </c>
      <c r="B89" s="33">
        <v>0</v>
      </c>
      <c r="C89" s="33">
        <v>1074.2019306273232</v>
      </c>
      <c r="D89" s="33">
        <v>0</v>
      </c>
      <c r="E89" s="33">
        <v>0</v>
      </c>
      <c r="F89" s="40">
        <f t="shared" si="13"/>
        <v>1074.2019306273232</v>
      </c>
    </row>
    <row r="90" spans="1:6" x14ac:dyDescent="0.25">
      <c r="A90" s="8" t="s">
        <v>33</v>
      </c>
      <c r="B90" s="33">
        <v>0</v>
      </c>
      <c r="C90" s="33">
        <v>895.16827552276936</v>
      </c>
      <c r="D90" s="33">
        <v>0</v>
      </c>
      <c r="E90" s="33">
        <v>0</v>
      </c>
      <c r="F90" s="40">
        <f t="shared" si="13"/>
        <v>895.16827552276936</v>
      </c>
    </row>
    <row r="91" spans="1:6" x14ac:dyDescent="0.25">
      <c r="A91" s="8" t="s">
        <v>34</v>
      </c>
      <c r="B91" s="33">
        <v>0</v>
      </c>
      <c r="C91" s="33">
        <v>895.16827552276936</v>
      </c>
      <c r="D91" s="33">
        <v>0</v>
      </c>
      <c r="E91" s="33">
        <v>0</v>
      </c>
      <c r="F91" s="40">
        <f t="shared" si="13"/>
        <v>895.16827552276936</v>
      </c>
    </row>
    <row r="92" spans="1:6" x14ac:dyDescent="0.25">
      <c r="A92" s="8" t="s">
        <v>35</v>
      </c>
      <c r="B92" s="33">
        <v>0</v>
      </c>
      <c r="C92" s="33">
        <v>8056.5144797049243</v>
      </c>
      <c r="D92" s="33">
        <v>0</v>
      </c>
      <c r="E92" s="33">
        <v>0</v>
      </c>
      <c r="F92" s="40">
        <f t="shared" si="13"/>
        <v>8056.5144797049243</v>
      </c>
    </row>
    <row r="93" spans="1:6" x14ac:dyDescent="0.25">
      <c r="A93" s="8" t="s">
        <v>36</v>
      </c>
      <c r="B93" s="33">
        <v>0</v>
      </c>
      <c r="C93" s="33">
        <v>22558.240543173786</v>
      </c>
      <c r="D93" s="33">
        <v>0</v>
      </c>
      <c r="E93" s="33">
        <v>0</v>
      </c>
      <c r="F93" s="40">
        <f t="shared" si="13"/>
        <v>22558.240543173786</v>
      </c>
    </row>
    <row r="94" spans="1:6" x14ac:dyDescent="0.25">
      <c r="A94" s="8" t="s">
        <v>37</v>
      </c>
      <c r="B94" s="33">
        <v>0</v>
      </c>
      <c r="C94" s="33">
        <v>2506.4711714637542</v>
      </c>
      <c r="D94" s="33">
        <v>0</v>
      </c>
      <c r="E94" s="33">
        <v>0</v>
      </c>
      <c r="F94" s="40">
        <f t="shared" si="13"/>
        <v>2506.4711714637542</v>
      </c>
    </row>
    <row r="95" spans="1:6" x14ac:dyDescent="0.25">
      <c r="A95" s="8" t="s">
        <v>112</v>
      </c>
      <c r="B95" s="33">
        <v>0</v>
      </c>
      <c r="C95" s="33">
        <v>7161.3462041821549</v>
      </c>
      <c r="D95" s="33">
        <v>0</v>
      </c>
      <c r="E95" s="33">
        <v>0</v>
      </c>
      <c r="F95" s="40">
        <f t="shared" si="13"/>
        <v>7161.3462041821549</v>
      </c>
    </row>
    <row r="96" spans="1:6" x14ac:dyDescent="0.25">
      <c r="A96" s="8" t="s">
        <v>38</v>
      </c>
      <c r="B96" s="33">
        <v>0</v>
      </c>
      <c r="C96" s="33">
        <v>4891.1994574564114</v>
      </c>
      <c r="D96" s="33">
        <v>0</v>
      </c>
      <c r="E96" s="33">
        <v>0</v>
      </c>
      <c r="F96" s="40">
        <f t="shared" si="13"/>
        <v>4891.1994574564114</v>
      </c>
    </row>
    <row r="97" spans="1:10" ht="29.25" x14ac:dyDescent="0.25">
      <c r="A97" s="8" t="s">
        <v>125</v>
      </c>
      <c r="B97" s="33">
        <v>0</v>
      </c>
      <c r="C97" s="33">
        <v>20051.769371710034</v>
      </c>
      <c r="D97" s="33">
        <v>0</v>
      </c>
      <c r="E97" s="33">
        <v>0</v>
      </c>
      <c r="F97" s="78">
        <f t="shared" si="13"/>
        <v>20051.769371710034</v>
      </c>
    </row>
    <row r="98" spans="1:10" x14ac:dyDescent="0.25">
      <c r="A98" s="8" t="s">
        <v>131</v>
      </c>
      <c r="B98" s="33">
        <v>0</v>
      </c>
      <c r="C98" s="33">
        <v>1879.8533785978157</v>
      </c>
      <c r="D98" s="33">
        <v>0</v>
      </c>
      <c r="E98" s="33">
        <v>0</v>
      </c>
      <c r="F98" s="78">
        <f t="shared" si="13"/>
        <v>1879.8533785978157</v>
      </c>
    </row>
    <row r="99" spans="1:10" x14ac:dyDescent="0.25">
      <c r="A99" s="8" t="s">
        <v>50</v>
      </c>
      <c r="B99" s="33">
        <v>0</v>
      </c>
      <c r="C99" s="33">
        <v>7519.4135143912627</v>
      </c>
      <c r="D99" s="33">
        <v>0</v>
      </c>
      <c r="E99" s="33">
        <v>0</v>
      </c>
      <c r="F99" s="78">
        <f t="shared" si="13"/>
        <v>7519.4135143912627</v>
      </c>
    </row>
    <row r="100" spans="1:10" x14ac:dyDescent="0.25">
      <c r="A100" s="8" t="s">
        <v>132</v>
      </c>
      <c r="B100" s="33">
        <v>0</v>
      </c>
      <c r="C100" s="33">
        <v>7519.4135143912627</v>
      </c>
      <c r="D100" s="33">
        <v>0</v>
      </c>
      <c r="E100" s="33">
        <v>0</v>
      </c>
      <c r="F100" s="78">
        <f t="shared" si="13"/>
        <v>7519.4135143912627</v>
      </c>
    </row>
    <row r="101" spans="1:10" x14ac:dyDescent="0.25">
      <c r="A101" s="19" t="s">
        <v>133</v>
      </c>
      <c r="B101" s="33">
        <v>0</v>
      </c>
      <c r="C101" s="33">
        <v>6579.4868250923546</v>
      </c>
      <c r="D101" s="33">
        <v>0</v>
      </c>
      <c r="E101" s="33">
        <v>0</v>
      </c>
      <c r="F101" s="78">
        <f t="shared" si="13"/>
        <v>6579.4868250923546</v>
      </c>
    </row>
    <row r="102" spans="1:10" x14ac:dyDescent="0.25">
      <c r="A102" s="8" t="s">
        <v>39</v>
      </c>
      <c r="B102" s="34">
        <v>0</v>
      </c>
      <c r="C102" s="34">
        <v>1879.8533785978157</v>
      </c>
      <c r="D102" s="34">
        <v>0</v>
      </c>
      <c r="E102" s="34">
        <v>0</v>
      </c>
      <c r="F102" s="78">
        <f t="shared" si="13"/>
        <v>1879.8533785978157</v>
      </c>
      <c r="H102" s="79" t="s">
        <v>158</v>
      </c>
      <c r="I102" s="79"/>
      <c r="J102" s="80">
        <f>+F11+F12+F13+F14+F17+F18+F25+F31+F34+F37+F38+F39+F40+F44+F45+F46+F47+F48+F53+F56+F64+F67+F72+F73+F97+F98+F99+F100+F101+F102</f>
        <v>407435.84060418844</v>
      </c>
    </row>
    <row r="103" spans="1:10" x14ac:dyDescent="0.25">
      <c r="A103" s="11" t="s">
        <v>77</v>
      </c>
      <c r="B103" s="55">
        <f>SUM(B104)</f>
        <v>35806.731020910775</v>
      </c>
      <c r="C103" s="55">
        <f t="shared" ref="C103:E103" si="17">SUM(C104)</f>
        <v>98468.510307504621</v>
      </c>
      <c r="D103" s="55">
        <f t="shared" si="17"/>
        <v>0</v>
      </c>
      <c r="E103" s="55">
        <f t="shared" si="17"/>
        <v>0</v>
      </c>
      <c r="F103" s="55">
        <f t="shared" si="13"/>
        <v>134275.2413284154</v>
      </c>
    </row>
    <row r="104" spans="1:10" x14ac:dyDescent="0.25">
      <c r="A104" s="9" t="s">
        <v>45</v>
      </c>
      <c r="B104" s="27">
        <v>35806.731020910775</v>
      </c>
      <c r="C104" s="27">
        <v>98468.510307504621</v>
      </c>
      <c r="D104" s="27">
        <v>0</v>
      </c>
      <c r="E104" s="27">
        <v>0</v>
      </c>
      <c r="F104" s="40">
        <f t="shared" si="13"/>
        <v>134275.2413284154</v>
      </c>
    </row>
    <row r="105" spans="1:10" x14ac:dyDescent="0.25">
      <c r="A105" s="11" t="s">
        <v>78</v>
      </c>
      <c r="B105" s="55">
        <f>SUM(B106:B107)</f>
        <v>22379.206888069235</v>
      </c>
      <c r="C105" s="55">
        <f t="shared" ref="C105:E105" si="18">SUM(C106:C107)</f>
        <v>134275.2413284154</v>
      </c>
      <c r="D105" s="55">
        <f t="shared" si="18"/>
        <v>290929.68954490003</v>
      </c>
      <c r="E105" s="55">
        <f t="shared" si="18"/>
        <v>0</v>
      </c>
      <c r="F105" s="55">
        <f t="shared" si="13"/>
        <v>447584.13776138466</v>
      </c>
    </row>
    <row r="106" spans="1:10" ht="42.75" x14ac:dyDescent="0.25">
      <c r="A106" s="2" t="s">
        <v>79</v>
      </c>
      <c r="B106" s="39">
        <v>17903.365510455387</v>
      </c>
      <c r="C106" s="39">
        <v>62661.779286593854</v>
      </c>
      <c r="D106" s="39">
        <v>98468.510307504621</v>
      </c>
      <c r="E106" s="39">
        <v>0</v>
      </c>
      <c r="F106" s="40">
        <f t="shared" si="13"/>
        <v>179033.65510455385</v>
      </c>
    </row>
    <row r="107" spans="1:10" ht="28.5" x14ac:dyDescent="0.25">
      <c r="A107" s="2" t="s">
        <v>44</v>
      </c>
      <c r="B107" s="41">
        <v>4475.8413776138468</v>
      </c>
      <c r="C107" s="41">
        <v>71613.462041821549</v>
      </c>
      <c r="D107" s="41">
        <v>192461.17923739541</v>
      </c>
      <c r="E107" s="41">
        <v>0</v>
      </c>
      <c r="F107" s="40">
        <f t="shared" si="13"/>
        <v>268550.48265683081</v>
      </c>
    </row>
    <row r="108" spans="1:10" ht="30" x14ac:dyDescent="0.25">
      <c r="A108" s="11" t="s">
        <v>80</v>
      </c>
      <c r="B108" s="55">
        <f>SUM(B109:B110)</f>
        <v>0</v>
      </c>
      <c r="C108" s="55">
        <f t="shared" ref="C108:E108" si="19">SUM(C109:C110)</f>
        <v>4028.2572398524621</v>
      </c>
      <c r="D108" s="55">
        <f t="shared" si="19"/>
        <v>8951.6827552276936</v>
      </c>
      <c r="E108" s="55">
        <f t="shared" si="19"/>
        <v>18798.533785978154</v>
      </c>
      <c r="F108" s="55">
        <f t="shared" si="13"/>
        <v>31778.47378105831</v>
      </c>
    </row>
    <row r="109" spans="1:10" ht="28.5" x14ac:dyDescent="0.25">
      <c r="A109" s="2" t="s">
        <v>27</v>
      </c>
      <c r="B109" s="39">
        <v>0</v>
      </c>
      <c r="C109" s="39">
        <v>4028.2572398524621</v>
      </c>
      <c r="D109" s="39">
        <v>0</v>
      </c>
      <c r="E109" s="39">
        <v>4028.2572398524621</v>
      </c>
      <c r="F109" s="39">
        <f t="shared" si="13"/>
        <v>8056.5144797049243</v>
      </c>
    </row>
    <row r="110" spans="1:10" x14ac:dyDescent="0.25">
      <c r="A110" s="2" t="s">
        <v>28</v>
      </c>
      <c r="B110" s="41">
        <v>0</v>
      </c>
      <c r="C110" s="41">
        <v>0</v>
      </c>
      <c r="D110" s="41">
        <v>8951.6827552276936</v>
      </c>
      <c r="E110" s="41">
        <v>14770.276546125693</v>
      </c>
      <c r="F110" s="41">
        <f t="shared" si="13"/>
        <v>23721.959301353389</v>
      </c>
    </row>
    <row r="111" spans="1:10" x14ac:dyDescent="0.25">
      <c r="A111" s="11" t="s">
        <v>81</v>
      </c>
      <c r="B111" s="55">
        <f>SUM(B112:B113)</f>
        <v>0</v>
      </c>
      <c r="C111" s="55">
        <f t="shared" ref="C111:E111" si="20">SUM(C112:C113)</f>
        <v>0</v>
      </c>
      <c r="D111" s="55">
        <f t="shared" si="20"/>
        <v>0</v>
      </c>
      <c r="E111" s="55">
        <f t="shared" si="20"/>
        <v>17187.230890037172</v>
      </c>
      <c r="F111" s="55">
        <f t="shared" si="13"/>
        <v>17187.230890037172</v>
      </c>
    </row>
    <row r="112" spans="1:10" x14ac:dyDescent="0.25">
      <c r="A112" s="2" t="s">
        <v>42</v>
      </c>
      <c r="B112" s="39">
        <v>0</v>
      </c>
      <c r="C112" s="39">
        <v>0</v>
      </c>
      <c r="D112" s="39">
        <v>0</v>
      </c>
      <c r="E112" s="39">
        <v>6445.2115837639394</v>
      </c>
      <c r="F112" s="39">
        <f t="shared" si="13"/>
        <v>6445.2115837639394</v>
      </c>
    </row>
    <row r="113" spans="1:10" ht="28.5" x14ac:dyDescent="0.25">
      <c r="A113" s="2" t="s">
        <v>43</v>
      </c>
      <c r="B113" s="41">
        <v>0</v>
      </c>
      <c r="C113" s="41">
        <v>0</v>
      </c>
      <c r="D113" s="41">
        <v>0</v>
      </c>
      <c r="E113" s="41">
        <v>10742.019306273232</v>
      </c>
      <c r="F113" s="41">
        <f t="shared" si="13"/>
        <v>10742.019306273232</v>
      </c>
    </row>
    <row r="114" spans="1:10" x14ac:dyDescent="0.25">
      <c r="A114" s="11" t="s">
        <v>82</v>
      </c>
      <c r="B114" s="55">
        <f>SUM(B115:B117)</f>
        <v>0</v>
      </c>
      <c r="C114" s="55">
        <f t="shared" ref="C114:E114" si="21">SUM(C115:C117)</f>
        <v>17008.197234932617</v>
      </c>
      <c r="D114" s="55">
        <f t="shared" si="21"/>
        <v>26855.048265683079</v>
      </c>
      <c r="E114" s="55">
        <f t="shared" si="21"/>
        <v>106525.02478720955</v>
      </c>
      <c r="F114" s="40">
        <f t="shared" ref="F114:F117" si="22">SUM(B114:E114)</f>
        <v>150388.27028782526</v>
      </c>
    </row>
    <row r="115" spans="1:10" ht="28.5" x14ac:dyDescent="0.25">
      <c r="A115" s="2" t="s">
        <v>41</v>
      </c>
      <c r="B115" s="39">
        <v>0</v>
      </c>
      <c r="C115" s="39">
        <v>0</v>
      </c>
      <c r="D115" s="39">
        <v>26855.048265683079</v>
      </c>
      <c r="E115" s="39">
        <v>89516.827552276925</v>
      </c>
      <c r="F115" s="40">
        <f t="shared" si="22"/>
        <v>116371.87581796001</v>
      </c>
    </row>
    <row r="116" spans="1:10" ht="28.5" x14ac:dyDescent="0.25">
      <c r="A116" s="2" t="s">
        <v>54</v>
      </c>
      <c r="B116" s="40">
        <v>0</v>
      </c>
      <c r="C116" s="40">
        <v>13427.52413284154</v>
      </c>
      <c r="D116" s="40">
        <v>0</v>
      </c>
      <c r="E116" s="40">
        <v>13427.52413284154</v>
      </c>
      <c r="F116" s="40">
        <f t="shared" si="22"/>
        <v>26855.048265683079</v>
      </c>
      <c r="H116" s="54">
        <f>+F118+F120+F121+F122+F123+F124</f>
        <v>3922494.7028162484</v>
      </c>
    </row>
    <row r="117" spans="1:10" ht="28.5" x14ac:dyDescent="0.25">
      <c r="A117" s="2" t="s">
        <v>40</v>
      </c>
      <c r="B117" s="41">
        <v>0</v>
      </c>
      <c r="C117" s="41">
        <v>3580.6731020910775</v>
      </c>
      <c r="D117" s="41">
        <v>0</v>
      </c>
      <c r="E117" s="41">
        <v>3580.6731020910775</v>
      </c>
      <c r="F117" s="40">
        <f t="shared" si="22"/>
        <v>7161.3462041821549</v>
      </c>
      <c r="H117" s="54">
        <f>4150000-H116</f>
        <v>227505.29718375159</v>
      </c>
    </row>
    <row r="118" spans="1:10" x14ac:dyDescent="0.25">
      <c r="A118" s="10" t="s">
        <v>10</v>
      </c>
      <c r="B118" s="30">
        <f>+B8+B68</f>
        <v>1043497.6530081307</v>
      </c>
      <c r="C118" s="30">
        <f>+C8+C68</f>
        <v>1006064.577081329</v>
      </c>
      <c r="D118" s="30">
        <f>+D8+D68</f>
        <v>1126121.6906076437</v>
      </c>
      <c r="E118" s="30">
        <f>+E8+E68</f>
        <v>456192.67267766199</v>
      </c>
      <c r="F118" s="30">
        <f>SUM(B118:E118)</f>
        <v>3631876.5933747655</v>
      </c>
    </row>
    <row r="119" spans="1:10" x14ac:dyDescent="0.25">
      <c r="A119" s="15" t="s">
        <v>7</v>
      </c>
      <c r="B119" s="31">
        <f>SUM(B120:B124)</f>
        <v>82723.832651513498</v>
      </c>
      <c r="C119" s="31">
        <f t="shared" ref="C119:E119" si="23">SUM(C120:C124)</f>
        <v>115578.8630138311</v>
      </c>
      <c r="D119" s="31">
        <f t="shared" si="23"/>
        <v>29729.682755227688</v>
      </c>
      <c r="E119" s="31">
        <f t="shared" si="23"/>
        <v>62585.731020910789</v>
      </c>
      <c r="F119" s="31">
        <f>SUM(B119:E119)</f>
        <v>290618.1094414831</v>
      </c>
      <c r="H119" s="54">
        <f>+F118+F120+F121+F122+F123+F124</f>
        <v>3922494.7028162484</v>
      </c>
    </row>
    <row r="120" spans="1:10" x14ac:dyDescent="0.25">
      <c r="A120" s="2" t="s">
        <v>85</v>
      </c>
      <c r="B120" s="57">
        <v>20231</v>
      </c>
      <c r="C120" s="57">
        <v>20231</v>
      </c>
      <c r="D120" s="57">
        <v>20231</v>
      </c>
      <c r="E120" s="57">
        <v>20231</v>
      </c>
      <c r="F120" s="40">
        <f t="shared" ref="F120:F124" si="24">SUM(B120:E120)</f>
        <v>80924</v>
      </c>
    </row>
    <row r="121" spans="1:10" x14ac:dyDescent="0.25">
      <c r="A121" s="2" t="s">
        <v>86</v>
      </c>
      <c r="B121" s="33">
        <v>29873.484077283814</v>
      </c>
      <c r="C121" s="33">
        <v>29873.466173918307</v>
      </c>
      <c r="D121" s="33">
        <v>0</v>
      </c>
      <c r="E121" s="33">
        <v>0</v>
      </c>
      <c r="F121" s="40">
        <f t="shared" si="24"/>
        <v>59746.950251202121</v>
      </c>
    </row>
    <row r="122" spans="1:10" x14ac:dyDescent="0.25">
      <c r="A122" s="2" t="s">
        <v>87</v>
      </c>
      <c r="B122" s="33">
        <v>23120.665819001988</v>
      </c>
      <c r="C122" s="33">
        <v>23120.665819001988</v>
      </c>
      <c r="D122" s="33">
        <v>0</v>
      </c>
      <c r="E122" s="33">
        <v>0</v>
      </c>
      <c r="F122" s="40">
        <f t="shared" si="24"/>
        <v>46241.331638003976</v>
      </c>
    </row>
    <row r="123" spans="1:10" x14ac:dyDescent="0.25">
      <c r="A123" s="2" t="s">
        <v>48</v>
      </c>
      <c r="B123" s="33">
        <f>547+8951.68275522769</f>
        <v>9498.68275522769</v>
      </c>
      <c r="C123" s="33">
        <f>8951.68275522769+547</f>
        <v>9498.68275522769</v>
      </c>
      <c r="D123" s="33">
        <f>8951.68275522769+547</f>
        <v>9498.68275522769</v>
      </c>
      <c r="E123" s="33">
        <f>8951.68275522769+548</f>
        <v>9499.68275522769</v>
      </c>
      <c r="F123" s="40">
        <f t="shared" si="24"/>
        <v>37995.73102091076</v>
      </c>
      <c r="H123" s="54">
        <f>4150000/1.058</f>
        <v>3922495.2741020792</v>
      </c>
    </row>
    <row r="124" spans="1:10" x14ac:dyDescent="0.25">
      <c r="A124" s="2" t="s">
        <v>8</v>
      </c>
      <c r="B124" s="34">
        <v>0</v>
      </c>
      <c r="C124" s="34">
        <f>26855.0482656831+6000</f>
        <v>32855.048265683101</v>
      </c>
      <c r="D124" s="34">
        <v>0</v>
      </c>
      <c r="E124" s="34">
        <f>26855.0482656831+6000</f>
        <v>32855.048265683101</v>
      </c>
      <c r="F124" s="40">
        <f t="shared" si="24"/>
        <v>65710.096531366202</v>
      </c>
      <c r="H124" s="72">
        <f>4150000-H123</f>
        <v>227504.72589792078</v>
      </c>
    </row>
    <row r="125" spans="1:10" x14ac:dyDescent="0.25">
      <c r="A125" s="15" t="s">
        <v>9</v>
      </c>
      <c r="B125" s="31">
        <v>56876</v>
      </c>
      <c r="C125" s="31">
        <v>56876</v>
      </c>
      <c r="D125" s="31">
        <v>56876</v>
      </c>
      <c r="E125" s="31">
        <v>56877</v>
      </c>
      <c r="F125" s="31">
        <f>SUM(B125:E125)</f>
        <v>227505</v>
      </c>
      <c r="H125" s="71"/>
    </row>
    <row r="126" spans="1:10" x14ac:dyDescent="0.25">
      <c r="A126" s="16" t="s">
        <v>0</v>
      </c>
      <c r="B126" s="32">
        <f>B118+B119+B125</f>
        <v>1183097.4856596442</v>
      </c>
      <c r="C126" s="32">
        <f t="shared" ref="C126:F126" si="25">C118+C119+C125</f>
        <v>1178519.4400951602</v>
      </c>
      <c r="D126" s="32">
        <f t="shared" si="25"/>
        <v>1212727.3733628714</v>
      </c>
      <c r="E126" s="32">
        <f t="shared" si="25"/>
        <v>575655.40369857277</v>
      </c>
      <c r="F126" s="32">
        <f t="shared" si="25"/>
        <v>4149999.7028162484</v>
      </c>
      <c r="H126" s="73">
        <f>+H124/4</f>
        <v>56876.181474480196</v>
      </c>
      <c r="I126" s="54"/>
      <c r="J126" s="54">
        <f>+I126/4</f>
        <v>0</v>
      </c>
    </row>
    <row r="128" spans="1:10" x14ac:dyDescent="0.25">
      <c r="A128" s="49"/>
      <c r="B128" s="53"/>
      <c r="C128" s="52"/>
      <c r="D128" s="52"/>
      <c r="E128" s="52"/>
      <c r="F128" s="52"/>
    </row>
    <row r="129" spans="1:10" ht="15.75" x14ac:dyDescent="0.25">
      <c r="A129" s="152" t="s">
        <v>148</v>
      </c>
      <c r="B129" s="152"/>
      <c r="C129" s="152"/>
      <c r="D129" s="152"/>
      <c r="E129" s="152"/>
      <c r="F129" s="152"/>
    </row>
    <row r="130" spans="1:10" x14ac:dyDescent="0.25">
      <c r="A130" s="50" t="s">
        <v>11</v>
      </c>
      <c r="B130" s="153" t="s">
        <v>93</v>
      </c>
      <c r="C130" s="153"/>
      <c r="D130" s="153"/>
      <c r="E130" s="153"/>
      <c r="F130" s="153"/>
      <c r="H130" s="54">
        <f>4150000-F126</f>
        <v>0.29718375159427524</v>
      </c>
      <c r="J130" s="48">
        <f>+H130/4</f>
        <v>7.4295937898568809E-2</v>
      </c>
    </row>
    <row r="131" spans="1:10" x14ac:dyDescent="0.25">
      <c r="A131" s="51" t="s">
        <v>16</v>
      </c>
      <c r="B131" s="153" t="s">
        <v>51</v>
      </c>
      <c r="C131" s="153"/>
      <c r="D131" s="153"/>
      <c r="E131" s="153"/>
      <c r="F131" s="153"/>
    </row>
    <row r="132" spans="1:10" x14ac:dyDescent="0.25">
      <c r="A132" s="49"/>
      <c r="B132" s="53"/>
      <c r="C132" s="52"/>
      <c r="D132" s="52"/>
      <c r="E132" s="52"/>
      <c r="F132" s="52"/>
    </row>
    <row r="133" spans="1:10" x14ac:dyDescent="0.25">
      <c r="E133" s="21" t="s">
        <v>154</v>
      </c>
      <c r="F133" s="56">
        <v>1.1171084</v>
      </c>
    </row>
    <row r="134" spans="1:10" x14ac:dyDescent="0.25">
      <c r="A134" s="154" t="s">
        <v>6</v>
      </c>
      <c r="B134" s="156" t="s">
        <v>149</v>
      </c>
      <c r="C134" s="156" t="s">
        <v>2</v>
      </c>
      <c r="D134" s="156" t="s">
        <v>3</v>
      </c>
      <c r="E134" s="156" t="s">
        <v>4</v>
      </c>
      <c r="F134" s="158" t="s">
        <v>5</v>
      </c>
    </row>
    <row r="135" spans="1:10" x14ac:dyDescent="0.25">
      <c r="A135" s="155"/>
      <c r="B135" s="157" t="s">
        <v>1</v>
      </c>
      <c r="C135" s="157" t="s">
        <v>1</v>
      </c>
      <c r="D135" s="157" t="s">
        <v>1</v>
      </c>
      <c r="E135" s="157" t="s">
        <v>1</v>
      </c>
      <c r="F135" s="158"/>
    </row>
    <row r="136" spans="1:10" ht="30" x14ac:dyDescent="0.25">
      <c r="A136" s="12" t="s">
        <v>12</v>
      </c>
      <c r="B136" s="24">
        <f>+B137+B144+B148+B156+B163+B169+B177+B182+B186+B188+B194</f>
        <v>180200</v>
      </c>
      <c r="C136" s="24">
        <f>+C137+C144+C148+C156+C163+C169+C177+C182+C186+C188+C194</f>
        <v>527450</v>
      </c>
      <c r="D136" s="24">
        <f>+D137+D144+D148+D156+D163+D169+D177+D182+D186+D188+D194</f>
        <v>651800</v>
      </c>
      <c r="E136" s="24">
        <f>+E137+E144+E148+E156+E163+E169+E177+E182+E186+E188+E194</f>
        <v>313416.66666666669</v>
      </c>
      <c r="F136" s="24">
        <f>SUM(B136:E136)</f>
        <v>1672866.6666666667</v>
      </c>
    </row>
    <row r="137" spans="1:10" x14ac:dyDescent="0.25">
      <c r="A137" s="11" t="s">
        <v>13</v>
      </c>
      <c r="B137" s="55">
        <f>SUM(B138:B143)</f>
        <v>0</v>
      </c>
      <c r="C137" s="55">
        <f t="shared" ref="C137:E137" si="26">SUM(C138:C143)</f>
        <v>26000</v>
      </c>
      <c r="D137" s="55">
        <f t="shared" si="26"/>
        <v>40000</v>
      </c>
      <c r="E137" s="55">
        <f t="shared" si="26"/>
        <v>50000</v>
      </c>
      <c r="F137" s="55">
        <f>SUM(B137:E137)</f>
        <v>116000</v>
      </c>
    </row>
    <row r="138" spans="1:10" ht="28.5" x14ac:dyDescent="0.25">
      <c r="A138" s="14" t="s">
        <v>52</v>
      </c>
      <c r="B138" s="39">
        <f t="shared" ref="B138:E143" si="27">+B10*$F$133</f>
        <v>0</v>
      </c>
      <c r="C138" s="39">
        <f t="shared" si="27"/>
        <v>10000</v>
      </c>
      <c r="D138" s="39">
        <f t="shared" si="27"/>
        <v>20000</v>
      </c>
      <c r="E138" s="39">
        <f t="shared" si="27"/>
        <v>30000</v>
      </c>
      <c r="F138" s="39">
        <f>SUM(B138:E138)</f>
        <v>60000</v>
      </c>
    </row>
    <row r="139" spans="1:10" ht="57.75" x14ac:dyDescent="0.25">
      <c r="A139" s="14" t="s">
        <v>127</v>
      </c>
      <c r="B139" s="40">
        <f t="shared" si="27"/>
        <v>0</v>
      </c>
      <c r="C139" s="40">
        <f t="shared" si="27"/>
        <v>6000</v>
      </c>
      <c r="D139" s="40">
        <f t="shared" si="27"/>
        <v>9000</v>
      </c>
      <c r="E139" s="40">
        <f t="shared" si="27"/>
        <v>9000</v>
      </c>
      <c r="F139" s="40">
        <f t="shared" ref="F139:F143" si="28">SUM(B139:E139)</f>
        <v>24000</v>
      </c>
    </row>
    <row r="140" spans="1:10" x14ac:dyDescent="0.25">
      <c r="A140" s="14" t="s">
        <v>15</v>
      </c>
      <c r="B140" s="40">
        <f t="shared" si="27"/>
        <v>0</v>
      </c>
      <c r="C140" s="40">
        <f t="shared" si="27"/>
        <v>2000</v>
      </c>
      <c r="D140" s="40">
        <f t="shared" si="27"/>
        <v>3000</v>
      </c>
      <c r="E140" s="40">
        <f t="shared" si="27"/>
        <v>3000</v>
      </c>
      <c r="F140" s="40">
        <f t="shared" si="28"/>
        <v>8000</v>
      </c>
    </row>
    <row r="141" spans="1:10" x14ac:dyDescent="0.25">
      <c r="A141" s="2" t="s">
        <v>128</v>
      </c>
      <c r="B141" s="40">
        <f t="shared" si="27"/>
        <v>0</v>
      </c>
      <c r="C141" s="40">
        <f t="shared" si="27"/>
        <v>2000</v>
      </c>
      <c r="D141" s="40">
        <f t="shared" si="27"/>
        <v>2000</v>
      </c>
      <c r="E141" s="40">
        <f t="shared" si="27"/>
        <v>2000</v>
      </c>
      <c r="F141" s="40">
        <f t="shared" si="28"/>
        <v>6000</v>
      </c>
    </row>
    <row r="142" spans="1:10" ht="30" x14ac:dyDescent="0.25">
      <c r="A142" s="2" t="s">
        <v>19</v>
      </c>
      <c r="B142" s="40">
        <f t="shared" si="27"/>
        <v>0</v>
      </c>
      <c r="C142" s="40">
        <f t="shared" si="27"/>
        <v>4000</v>
      </c>
      <c r="D142" s="40">
        <f t="shared" si="27"/>
        <v>4000</v>
      </c>
      <c r="E142" s="40">
        <f t="shared" si="27"/>
        <v>4000</v>
      </c>
      <c r="F142" s="40">
        <f t="shared" si="28"/>
        <v>12000</v>
      </c>
    </row>
    <row r="143" spans="1:10" x14ac:dyDescent="0.25">
      <c r="A143" s="5" t="s">
        <v>49</v>
      </c>
      <c r="B143" s="41">
        <f t="shared" si="27"/>
        <v>0</v>
      </c>
      <c r="C143" s="41">
        <f t="shared" si="27"/>
        <v>2000</v>
      </c>
      <c r="D143" s="41">
        <f t="shared" si="27"/>
        <v>2000</v>
      </c>
      <c r="E143" s="41">
        <f t="shared" si="27"/>
        <v>2000</v>
      </c>
      <c r="F143" s="41">
        <f t="shared" si="28"/>
        <v>6000</v>
      </c>
    </row>
    <row r="144" spans="1:10" ht="30" x14ac:dyDescent="0.25">
      <c r="A144" s="11" t="s">
        <v>55</v>
      </c>
      <c r="B144" s="26">
        <f>SUM(B145:B147)</f>
        <v>18500</v>
      </c>
      <c r="C144" s="26">
        <f t="shared" ref="C144:E144" si="29">SUM(C145:C147)</f>
        <v>14500</v>
      </c>
      <c r="D144" s="26">
        <f t="shared" si="29"/>
        <v>30500</v>
      </c>
      <c r="E144" s="26">
        <f t="shared" si="29"/>
        <v>20500</v>
      </c>
      <c r="F144" s="26">
        <f>SUM(B144:E144)</f>
        <v>84000</v>
      </c>
    </row>
    <row r="145" spans="1:6" ht="29.25" x14ac:dyDescent="0.25">
      <c r="A145" s="2" t="s">
        <v>56</v>
      </c>
      <c r="B145" s="40">
        <f>+B17*$F$133</f>
        <v>10000</v>
      </c>
      <c r="C145" s="40">
        <f t="shared" ref="B145:E147" si="30">+C17*$F$133</f>
        <v>0</v>
      </c>
      <c r="D145" s="40">
        <f t="shared" si="30"/>
        <v>10000</v>
      </c>
      <c r="E145" s="40">
        <f t="shared" si="30"/>
        <v>0</v>
      </c>
      <c r="F145" s="40">
        <f>SUM(B145:E145)</f>
        <v>20000</v>
      </c>
    </row>
    <row r="146" spans="1:6" ht="28.5" x14ac:dyDescent="0.25">
      <c r="A146" s="2" t="s">
        <v>104</v>
      </c>
      <c r="B146" s="40">
        <f t="shared" si="30"/>
        <v>2500</v>
      </c>
      <c r="C146" s="40">
        <f t="shared" si="30"/>
        <v>2500</v>
      </c>
      <c r="D146" s="40">
        <f t="shared" si="30"/>
        <v>2500</v>
      </c>
      <c r="E146" s="40">
        <f t="shared" si="30"/>
        <v>2500</v>
      </c>
      <c r="F146" s="40">
        <f t="shared" ref="F146:F147" si="31">SUM(B146:E146)</f>
        <v>10000</v>
      </c>
    </row>
    <row r="147" spans="1:6" ht="28.5" x14ac:dyDescent="0.25">
      <c r="A147" s="2" t="s">
        <v>57</v>
      </c>
      <c r="B147" s="40">
        <f t="shared" si="30"/>
        <v>6000</v>
      </c>
      <c r="C147" s="40">
        <f t="shared" si="30"/>
        <v>12000</v>
      </c>
      <c r="D147" s="40">
        <f t="shared" si="30"/>
        <v>18000</v>
      </c>
      <c r="E147" s="40">
        <f t="shared" si="30"/>
        <v>18000</v>
      </c>
      <c r="F147" s="40">
        <f t="shared" si="31"/>
        <v>54000</v>
      </c>
    </row>
    <row r="148" spans="1:6" x14ac:dyDescent="0.25">
      <c r="A148" s="11" t="s">
        <v>58</v>
      </c>
      <c r="B148" s="26">
        <f>SUM(B149:B155)</f>
        <v>7500</v>
      </c>
      <c r="C148" s="26">
        <f t="shared" ref="C148:E148" si="32">SUM(C149:C155)</f>
        <v>222500</v>
      </c>
      <c r="D148" s="26">
        <f t="shared" si="32"/>
        <v>74600</v>
      </c>
      <c r="E148" s="26">
        <f t="shared" si="32"/>
        <v>7500</v>
      </c>
      <c r="F148" s="26">
        <f>SUM(B148:E148)</f>
        <v>312100</v>
      </c>
    </row>
    <row r="149" spans="1:6" ht="28.5" x14ac:dyDescent="0.25">
      <c r="A149" s="2" t="s">
        <v>105</v>
      </c>
      <c r="B149" s="40">
        <f t="shared" ref="B149:E155" si="33">+B21*$F$133</f>
        <v>0</v>
      </c>
      <c r="C149" s="40">
        <f t="shared" si="33"/>
        <v>99999.999999999985</v>
      </c>
      <c r="D149" s="40">
        <f t="shared" si="33"/>
        <v>67100</v>
      </c>
      <c r="E149" s="40">
        <f t="shared" si="33"/>
        <v>0</v>
      </c>
      <c r="F149" s="40">
        <f t="shared" ref="F149:F155" si="34">SUM(B149:E149)</f>
        <v>167100</v>
      </c>
    </row>
    <row r="150" spans="1:6" ht="28.5" x14ac:dyDescent="0.25">
      <c r="A150" s="2" t="s">
        <v>106</v>
      </c>
      <c r="B150" s="40">
        <f t="shared" si="33"/>
        <v>7500</v>
      </c>
      <c r="C150" s="40">
        <f t="shared" si="33"/>
        <v>7500</v>
      </c>
      <c r="D150" s="40">
        <f t="shared" si="33"/>
        <v>7500</v>
      </c>
      <c r="E150" s="40">
        <f t="shared" si="33"/>
        <v>7500</v>
      </c>
      <c r="F150" s="40">
        <f t="shared" si="34"/>
        <v>30000</v>
      </c>
    </row>
    <row r="151" spans="1:6" ht="28.5" x14ac:dyDescent="0.25">
      <c r="A151" s="2" t="s">
        <v>99</v>
      </c>
      <c r="B151" s="40">
        <f t="shared" si="33"/>
        <v>0</v>
      </c>
      <c r="C151" s="40">
        <f t="shared" si="33"/>
        <v>31200</v>
      </c>
      <c r="D151" s="40">
        <f t="shared" si="33"/>
        <v>0</v>
      </c>
      <c r="E151" s="40">
        <f t="shared" si="33"/>
        <v>0</v>
      </c>
      <c r="F151" s="40">
        <f t="shared" si="34"/>
        <v>31200</v>
      </c>
    </row>
    <row r="152" spans="1:6" ht="28.5" x14ac:dyDescent="0.25">
      <c r="A152" s="2" t="s">
        <v>101</v>
      </c>
      <c r="B152" s="40">
        <f t="shared" si="33"/>
        <v>0</v>
      </c>
      <c r="C152" s="40">
        <f t="shared" si="33"/>
        <v>16000</v>
      </c>
      <c r="D152" s="40">
        <f t="shared" si="33"/>
        <v>0</v>
      </c>
      <c r="E152" s="40">
        <f t="shared" si="33"/>
        <v>0</v>
      </c>
      <c r="F152" s="40">
        <f t="shared" si="34"/>
        <v>16000</v>
      </c>
    </row>
    <row r="153" spans="1:6" ht="28.5" x14ac:dyDescent="0.25">
      <c r="A153" s="2" t="s">
        <v>100</v>
      </c>
      <c r="B153" s="40">
        <f t="shared" si="33"/>
        <v>0</v>
      </c>
      <c r="C153" s="40">
        <f t="shared" si="33"/>
        <v>18500</v>
      </c>
      <c r="D153" s="40">
        <f t="shared" si="33"/>
        <v>0</v>
      </c>
      <c r="E153" s="40">
        <f t="shared" si="33"/>
        <v>0</v>
      </c>
      <c r="F153" s="40">
        <f t="shared" si="34"/>
        <v>18500</v>
      </c>
    </row>
    <row r="154" spans="1:6" ht="28.5" x14ac:dyDescent="0.25">
      <c r="A154" s="2" t="s">
        <v>102</v>
      </c>
      <c r="B154" s="40">
        <f t="shared" si="33"/>
        <v>0</v>
      </c>
      <c r="C154" s="40">
        <f t="shared" si="33"/>
        <v>34300</v>
      </c>
      <c r="D154" s="40">
        <f t="shared" si="33"/>
        <v>0</v>
      </c>
      <c r="E154" s="40">
        <f t="shared" si="33"/>
        <v>0</v>
      </c>
      <c r="F154" s="40">
        <f t="shared" si="34"/>
        <v>34300</v>
      </c>
    </row>
    <row r="155" spans="1:6" ht="28.5" x14ac:dyDescent="0.25">
      <c r="A155" s="2" t="s">
        <v>59</v>
      </c>
      <c r="B155" s="40">
        <f t="shared" si="33"/>
        <v>0</v>
      </c>
      <c r="C155" s="40">
        <f t="shared" si="33"/>
        <v>15000</v>
      </c>
      <c r="D155" s="40">
        <f t="shared" si="33"/>
        <v>0</v>
      </c>
      <c r="E155" s="40">
        <f t="shared" si="33"/>
        <v>0</v>
      </c>
      <c r="F155" s="40">
        <f t="shared" si="34"/>
        <v>15000</v>
      </c>
    </row>
    <row r="156" spans="1:6" x14ac:dyDescent="0.25">
      <c r="A156" s="11" t="s">
        <v>60</v>
      </c>
      <c r="B156" s="26">
        <f>SUM(B157:B162)</f>
        <v>0</v>
      </c>
      <c r="C156" s="26">
        <f t="shared" ref="C156:E156" si="35">SUM(C157:C162)</f>
        <v>22000</v>
      </c>
      <c r="D156" s="26">
        <f t="shared" si="35"/>
        <v>164100</v>
      </c>
      <c r="E156" s="26">
        <f t="shared" si="35"/>
        <v>30000</v>
      </c>
      <c r="F156" s="26">
        <f>SUM(B156:E156)</f>
        <v>216100</v>
      </c>
    </row>
    <row r="157" spans="1:6" ht="28.5" x14ac:dyDescent="0.25">
      <c r="A157" s="2" t="s">
        <v>53</v>
      </c>
      <c r="B157" s="40">
        <f t="shared" ref="B157:E162" si="36">+B29*$F$133</f>
        <v>0</v>
      </c>
      <c r="C157" s="40">
        <f t="shared" si="36"/>
        <v>0</v>
      </c>
      <c r="D157" s="40">
        <f t="shared" si="36"/>
        <v>20000</v>
      </c>
      <c r="E157" s="40">
        <f t="shared" si="36"/>
        <v>10000</v>
      </c>
      <c r="F157" s="40">
        <f t="shared" ref="F157:F162" si="37">SUM(B157:E157)</f>
        <v>30000</v>
      </c>
    </row>
    <row r="158" spans="1:6" ht="28.5" x14ac:dyDescent="0.25">
      <c r="A158" s="2" t="s">
        <v>17</v>
      </c>
      <c r="B158" s="40">
        <f t="shared" si="36"/>
        <v>0</v>
      </c>
      <c r="C158" s="40">
        <f t="shared" si="36"/>
        <v>0</v>
      </c>
      <c r="D158" s="40">
        <f t="shared" si="36"/>
        <v>15600</v>
      </c>
      <c r="E158" s="40">
        <f t="shared" si="36"/>
        <v>0</v>
      </c>
      <c r="F158" s="40">
        <f t="shared" si="37"/>
        <v>15600</v>
      </c>
    </row>
    <row r="159" spans="1:6" ht="57.75" x14ac:dyDescent="0.25">
      <c r="A159" s="2" t="s">
        <v>116</v>
      </c>
      <c r="B159" s="40">
        <f t="shared" si="36"/>
        <v>0</v>
      </c>
      <c r="C159" s="40">
        <f t="shared" si="36"/>
        <v>7000</v>
      </c>
      <c r="D159" s="40">
        <f t="shared" si="36"/>
        <v>3500</v>
      </c>
      <c r="E159" s="40">
        <f t="shared" si="36"/>
        <v>0</v>
      </c>
      <c r="F159" s="40">
        <f t="shared" si="37"/>
        <v>10500</v>
      </c>
    </row>
    <row r="160" spans="1:6" x14ac:dyDescent="0.25">
      <c r="A160" s="2" t="s">
        <v>18</v>
      </c>
      <c r="B160" s="40">
        <f t="shared" si="36"/>
        <v>0</v>
      </c>
      <c r="C160" s="40">
        <f t="shared" si="36"/>
        <v>0</v>
      </c>
      <c r="D160" s="40">
        <f t="shared" si="36"/>
        <v>30000</v>
      </c>
      <c r="E160" s="40">
        <f t="shared" si="36"/>
        <v>0</v>
      </c>
      <c r="F160" s="40">
        <f t="shared" si="37"/>
        <v>30000</v>
      </c>
    </row>
    <row r="161" spans="1:6" x14ac:dyDescent="0.25">
      <c r="A161" s="2" t="s">
        <v>107</v>
      </c>
      <c r="B161" s="40">
        <f t="shared" si="36"/>
        <v>0</v>
      </c>
      <c r="C161" s="40">
        <f t="shared" si="36"/>
        <v>0</v>
      </c>
      <c r="D161" s="40">
        <f t="shared" si="36"/>
        <v>70000</v>
      </c>
      <c r="E161" s="40">
        <f t="shared" si="36"/>
        <v>0</v>
      </c>
      <c r="F161" s="40">
        <f t="shared" si="37"/>
        <v>70000</v>
      </c>
    </row>
    <row r="162" spans="1:6" ht="43.5" x14ac:dyDescent="0.25">
      <c r="A162" s="2" t="s">
        <v>117</v>
      </c>
      <c r="B162" s="40">
        <f t="shared" si="36"/>
        <v>0</v>
      </c>
      <c r="C162" s="40">
        <f t="shared" si="36"/>
        <v>15000</v>
      </c>
      <c r="D162" s="40">
        <f t="shared" si="36"/>
        <v>24999.999999999996</v>
      </c>
      <c r="E162" s="40">
        <f t="shared" si="36"/>
        <v>20000</v>
      </c>
      <c r="F162" s="40">
        <f t="shared" si="37"/>
        <v>60000</v>
      </c>
    </row>
    <row r="163" spans="1:6" x14ac:dyDescent="0.25">
      <c r="A163" s="11" t="s">
        <v>61</v>
      </c>
      <c r="B163" s="28">
        <f>SUM(B164:B168)</f>
        <v>20000</v>
      </c>
      <c r="C163" s="28">
        <f t="shared" ref="C163:E163" si="38">SUM(C164:C168)</f>
        <v>18700</v>
      </c>
      <c r="D163" s="28">
        <f t="shared" si="38"/>
        <v>0</v>
      </c>
      <c r="E163" s="28">
        <f t="shared" si="38"/>
        <v>0</v>
      </c>
      <c r="F163" s="28">
        <f>SUM(B163:E163)</f>
        <v>38700</v>
      </c>
    </row>
    <row r="164" spans="1:6" x14ac:dyDescent="0.25">
      <c r="A164" s="3" t="s">
        <v>23</v>
      </c>
      <c r="B164" s="40">
        <f t="shared" ref="B164:E168" si="39">+B36*$F$133</f>
        <v>0</v>
      </c>
      <c r="C164" s="40">
        <f t="shared" si="39"/>
        <v>7500</v>
      </c>
      <c r="D164" s="40">
        <f t="shared" si="39"/>
        <v>0</v>
      </c>
      <c r="E164" s="40">
        <f t="shared" si="39"/>
        <v>0</v>
      </c>
      <c r="F164" s="40">
        <f t="shared" ref="F164:F168" si="40">SUM(B164:E164)</f>
        <v>7500</v>
      </c>
    </row>
    <row r="165" spans="1:6" ht="43.5" x14ac:dyDescent="0.25">
      <c r="A165" s="3" t="s">
        <v>115</v>
      </c>
      <c r="B165" s="40">
        <f t="shared" si="39"/>
        <v>0</v>
      </c>
      <c r="C165" s="40">
        <f t="shared" si="39"/>
        <v>6400</v>
      </c>
      <c r="D165" s="40">
        <f t="shared" si="39"/>
        <v>0</v>
      </c>
      <c r="E165" s="40">
        <f t="shared" si="39"/>
        <v>0</v>
      </c>
      <c r="F165" s="40">
        <f t="shared" si="40"/>
        <v>6400</v>
      </c>
    </row>
    <row r="166" spans="1:6" x14ac:dyDescent="0.25">
      <c r="A166" s="3" t="s">
        <v>108</v>
      </c>
      <c r="B166" s="40">
        <f t="shared" si="39"/>
        <v>0</v>
      </c>
      <c r="C166" s="40">
        <f t="shared" si="39"/>
        <v>3200</v>
      </c>
      <c r="D166" s="40">
        <f t="shared" si="39"/>
        <v>0</v>
      </c>
      <c r="E166" s="40">
        <f t="shared" si="39"/>
        <v>0</v>
      </c>
      <c r="F166" s="40">
        <f t="shared" si="40"/>
        <v>3200</v>
      </c>
    </row>
    <row r="167" spans="1:6" x14ac:dyDescent="0.25">
      <c r="A167" s="3" t="s">
        <v>129</v>
      </c>
      <c r="B167" s="40">
        <f t="shared" si="39"/>
        <v>0</v>
      </c>
      <c r="C167" s="40">
        <f t="shared" si="39"/>
        <v>1600</v>
      </c>
      <c r="D167" s="40">
        <f t="shared" si="39"/>
        <v>0</v>
      </c>
      <c r="E167" s="40">
        <f t="shared" si="39"/>
        <v>0</v>
      </c>
      <c r="F167" s="40">
        <f t="shared" si="40"/>
        <v>1600</v>
      </c>
    </row>
    <row r="168" spans="1:6" ht="29.25" x14ac:dyDescent="0.25">
      <c r="A168" s="3" t="s">
        <v>103</v>
      </c>
      <c r="B168" s="40">
        <f t="shared" si="39"/>
        <v>20000</v>
      </c>
      <c r="C168" s="40">
        <f t="shared" si="39"/>
        <v>0</v>
      </c>
      <c r="D168" s="40">
        <f t="shared" si="39"/>
        <v>0</v>
      </c>
      <c r="E168" s="40">
        <f t="shared" si="39"/>
        <v>0</v>
      </c>
      <c r="F168" s="40">
        <f t="shared" si="40"/>
        <v>20000</v>
      </c>
    </row>
    <row r="169" spans="1:6" x14ac:dyDescent="0.25">
      <c r="A169" s="11" t="s">
        <v>62</v>
      </c>
      <c r="B169" s="28">
        <f>SUM(B170:B176)</f>
        <v>51800</v>
      </c>
      <c r="C169" s="28">
        <f>SUM(C170:C176)</f>
        <v>0</v>
      </c>
      <c r="D169" s="28">
        <f>SUM(D170:D176)</f>
        <v>0</v>
      </c>
      <c r="E169" s="28">
        <f>SUM(E170:E176)</f>
        <v>0</v>
      </c>
      <c r="F169" s="28">
        <f>SUM(B169:E169)</f>
        <v>51800</v>
      </c>
    </row>
    <row r="170" spans="1:6" x14ac:dyDescent="0.25">
      <c r="A170" s="2" t="s">
        <v>24</v>
      </c>
      <c r="B170" s="40">
        <f t="shared" ref="B170:E176" si="41">+B42*$F$133</f>
        <v>7200</v>
      </c>
      <c r="C170" s="40">
        <f t="shared" si="41"/>
        <v>0</v>
      </c>
      <c r="D170" s="40">
        <f t="shared" si="41"/>
        <v>0</v>
      </c>
      <c r="E170" s="40">
        <f t="shared" si="41"/>
        <v>0</v>
      </c>
      <c r="F170" s="40">
        <f t="shared" ref="F170:F176" si="42">SUM(B170:E170)</f>
        <v>7200</v>
      </c>
    </row>
    <row r="171" spans="1:6" x14ac:dyDescent="0.25">
      <c r="A171" s="2" t="s">
        <v>25</v>
      </c>
      <c r="B171" s="40">
        <f t="shared" si="41"/>
        <v>24000</v>
      </c>
      <c r="C171" s="40">
        <f t="shared" si="41"/>
        <v>0</v>
      </c>
      <c r="D171" s="40">
        <f t="shared" si="41"/>
        <v>0</v>
      </c>
      <c r="E171" s="40">
        <f t="shared" si="41"/>
        <v>0</v>
      </c>
      <c r="F171" s="40">
        <f t="shared" si="42"/>
        <v>24000</v>
      </c>
    </row>
    <row r="172" spans="1:6" x14ac:dyDescent="0.25">
      <c r="A172" s="2" t="s">
        <v>130</v>
      </c>
      <c r="B172" s="40">
        <f t="shared" si="41"/>
        <v>10000</v>
      </c>
      <c r="C172" s="40">
        <f t="shared" si="41"/>
        <v>0</v>
      </c>
      <c r="D172" s="40">
        <f t="shared" si="41"/>
        <v>0</v>
      </c>
      <c r="E172" s="40">
        <f t="shared" si="41"/>
        <v>0</v>
      </c>
      <c r="F172" s="40">
        <f t="shared" si="42"/>
        <v>10000</v>
      </c>
    </row>
    <row r="173" spans="1:6" ht="43.5" x14ac:dyDescent="0.25">
      <c r="A173" s="2" t="s">
        <v>118</v>
      </c>
      <c r="B173" s="40">
        <f t="shared" si="41"/>
        <v>3000</v>
      </c>
      <c r="C173" s="40">
        <f t="shared" si="41"/>
        <v>0</v>
      </c>
      <c r="D173" s="40">
        <f t="shared" si="41"/>
        <v>0</v>
      </c>
      <c r="E173" s="40">
        <f t="shared" si="41"/>
        <v>0</v>
      </c>
      <c r="F173" s="40">
        <f t="shared" si="42"/>
        <v>3000</v>
      </c>
    </row>
    <row r="174" spans="1:6" ht="29.25" x14ac:dyDescent="0.25">
      <c r="A174" s="2" t="s">
        <v>109</v>
      </c>
      <c r="B174" s="40">
        <f t="shared" si="41"/>
        <v>3000</v>
      </c>
      <c r="C174" s="40">
        <f t="shared" si="41"/>
        <v>0</v>
      </c>
      <c r="D174" s="40">
        <f t="shared" si="41"/>
        <v>0</v>
      </c>
      <c r="E174" s="40">
        <f t="shared" si="41"/>
        <v>0</v>
      </c>
      <c r="F174" s="40">
        <f t="shared" si="42"/>
        <v>3000</v>
      </c>
    </row>
    <row r="175" spans="1:6" ht="44.25" x14ac:dyDescent="0.25">
      <c r="A175" s="2" t="s">
        <v>123</v>
      </c>
      <c r="B175" s="40">
        <f t="shared" si="41"/>
        <v>3000</v>
      </c>
      <c r="C175" s="40">
        <f t="shared" si="41"/>
        <v>0</v>
      </c>
      <c r="D175" s="40">
        <f t="shared" si="41"/>
        <v>0</v>
      </c>
      <c r="E175" s="40">
        <f t="shared" si="41"/>
        <v>0</v>
      </c>
      <c r="F175" s="40">
        <f t="shared" si="42"/>
        <v>3000</v>
      </c>
    </row>
    <row r="176" spans="1:6" x14ac:dyDescent="0.25">
      <c r="A176" s="2" t="s">
        <v>26</v>
      </c>
      <c r="B176" s="40">
        <f t="shared" si="41"/>
        <v>1600</v>
      </c>
      <c r="C176" s="40">
        <f t="shared" si="41"/>
        <v>0</v>
      </c>
      <c r="D176" s="40">
        <f t="shared" si="41"/>
        <v>0</v>
      </c>
      <c r="E176" s="40">
        <f t="shared" si="41"/>
        <v>0</v>
      </c>
      <c r="F176" s="40">
        <f t="shared" si="42"/>
        <v>1600</v>
      </c>
    </row>
    <row r="177" spans="1:6" ht="30" x14ac:dyDescent="0.25">
      <c r="A177" s="11" t="s">
        <v>63</v>
      </c>
      <c r="B177" s="55">
        <f>SUM(B178:B181)</f>
        <v>32400</v>
      </c>
      <c r="C177" s="55">
        <f t="shared" ref="C177:E177" si="43">SUM(C178:C181)</f>
        <v>15000</v>
      </c>
      <c r="D177" s="55">
        <f t="shared" si="43"/>
        <v>62000</v>
      </c>
      <c r="E177" s="55">
        <f t="shared" si="43"/>
        <v>9999.9999999999964</v>
      </c>
      <c r="F177" s="55">
        <f>SUM(B177:E177)</f>
        <v>119400</v>
      </c>
    </row>
    <row r="178" spans="1:6" ht="28.5" x14ac:dyDescent="0.25">
      <c r="A178" s="2" t="s">
        <v>20</v>
      </c>
      <c r="B178" s="40">
        <f t="shared" ref="B178:E181" si="44">+B50*$F$133</f>
        <v>32400</v>
      </c>
      <c r="C178" s="40">
        <f t="shared" si="44"/>
        <v>0</v>
      </c>
      <c r="D178" s="40">
        <f t="shared" si="44"/>
        <v>0</v>
      </c>
      <c r="E178" s="40">
        <f t="shared" si="44"/>
        <v>0</v>
      </c>
      <c r="F178" s="40">
        <f t="shared" ref="F178:F181" si="45">SUM(B178:E178)</f>
        <v>32400</v>
      </c>
    </row>
    <row r="179" spans="1:6" ht="28.5" x14ac:dyDescent="0.25">
      <c r="A179" s="2" t="s">
        <v>21</v>
      </c>
      <c r="B179" s="40">
        <f t="shared" si="44"/>
        <v>0</v>
      </c>
      <c r="C179" s="40">
        <f t="shared" si="44"/>
        <v>0</v>
      </c>
      <c r="D179" s="40">
        <f t="shared" si="44"/>
        <v>33000</v>
      </c>
      <c r="E179" s="40">
        <f t="shared" si="44"/>
        <v>0</v>
      </c>
      <c r="F179" s="40">
        <f t="shared" si="45"/>
        <v>33000</v>
      </c>
    </row>
    <row r="180" spans="1:6" x14ac:dyDescent="0.25">
      <c r="A180" s="2" t="s">
        <v>22</v>
      </c>
      <c r="B180" s="40">
        <f t="shared" si="44"/>
        <v>0</v>
      </c>
      <c r="C180" s="40">
        <f t="shared" si="44"/>
        <v>0</v>
      </c>
      <c r="D180" s="40">
        <f t="shared" si="44"/>
        <v>9000</v>
      </c>
      <c r="E180" s="40">
        <f t="shared" si="44"/>
        <v>0</v>
      </c>
      <c r="F180" s="40">
        <f t="shared" si="45"/>
        <v>9000</v>
      </c>
    </row>
    <row r="181" spans="1:6" ht="43.5" x14ac:dyDescent="0.25">
      <c r="A181" s="2" t="s">
        <v>119</v>
      </c>
      <c r="B181" s="40">
        <f t="shared" si="44"/>
        <v>0</v>
      </c>
      <c r="C181" s="40">
        <f t="shared" si="44"/>
        <v>15000</v>
      </c>
      <c r="D181" s="40">
        <f t="shared" si="44"/>
        <v>20000</v>
      </c>
      <c r="E181" s="40">
        <f t="shared" si="44"/>
        <v>9999.9999999999964</v>
      </c>
      <c r="F181" s="40">
        <f t="shared" si="45"/>
        <v>45000</v>
      </c>
    </row>
    <row r="182" spans="1:6" x14ac:dyDescent="0.25">
      <c r="A182" s="11" t="s">
        <v>94</v>
      </c>
      <c r="B182" s="55">
        <f>SUM(B183:B185)</f>
        <v>2500</v>
      </c>
      <c r="C182" s="55">
        <f t="shared" ref="C182:E182" si="46">SUM(C183:C185)</f>
        <v>32500</v>
      </c>
      <c r="D182" s="55">
        <f t="shared" si="46"/>
        <v>27499.999999999996</v>
      </c>
      <c r="E182" s="55">
        <f t="shared" si="46"/>
        <v>32500</v>
      </c>
      <c r="F182" s="55">
        <f>SUM(B182:E182)</f>
        <v>95000</v>
      </c>
    </row>
    <row r="183" spans="1:6" ht="28.5" x14ac:dyDescent="0.25">
      <c r="A183" s="2" t="s">
        <v>64</v>
      </c>
      <c r="B183" s="40">
        <f t="shared" ref="B183:E185" si="47">+B55*$F$133</f>
        <v>0</v>
      </c>
      <c r="C183" s="40">
        <f t="shared" si="47"/>
        <v>10000</v>
      </c>
      <c r="D183" s="40">
        <f t="shared" si="47"/>
        <v>0</v>
      </c>
      <c r="E183" s="40">
        <f t="shared" si="47"/>
        <v>0</v>
      </c>
      <c r="F183" s="40">
        <f t="shared" ref="F183:F185" si="48">SUM(B183:E183)</f>
        <v>10000</v>
      </c>
    </row>
    <row r="184" spans="1:6" ht="44.25" x14ac:dyDescent="0.25">
      <c r="A184" s="2" t="s">
        <v>120</v>
      </c>
      <c r="B184" s="40">
        <f t="shared" si="47"/>
        <v>2500</v>
      </c>
      <c r="C184" s="40">
        <f t="shared" si="47"/>
        <v>2500</v>
      </c>
      <c r="D184" s="40">
        <f t="shared" si="47"/>
        <v>2500</v>
      </c>
      <c r="E184" s="40">
        <f t="shared" si="47"/>
        <v>2500</v>
      </c>
      <c r="F184" s="40">
        <f t="shared" si="48"/>
        <v>10000</v>
      </c>
    </row>
    <row r="185" spans="1:6" ht="28.5" x14ac:dyDescent="0.25">
      <c r="A185" s="2" t="s">
        <v>98</v>
      </c>
      <c r="B185" s="40">
        <f t="shared" si="47"/>
        <v>0</v>
      </c>
      <c r="C185" s="40">
        <f t="shared" si="47"/>
        <v>20000</v>
      </c>
      <c r="D185" s="40">
        <f t="shared" si="47"/>
        <v>24999.999999999996</v>
      </c>
      <c r="E185" s="40">
        <f t="shared" si="47"/>
        <v>30000</v>
      </c>
      <c r="F185" s="40">
        <f t="shared" si="48"/>
        <v>75000</v>
      </c>
    </row>
    <row r="186" spans="1:6" ht="30" x14ac:dyDescent="0.25">
      <c r="A186" s="11" t="s">
        <v>65</v>
      </c>
      <c r="B186" s="55">
        <f>+B187</f>
        <v>7500</v>
      </c>
      <c r="C186" s="55">
        <f t="shared" ref="C186:E186" si="49">+C187</f>
        <v>0</v>
      </c>
      <c r="D186" s="55">
        <f t="shared" si="49"/>
        <v>0</v>
      </c>
      <c r="E186" s="55">
        <f t="shared" si="49"/>
        <v>0</v>
      </c>
      <c r="F186" s="55">
        <f>SUM(B186:E186)</f>
        <v>7500</v>
      </c>
    </row>
    <row r="187" spans="1:6" x14ac:dyDescent="0.25">
      <c r="A187" s="2" t="s">
        <v>46</v>
      </c>
      <c r="B187" s="40">
        <f>+B59*$F$133</f>
        <v>7500</v>
      </c>
      <c r="C187" s="40">
        <f>+C59*$F$133</f>
        <v>0</v>
      </c>
      <c r="D187" s="40">
        <f>+D59*$F$133</f>
        <v>0</v>
      </c>
      <c r="E187" s="40">
        <f>+E59*$F$133</f>
        <v>0</v>
      </c>
      <c r="F187" s="40">
        <f t="shared" ref="F187" si="50">SUM(B187:E187)</f>
        <v>7500</v>
      </c>
    </row>
    <row r="188" spans="1:6" x14ac:dyDescent="0.25">
      <c r="A188" s="11" t="s">
        <v>66</v>
      </c>
      <c r="B188" s="55">
        <f>SUM(B189:B193)</f>
        <v>30000</v>
      </c>
      <c r="C188" s="55">
        <f t="shared" ref="C188:E188" si="51">SUM(C189:C193)</f>
        <v>156250</v>
      </c>
      <c r="D188" s="55">
        <f t="shared" si="51"/>
        <v>233099.99999999997</v>
      </c>
      <c r="E188" s="55">
        <f t="shared" si="51"/>
        <v>142916.66666666669</v>
      </c>
      <c r="F188" s="55">
        <f>SUM(B188:E188)</f>
        <v>562266.66666666674</v>
      </c>
    </row>
    <row r="189" spans="1:6" ht="28.5" x14ac:dyDescent="0.25">
      <c r="A189" s="2" t="s">
        <v>95</v>
      </c>
      <c r="B189" s="40">
        <f t="shared" ref="B189:E193" si="52">+B61*$F$133</f>
        <v>30000</v>
      </c>
      <c r="C189" s="40">
        <f t="shared" si="52"/>
        <v>99999.999999999985</v>
      </c>
      <c r="D189" s="40">
        <f t="shared" si="52"/>
        <v>99999.999999999985</v>
      </c>
      <c r="E189" s="40">
        <f t="shared" si="52"/>
        <v>99166.666666666672</v>
      </c>
      <c r="F189" s="40">
        <f t="shared" ref="F189:F193" si="53">SUM(B189:E189)</f>
        <v>329166.66666666663</v>
      </c>
    </row>
    <row r="190" spans="1:6" x14ac:dyDescent="0.25">
      <c r="A190" s="2" t="s">
        <v>96</v>
      </c>
      <c r="B190" s="40">
        <f t="shared" si="52"/>
        <v>0</v>
      </c>
      <c r="C190" s="40">
        <f t="shared" si="52"/>
        <v>56250</v>
      </c>
      <c r="D190" s="40">
        <f t="shared" si="52"/>
        <v>49999.999999999993</v>
      </c>
      <c r="E190" s="40">
        <f t="shared" si="52"/>
        <v>43750</v>
      </c>
      <c r="F190" s="40">
        <f t="shared" si="53"/>
        <v>150000</v>
      </c>
    </row>
    <row r="191" spans="1:6" x14ac:dyDescent="0.25">
      <c r="A191" s="4" t="s">
        <v>47</v>
      </c>
      <c r="B191" s="40">
        <f t="shared" si="52"/>
        <v>0</v>
      </c>
      <c r="C191" s="40">
        <f t="shared" si="52"/>
        <v>0</v>
      </c>
      <c r="D191" s="40">
        <f t="shared" si="52"/>
        <v>30000</v>
      </c>
      <c r="E191" s="40">
        <f t="shared" si="52"/>
        <v>0</v>
      </c>
      <c r="F191" s="40">
        <f t="shared" si="53"/>
        <v>30000</v>
      </c>
    </row>
    <row r="192" spans="1:6" ht="44.25" x14ac:dyDescent="0.25">
      <c r="A192" s="2" t="s">
        <v>121</v>
      </c>
      <c r="B192" s="40">
        <f t="shared" si="52"/>
        <v>0</v>
      </c>
      <c r="C192" s="40">
        <f t="shared" si="52"/>
        <v>0</v>
      </c>
      <c r="D192" s="40">
        <f t="shared" si="52"/>
        <v>33600</v>
      </c>
      <c r="E192" s="40">
        <f t="shared" si="52"/>
        <v>0</v>
      </c>
      <c r="F192" s="40">
        <f t="shared" si="53"/>
        <v>33600</v>
      </c>
    </row>
    <row r="193" spans="1:6" x14ac:dyDescent="0.25">
      <c r="A193" s="4" t="s">
        <v>110</v>
      </c>
      <c r="B193" s="40">
        <f t="shared" si="52"/>
        <v>0</v>
      </c>
      <c r="C193" s="40">
        <f t="shared" si="52"/>
        <v>0</v>
      </c>
      <c r="D193" s="40">
        <f t="shared" si="52"/>
        <v>19500</v>
      </c>
      <c r="E193" s="40">
        <f t="shared" si="52"/>
        <v>0</v>
      </c>
      <c r="F193" s="40">
        <f t="shared" si="53"/>
        <v>19500</v>
      </c>
    </row>
    <row r="194" spans="1:6" x14ac:dyDescent="0.25">
      <c r="A194" s="11" t="s">
        <v>67</v>
      </c>
      <c r="B194" s="55">
        <f>SUM(B195:B195)</f>
        <v>10000</v>
      </c>
      <c r="C194" s="55">
        <f>SUM(C195:C195)</f>
        <v>20000</v>
      </c>
      <c r="D194" s="55">
        <f>SUM(D195:D195)</f>
        <v>20000</v>
      </c>
      <c r="E194" s="55">
        <f>SUM(E195:E195)</f>
        <v>20000</v>
      </c>
      <c r="F194" s="55">
        <f>SUM(B194:E194)</f>
        <v>70000</v>
      </c>
    </row>
    <row r="195" spans="1:6" ht="29.25" x14ac:dyDescent="0.25">
      <c r="A195" s="8" t="s">
        <v>124</v>
      </c>
      <c r="B195" s="40">
        <f>+B67*$F$133</f>
        <v>10000</v>
      </c>
      <c r="C195" s="40">
        <f>+C67*$F$133</f>
        <v>20000</v>
      </c>
      <c r="D195" s="40">
        <f>+D67*$F$133</f>
        <v>20000</v>
      </c>
      <c r="E195" s="40">
        <f>+E67*$F$133</f>
        <v>20000</v>
      </c>
      <c r="F195" s="40">
        <f t="shared" ref="F195" si="54">SUM(B195:E195)</f>
        <v>70000</v>
      </c>
    </row>
    <row r="196" spans="1:6" ht="30" x14ac:dyDescent="0.25">
      <c r="A196" s="12" t="s">
        <v>14</v>
      </c>
      <c r="B196" s="24">
        <f>+B197+B202+B206+B210+B212+B214+B231+B233+B236+B239+B242</f>
        <v>985499.99355566804</v>
      </c>
      <c r="C196" s="24">
        <f t="shared" ref="C196:F196" si="55">+C197+C202+C206+C210+C212+C214+C231+C233+C236+C239+C242</f>
        <v>596433.18999999994</v>
      </c>
      <c r="D196" s="24">
        <f t="shared" si="55"/>
        <v>606200</v>
      </c>
      <c r="E196" s="24">
        <f t="shared" si="55"/>
        <v>196200</v>
      </c>
      <c r="F196" s="24">
        <f t="shared" si="55"/>
        <v>2384333.1835556682</v>
      </c>
    </row>
    <row r="197" spans="1:6" x14ac:dyDescent="0.25">
      <c r="A197" s="11" t="s">
        <v>68</v>
      </c>
      <c r="B197" s="55">
        <f>SUM(B198:B201)</f>
        <v>0</v>
      </c>
      <c r="C197" s="55">
        <f t="shared" ref="C197:E197" si="56">SUM(C198:C201)</f>
        <v>0</v>
      </c>
      <c r="D197" s="55">
        <f t="shared" si="56"/>
        <v>184000</v>
      </c>
      <c r="E197" s="55">
        <f t="shared" si="56"/>
        <v>25000</v>
      </c>
      <c r="F197" s="25">
        <f t="shared" ref="F197:F201" si="57">SUM(B197:E197)</f>
        <v>209000</v>
      </c>
    </row>
    <row r="198" spans="1:6" ht="28.5" x14ac:dyDescent="0.25">
      <c r="A198" s="8" t="s">
        <v>83</v>
      </c>
      <c r="B198" s="40">
        <f t="shared" ref="B198:E201" si="58">+B70*$F$133</f>
        <v>0</v>
      </c>
      <c r="C198" s="40">
        <f t="shared" si="58"/>
        <v>0</v>
      </c>
      <c r="D198" s="40">
        <f t="shared" si="58"/>
        <v>24000</v>
      </c>
      <c r="E198" s="40">
        <f t="shared" si="58"/>
        <v>0</v>
      </c>
      <c r="F198" s="40">
        <f t="shared" si="57"/>
        <v>24000</v>
      </c>
    </row>
    <row r="199" spans="1:6" x14ac:dyDescent="0.25">
      <c r="A199" s="8" t="s">
        <v>84</v>
      </c>
      <c r="B199" s="40">
        <f t="shared" si="58"/>
        <v>0</v>
      </c>
      <c r="C199" s="40">
        <f t="shared" si="58"/>
        <v>0</v>
      </c>
      <c r="D199" s="40">
        <f t="shared" si="58"/>
        <v>160000</v>
      </c>
      <c r="E199" s="40">
        <f t="shared" si="58"/>
        <v>0</v>
      </c>
      <c r="F199" s="40">
        <f t="shared" si="57"/>
        <v>160000</v>
      </c>
    </row>
    <row r="200" spans="1:6" ht="29.25" x14ac:dyDescent="0.25">
      <c r="A200" s="8" t="s">
        <v>29</v>
      </c>
      <c r="B200" s="40">
        <f t="shared" si="58"/>
        <v>0</v>
      </c>
      <c r="C200" s="40">
        <f t="shared" si="58"/>
        <v>0</v>
      </c>
      <c r="D200" s="40">
        <f t="shared" si="58"/>
        <v>0</v>
      </c>
      <c r="E200" s="40">
        <f t="shared" si="58"/>
        <v>20000</v>
      </c>
      <c r="F200" s="40">
        <f t="shared" si="57"/>
        <v>20000</v>
      </c>
    </row>
    <row r="201" spans="1:6" ht="43.5" x14ac:dyDescent="0.25">
      <c r="A201" s="8" t="s">
        <v>122</v>
      </c>
      <c r="B201" s="40">
        <f t="shared" si="58"/>
        <v>0</v>
      </c>
      <c r="C201" s="40">
        <f t="shared" si="58"/>
        <v>0</v>
      </c>
      <c r="D201" s="40">
        <f t="shared" si="58"/>
        <v>0</v>
      </c>
      <c r="E201" s="40">
        <f t="shared" si="58"/>
        <v>5000</v>
      </c>
      <c r="F201" s="40">
        <f t="shared" si="57"/>
        <v>5000</v>
      </c>
    </row>
    <row r="202" spans="1:6" x14ac:dyDescent="0.25">
      <c r="A202" s="11" t="s">
        <v>69</v>
      </c>
      <c r="B202" s="55">
        <f>SUM(B203:B205)</f>
        <v>645500</v>
      </c>
      <c r="C202" s="55">
        <f t="shared" ref="C202:E202" si="59">SUM(C203:C205)</f>
        <v>12000</v>
      </c>
      <c r="D202" s="55">
        <f t="shared" si="59"/>
        <v>49999.999999999993</v>
      </c>
      <c r="E202" s="55">
        <f t="shared" si="59"/>
        <v>0</v>
      </c>
      <c r="F202" s="55">
        <f>SUM(B202:E202)</f>
        <v>707500</v>
      </c>
    </row>
    <row r="203" spans="1:6" ht="28.5" x14ac:dyDescent="0.25">
      <c r="A203" s="17" t="s">
        <v>30</v>
      </c>
      <c r="B203" s="40">
        <f t="shared" ref="B203:E205" si="60">+B75*$F$133</f>
        <v>12000</v>
      </c>
      <c r="C203" s="40">
        <f t="shared" si="60"/>
        <v>12000</v>
      </c>
      <c r="D203" s="40">
        <f t="shared" si="60"/>
        <v>0</v>
      </c>
      <c r="E203" s="40">
        <f t="shared" si="60"/>
        <v>0</v>
      </c>
      <c r="F203" s="40">
        <f t="shared" ref="F203:F205" si="61">SUM(B203:E203)</f>
        <v>24000</v>
      </c>
    </row>
    <row r="204" spans="1:6" ht="28.5" x14ac:dyDescent="0.25">
      <c r="A204" s="2" t="s">
        <v>70</v>
      </c>
      <c r="B204" s="40">
        <f t="shared" si="60"/>
        <v>542500</v>
      </c>
      <c r="C204" s="40">
        <f t="shared" si="60"/>
        <v>0</v>
      </c>
      <c r="D204" s="40">
        <f t="shared" si="60"/>
        <v>0</v>
      </c>
      <c r="E204" s="40">
        <f t="shared" si="60"/>
        <v>0</v>
      </c>
      <c r="F204" s="40">
        <f t="shared" si="61"/>
        <v>542500</v>
      </c>
    </row>
    <row r="205" spans="1:6" ht="28.5" x14ac:dyDescent="0.25">
      <c r="A205" s="2" t="s">
        <v>111</v>
      </c>
      <c r="B205" s="40">
        <f t="shared" si="60"/>
        <v>91000</v>
      </c>
      <c r="C205" s="40">
        <f t="shared" si="60"/>
        <v>0</v>
      </c>
      <c r="D205" s="40">
        <f t="shared" si="60"/>
        <v>49999.999999999993</v>
      </c>
      <c r="E205" s="40">
        <f t="shared" si="60"/>
        <v>0</v>
      </c>
      <c r="F205" s="40">
        <f t="shared" si="61"/>
        <v>141000</v>
      </c>
    </row>
    <row r="206" spans="1:6" x14ac:dyDescent="0.25">
      <c r="A206" s="11" t="s">
        <v>71</v>
      </c>
      <c r="B206" s="55">
        <f>SUM(B207:B209)</f>
        <v>274999.99355566804</v>
      </c>
      <c r="C206" s="55">
        <f t="shared" ref="C206:E206" si="62">SUM(C207:C209)</f>
        <v>0</v>
      </c>
      <c r="D206" s="55">
        <f t="shared" si="62"/>
        <v>0</v>
      </c>
      <c r="E206" s="55">
        <f t="shared" si="62"/>
        <v>0</v>
      </c>
      <c r="F206" s="55">
        <f>SUM(B206:E206)</f>
        <v>274999.99355566804</v>
      </c>
    </row>
    <row r="207" spans="1:6" ht="28.5" x14ac:dyDescent="0.25">
      <c r="A207" s="18" t="s">
        <v>113</v>
      </c>
      <c r="B207" s="40">
        <f t="shared" ref="B207:E209" si="63">+B79*$F$133</f>
        <v>79999.997719064006</v>
      </c>
      <c r="C207" s="40">
        <f t="shared" si="63"/>
        <v>0</v>
      </c>
      <c r="D207" s="40">
        <f t="shared" si="63"/>
        <v>0</v>
      </c>
      <c r="E207" s="40">
        <f t="shared" si="63"/>
        <v>0</v>
      </c>
      <c r="F207" s="40">
        <f t="shared" ref="F207:F245" si="64">SUM(B207:E207)</f>
        <v>79999.997719064006</v>
      </c>
    </row>
    <row r="208" spans="1:6" x14ac:dyDescent="0.25">
      <c r="A208" s="18" t="s">
        <v>114</v>
      </c>
      <c r="B208" s="40">
        <f t="shared" si="63"/>
        <v>32999.996545620001</v>
      </c>
      <c r="C208" s="40">
        <f t="shared" si="63"/>
        <v>0</v>
      </c>
      <c r="D208" s="40">
        <f t="shared" si="63"/>
        <v>0</v>
      </c>
      <c r="E208" s="40">
        <f t="shared" si="63"/>
        <v>0</v>
      </c>
      <c r="F208" s="40">
        <f t="shared" si="64"/>
        <v>32999.996545620001</v>
      </c>
    </row>
    <row r="209" spans="1:6" ht="28.5" x14ac:dyDescent="0.25">
      <c r="A209" s="18" t="s">
        <v>126</v>
      </c>
      <c r="B209" s="40">
        <f t="shared" si="63"/>
        <v>161999.99929098401</v>
      </c>
      <c r="C209" s="40">
        <f t="shared" si="63"/>
        <v>0</v>
      </c>
      <c r="D209" s="40">
        <f t="shared" si="63"/>
        <v>0</v>
      </c>
      <c r="E209" s="40">
        <f t="shared" si="63"/>
        <v>0</v>
      </c>
      <c r="F209" s="40">
        <f t="shared" si="64"/>
        <v>161999.99929098401</v>
      </c>
    </row>
    <row r="210" spans="1:6" x14ac:dyDescent="0.25">
      <c r="A210" s="11" t="s">
        <v>72</v>
      </c>
      <c r="B210" s="55">
        <f>SUM(B211)</f>
        <v>0</v>
      </c>
      <c r="C210" s="55">
        <f t="shared" ref="C210:E210" si="65">SUM(C211)</f>
        <v>144919.19</v>
      </c>
      <c r="D210" s="55">
        <f t="shared" si="65"/>
        <v>0</v>
      </c>
      <c r="E210" s="55">
        <f t="shared" si="65"/>
        <v>0</v>
      </c>
      <c r="F210" s="55">
        <f t="shared" si="64"/>
        <v>144919.19</v>
      </c>
    </row>
    <row r="211" spans="1:6" ht="42.75" x14ac:dyDescent="0.25">
      <c r="A211" s="9" t="s">
        <v>73</v>
      </c>
      <c r="B211" s="40">
        <f>+B83*$F$133</f>
        <v>0</v>
      </c>
      <c r="C211" s="40">
        <f>+C83*$F$133</f>
        <v>144919.19</v>
      </c>
      <c r="D211" s="40">
        <f>+D83*$F$133</f>
        <v>0</v>
      </c>
      <c r="E211" s="40">
        <f>+E83*$F$133</f>
        <v>0</v>
      </c>
      <c r="F211" s="40">
        <f t="shared" si="64"/>
        <v>144919.19</v>
      </c>
    </row>
    <row r="212" spans="1:6" x14ac:dyDescent="0.25">
      <c r="A212" s="11" t="s">
        <v>75</v>
      </c>
      <c r="B212" s="55">
        <f>+B213</f>
        <v>0</v>
      </c>
      <c r="C212" s="55">
        <f t="shared" ref="C212:E212" si="66">+C213</f>
        <v>0</v>
      </c>
      <c r="D212" s="55">
        <f t="shared" si="66"/>
        <v>7200</v>
      </c>
      <c r="E212" s="55">
        <f t="shared" si="66"/>
        <v>12000</v>
      </c>
      <c r="F212" s="55">
        <f t="shared" si="64"/>
        <v>19200</v>
      </c>
    </row>
    <row r="213" spans="1:6" x14ac:dyDescent="0.25">
      <c r="A213" s="13" t="s">
        <v>76</v>
      </c>
      <c r="B213" s="40">
        <f>+B85*$F$133</f>
        <v>0</v>
      </c>
      <c r="C213" s="40">
        <f>+C85*$F$133</f>
        <v>0</v>
      </c>
      <c r="D213" s="40">
        <f>+D85*$F$133</f>
        <v>7200</v>
      </c>
      <c r="E213" s="40">
        <f>+E85*$F$133</f>
        <v>12000</v>
      </c>
      <c r="F213" s="40">
        <f t="shared" si="64"/>
        <v>19200</v>
      </c>
    </row>
    <row r="214" spans="1:6" x14ac:dyDescent="0.25">
      <c r="A214" s="11" t="s">
        <v>74</v>
      </c>
      <c r="B214" s="30">
        <f>SUM(B215:B230)</f>
        <v>0</v>
      </c>
      <c r="C214" s="30">
        <f t="shared" ref="C214:E214" si="67">SUM(C215:C230)</f>
        <v>156014</v>
      </c>
      <c r="D214" s="30">
        <f t="shared" si="67"/>
        <v>0</v>
      </c>
      <c r="E214" s="30">
        <f t="shared" si="67"/>
        <v>0</v>
      </c>
      <c r="F214" s="30">
        <f t="shared" si="64"/>
        <v>156014</v>
      </c>
    </row>
    <row r="215" spans="1:6" x14ac:dyDescent="0.25">
      <c r="A215" s="8" t="s">
        <v>97</v>
      </c>
      <c r="B215" s="40">
        <f t="shared" ref="B215:E230" si="68">+B87*$F$133</f>
        <v>0</v>
      </c>
      <c r="C215" s="40">
        <f t="shared" si="68"/>
        <v>36000</v>
      </c>
      <c r="D215" s="40">
        <f t="shared" si="68"/>
        <v>0</v>
      </c>
      <c r="E215" s="40">
        <f t="shared" si="68"/>
        <v>0</v>
      </c>
      <c r="F215" s="40">
        <f t="shared" si="64"/>
        <v>36000</v>
      </c>
    </row>
    <row r="216" spans="1:6" ht="28.5" x14ac:dyDescent="0.25">
      <c r="A216" s="8" t="s">
        <v>31</v>
      </c>
      <c r="B216" s="40">
        <f t="shared" si="68"/>
        <v>0</v>
      </c>
      <c r="C216" s="40">
        <f t="shared" si="68"/>
        <v>15600</v>
      </c>
      <c r="D216" s="40">
        <f t="shared" si="68"/>
        <v>0</v>
      </c>
      <c r="E216" s="40">
        <f t="shared" si="68"/>
        <v>0</v>
      </c>
      <c r="F216" s="40">
        <f t="shared" si="64"/>
        <v>15600</v>
      </c>
    </row>
    <row r="217" spans="1:6" x14ac:dyDescent="0.25">
      <c r="A217" s="8" t="s">
        <v>32</v>
      </c>
      <c r="B217" s="40">
        <f t="shared" si="68"/>
        <v>0</v>
      </c>
      <c r="C217" s="40">
        <f t="shared" si="68"/>
        <v>1200</v>
      </c>
      <c r="D217" s="40">
        <f t="shared" si="68"/>
        <v>0</v>
      </c>
      <c r="E217" s="40">
        <f t="shared" si="68"/>
        <v>0</v>
      </c>
      <c r="F217" s="40">
        <f t="shared" si="64"/>
        <v>1200</v>
      </c>
    </row>
    <row r="218" spans="1:6" x14ac:dyDescent="0.25">
      <c r="A218" s="8" t="s">
        <v>33</v>
      </c>
      <c r="B218" s="40">
        <f t="shared" si="68"/>
        <v>0</v>
      </c>
      <c r="C218" s="40">
        <f t="shared" si="68"/>
        <v>1000</v>
      </c>
      <c r="D218" s="40">
        <f t="shared" si="68"/>
        <v>0</v>
      </c>
      <c r="E218" s="40">
        <f t="shared" si="68"/>
        <v>0</v>
      </c>
      <c r="F218" s="40">
        <f t="shared" si="64"/>
        <v>1000</v>
      </c>
    </row>
    <row r="219" spans="1:6" x14ac:dyDescent="0.25">
      <c r="A219" s="8" t="s">
        <v>34</v>
      </c>
      <c r="B219" s="40">
        <f t="shared" si="68"/>
        <v>0</v>
      </c>
      <c r="C219" s="40">
        <f t="shared" si="68"/>
        <v>1000</v>
      </c>
      <c r="D219" s="40">
        <f t="shared" si="68"/>
        <v>0</v>
      </c>
      <c r="E219" s="40">
        <f t="shared" si="68"/>
        <v>0</v>
      </c>
      <c r="F219" s="40">
        <f t="shared" si="64"/>
        <v>1000</v>
      </c>
    </row>
    <row r="220" spans="1:6" x14ac:dyDescent="0.25">
      <c r="A220" s="8" t="s">
        <v>35</v>
      </c>
      <c r="B220" s="40">
        <f t="shared" si="68"/>
        <v>0</v>
      </c>
      <c r="C220" s="40">
        <f t="shared" si="68"/>
        <v>9000</v>
      </c>
      <c r="D220" s="40">
        <f t="shared" si="68"/>
        <v>0</v>
      </c>
      <c r="E220" s="40">
        <f t="shared" si="68"/>
        <v>0</v>
      </c>
      <c r="F220" s="40">
        <f t="shared" si="64"/>
        <v>9000</v>
      </c>
    </row>
    <row r="221" spans="1:6" x14ac:dyDescent="0.25">
      <c r="A221" s="8" t="s">
        <v>36</v>
      </c>
      <c r="B221" s="40">
        <f t="shared" si="68"/>
        <v>0</v>
      </c>
      <c r="C221" s="40">
        <f t="shared" si="68"/>
        <v>25200</v>
      </c>
      <c r="D221" s="40">
        <f t="shared" si="68"/>
        <v>0</v>
      </c>
      <c r="E221" s="40">
        <f t="shared" si="68"/>
        <v>0</v>
      </c>
      <c r="F221" s="40">
        <f t="shared" si="64"/>
        <v>25200</v>
      </c>
    </row>
    <row r="222" spans="1:6" x14ac:dyDescent="0.25">
      <c r="A222" s="8" t="s">
        <v>37</v>
      </c>
      <c r="B222" s="40">
        <f t="shared" si="68"/>
        <v>0</v>
      </c>
      <c r="C222" s="40">
        <f t="shared" si="68"/>
        <v>2800</v>
      </c>
      <c r="D222" s="40">
        <f t="shared" si="68"/>
        <v>0</v>
      </c>
      <c r="E222" s="40">
        <f t="shared" si="68"/>
        <v>0</v>
      </c>
      <c r="F222" s="40">
        <f t="shared" si="64"/>
        <v>2800</v>
      </c>
    </row>
    <row r="223" spans="1:6" x14ac:dyDescent="0.25">
      <c r="A223" s="8" t="s">
        <v>112</v>
      </c>
      <c r="B223" s="40">
        <f t="shared" si="68"/>
        <v>0</v>
      </c>
      <c r="C223" s="40">
        <f t="shared" si="68"/>
        <v>8000</v>
      </c>
      <c r="D223" s="40">
        <f t="shared" si="68"/>
        <v>0</v>
      </c>
      <c r="E223" s="40">
        <f t="shared" si="68"/>
        <v>0</v>
      </c>
      <c r="F223" s="40">
        <f t="shared" si="64"/>
        <v>8000</v>
      </c>
    </row>
    <row r="224" spans="1:6" x14ac:dyDescent="0.25">
      <c r="A224" s="8" t="s">
        <v>38</v>
      </c>
      <c r="B224" s="40">
        <f t="shared" si="68"/>
        <v>0</v>
      </c>
      <c r="C224" s="40">
        <f t="shared" si="68"/>
        <v>5464</v>
      </c>
      <c r="D224" s="40">
        <f t="shared" si="68"/>
        <v>0</v>
      </c>
      <c r="E224" s="40">
        <f t="shared" si="68"/>
        <v>0</v>
      </c>
      <c r="F224" s="40">
        <f t="shared" si="64"/>
        <v>5464</v>
      </c>
    </row>
    <row r="225" spans="1:6" ht="29.25" x14ac:dyDescent="0.25">
      <c r="A225" s="8" t="s">
        <v>125</v>
      </c>
      <c r="B225" s="40">
        <f t="shared" si="68"/>
        <v>0</v>
      </c>
      <c r="C225" s="40">
        <f t="shared" si="68"/>
        <v>22400</v>
      </c>
      <c r="D225" s="40">
        <f t="shared" si="68"/>
        <v>0</v>
      </c>
      <c r="E225" s="40">
        <f t="shared" si="68"/>
        <v>0</v>
      </c>
      <c r="F225" s="40">
        <f t="shared" si="64"/>
        <v>22400</v>
      </c>
    </row>
    <row r="226" spans="1:6" x14ac:dyDescent="0.25">
      <c r="A226" s="8" t="s">
        <v>131</v>
      </c>
      <c r="B226" s="40">
        <f t="shared" si="68"/>
        <v>0</v>
      </c>
      <c r="C226" s="40">
        <f t="shared" si="68"/>
        <v>2100</v>
      </c>
      <c r="D226" s="40">
        <f t="shared" si="68"/>
        <v>0</v>
      </c>
      <c r="E226" s="40">
        <f t="shared" si="68"/>
        <v>0</v>
      </c>
      <c r="F226" s="40">
        <f t="shared" si="64"/>
        <v>2100</v>
      </c>
    </row>
    <row r="227" spans="1:6" x14ac:dyDescent="0.25">
      <c r="A227" s="8" t="s">
        <v>50</v>
      </c>
      <c r="B227" s="40">
        <f t="shared" si="68"/>
        <v>0</v>
      </c>
      <c r="C227" s="40">
        <f t="shared" si="68"/>
        <v>8400</v>
      </c>
      <c r="D227" s="40">
        <f t="shared" si="68"/>
        <v>0</v>
      </c>
      <c r="E227" s="40">
        <f t="shared" si="68"/>
        <v>0</v>
      </c>
      <c r="F227" s="40">
        <f t="shared" si="64"/>
        <v>8400</v>
      </c>
    </row>
    <row r="228" spans="1:6" x14ac:dyDescent="0.25">
      <c r="A228" s="8" t="s">
        <v>132</v>
      </c>
      <c r="B228" s="40">
        <f t="shared" si="68"/>
        <v>0</v>
      </c>
      <c r="C228" s="40">
        <f t="shared" si="68"/>
        <v>8400</v>
      </c>
      <c r="D228" s="40">
        <f t="shared" si="68"/>
        <v>0</v>
      </c>
      <c r="E228" s="40">
        <f t="shared" si="68"/>
        <v>0</v>
      </c>
      <c r="F228" s="40">
        <f t="shared" si="64"/>
        <v>8400</v>
      </c>
    </row>
    <row r="229" spans="1:6" x14ac:dyDescent="0.25">
      <c r="A229" s="19" t="s">
        <v>133</v>
      </c>
      <c r="B229" s="40">
        <f t="shared" si="68"/>
        <v>0</v>
      </c>
      <c r="C229" s="40">
        <f t="shared" si="68"/>
        <v>7350</v>
      </c>
      <c r="D229" s="40">
        <f t="shared" si="68"/>
        <v>0</v>
      </c>
      <c r="E229" s="40">
        <f t="shared" si="68"/>
        <v>0</v>
      </c>
      <c r="F229" s="40">
        <f t="shared" si="64"/>
        <v>7350</v>
      </c>
    </row>
    <row r="230" spans="1:6" x14ac:dyDescent="0.25">
      <c r="A230" s="8" t="s">
        <v>39</v>
      </c>
      <c r="B230" s="40">
        <f t="shared" si="68"/>
        <v>0</v>
      </c>
      <c r="C230" s="40">
        <f t="shared" si="68"/>
        <v>2100</v>
      </c>
      <c r="D230" s="40">
        <f t="shared" si="68"/>
        <v>0</v>
      </c>
      <c r="E230" s="40">
        <f t="shared" si="68"/>
        <v>0</v>
      </c>
      <c r="F230" s="40">
        <f t="shared" si="64"/>
        <v>2100</v>
      </c>
    </row>
    <row r="231" spans="1:6" x14ac:dyDescent="0.25">
      <c r="A231" s="11" t="s">
        <v>77</v>
      </c>
      <c r="B231" s="55">
        <f>SUM(B232)</f>
        <v>40000</v>
      </c>
      <c r="C231" s="55">
        <f t="shared" ref="C231:E231" si="69">SUM(C232)</f>
        <v>110000</v>
      </c>
      <c r="D231" s="55">
        <f t="shared" si="69"/>
        <v>0</v>
      </c>
      <c r="E231" s="55">
        <f t="shared" si="69"/>
        <v>0</v>
      </c>
      <c r="F231" s="55">
        <f t="shared" si="64"/>
        <v>150000</v>
      </c>
    </row>
    <row r="232" spans="1:6" x14ac:dyDescent="0.25">
      <c r="A232" s="9" t="s">
        <v>45</v>
      </c>
      <c r="B232" s="40">
        <f>+B104*$F$133</f>
        <v>40000</v>
      </c>
      <c r="C232" s="40">
        <f>+C104*$F$133</f>
        <v>110000</v>
      </c>
      <c r="D232" s="40">
        <f>+D104*$F$133</f>
        <v>0</v>
      </c>
      <c r="E232" s="40">
        <f>+E104*$F$133</f>
        <v>0</v>
      </c>
      <c r="F232" s="40">
        <f t="shared" si="64"/>
        <v>150000</v>
      </c>
    </row>
    <row r="233" spans="1:6" x14ac:dyDescent="0.25">
      <c r="A233" s="11" t="s">
        <v>78</v>
      </c>
      <c r="B233" s="55">
        <f>SUM(B234:B235)</f>
        <v>25000</v>
      </c>
      <c r="C233" s="55">
        <f t="shared" ref="C233:E233" si="70">SUM(C234:C235)</f>
        <v>150000</v>
      </c>
      <c r="D233" s="55">
        <f t="shared" si="70"/>
        <v>325000</v>
      </c>
      <c r="E233" s="55">
        <f t="shared" si="70"/>
        <v>0</v>
      </c>
      <c r="F233" s="55">
        <f t="shared" si="64"/>
        <v>500000</v>
      </c>
    </row>
    <row r="234" spans="1:6" ht="42.75" x14ac:dyDescent="0.25">
      <c r="A234" s="2" t="s">
        <v>79</v>
      </c>
      <c r="B234" s="40">
        <f t="shared" ref="B234:E235" si="71">+B106*$F$133</f>
        <v>20000</v>
      </c>
      <c r="C234" s="40">
        <f t="shared" si="71"/>
        <v>70000</v>
      </c>
      <c r="D234" s="40">
        <f t="shared" si="71"/>
        <v>110000</v>
      </c>
      <c r="E234" s="40">
        <f t="shared" si="71"/>
        <v>0</v>
      </c>
      <c r="F234" s="40">
        <f t="shared" si="64"/>
        <v>200000</v>
      </c>
    </row>
    <row r="235" spans="1:6" ht="28.5" x14ac:dyDescent="0.25">
      <c r="A235" s="2" t="s">
        <v>44</v>
      </c>
      <c r="B235" s="40">
        <f t="shared" si="71"/>
        <v>5000</v>
      </c>
      <c r="C235" s="40">
        <f t="shared" si="71"/>
        <v>80000</v>
      </c>
      <c r="D235" s="40">
        <f t="shared" si="71"/>
        <v>215000</v>
      </c>
      <c r="E235" s="40">
        <f t="shared" si="71"/>
        <v>0</v>
      </c>
      <c r="F235" s="40">
        <f t="shared" si="64"/>
        <v>300000</v>
      </c>
    </row>
    <row r="236" spans="1:6" ht="30" x14ac:dyDescent="0.25">
      <c r="A236" s="11" t="s">
        <v>80</v>
      </c>
      <c r="B236" s="55">
        <f>SUM(B237:B238)</f>
        <v>0</v>
      </c>
      <c r="C236" s="55">
        <f t="shared" ref="C236:E236" si="72">SUM(C237:C238)</f>
        <v>4500</v>
      </c>
      <c r="D236" s="55">
        <f t="shared" si="72"/>
        <v>10000</v>
      </c>
      <c r="E236" s="55">
        <f t="shared" si="72"/>
        <v>21000</v>
      </c>
      <c r="F236" s="55">
        <f t="shared" si="64"/>
        <v>35500</v>
      </c>
    </row>
    <row r="237" spans="1:6" ht="28.5" x14ac:dyDescent="0.25">
      <c r="A237" s="2" t="s">
        <v>27</v>
      </c>
      <c r="B237" s="40">
        <f t="shared" ref="B237:E238" si="73">+B109*$F$133</f>
        <v>0</v>
      </c>
      <c r="C237" s="40">
        <f t="shared" si="73"/>
        <v>4500</v>
      </c>
      <c r="D237" s="40">
        <f t="shared" si="73"/>
        <v>0</v>
      </c>
      <c r="E237" s="40">
        <f t="shared" si="73"/>
        <v>4500</v>
      </c>
      <c r="F237" s="39">
        <f t="shared" si="64"/>
        <v>9000</v>
      </c>
    </row>
    <row r="238" spans="1:6" x14ac:dyDescent="0.25">
      <c r="A238" s="2" t="s">
        <v>28</v>
      </c>
      <c r="B238" s="40">
        <f t="shared" si="73"/>
        <v>0</v>
      </c>
      <c r="C238" s="40">
        <f t="shared" si="73"/>
        <v>0</v>
      </c>
      <c r="D238" s="40">
        <f t="shared" si="73"/>
        <v>10000</v>
      </c>
      <c r="E238" s="40">
        <f t="shared" si="73"/>
        <v>16500</v>
      </c>
      <c r="F238" s="41">
        <f t="shared" si="64"/>
        <v>26500</v>
      </c>
    </row>
    <row r="239" spans="1:6" x14ac:dyDescent="0.25">
      <c r="A239" s="11" t="s">
        <v>81</v>
      </c>
      <c r="B239" s="55">
        <f>SUM(B240:B241)</f>
        <v>0</v>
      </c>
      <c r="C239" s="55">
        <f t="shared" ref="C239:E239" si="74">SUM(C240:C241)</f>
        <v>0</v>
      </c>
      <c r="D239" s="55">
        <f t="shared" si="74"/>
        <v>0</v>
      </c>
      <c r="E239" s="55">
        <f t="shared" si="74"/>
        <v>19200</v>
      </c>
      <c r="F239" s="55">
        <f t="shared" si="64"/>
        <v>19200</v>
      </c>
    </row>
    <row r="240" spans="1:6" x14ac:dyDescent="0.25">
      <c r="A240" s="2" t="s">
        <v>42</v>
      </c>
      <c r="B240" s="40">
        <f t="shared" ref="B240:E241" si="75">+B112*$F$133</f>
        <v>0</v>
      </c>
      <c r="C240" s="40">
        <f t="shared" si="75"/>
        <v>0</v>
      </c>
      <c r="D240" s="40">
        <f t="shared" si="75"/>
        <v>0</v>
      </c>
      <c r="E240" s="40">
        <f t="shared" si="75"/>
        <v>7200</v>
      </c>
      <c r="F240" s="39">
        <f t="shared" si="64"/>
        <v>7200</v>
      </c>
    </row>
    <row r="241" spans="1:6" ht="28.5" x14ac:dyDescent="0.25">
      <c r="A241" s="2" t="s">
        <v>43</v>
      </c>
      <c r="B241" s="40">
        <f t="shared" si="75"/>
        <v>0</v>
      </c>
      <c r="C241" s="40">
        <f t="shared" si="75"/>
        <v>0</v>
      </c>
      <c r="D241" s="40">
        <f t="shared" si="75"/>
        <v>0</v>
      </c>
      <c r="E241" s="40">
        <f t="shared" si="75"/>
        <v>12000</v>
      </c>
      <c r="F241" s="41">
        <f t="shared" si="64"/>
        <v>12000</v>
      </c>
    </row>
    <row r="242" spans="1:6" x14ac:dyDescent="0.25">
      <c r="A242" s="11" t="s">
        <v>82</v>
      </c>
      <c r="B242" s="55">
        <f>SUM(B243:B245)</f>
        <v>0</v>
      </c>
      <c r="C242" s="55">
        <f t="shared" ref="C242:E242" si="76">SUM(C243:C245)</f>
        <v>19000</v>
      </c>
      <c r="D242" s="55">
        <f t="shared" si="76"/>
        <v>30000</v>
      </c>
      <c r="E242" s="55">
        <f t="shared" si="76"/>
        <v>118999.99999999999</v>
      </c>
      <c r="F242" s="40">
        <f t="shared" si="64"/>
        <v>168000</v>
      </c>
    </row>
    <row r="243" spans="1:6" ht="28.5" x14ac:dyDescent="0.25">
      <c r="A243" s="2" t="s">
        <v>41</v>
      </c>
      <c r="B243" s="40">
        <f t="shared" ref="B243:E245" si="77">+B115*$F$133</f>
        <v>0</v>
      </c>
      <c r="C243" s="40">
        <f t="shared" si="77"/>
        <v>0</v>
      </c>
      <c r="D243" s="40">
        <f t="shared" si="77"/>
        <v>30000</v>
      </c>
      <c r="E243" s="40">
        <f t="shared" si="77"/>
        <v>99999.999999999985</v>
      </c>
      <c r="F243" s="40">
        <f t="shared" si="64"/>
        <v>129999.99999999999</v>
      </c>
    </row>
    <row r="244" spans="1:6" ht="28.5" x14ac:dyDescent="0.25">
      <c r="A244" s="2" t="s">
        <v>54</v>
      </c>
      <c r="B244" s="40">
        <f t="shared" si="77"/>
        <v>0</v>
      </c>
      <c r="C244" s="40">
        <f t="shared" si="77"/>
        <v>15000</v>
      </c>
      <c r="D244" s="40">
        <f t="shared" si="77"/>
        <v>0</v>
      </c>
      <c r="E244" s="40">
        <f t="shared" si="77"/>
        <v>15000</v>
      </c>
      <c r="F244" s="40">
        <f t="shared" si="64"/>
        <v>30000</v>
      </c>
    </row>
    <row r="245" spans="1:6" ht="28.5" x14ac:dyDescent="0.25">
      <c r="A245" s="2" t="s">
        <v>40</v>
      </c>
      <c r="B245" s="40">
        <f t="shared" si="77"/>
        <v>0</v>
      </c>
      <c r="C245" s="40">
        <f t="shared" si="77"/>
        <v>4000</v>
      </c>
      <c r="D245" s="40">
        <f t="shared" si="77"/>
        <v>0</v>
      </c>
      <c r="E245" s="40">
        <f t="shared" si="77"/>
        <v>4000</v>
      </c>
      <c r="F245" s="40">
        <f t="shared" si="64"/>
        <v>8000</v>
      </c>
    </row>
    <row r="246" spans="1:6" x14ac:dyDescent="0.25">
      <c r="A246" s="10" t="s">
        <v>10</v>
      </c>
      <c r="B246" s="30">
        <f>+B136+B196</f>
        <v>1165699.993555668</v>
      </c>
      <c r="C246" s="30">
        <f>+C136+C196</f>
        <v>1123883.19</v>
      </c>
      <c r="D246" s="30">
        <f>+D136+D196</f>
        <v>1258000</v>
      </c>
      <c r="E246" s="30">
        <f>+E136+E196</f>
        <v>509616.66666666669</v>
      </c>
      <c r="F246" s="30">
        <f>+F136+F196</f>
        <v>4057199.8502223352</v>
      </c>
    </row>
    <row r="247" spans="1:6" x14ac:dyDescent="0.25">
      <c r="A247" s="15" t="s">
        <v>7</v>
      </c>
      <c r="B247" s="31">
        <f>SUM(B248:B252)</f>
        <v>92411.488335200003</v>
      </c>
      <c r="C247" s="31">
        <f t="shared" ref="C247:D247" si="78">SUM(C248:C252)</f>
        <v>129114.1187352</v>
      </c>
      <c r="D247" s="31">
        <f t="shared" si="78"/>
        <v>33211.278335199997</v>
      </c>
      <c r="E247" s="31">
        <f>SUM(E248:E252)</f>
        <v>69915.045843600019</v>
      </c>
      <c r="F247" s="31">
        <f>SUM(F248:F252)</f>
        <v>324651.93124920008</v>
      </c>
    </row>
    <row r="248" spans="1:6" x14ac:dyDescent="0.25">
      <c r="A248" s="2" t="s">
        <v>85</v>
      </c>
      <c r="B248" s="40">
        <f>+B120*$F$133</f>
        <v>22600.2200404</v>
      </c>
      <c r="C248" s="40">
        <f t="shared" ref="B248:E253" si="79">+C120*$F$133</f>
        <v>22600.2200404</v>
      </c>
      <c r="D248" s="40">
        <f t="shared" si="79"/>
        <v>22600.2200404</v>
      </c>
      <c r="E248" s="40">
        <f t="shared" si="79"/>
        <v>22600.2200404</v>
      </c>
      <c r="F248" s="40">
        <f>SUM(B248:E248)</f>
        <v>90400.880161599998</v>
      </c>
    </row>
    <row r="249" spans="1:6" x14ac:dyDescent="0.25">
      <c r="A249" s="2" t="s">
        <v>86</v>
      </c>
      <c r="B249" s="40">
        <f t="shared" si="79"/>
        <v>33371.919999999998</v>
      </c>
      <c r="C249" s="40">
        <f t="shared" si="79"/>
        <v>33371.9</v>
      </c>
      <c r="D249" s="40">
        <f t="shared" si="79"/>
        <v>0</v>
      </c>
      <c r="E249" s="40">
        <f t="shared" si="79"/>
        <v>0</v>
      </c>
      <c r="F249" s="40">
        <f t="shared" ref="F249:F253" si="80">SUM(B249:E249)</f>
        <v>66743.820000000007</v>
      </c>
    </row>
    <row r="250" spans="1:6" x14ac:dyDescent="0.25">
      <c r="A250" s="2" t="s">
        <v>87</v>
      </c>
      <c r="B250" s="40">
        <f t="shared" si="79"/>
        <v>25828.29</v>
      </c>
      <c r="C250" s="40">
        <f t="shared" si="79"/>
        <v>25828.29</v>
      </c>
      <c r="D250" s="40">
        <f t="shared" si="79"/>
        <v>0</v>
      </c>
      <c r="E250" s="40">
        <f t="shared" si="79"/>
        <v>0</v>
      </c>
      <c r="F250" s="40">
        <f t="shared" si="80"/>
        <v>51656.58</v>
      </c>
    </row>
    <row r="251" spans="1:6" x14ac:dyDescent="0.25">
      <c r="A251" s="2" t="s">
        <v>48</v>
      </c>
      <c r="B251" s="40">
        <f t="shared" si="79"/>
        <v>10611.058294799996</v>
      </c>
      <c r="C251" s="40">
        <f t="shared" si="79"/>
        <v>10611.058294799996</v>
      </c>
      <c r="D251" s="40">
        <f t="shared" si="79"/>
        <v>10611.058294799996</v>
      </c>
      <c r="E251" s="40">
        <f t="shared" si="79"/>
        <v>10612.175403199997</v>
      </c>
      <c r="F251" s="40">
        <f t="shared" si="80"/>
        <v>42445.350287599984</v>
      </c>
    </row>
    <row r="252" spans="1:6" x14ac:dyDescent="0.25">
      <c r="A252" s="2" t="s">
        <v>8</v>
      </c>
      <c r="B252" s="40">
        <f t="shared" si="79"/>
        <v>0</v>
      </c>
      <c r="C252" s="40">
        <f t="shared" si="79"/>
        <v>36702.65040000002</v>
      </c>
      <c r="D252" s="40">
        <f t="shared" si="79"/>
        <v>0</v>
      </c>
      <c r="E252" s="40">
        <f t="shared" si="79"/>
        <v>36702.65040000002</v>
      </c>
      <c r="F252" s="40">
        <f t="shared" si="80"/>
        <v>73405.300800000041</v>
      </c>
    </row>
    <row r="253" spans="1:6" x14ac:dyDescent="0.25">
      <c r="A253" s="15" t="s">
        <v>9</v>
      </c>
      <c r="B253" s="31">
        <f t="shared" si="79"/>
        <v>63536.6573584</v>
      </c>
      <c r="C253" s="31">
        <f t="shared" si="79"/>
        <v>63536.6573584</v>
      </c>
      <c r="D253" s="31">
        <f t="shared" si="79"/>
        <v>63536.6573584</v>
      </c>
      <c r="E253" s="31">
        <f t="shared" si="79"/>
        <v>63537.774466800001</v>
      </c>
      <c r="F253" s="31">
        <f t="shared" si="80"/>
        <v>254147.74654200001</v>
      </c>
    </row>
    <row r="254" spans="1:6" x14ac:dyDescent="0.25">
      <c r="A254" s="16" t="s">
        <v>0</v>
      </c>
      <c r="B254" s="32">
        <f>B246+B247+B253</f>
        <v>1321648.139249268</v>
      </c>
      <c r="C254" s="32">
        <f t="shared" ref="C254:F254" si="81">C246+C247+C253</f>
        <v>1316533.9660936</v>
      </c>
      <c r="D254" s="32">
        <f t="shared" si="81"/>
        <v>1354747.9356936</v>
      </c>
      <c r="E254" s="32">
        <f t="shared" si="81"/>
        <v>643069.48697706673</v>
      </c>
      <c r="F254" s="32">
        <f t="shared" si="81"/>
        <v>4635999.5280135358</v>
      </c>
    </row>
    <row r="256" spans="1:6" x14ac:dyDescent="0.25">
      <c r="F256" s="56"/>
    </row>
  </sheetData>
  <mergeCells count="18">
    <mergeCell ref="A2:F2"/>
    <mergeCell ref="B3:F3"/>
    <mergeCell ref="B4:F4"/>
    <mergeCell ref="A6:A7"/>
    <mergeCell ref="B6:B7"/>
    <mergeCell ref="C6:C7"/>
    <mergeCell ref="D6:D7"/>
    <mergeCell ref="E6:E7"/>
    <mergeCell ref="F6:F7"/>
    <mergeCell ref="A129:F129"/>
    <mergeCell ref="B130:F130"/>
    <mergeCell ref="B131:F131"/>
    <mergeCell ref="A134:A135"/>
    <mergeCell ref="B134:B135"/>
    <mergeCell ref="C134:C135"/>
    <mergeCell ref="D134:D135"/>
    <mergeCell ref="E134:E135"/>
    <mergeCell ref="F134:F135"/>
  </mergeCells>
  <pageMargins left="0.25" right="0.25" top="0.28999999999999998" bottom="0.28999999999999998" header="0.3" footer="0.3"/>
  <pageSetup scale="7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930C948DE98604988CCDEBEDA871E67" ma:contentTypeVersion="0" ma:contentTypeDescription="A content type to manage public (operations) IDB documents" ma:contentTypeScope="" ma:versionID="f14ea56033c0db37ddf5e95ba927851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63ae34af386353174007fb9d16a7ad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2a528193-a89f-4eb4-9935-633745fee146}" ma:internalName="TaxCatchAll" ma:showField="CatchAllData" ma:web="3fdda76b-d0f7-4777-be85-e70c54c168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2a528193-a89f-4eb4-9935-633745fee146}" ma:internalName="TaxCatchAllLabel" ma:readOnly="true" ma:showField="CatchAllDataLabel" ma:web="3fdda76b-d0f7-4777-be85-e70c54c168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40257744</IDBDocs_x0020_Number>
    <Document_x0020_Author xmlns="9c571b2f-e523-4ab2-ba2e-09e151a03ef4">Sangines, Mario F.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NI-X1012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RM-GIP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76818475-9636-44CD-88B9-CB22767E455B}"/>
</file>

<file path=customXml/itemProps2.xml><?xml version="1.0" encoding="utf-8"?>
<ds:datastoreItem xmlns:ds="http://schemas.openxmlformats.org/officeDocument/2006/customXml" ds:itemID="{11A7A15D-A33E-4F43-B902-737848B60011}"/>
</file>

<file path=customXml/itemProps3.xml><?xml version="1.0" encoding="utf-8"?>
<ds:datastoreItem xmlns:ds="http://schemas.openxmlformats.org/officeDocument/2006/customXml" ds:itemID="{D44A6C00-C0C3-47D2-A62D-EE25190F5CBA}"/>
</file>

<file path=customXml/itemProps4.xml><?xml version="1.0" encoding="utf-8"?>
<ds:datastoreItem xmlns:ds="http://schemas.openxmlformats.org/officeDocument/2006/customXml" ds:itemID="{A06002C6-B789-4032-BB03-1902B65D0383}"/>
</file>

<file path=customXml/itemProps5.xml><?xml version="1.0" encoding="utf-8"?>
<ds:datastoreItem xmlns:ds="http://schemas.openxmlformats.org/officeDocument/2006/customXml" ds:itemID="{F3A38485-F0F9-4F93-A8FB-3CEC70CF8F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Presupuesto EUROS y DOLARES</vt:lpstr>
      <vt:lpstr>RESUMEN</vt:lpstr>
      <vt:lpstr>Presupuesto EUROS y DOLARES (1)</vt:lpstr>
      <vt:lpstr>'Presupuesto EUROS y DOLARES'!Print_Area</vt:lpstr>
      <vt:lpstr>'Presupuesto EUROS y DOLARES (1)'!Print_Area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plurianual Componente INIDE UE-BID 2016-2019 22 abril 2016</dc:title>
  <dc:creator>INIDE</dc:creator>
  <cp:lastModifiedBy>IADB</cp:lastModifiedBy>
  <cp:lastPrinted>2016-05-20T15:57:47Z</cp:lastPrinted>
  <dcterms:created xsi:type="dcterms:W3CDTF">2008-08-20T18:31:37Z</dcterms:created>
  <dcterms:modified xsi:type="dcterms:W3CDTF">2016-12-14T19:01:57Z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0x01010046CF21643EE8D14686A648AA6DAD0892007930C948DE98604988CCDEBEDA871E67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