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45" yWindow="3270" windowWidth="12240" windowHeight="7155"/>
  </bookViews>
  <sheets>
    <sheet name="PLAN DE ADQUISICIONES NI-X1012" sheetId="1" r:id="rId1"/>
  </sheets>
  <definedNames>
    <definedName name="_xlnm.Print_Titles" localSheetId="0">'PLAN DE ADQUISICIONES NI-X1012'!$8:$9</definedName>
  </definedNames>
  <calcPr calcId="145621"/>
</workbook>
</file>

<file path=xl/calcChain.xml><?xml version="1.0" encoding="utf-8"?>
<calcChain xmlns="http://schemas.openxmlformats.org/spreadsheetml/2006/main">
  <c r="E73" i="1" l="1"/>
  <c r="E62" i="1"/>
  <c r="E53" i="1"/>
  <c r="E52" i="1"/>
  <c r="E39" i="1"/>
  <c r="E71" i="1"/>
  <c r="E70" i="1"/>
  <c r="E69" i="1"/>
  <c r="E59" i="1"/>
  <c r="E54" i="1"/>
  <c r="E12" i="1"/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8" i="1"/>
  <c r="E40" i="1"/>
  <c r="E41" i="1"/>
  <c r="E42" i="1"/>
  <c r="E43" i="1"/>
  <c r="E44" i="1"/>
  <c r="E45" i="1"/>
  <c r="E46" i="1"/>
  <c r="E47" i="1"/>
  <c r="E48" i="1"/>
  <c r="E49" i="1"/>
  <c r="E50" i="1"/>
  <c r="E51" i="1"/>
  <c r="E72" i="1"/>
  <c r="E68" i="1" s="1"/>
  <c r="E32" i="1"/>
  <c r="E33" i="1"/>
  <c r="E35" i="1"/>
  <c r="E34" i="1" s="1"/>
  <c r="E56" i="1"/>
  <c r="E57" i="1"/>
  <c r="E58" i="1"/>
  <c r="E60" i="1"/>
  <c r="E63" i="1"/>
  <c r="E64" i="1"/>
  <c r="E61" i="1" s="1"/>
  <c r="E65" i="1"/>
  <c r="E66" i="1"/>
  <c r="E37" i="1" l="1"/>
  <c r="E55" i="1"/>
  <c r="E11" i="1"/>
  <c r="E67" i="1"/>
  <c r="E31" i="1"/>
  <c r="E10" i="1" l="1"/>
  <c r="H7" i="1"/>
  <c r="E36" i="1"/>
  <c r="L7" i="1"/>
  <c r="E74" i="1" l="1"/>
</calcChain>
</file>

<file path=xl/sharedStrings.xml><?xml version="1.0" encoding="utf-8"?>
<sst xmlns="http://schemas.openxmlformats.org/spreadsheetml/2006/main" count="219" uniqueCount="106">
  <si>
    <t>Fuente de Financiamiento y porcentaje</t>
  </si>
  <si>
    <t>Local / Otro %</t>
  </si>
  <si>
    <t>Comentarios</t>
  </si>
  <si>
    <t xml:space="preserve"> </t>
  </si>
  <si>
    <t>Total</t>
  </si>
  <si>
    <t>Ref. POA</t>
  </si>
  <si>
    <t>PLAN DE ADQUISICIONES  DE COOPERACIONES TECNICAS NO REEMBOLSABLES</t>
  </si>
  <si>
    <t>Nº Item</t>
  </si>
  <si>
    <t>Descripción de las adquisiciones 
(1)</t>
  </si>
  <si>
    <t>Revisión técnica del JEP
(4)</t>
  </si>
  <si>
    <t>Método de Adquisición
(2)</t>
  </si>
  <si>
    <t>LP</t>
  </si>
  <si>
    <t>CP</t>
  </si>
  <si>
    <t>SCC</t>
  </si>
  <si>
    <t>SBCC</t>
  </si>
  <si>
    <t>Revisión  de adquisiciones 
 (3)</t>
  </si>
  <si>
    <t xml:space="preserve">Fecha estimada del Anuncio de Adquisición o
 del Inicio de la contratación </t>
  </si>
  <si>
    <t>LPN</t>
  </si>
  <si>
    <t>Contratación de consultor Especialista en Desarrollo, Implementacion y seguimiento a Proyectos Tecnológicos</t>
  </si>
  <si>
    <t>Contratación de consultor para la formulación del plan de capacitación</t>
  </si>
  <si>
    <t>Costo estimado del Contrato US$</t>
  </si>
  <si>
    <t>Servicios de consultorías</t>
  </si>
  <si>
    <t>Servicios de no consultorías</t>
  </si>
  <si>
    <t>Bienes</t>
  </si>
  <si>
    <t>LPI</t>
  </si>
  <si>
    <t>Adquisición de mobiliario y equipos de oficina</t>
  </si>
  <si>
    <t>Contratación de consultores para supervisión y asistencia técnica en operaciones de campo</t>
  </si>
  <si>
    <t>Contratación de servicios para edición de video instruccional</t>
  </si>
  <si>
    <t>GESTIÓN DEL PROGRAMA</t>
  </si>
  <si>
    <t>Servicios de consultoría</t>
  </si>
  <si>
    <t>Evaluación de medio término</t>
  </si>
  <si>
    <t>Número del Proyecto: NI-X1012</t>
  </si>
  <si>
    <t xml:space="preserve">Agencia Ejecutora (AE): Instituto Nacional de Información de Desarrollo     </t>
  </si>
  <si>
    <t>Contratación de  consultores para elaboración de diseño metodológico DMC</t>
  </si>
  <si>
    <t>Adquisicion de licencias de software (Sistemas operativos, Motor de Base de Datos, virtualizacion, herramientas de desarrollo)</t>
  </si>
  <si>
    <r>
      <rPr>
        <b/>
        <vertAlign val="superscript"/>
        <sz val="10"/>
        <rFont val="Arial"/>
        <family val="2"/>
      </rPr>
      <t>(1)</t>
    </r>
    <r>
      <rPr>
        <sz val="10"/>
        <rFont val="Arial"/>
        <family val="2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</si>
  <si>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Arial"/>
        <family val="2"/>
      </rPr>
      <t>(2)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Bienes y Obras</t>
    </r>
    <r>
      <rPr>
        <sz val="10"/>
        <rFont val="Arial"/>
        <family val="2"/>
      </rPr>
      <t xml:space="preserve">:  </t>
    </r>
    <r>
      <rPr>
        <b/>
        <sz val="10"/>
        <rFont val="Arial"/>
        <family val="2"/>
      </rPr>
      <t>LP</t>
    </r>
    <r>
      <rPr>
        <sz val="10"/>
        <rFont val="Arial"/>
        <family val="2"/>
      </rPr>
      <t xml:space="preserve">: Licitación Pública;  </t>
    </r>
    <r>
      <rPr>
        <b/>
        <sz val="10"/>
        <rFont val="Arial"/>
        <family val="2"/>
      </rPr>
      <t>CP</t>
    </r>
    <r>
      <rPr>
        <sz val="10"/>
        <rFont val="Arial"/>
        <family val="2"/>
      </rPr>
      <t xml:space="preserve">: Comparación de Precios;  </t>
    </r>
    <r>
      <rPr>
        <b/>
        <sz val="10"/>
        <rFont val="Arial"/>
        <family val="2"/>
      </rPr>
      <t>CD</t>
    </r>
    <r>
      <rPr>
        <sz val="10"/>
        <rFont val="Arial"/>
        <family val="2"/>
      </rPr>
      <t xml:space="preserve">: Contratación Directa.    </t>
    </r>
  </si>
  <si>
    <r>
      <t>(2)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Firmas de consultoria</t>
    </r>
    <r>
      <rPr>
        <sz val="10"/>
        <rFont val="Arial"/>
        <family val="2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</si>
  <si>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0"/>
        <rFont val="Arial"/>
        <family val="2"/>
      </rPr>
      <t xml:space="preserve">(2) </t>
    </r>
    <r>
      <rPr>
        <b/>
        <u/>
        <sz val="10"/>
        <rFont val="Arial"/>
        <family val="2"/>
      </rPr>
      <t>Sistema nacional</t>
    </r>
    <r>
      <rPr>
        <sz val="10"/>
        <rFont val="Arial"/>
        <family val="2"/>
      </rPr>
      <t xml:space="preserve">: </t>
    </r>
    <r>
      <rPr>
        <b/>
        <sz val="10"/>
        <rFont val="Arial"/>
        <family val="2"/>
      </rPr>
      <t xml:space="preserve">SN: </t>
    </r>
    <r>
      <rPr>
        <sz val="10"/>
        <rFont val="Arial"/>
        <family val="2"/>
      </rPr>
      <t>Para CTNR del Sector Público cuando el sistema nacional esté aprobado para el método asociado con la adqisicion.</t>
    </r>
  </si>
  <si>
    <r>
      <t>(3)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 xml:space="preserve"> Revisión ex-ante/ ex-post / SN</t>
    </r>
    <r>
      <rPr>
        <sz val="10"/>
        <rFont val="Arial"/>
        <family val="2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</si>
  <si>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r>
      <t>(4)</t>
    </r>
    <r>
      <rPr>
        <sz val="10"/>
        <rFont val="Arial"/>
        <family val="2"/>
      </rPr>
      <t xml:space="preserve">  </t>
    </r>
    <r>
      <rPr>
        <b/>
        <u/>
        <sz val="10"/>
        <rFont val="Arial"/>
        <family val="2"/>
      </rPr>
      <t>Revisión técnica</t>
    </r>
    <r>
      <rPr>
        <sz val="10"/>
        <rFont val="Arial"/>
        <family val="2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</si>
  <si>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Contratación de una firma consultora para desarrollar cursos de formación y especialización estadística para las instituciones del Sistema Estadístico Nacional.</t>
  </si>
  <si>
    <t>Contratación de dos consultores nacionales para la actualización metodológica y conceptual de la  Encuesta de Medición del Nivel de Vida</t>
  </si>
  <si>
    <t>Contratación de consultoría para el asesoramiento técnico de expertos internacionales de instituciones pares para la evaluación del Código Regional de Buenas Prácticas Estadísticas. Año 1</t>
  </si>
  <si>
    <t>Contratación de firma para la elaboración del diseño metodológico del nuevo marco de áreas de muestreo de las encuestas agropecuarias</t>
  </si>
  <si>
    <t>Contratación de asistencia técnica  para la Implementación del plan de fortalecimiento del proceso de construcción de los indicadores priorizados. Año 1</t>
  </si>
  <si>
    <t>Adquisición de equipos informáticos y materiales de oficina; para manejo de base de datos para la generación de indicadores priorizados y para el proceso de actualización metodológica y conceptual de la  Encuesta de Medición del Nivel de Vida</t>
  </si>
  <si>
    <t>Contratación de 2 consultores nacionales para capacitaciones estadísticas metodológicas a las instituciones (2 consultores por 6 meses)</t>
  </si>
  <si>
    <t>Contratación de un especialista legal para elaboración de ante proyecto de ley de INIDE y SEN</t>
  </si>
  <si>
    <t xml:space="preserve">Contratación de consultor individual para la Elaboración del Plan Estadístico Nacional </t>
  </si>
  <si>
    <t>Contratación de 4 facilitadores para la investigación de campo</t>
  </si>
  <si>
    <t>Contratación de 2 consultores nacionales para la implementación y evaluación de metodologías de investigaciones estadísticas (2 consultores x 12 meses)</t>
  </si>
  <si>
    <t>Contratacion de 5 consultores informáticos para el desarrollo de metodologías de levantamiento de información con Dispotivos Móviles de Captura (5 consultores x 6 meses)</t>
  </si>
  <si>
    <t>Contratación de consultor especialista en infraestructura tecnológica (1consultor x 6 meses)</t>
  </si>
  <si>
    <t>Consultoría para la elaboración de un marco conceptual para el seguimiento de los compromisos internacionales de país en materia estadística (ODS)</t>
  </si>
  <si>
    <t>Servicios de reproducción de manuales de bolsillo</t>
  </si>
  <si>
    <t>Contratación de firma consultora para elaborar el diagnóstico de IT del SEN, Diseño conceptual, Levantamiento de requerimientos y Términos de Referencia del Sistema Informático (INIDE-SEN)</t>
  </si>
  <si>
    <t xml:space="preserve">Adquisición de equipos para Centro de Procesamiento de Datos (servidores, sistemas de almacenamiento, redes, comunicaciones, sistema eléctrico, ambientación, respaldo eléctrico, etc) </t>
  </si>
  <si>
    <t>Adquisición de Equipos Informáticos: computadoras y accesorios; Portátiles, Dispositivos Móviles de Captura, Estaciones portatiles; laptops; equipos para sala de video conferencia; sistema de huella (videocamara, huellas)</t>
  </si>
  <si>
    <t xml:space="preserve">Contratación de un consultor facilitador departamental </t>
  </si>
  <si>
    <t>Contratación de un consultor técnico municipal</t>
  </si>
  <si>
    <t>Contratación de un consultor facilitador municipal</t>
  </si>
  <si>
    <t>Contratación de diez consultores supervisores de campo</t>
  </si>
  <si>
    <t>Contratación de cuarenta empadronadores</t>
  </si>
  <si>
    <t>Contratación de dos consultores técnicos de recolección de datos</t>
  </si>
  <si>
    <t>Adquisición de mochilas, camisas, gorras, libretas, lapiceros, etc.</t>
  </si>
  <si>
    <t>Contratación de firma consultora para elaboración e implementación de estrategia de promoción y difusión de información de las investigaciones estadísticas de interés nacional (reuniones y seminarios con usuarios y comunidades indígenas)</t>
  </si>
  <si>
    <t>Contratación de firma consultora para elaboración e implementacón del plan de sensibilización y promoción de la cultura estadística a nivel nacional</t>
  </si>
  <si>
    <t>Contratación de servicios de reproducción de informes, volúmenes censales, baners y materiales de sensibilización</t>
  </si>
  <si>
    <t>Contratación de un consultor para el diseño e implementación de la feria estadística (1 consultor por 8 meses, 4 meses por año)</t>
  </si>
  <si>
    <t>Preparado por: Mario Sanginés</t>
  </si>
  <si>
    <t>CCIN</t>
  </si>
  <si>
    <t>Contratación de un coordinador para la investigación de campo</t>
  </si>
  <si>
    <t>Ex ante</t>
  </si>
  <si>
    <t>Bienes y servicios (monto en U$S):</t>
  </si>
  <si>
    <t>COMPONENTE 1</t>
  </si>
  <si>
    <t>COMPONENTE 2</t>
  </si>
  <si>
    <t>Consultorias (monto en U$S):</t>
  </si>
  <si>
    <t>Nombre del Proyecto: FORTALECIMIENTO DEL SISTEMA ESTADÍSTICO NACIONAL DE NICARAGUA</t>
  </si>
  <si>
    <t>Sector Público</t>
  </si>
  <si>
    <t>Contratación de servicios para la actualización de anillo de Fibra óptica y equipos de comunicación entre los edificios</t>
  </si>
  <si>
    <t>Contratación de servicios para la actualización de 150 puntos de Red elevados a categoría 6.</t>
  </si>
  <si>
    <t>Contratación de servicios para mejoras y Actualización de la Red Eléctrica (cableado estructurado), fibra óptica).</t>
  </si>
  <si>
    <t>País: Nicaragua</t>
  </si>
  <si>
    <t>Consultor informático para la actualización y modernización del portal institucional</t>
  </si>
  <si>
    <t>Se realizarán posteriores selecciones directas en función de los resultados de la evaluación de desempeño, de acuerdo a la política GN-2350-9 inciso (a)</t>
  </si>
  <si>
    <t>Contratacion de Consultor internacional para la estandarización conceptual, metodológica y normativa de la producción estadística priorizadas de las instituciones del SEN. Año 1</t>
  </si>
  <si>
    <r>
      <rPr>
        <b/>
        <vertAlign val="superscript"/>
        <sz val="10"/>
        <rFont val="Arial"/>
        <family val="2"/>
      </rPr>
      <t xml:space="preserve">(2) </t>
    </r>
    <r>
      <rPr>
        <b/>
        <u/>
        <sz val="10"/>
        <rFont val="Arial"/>
        <family val="2"/>
      </rPr>
      <t>Consultores Individuales</t>
    </r>
    <r>
      <rPr>
        <sz val="10"/>
        <rFont val="Arial"/>
        <family val="2"/>
      </rPr>
      <t xml:space="preserve">: </t>
    </r>
    <r>
      <rPr>
        <b/>
        <sz val="10"/>
        <rFont val="Arial"/>
        <family val="2"/>
      </rPr>
      <t>CCIN</t>
    </r>
    <r>
      <rPr>
        <sz val="10"/>
        <rFont val="Arial"/>
        <family val="2"/>
      </rPr>
      <t xml:space="preserve">: Selección basada en la Comparación de Calificaciones Consultor Individual ; </t>
    </r>
    <r>
      <rPr>
        <b/>
        <sz val="10"/>
        <rFont val="Arial"/>
        <family val="2"/>
      </rPr>
      <t>SD</t>
    </r>
    <r>
      <rPr>
        <sz val="10"/>
        <rFont val="Arial"/>
        <family val="2"/>
      </rPr>
      <t xml:space="preserve">: Selección Directa. </t>
    </r>
  </si>
  <si>
    <t>Contratación de un consultor internacional para el Asesoramiento técnico en la formulación del Plan Estadístico Nacional. Año 1</t>
  </si>
  <si>
    <t>Aprobación del JEP conforme la nueva directriz técnica de adquisiciones para uso del Método de CP.</t>
  </si>
  <si>
    <t>https://www.imf.org/external/np/fin/data/param_rms_mth.aspx</t>
  </si>
  <si>
    <t>BID/UE %</t>
  </si>
  <si>
    <t>Contratación de consultor internacional para la asistencia técnica para el proceso de actualización metodológica y conceptual de la  Encuesta de Medición del Nivel de Vida</t>
  </si>
  <si>
    <t xml:space="preserve">TC US$/ Euro al 18 de julio de 2016. Fuente IMF: </t>
  </si>
  <si>
    <t>Período del Plan: Octubre 2016 - Abril 2018</t>
  </si>
  <si>
    <t>Monto límite para revisión Ex ante de adquisiciones:</t>
  </si>
  <si>
    <t>Fecha: 02 de agosto de 2016</t>
  </si>
  <si>
    <t>Consultoría Asesoramiento Técnico para la Planificación y Seguimiento del Proyecto. AÑO 1</t>
  </si>
  <si>
    <t>Consultoría Asesoramiento en la Gestión Financiera del Proyecto. AÑO 1</t>
  </si>
  <si>
    <t>Consultoría asesoramiento técnico en los procesos de adquisiciones y contratación del proyecto. AÑO 1</t>
  </si>
  <si>
    <t>Contratación de firma consultora para la Capacitación y especialización en sistemas de información</t>
  </si>
  <si>
    <t>Contratación de firma consultora para el desarrollo de herramientas del Sistema Informático del INIDE-SEN</t>
  </si>
  <si>
    <t>Contratación de un consultor para el desarrollo de sistemas de consulta en línea</t>
  </si>
  <si>
    <t>Contratación de un consultor para el diseño conceptual e implementación de la modernización del portal web institucional</t>
  </si>
  <si>
    <t>Servicio de reproducción de informes de resultados de las investigacionces estadísticas</t>
  </si>
  <si>
    <t>Contratación de firma auditora. AÑO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</si>
</sst>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_(* #,##0_);_(* \(#,##0\);_(* &quot;-&quot;??_);_(@_)"/>
  </numFmts>
  <fonts count="2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b/>
      <sz val="11"/>
      <color indexed="8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0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2" fillId="0" borderId="0"/>
    <xf numFmtId="44" fontId="17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160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17" fontId="5" fillId="3" borderId="1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" fontId="2" fillId="3" borderId="1" xfId="2" applyNumberFormat="1" applyFont="1" applyFill="1" applyBorder="1" applyAlignment="1">
      <alignment horizontal="center" vertical="center" wrapText="1"/>
    </xf>
    <xf numFmtId="3" fontId="5" fillId="3" borderId="1" xfId="2" applyNumberFormat="1" applyFont="1" applyFill="1" applyBorder="1" applyAlignment="1">
      <alignment horizontal="center" vertical="center" wrapText="1"/>
    </xf>
    <xf numFmtId="3" fontId="2" fillId="3" borderId="1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3" fontId="7" fillId="3" borderId="1" xfId="2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10" fillId="3" borderId="14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3" borderId="0" xfId="0" applyFont="1" applyFill="1"/>
    <xf numFmtId="0" fontId="10" fillId="4" borderId="17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3" fontId="10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4" borderId="16" xfId="0" applyFont="1" applyFill="1" applyBorder="1" applyAlignment="1">
      <alignment vertical="center" wrapText="1"/>
    </xf>
    <xf numFmtId="9" fontId="2" fillId="0" borderId="1" xfId="2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0" fillId="0" borderId="27" xfId="0" applyFont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3" fontId="3" fillId="3" borderId="0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vertical="center"/>
    </xf>
    <xf numFmtId="3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0" fillId="4" borderId="19" xfId="0" applyFont="1" applyFill="1" applyBorder="1" applyAlignment="1">
      <alignment vertical="center"/>
    </xf>
    <xf numFmtId="165" fontId="19" fillId="3" borderId="0" xfId="3" applyNumberFormat="1" applyFont="1" applyFill="1" applyBorder="1" applyAlignment="1"/>
    <xf numFmtId="39" fontId="2" fillId="0" borderId="0" xfId="0" applyNumberFormat="1" applyFont="1" applyAlignment="1">
      <alignment horizontal="center"/>
    </xf>
    <xf numFmtId="39" fontId="2" fillId="3" borderId="0" xfId="0" applyNumberFormat="1" applyFont="1" applyFill="1"/>
    <xf numFmtId="3" fontId="2" fillId="3" borderId="0" xfId="0" applyNumberFormat="1" applyFont="1" applyFill="1"/>
    <xf numFmtId="166" fontId="1" fillId="0" borderId="0" xfId="1" applyNumberFormat="1" applyFont="1" applyAlignment="1">
      <alignment vertical="center"/>
    </xf>
    <xf numFmtId="0" fontId="5" fillId="3" borderId="1" xfId="2" applyFont="1" applyFill="1" applyBorder="1" applyAlignment="1">
      <alignment vertical="center" wrapText="1"/>
    </xf>
    <xf numFmtId="0" fontId="2" fillId="3" borderId="1" xfId="2" applyFont="1" applyFill="1" applyBorder="1" applyAlignment="1">
      <alignment vertical="center" wrapText="1"/>
    </xf>
    <xf numFmtId="0" fontId="5" fillId="3" borderId="1" xfId="2" applyFont="1" applyFill="1" applyBorder="1" applyAlignment="1">
      <alignment vertical="center"/>
    </xf>
    <xf numFmtId="0" fontId="12" fillId="4" borderId="1" xfId="2" applyFont="1" applyFill="1" applyBorder="1" applyAlignment="1">
      <alignment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2" fillId="0" borderId="0" xfId="4" applyAlignment="1">
      <alignment vertical="center"/>
    </xf>
    <xf numFmtId="3" fontId="5" fillId="0" borderId="1" xfId="2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0" fontId="20" fillId="0" borderId="2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19" fillId="3" borderId="0" xfId="0" applyFont="1" applyFill="1" applyBorder="1" applyAlignment="1">
      <alignment vertical="center"/>
    </xf>
    <xf numFmtId="3" fontId="19" fillId="4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vertical="center"/>
    </xf>
    <xf numFmtId="9" fontId="5" fillId="0" borderId="1" xfId="2" applyNumberFormat="1" applyFont="1" applyFill="1" applyBorder="1" applyAlignment="1">
      <alignment horizontal="center" vertical="center" wrapText="1"/>
    </xf>
    <xf numFmtId="9" fontId="5" fillId="3" borderId="1" xfId="2" applyNumberFormat="1" applyFont="1" applyFill="1" applyBorder="1" applyAlignment="1">
      <alignment horizontal="center" vertical="center" wrapText="1"/>
    </xf>
    <xf numFmtId="3" fontId="5" fillId="4" borderId="1" xfId="2" applyNumberFormat="1" applyFont="1" applyFill="1" applyBorder="1" applyAlignment="1">
      <alignment horizontal="center" vertical="center" wrapText="1"/>
    </xf>
    <xf numFmtId="9" fontId="5" fillId="4" borderId="1" xfId="2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26" xfId="0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10" fillId="0" borderId="2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37" fontId="19" fillId="3" borderId="34" xfId="3" applyNumberFormat="1" applyFont="1" applyFill="1" applyBorder="1" applyAlignment="1">
      <alignment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vertical="center" wrapText="1"/>
    </xf>
    <xf numFmtId="3" fontId="7" fillId="3" borderId="16" xfId="2" applyNumberFormat="1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 wrapText="1"/>
    </xf>
    <xf numFmtId="164" fontId="5" fillId="3" borderId="1" xfId="2" applyNumberFormat="1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10" fillId="6" borderId="11" xfId="0" applyFont="1" applyFill="1" applyBorder="1" applyAlignment="1">
      <alignment vertical="center"/>
    </xf>
    <xf numFmtId="0" fontId="10" fillId="6" borderId="20" xfId="0" applyFont="1" applyFill="1" applyBorder="1" applyAlignment="1">
      <alignment vertical="center"/>
    </xf>
    <xf numFmtId="0" fontId="6" fillId="6" borderId="3" xfId="1" applyNumberFormat="1" applyFont="1" applyFill="1" applyBorder="1" applyAlignment="1">
      <alignment vertical="center" wrapText="1"/>
    </xf>
    <xf numFmtId="3" fontId="6" fillId="6" borderId="3" xfId="2" applyNumberFormat="1" applyFont="1" applyFill="1" applyBorder="1" applyAlignment="1">
      <alignment horizontal="center" vertical="center" wrapText="1"/>
    </xf>
    <xf numFmtId="3" fontId="6" fillId="6" borderId="1" xfId="2" applyNumberFormat="1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6" borderId="12" xfId="0" applyFont="1" applyFill="1" applyBorder="1" applyAlignment="1">
      <alignment vertical="center" wrapText="1"/>
    </xf>
    <xf numFmtId="0" fontId="2" fillId="6" borderId="34" xfId="0" applyFont="1" applyFill="1" applyBorder="1" applyAlignment="1">
      <alignment vertical="center"/>
    </xf>
    <xf numFmtId="0" fontId="3" fillId="6" borderId="17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/>
    </xf>
    <xf numFmtId="0" fontId="6" fillId="6" borderId="1" xfId="1" applyNumberFormat="1" applyFont="1" applyFill="1" applyBorder="1" applyAlignment="1">
      <alignment vertical="center" wrapText="1"/>
    </xf>
    <xf numFmtId="3" fontId="10" fillId="6" borderId="1" xfId="0" applyNumberFormat="1" applyFont="1" applyFill="1" applyBorder="1" applyAlignment="1">
      <alignment horizontal="center" vertical="center"/>
    </xf>
    <xf numFmtId="3" fontId="5" fillId="6" borderId="1" xfId="2" applyNumberFormat="1" applyFont="1" applyFill="1" applyBorder="1" applyAlignment="1">
      <alignment horizontal="center" vertical="center" wrapText="1"/>
    </xf>
    <xf numFmtId="9" fontId="5" fillId="6" borderId="1" xfId="2" applyNumberFormat="1" applyFont="1" applyFill="1" applyBorder="1" applyAlignment="1">
      <alignment horizontal="center" vertical="center" wrapText="1"/>
    </xf>
    <xf numFmtId="17" fontId="5" fillId="6" borderId="1" xfId="2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3" fillId="6" borderId="16" xfId="0" applyFont="1" applyFill="1" applyBorder="1" applyAlignment="1">
      <alignment vertical="center" wrapText="1"/>
    </xf>
    <xf numFmtId="0" fontId="6" fillId="6" borderId="1" xfId="2" applyFont="1" applyFill="1" applyBorder="1" applyAlignment="1">
      <alignment vertical="center" wrapText="1"/>
    </xf>
    <xf numFmtId="3" fontId="19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17" fontId="5" fillId="7" borderId="1" xfId="2" applyNumberFormat="1" applyFont="1" applyFill="1" applyBorder="1" applyAlignment="1">
      <alignment horizontal="center" vertical="center" wrapText="1"/>
    </xf>
    <xf numFmtId="17" fontId="2" fillId="7" borderId="1" xfId="0" applyNumberFormat="1" applyFont="1" applyFill="1" applyBorder="1" applyAlignment="1">
      <alignment horizontal="center" vertical="center"/>
    </xf>
    <xf numFmtId="17" fontId="2" fillId="7" borderId="1" xfId="2" applyNumberFormat="1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5" fillId="0" borderId="4" xfId="2" applyFont="1" applyFill="1" applyBorder="1" applyAlignment="1">
      <alignment vertical="center" wrapText="1"/>
    </xf>
    <xf numFmtId="3" fontId="5" fillId="3" borderId="4" xfId="2" applyNumberFormat="1" applyFont="1" applyFill="1" applyBorder="1" applyAlignment="1">
      <alignment horizontal="center" vertical="center" wrapText="1"/>
    </xf>
    <xf numFmtId="3" fontId="5" fillId="0" borderId="0" xfId="2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36" xfId="0" applyFont="1" applyFill="1" applyBorder="1" applyAlignment="1">
      <alignment vertical="center" wrapText="1"/>
    </xf>
    <xf numFmtId="9" fontId="5" fillId="0" borderId="37" xfId="2" applyNumberFormat="1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vertical="center"/>
    </xf>
    <xf numFmtId="17" fontId="5" fillId="7" borderId="38" xfId="2" applyNumberFormat="1" applyFont="1" applyFill="1" applyBorder="1" applyAlignment="1">
      <alignment horizontal="center" vertical="center" wrapText="1"/>
    </xf>
    <xf numFmtId="17" fontId="5" fillId="0" borderId="1" xfId="2" applyNumberFormat="1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40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0" fillId="5" borderId="29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37" fontId="19" fillId="3" borderId="0" xfId="3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vertical="center"/>
    </xf>
    <xf numFmtId="0" fontId="10" fillId="3" borderId="26" xfId="0" applyFont="1" applyFill="1" applyBorder="1" applyAlignment="1">
      <alignment vertical="center"/>
    </xf>
    <xf numFmtId="0" fontId="3" fillId="3" borderId="26" xfId="0" applyFont="1" applyFill="1" applyBorder="1" applyAlignment="1">
      <alignment vertical="center"/>
    </xf>
    <xf numFmtId="0" fontId="3" fillId="3" borderId="32" xfId="0" applyFont="1" applyFill="1" applyBorder="1" applyAlignment="1">
      <alignment vertical="center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</cellXfs>
  <cellStyles count="5">
    <cellStyle name="Comma" xfId="1" builtinId="3"/>
    <cellStyle name="Currency" xfId="3" builtinId="4"/>
    <cellStyle name="Hyperlink" xfId="4" builtinId="8"/>
    <cellStyle name="Normal" xfId="0" builtinId="0"/>
    <cellStyle name="Porcentual_POA 2007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mf.org/external/np/fin/data/param_rms_mth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8"/>
  <sheetViews>
    <sheetView tabSelected="1" view="pageLayout" topLeftCell="E67" zoomScaleNormal="70" zoomScaleSheetLayoutView="100" workbookViewId="0">
      <selection activeCell="F69" sqref="F69"/>
    </sheetView>
  </sheetViews>
  <sheetFormatPr defaultColWidth="9.140625" defaultRowHeight="12.75" x14ac:dyDescent="0.2"/>
  <cols>
    <col min="1" max="1" width="2.42578125" style="5" customWidth="1"/>
    <col min="2" max="2" width="6.85546875" style="5" customWidth="1"/>
    <col min="3" max="3" width="6.7109375" style="5" customWidth="1"/>
    <col min="4" max="4" width="49" style="5" customWidth="1"/>
    <col min="5" max="5" width="18.85546875" style="5" customWidth="1"/>
    <col min="6" max="6" width="12.7109375" style="5" customWidth="1"/>
    <col min="7" max="7" width="11.28515625" style="70" customWidth="1"/>
    <col min="8" max="8" width="13.5703125" style="70" customWidth="1"/>
    <col min="9" max="9" width="9.140625" style="70" customWidth="1"/>
    <col min="10" max="10" width="17.85546875" style="70" customWidth="1"/>
    <col min="11" max="11" width="19.140625" style="5" customWidth="1"/>
    <col min="12" max="12" width="35.5703125" style="5" customWidth="1"/>
    <col min="13" max="13" width="0.140625" style="15" customWidth="1"/>
    <col min="14" max="14" width="7.7109375" style="15" hidden="1" customWidth="1"/>
    <col min="15" max="15" width="0" style="15" hidden="1" customWidth="1"/>
    <col min="16" max="16384" width="9.140625" style="15"/>
  </cols>
  <sheetData>
    <row r="1" spans="1:16" ht="20.25" customHeight="1" x14ac:dyDescent="0.2">
      <c r="B1" s="4"/>
      <c r="C1" s="4"/>
      <c r="D1" s="4"/>
      <c r="E1" s="4"/>
      <c r="F1" s="4"/>
      <c r="G1" s="4"/>
      <c r="H1" s="4"/>
      <c r="I1" s="58"/>
      <c r="J1" s="58"/>
      <c r="K1" s="14"/>
    </row>
    <row r="2" spans="1:16" ht="22.5" customHeight="1" thickBot="1" x14ac:dyDescent="0.25">
      <c r="B2" s="134">
        <v>1.0529999999999999</v>
      </c>
      <c r="C2" s="134"/>
      <c r="D2" s="4" t="s">
        <v>93</v>
      </c>
      <c r="E2" s="51" t="s">
        <v>90</v>
      </c>
      <c r="F2" s="4"/>
      <c r="G2" s="4"/>
      <c r="H2" s="4"/>
      <c r="I2" s="4"/>
      <c r="J2" s="4"/>
      <c r="K2" s="4"/>
      <c r="L2" s="4"/>
    </row>
    <row r="3" spans="1:16" ht="21" customHeight="1" x14ac:dyDescent="0.2">
      <c r="B3" s="140" t="s">
        <v>6</v>
      </c>
      <c r="C3" s="141"/>
      <c r="D3" s="142"/>
      <c r="E3" s="141"/>
      <c r="F3" s="141"/>
      <c r="G3" s="141"/>
      <c r="H3" s="141"/>
      <c r="I3" s="141"/>
      <c r="J3" s="141"/>
      <c r="K3" s="141"/>
      <c r="L3" s="143"/>
    </row>
    <row r="4" spans="1:16" ht="27" customHeight="1" x14ac:dyDescent="0.2">
      <c r="B4" s="72" t="s">
        <v>83</v>
      </c>
      <c r="C4" s="73"/>
      <c r="D4" s="71"/>
      <c r="E4" s="119" t="s">
        <v>32</v>
      </c>
      <c r="F4" s="120"/>
      <c r="G4" s="120"/>
      <c r="H4" s="120"/>
      <c r="I4" s="120"/>
      <c r="J4" s="121"/>
      <c r="K4" s="135" t="s">
        <v>79</v>
      </c>
      <c r="L4" s="136"/>
    </row>
    <row r="5" spans="1:16" ht="21.75" customHeight="1" x14ac:dyDescent="0.2">
      <c r="B5" s="30" t="s">
        <v>31</v>
      </c>
      <c r="C5" s="31"/>
      <c r="D5" s="32"/>
      <c r="E5" s="33" t="s">
        <v>78</v>
      </c>
      <c r="F5" s="32"/>
      <c r="G5" s="59"/>
      <c r="H5" s="60"/>
      <c r="I5" s="60"/>
      <c r="J5" s="16"/>
      <c r="K5" s="74"/>
      <c r="L5" s="75"/>
    </row>
    <row r="6" spans="1:16" ht="23.25" customHeight="1" x14ac:dyDescent="0.2">
      <c r="B6" s="147" t="s">
        <v>94</v>
      </c>
      <c r="C6" s="148"/>
      <c r="D6" s="149"/>
      <c r="E6" s="149"/>
      <c r="F6" s="149"/>
      <c r="G6" s="149"/>
      <c r="H6" s="149"/>
      <c r="I6" s="149"/>
      <c r="J6" s="149"/>
      <c r="K6" s="149"/>
      <c r="L6" s="150"/>
      <c r="O6" s="1" t="s">
        <v>11</v>
      </c>
    </row>
    <row r="7" spans="1:16" ht="27.75" customHeight="1" x14ac:dyDescent="0.25">
      <c r="A7" s="5" t="s">
        <v>3</v>
      </c>
      <c r="B7" s="17" t="s">
        <v>95</v>
      </c>
      <c r="C7" s="18"/>
      <c r="D7" s="19"/>
      <c r="E7" s="19" t="s">
        <v>74</v>
      </c>
      <c r="F7" s="19"/>
      <c r="G7" s="61"/>
      <c r="H7" s="139">
        <f>+E31+E34+E55+E61</f>
        <v>1434941.4719999998</v>
      </c>
      <c r="I7" s="139"/>
      <c r="J7" s="35" t="s">
        <v>77</v>
      </c>
      <c r="K7" s="74"/>
      <c r="L7" s="76">
        <f>+E11+E37+E68</f>
        <v>1725150.2966100001</v>
      </c>
      <c r="M7" s="41"/>
    </row>
    <row r="8" spans="1:16" s="1" customFormat="1" ht="40.5" customHeight="1" x14ac:dyDescent="0.2">
      <c r="A8" s="6"/>
      <c r="B8" s="151" t="s">
        <v>7</v>
      </c>
      <c r="C8" s="132" t="s">
        <v>5</v>
      </c>
      <c r="D8" s="153" t="s">
        <v>8</v>
      </c>
      <c r="E8" s="155" t="s">
        <v>20</v>
      </c>
      <c r="F8" s="156" t="s">
        <v>10</v>
      </c>
      <c r="G8" s="122" t="s">
        <v>15</v>
      </c>
      <c r="H8" s="137" t="s">
        <v>0</v>
      </c>
      <c r="I8" s="138"/>
      <c r="J8" s="155" t="s">
        <v>16</v>
      </c>
      <c r="K8" s="155" t="s">
        <v>9</v>
      </c>
      <c r="L8" s="158" t="s">
        <v>2</v>
      </c>
      <c r="N8" s="42"/>
    </row>
    <row r="9" spans="1:16" ht="54" customHeight="1" x14ac:dyDescent="0.2">
      <c r="A9" s="2"/>
      <c r="B9" s="152"/>
      <c r="C9" s="133"/>
      <c r="D9" s="154"/>
      <c r="E9" s="156"/>
      <c r="F9" s="157"/>
      <c r="G9" s="123"/>
      <c r="H9" s="50" t="s">
        <v>91</v>
      </c>
      <c r="I9" s="50" t="s">
        <v>1</v>
      </c>
      <c r="J9" s="156"/>
      <c r="K9" s="156"/>
      <c r="L9" s="159"/>
    </row>
    <row r="10" spans="1:16" s="21" customFormat="1" ht="27.75" customHeight="1" x14ac:dyDescent="0.2">
      <c r="A10" s="11"/>
      <c r="B10" s="22">
        <v>1</v>
      </c>
      <c r="C10" s="23"/>
      <c r="D10" s="24" t="s">
        <v>75</v>
      </c>
      <c r="E10" s="25">
        <f>+E11+E31+E34</f>
        <v>965206.51461000007</v>
      </c>
      <c r="F10" s="25"/>
      <c r="G10" s="62"/>
      <c r="H10" s="63"/>
      <c r="I10" s="63"/>
      <c r="J10" s="26"/>
      <c r="K10" s="29"/>
      <c r="L10" s="27"/>
      <c r="N10" s="43"/>
    </row>
    <row r="11" spans="1:16" s="21" customFormat="1" ht="24.75" customHeight="1" x14ac:dyDescent="0.2">
      <c r="A11" s="11"/>
      <c r="B11" s="84"/>
      <c r="C11" s="85"/>
      <c r="D11" s="86" t="s">
        <v>21</v>
      </c>
      <c r="E11" s="87">
        <f>SUM(E12:E30)</f>
        <v>872076.03561000002</v>
      </c>
      <c r="F11" s="87"/>
      <c r="G11" s="88"/>
      <c r="H11" s="89"/>
      <c r="I11" s="89"/>
      <c r="J11" s="90"/>
      <c r="K11" s="91"/>
      <c r="L11" s="92"/>
    </row>
    <row r="12" spans="1:16" s="21" customFormat="1" ht="51" x14ac:dyDescent="0.2">
      <c r="A12" s="11"/>
      <c r="B12" s="77">
        <v>1</v>
      </c>
      <c r="C12" s="20"/>
      <c r="D12" s="82" t="s">
        <v>86</v>
      </c>
      <c r="E12" s="52">
        <f>8952*B2</f>
        <v>9426.4560000000001</v>
      </c>
      <c r="F12" s="8" t="s">
        <v>71</v>
      </c>
      <c r="G12" s="52" t="s">
        <v>73</v>
      </c>
      <c r="H12" s="64">
        <v>1</v>
      </c>
      <c r="I12" s="37"/>
      <c r="J12" s="3">
        <v>42917</v>
      </c>
      <c r="K12" s="34"/>
      <c r="L12" s="83" t="s">
        <v>85</v>
      </c>
      <c r="N12" s="43"/>
    </row>
    <row r="13" spans="1:16" s="21" customFormat="1" ht="51" x14ac:dyDescent="0.2">
      <c r="A13" s="11"/>
      <c r="B13" s="77">
        <v>2</v>
      </c>
      <c r="C13" s="20"/>
      <c r="D13" s="82" t="s">
        <v>43</v>
      </c>
      <c r="E13" s="52">
        <f>(5371+10742)*B2</f>
        <v>16966.988999999998</v>
      </c>
      <c r="F13" s="8" t="s">
        <v>71</v>
      </c>
      <c r="G13" s="52" t="s">
        <v>73</v>
      </c>
      <c r="H13" s="64">
        <v>1</v>
      </c>
      <c r="I13" s="37"/>
      <c r="J13" s="3">
        <v>42644</v>
      </c>
      <c r="K13" s="34"/>
      <c r="L13" s="83" t="s">
        <v>85</v>
      </c>
      <c r="P13" s="44"/>
    </row>
    <row r="14" spans="1:16" s="21" customFormat="1" ht="38.25" x14ac:dyDescent="0.2">
      <c r="A14" s="11"/>
      <c r="B14" s="77">
        <v>3</v>
      </c>
      <c r="C14" s="20"/>
      <c r="D14" s="82" t="s">
        <v>44</v>
      </c>
      <c r="E14" s="8">
        <f>149583*B2</f>
        <v>157510.899</v>
      </c>
      <c r="F14" s="8" t="s">
        <v>14</v>
      </c>
      <c r="G14" s="52" t="s">
        <v>73</v>
      </c>
      <c r="H14" s="64">
        <v>1</v>
      </c>
      <c r="I14" s="37"/>
      <c r="J14" s="3">
        <v>43009</v>
      </c>
      <c r="K14" s="34"/>
      <c r="L14" s="83"/>
    </row>
    <row r="15" spans="1:16" s="21" customFormat="1" ht="51" x14ac:dyDescent="0.2">
      <c r="A15" s="11"/>
      <c r="B15" s="77">
        <v>4</v>
      </c>
      <c r="C15" s="20"/>
      <c r="D15" s="82" t="s">
        <v>45</v>
      </c>
      <c r="E15" s="8">
        <f>6714*B2</f>
        <v>7069.8419999999996</v>
      </c>
      <c r="F15" s="8" t="s">
        <v>71</v>
      </c>
      <c r="G15" s="52" t="s">
        <v>73</v>
      </c>
      <c r="H15" s="64">
        <v>1</v>
      </c>
      <c r="I15" s="37"/>
      <c r="J15" s="3">
        <v>42826</v>
      </c>
      <c r="K15" s="34"/>
      <c r="L15" s="83" t="s">
        <v>85</v>
      </c>
    </row>
    <row r="16" spans="1:16" s="21" customFormat="1" ht="38.25" x14ac:dyDescent="0.2">
      <c r="A16" s="11"/>
      <c r="B16" s="77">
        <v>5</v>
      </c>
      <c r="C16" s="20"/>
      <c r="D16" s="46" t="s">
        <v>42</v>
      </c>
      <c r="E16" s="8">
        <f>27929*B2</f>
        <v>29409.236999999997</v>
      </c>
      <c r="F16" s="8" t="s">
        <v>71</v>
      </c>
      <c r="G16" s="52" t="s">
        <v>73</v>
      </c>
      <c r="H16" s="28">
        <v>1</v>
      </c>
      <c r="I16" s="37"/>
      <c r="J16" s="3">
        <v>42826</v>
      </c>
      <c r="K16" s="34"/>
      <c r="L16" s="83"/>
    </row>
    <row r="17" spans="1:12" s="21" customFormat="1" ht="38.25" x14ac:dyDescent="0.2">
      <c r="A17" s="11"/>
      <c r="B17" s="77">
        <v>6</v>
      </c>
      <c r="C17" s="20"/>
      <c r="D17" s="46" t="s">
        <v>92</v>
      </c>
      <c r="E17" s="8">
        <f>14323*B2</f>
        <v>15082.118999999999</v>
      </c>
      <c r="F17" s="8" t="s">
        <v>71</v>
      </c>
      <c r="G17" s="52" t="s">
        <v>73</v>
      </c>
      <c r="H17" s="28">
        <v>1</v>
      </c>
      <c r="I17" s="37"/>
      <c r="J17" s="3">
        <v>42826</v>
      </c>
      <c r="K17" s="34"/>
      <c r="L17" s="83"/>
    </row>
    <row r="18" spans="1:12" s="21" customFormat="1" ht="51" x14ac:dyDescent="0.2">
      <c r="A18" s="11"/>
      <c r="B18" s="77">
        <v>7</v>
      </c>
      <c r="C18" s="20"/>
      <c r="D18" s="46" t="s">
        <v>88</v>
      </c>
      <c r="E18" s="52">
        <f>17903.37*B2</f>
        <v>18852.248609999999</v>
      </c>
      <c r="F18" s="8" t="s">
        <v>71</v>
      </c>
      <c r="G18" s="52" t="s">
        <v>73</v>
      </c>
      <c r="H18" s="28">
        <v>1</v>
      </c>
      <c r="I18" s="37"/>
      <c r="J18" s="105">
        <v>43374</v>
      </c>
      <c r="K18" s="34"/>
      <c r="L18" s="83" t="s">
        <v>85</v>
      </c>
    </row>
    <row r="19" spans="1:12" s="21" customFormat="1" ht="42" customHeight="1" x14ac:dyDescent="0.2">
      <c r="A19" s="11"/>
      <c r="B19" s="77">
        <v>8</v>
      </c>
      <c r="C19" s="20"/>
      <c r="D19" s="46" t="s">
        <v>47</v>
      </c>
      <c r="E19" s="8">
        <f>13965*B2</f>
        <v>14705.144999999999</v>
      </c>
      <c r="F19" s="8" t="s">
        <v>71</v>
      </c>
      <c r="G19" s="52" t="s">
        <v>73</v>
      </c>
      <c r="H19" s="64">
        <v>1</v>
      </c>
      <c r="I19" s="37"/>
      <c r="J19" s="106">
        <v>43374</v>
      </c>
      <c r="K19" s="34"/>
      <c r="L19" s="78"/>
    </row>
    <row r="20" spans="1:12" s="21" customFormat="1" ht="30.75" customHeight="1" x14ac:dyDescent="0.2">
      <c r="A20" s="11"/>
      <c r="B20" s="77">
        <v>9</v>
      </c>
      <c r="C20" s="20"/>
      <c r="D20" s="46" t="s">
        <v>49</v>
      </c>
      <c r="E20" s="8">
        <f>26855*B2</f>
        <v>28278.314999999999</v>
      </c>
      <c r="F20" s="8" t="s">
        <v>71</v>
      </c>
      <c r="G20" s="52" t="s">
        <v>73</v>
      </c>
      <c r="H20" s="64">
        <v>1</v>
      </c>
      <c r="I20" s="37"/>
      <c r="J20" s="105">
        <v>43405</v>
      </c>
      <c r="K20" s="34"/>
      <c r="L20" s="78"/>
    </row>
    <row r="21" spans="1:12" s="21" customFormat="1" ht="25.5" x14ac:dyDescent="0.2">
      <c r="A21" s="11"/>
      <c r="B21" s="77">
        <v>10</v>
      </c>
      <c r="C21" s="20"/>
      <c r="D21" s="81" t="s">
        <v>48</v>
      </c>
      <c r="E21" s="8">
        <f>6714*B2</f>
        <v>7069.8419999999996</v>
      </c>
      <c r="F21" s="8" t="s">
        <v>71</v>
      </c>
      <c r="G21" s="52" t="s">
        <v>73</v>
      </c>
      <c r="H21" s="64">
        <v>1</v>
      </c>
      <c r="I21" s="37"/>
      <c r="J21" s="3">
        <v>42826</v>
      </c>
      <c r="K21" s="34"/>
      <c r="L21" s="78"/>
    </row>
    <row r="22" spans="1:12" s="21" customFormat="1" ht="25.5" x14ac:dyDescent="0.2">
      <c r="A22" s="11"/>
      <c r="B22" s="77">
        <v>11</v>
      </c>
      <c r="C22" s="20"/>
      <c r="D22" s="82" t="s">
        <v>72</v>
      </c>
      <c r="E22" s="8">
        <f>6445*B2</f>
        <v>6786.585</v>
      </c>
      <c r="F22" s="8" t="s">
        <v>71</v>
      </c>
      <c r="G22" s="52" t="s">
        <v>73</v>
      </c>
      <c r="H22" s="64">
        <v>1</v>
      </c>
      <c r="I22" s="37"/>
      <c r="J22" s="3">
        <v>42856</v>
      </c>
      <c r="K22" s="34"/>
      <c r="L22" s="78"/>
    </row>
    <row r="23" spans="1:12" s="21" customFormat="1" ht="25.5" x14ac:dyDescent="0.2">
      <c r="A23" s="11"/>
      <c r="B23" s="77">
        <v>12</v>
      </c>
      <c r="C23" s="20"/>
      <c r="D23" s="82" t="s">
        <v>50</v>
      </c>
      <c r="E23" s="8">
        <f>21484*B2</f>
        <v>22622.651999999998</v>
      </c>
      <c r="F23" s="8" t="s">
        <v>71</v>
      </c>
      <c r="G23" s="52" t="s">
        <v>73</v>
      </c>
      <c r="H23" s="64">
        <v>1</v>
      </c>
      <c r="I23" s="37"/>
      <c r="J23" s="3">
        <v>42887</v>
      </c>
      <c r="K23" s="34"/>
      <c r="L23" s="78"/>
    </row>
    <row r="24" spans="1:12" s="21" customFormat="1" ht="60.75" customHeight="1" x14ac:dyDescent="0.2">
      <c r="A24" s="11"/>
      <c r="B24" s="77">
        <v>13</v>
      </c>
      <c r="C24" s="20"/>
      <c r="D24" s="82" t="s">
        <v>51</v>
      </c>
      <c r="E24" s="9">
        <f>29003*B2</f>
        <v>30540.159</v>
      </c>
      <c r="F24" s="8" t="s">
        <v>71</v>
      </c>
      <c r="G24" s="52" t="s">
        <v>73</v>
      </c>
      <c r="H24" s="64">
        <v>1</v>
      </c>
      <c r="I24" s="37"/>
      <c r="J24" s="7">
        <v>42979</v>
      </c>
      <c r="K24" s="34"/>
      <c r="L24" s="78"/>
    </row>
    <row r="25" spans="1:12" s="21" customFormat="1" ht="61.5" customHeight="1" x14ac:dyDescent="0.2">
      <c r="A25" s="11"/>
      <c r="B25" s="77">
        <v>14</v>
      </c>
      <c r="C25" s="20"/>
      <c r="D25" s="82" t="s">
        <v>52</v>
      </c>
      <c r="E25" s="8">
        <f>29541*B2</f>
        <v>31106.672999999999</v>
      </c>
      <c r="F25" s="8" t="s">
        <v>71</v>
      </c>
      <c r="G25" s="52" t="s">
        <v>73</v>
      </c>
      <c r="H25" s="64">
        <v>1</v>
      </c>
      <c r="I25" s="37"/>
      <c r="J25" s="118">
        <v>43101</v>
      </c>
      <c r="K25" s="34"/>
      <c r="L25" s="78"/>
    </row>
    <row r="26" spans="1:12" s="21" customFormat="1" ht="33" customHeight="1" x14ac:dyDescent="0.2">
      <c r="A26" s="11"/>
      <c r="B26" s="77">
        <v>15</v>
      </c>
      <c r="C26" s="20"/>
      <c r="D26" s="46" t="s">
        <v>53</v>
      </c>
      <c r="E26" s="8">
        <f>8057*B2</f>
        <v>8484.0209999999988</v>
      </c>
      <c r="F26" s="8" t="s">
        <v>71</v>
      </c>
      <c r="G26" s="52" t="s">
        <v>73</v>
      </c>
      <c r="H26" s="64">
        <v>1</v>
      </c>
      <c r="I26" s="37"/>
      <c r="J26" s="118">
        <v>43101</v>
      </c>
      <c r="K26" s="34"/>
      <c r="L26" s="78"/>
    </row>
    <row r="27" spans="1:12" s="21" customFormat="1" ht="38.25" x14ac:dyDescent="0.2">
      <c r="A27" s="11"/>
      <c r="B27" s="77">
        <v>16</v>
      </c>
      <c r="C27" s="20"/>
      <c r="D27" s="47" t="s">
        <v>54</v>
      </c>
      <c r="E27" s="9">
        <f>8952*B2</f>
        <v>9426.4560000000001</v>
      </c>
      <c r="F27" s="8" t="s">
        <v>71</v>
      </c>
      <c r="G27" s="52" t="s">
        <v>73</v>
      </c>
      <c r="H27" s="64">
        <v>1</v>
      </c>
      <c r="I27" s="37"/>
      <c r="J27" s="7">
        <v>43009</v>
      </c>
      <c r="K27" s="34"/>
      <c r="L27" s="78"/>
    </row>
    <row r="28" spans="1:12" s="21" customFormat="1" ht="25.5" x14ac:dyDescent="0.2">
      <c r="A28" s="11"/>
      <c r="B28" s="77">
        <v>17</v>
      </c>
      <c r="C28" s="20"/>
      <c r="D28" s="46" t="s">
        <v>19</v>
      </c>
      <c r="E28" s="8">
        <f>6714*B2</f>
        <v>7069.8419999999996</v>
      </c>
      <c r="F28" s="8" t="s">
        <v>71</v>
      </c>
      <c r="G28" s="52" t="s">
        <v>73</v>
      </c>
      <c r="H28" s="64">
        <v>1</v>
      </c>
      <c r="I28" s="37"/>
      <c r="J28" s="3">
        <v>42826</v>
      </c>
      <c r="K28" s="34"/>
      <c r="L28" s="78"/>
    </row>
    <row r="29" spans="1:12" s="21" customFormat="1" ht="38.25" x14ac:dyDescent="0.2">
      <c r="A29" s="11"/>
      <c r="B29" s="77">
        <v>18</v>
      </c>
      <c r="C29" s="20"/>
      <c r="D29" s="47" t="s">
        <v>41</v>
      </c>
      <c r="E29" s="8">
        <f>294660*B2</f>
        <v>310276.98</v>
      </c>
      <c r="F29" s="8" t="s">
        <v>14</v>
      </c>
      <c r="G29" s="52" t="s">
        <v>73</v>
      </c>
      <c r="H29" s="64">
        <v>1</v>
      </c>
      <c r="I29" s="37"/>
      <c r="J29" s="3">
        <v>42826</v>
      </c>
      <c r="K29" s="13"/>
      <c r="L29" s="79"/>
    </row>
    <row r="30" spans="1:12" s="21" customFormat="1" ht="25.5" x14ac:dyDescent="0.2">
      <c r="A30" s="11"/>
      <c r="B30" s="77">
        <v>19</v>
      </c>
      <c r="C30" s="20"/>
      <c r="D30" s="81" t="s">
        <v>100</v>
      </c>
      <c r="E30" s="8">
        <f>134275*B2</f>
        <v>141391.57499999998</v>
      </c>
      <c r="F30" s="8" t="s">
        <v>14</v>
      </c>
      <c r="G30" s="52" t="s">
        <v>73</v>
      </c>
      <c r="H30" s="64">
        <v>1</v>
      </c>
      <c r="I30" s="37"/>
      <c r="J30" s="3">
        <v>43009</v>
      </c>
      <c r="K30" s="13"/>
      <c r="L30" s="79"/>
    </row>
    <row r="31" spans="1:12" s="21" customFormat="1" ht="27" customHeight="1" x14ac:dyDescent="0.2">
      <c r="A31" s="11"/>
      <c r="B31" s="93"/>
      <c r="C31" s="94"/>
      <c r="D31" s="95" t="s">
        <v>22</v>
      </c>
      <c r="E31" s="96">
        <f>SUM(E32:E33)</f>
        <v>46659.482999999993</v>
      </c>
      <c r="F31" s="96"/>
      <c r="G31" s="97"/>
      <c r="H31" s="98"/>
      <c r="I31" s="89"/>
      <c r="J31" s="99"/>
      <c r="K31" s="100"/>
      <c r="L31" s="101"/>
    </row>
    <row r="32" spans="1:12" s="21" customFormat="1" ht="25.5" x14ac:dyDescent="0.2">
      <c r="A32" s="11"/>
      <c r="B32" s="77">
        <v>20</v>
      </c>
      <c r="C32" s="20"/>
      <c r="D32" s="46" t="s">
        <v>27</v>
      </c>
      <c r="E32" s="8">
        <f>26855*B2</f>
        <v>28278.314999999999</v>
      </c>
      <c r="F32" s="8" t="s">
        <v>17</v>
      </c>
      <c r="G32" s="52" t="s">
        <v>73</v>
      </c>
      <c r="H32" s="64">
        <v>1</v>
      </c>
      <c r="I32" s="37"/>
      <c r="J32" s="118">
        <v>43132</v>
      </c>
      <c r="K32" s="34"/>
      <c r="L32" s="78"/>
    </row>
    <row r="33" spans="1:12" s="21" customFormat="1" ht="15" x14ac:dyDescent="0.2">
      <c r="A33" s="11"/>
      <c r="B33" s="77">
        <v>21</v>
      </c>
      <c r="C33" s="20"/>
      <c r="D33" s="48" t="s">
        <v>55</v>
      </c>
      <c r="E33" s="8">
        <f>17456*B2</f>
        <v>18381.167999999998</v>
      </c>
      <c r="F33" s="52" t="s">
        <v>12</v>
      </c>
      <c r="G33" s="52" t="s">
        <v>73</v>
      </c>
      <c r="H33" s="64">
        <v>1</v>
      </c>
      <c r="I33" s="37"/>
      <c r="J33" s="118">
        <v>43132</v>
      </c>
      <c r="K33" s="34"/>
      <c r="L33" s="78"/>
    </row>
    <row r="34" spans="1:12" s="21" customFormat="1" ht="21.75" customHeight="1" x14ac:dyDescent="0.2">
      <c r="A34" s="11"/>
      <c r="B34" s="93"/>
      <c r="C34" s="94"/>
      <c r="D34" s="102" t="s">
        <v>23</v>
      </c>
      <c r="E34" s="96">
        <f>SUM(E35)</f>
        <v>46470.995999999999</v>
      </c>
      <c r="F34" s="96"/>
      <c r="G34" s="103"/>
      <c r="H34" s="98"/>
      <c r="I34" s="89"/>
      <c r="J34" s="99"/>
      <c r="K34" s="100"/>
      <c r="L34" s="101"/>
    </row>
    <row r="35" spans="1:12" s="21" customFormat="1" ht="63.75" x14ac:dyDescent="0.2">
      <c r="A35" s="11"/>
      <c r="B35" s="77">
        <v>22</v>
      </c>
      <c r="C35" s="20"/>
      <c r="D35" s="81" t="s">
        <v>46</v>
      </c>
      <c r="E35" s="53">
        <f>+(30704+13428)*B2</f>
        <v>46470.995999999999</v>
      </c>
      <c r="F35" s="56" t="s">
        <v>12</v>
      </c>
      <c r="G35" s="52" t="s">
        <v>73</v>
      </c>
      <c r="H35" s="64">
        <v>1</v>
      </c>
      <c r="I35" s="37"/>
      <c r="J35" s="3">
        <v>43009</v>
      </c>
      <c r="K35" s="34"/>
      <c r="L35" s="83" t="s">
        <v>89</v>
      </c>
    </row>
    <row r="36" spans="1:12" s="21" customFormat="1" ht="27" customHeight="1" x14ac:dyDescent="0.2">
      <c r="A36" s="11"/>
      <c r="B36" s="80"/>
      <c r="C36" s="24"/>
      <c r="D36" s="24" t="s">
        <v>76</v>
      </c>
      <c r="E36" s="25">
        <f>+E37+E55+E61</f>
        <v>2135678.2229999998</v>
      </c>
      <c r="F36" s="25"/>
      <c r="G36" s="66"/>
      <c r="H36" s="67"/>
      <c r="I36" s="63"/>
      <c r="J36" s="26"/>
      <c r="K36" s="29"/>
      <c r="L36" s="27"/>
    </row>
    <row r="37" spans="1:12" s="21" customFormat="1" ht="24.75" customHeight="1" x14ac:dyDescent="0.2">
      <c r="A37" s="11"/>
      <c r="B37" s="93"/>
      <c r="C37" s="94"/>
      <c r="D37" s="95" t="s">
        <v>21</v>
      </c>
      <c r="E37" s="96">
        <f>SUM(E38:E54)</f>
        <v>793867.23</v>
      </c>
      <c r="F37" s="96"/>
      <c r="G37" s="97"/>
      <c r="H37" s="98"/>
      <c r="I37" s="89"/>
      <c r="J37" s="94"/>
      <c r="K37" s="100"/>
      <c r="L37" s="101"/>
    </row>
    <row r="38" spans="1:12" s="21" customFormat="1" ht="55.5" customHeight="1" x14ac:dyDescent="0.2">
      <c r="A38" s="11"/>
      <c r="B38" s="77">
        <v>23</v>
      </c>
      <c r="C38" s="20"/>
      <c r="D38" s="47" t="s">
        <v>56</v>
      </c>
      <c r="E38" s="9">
        <f>21484*B2</f>
        <v>22622.651999999998</v>
      </c>
      <c r="F38" s="9" t="s">
        <v>13</v>
      </c>
      <c r="G38" s="52" t="s">
        <v>73</v>
      </c>
      <c r="H38" s="64">
        <v>1</v>
      </c>
      <c r="I38" s="37"/>
      <c r="J38" s="107">
        <v>43374</v>
      </c>
      <c r="K38" s="34"/>
      <c r="L38" s="78"/>
    </row>
    <row r="39" spans="1:12" s="21" customFormat="1" ht="55.5" customHeight="1" x14ac:dyDescent="0.2">
      <c r="A39" s="11"/>
      <c r="B39" s="77">
        <v>24</v>
      </c>
      <c r="C39" s="20"/>
      <c r="D39" s="47" t="s">
        <v>101</v>
      </c>
      <c r="E39" s="9">
        <f>143227*B2</f>
        <v>150818.03099999999</v>
      </c>
      <c r="F39" s="9" t="s">
        <v>14</v>
      </c>
      <c r="G39" s="52" t="s">
        <v>73</v>
      </c>
      <c r="H39" s="64">
        <v>1</v>
      </c>
      <c r="I39" s="37"/>
      <c r="J39" s="107">
        <v>43586</v>
      </c>
      <c r="K39" s="34"/>
      <c r="L39" s="78"/>
    </row>
    <row r="40" spans="1:12" s="21" customFormat="1" ht="44.25" customHeight="1" x14ac:dyDescent="0.2">
      <c r="A40" s="11"/>
      <c r="B40" s="77">
        <v>25</v>
      </c>
      <c r="C40" s="20"/>
      <c r="D40" s="47" t="s">
        <v>18</v>
      </c>
      <c r="E40" s="9">
        <f>21484*B2</f>
        <v>22622.651999999998</v>
      </c>
      <c r="F40" s="9" t="s">
        <v>71</v>
      </c>
      <c r="G40" s="52" t="s">
        <v>73</v>
      </c>
      <c r="H40" s="64">
        <v>1</v>
      </c>
      <c r="I40" s="37"/>
      <c r="J40" s="7">
        <v>42675</v>
      </c>
      <c r="K40" s="34"/>
      <c r="L40" s="78"/>
    </row>
    <row r="41" spans="1:12" s="21" customFormat="1" ht="25.5" x14ac:dyDescent="0.2">
      <c r="A41" s="11"/>
      <c r="B41" s="77">
        <v>26</v>
      </c>
      <c r="C41" s="20"/>
      <c r="D41" s="47" t="s">
        <v>84</v>
      </c>
      <c r="E41" s="9">
        <f>17187*B2</f>
        <v>18097.911</v>
      </c>
      <c r="F41" s="9" t="s">
        <v>71</v>
      </c>
      <c r="G41" s="52" t="s">
        <v>73</v>
      </c>
      <c r="H41" s="64">
        <v>1</v>
      </c>
      <c r="I41" s="37"/>
      <c r="J41" s="107">
        <v>43374</v>
      </c>
      <c r="K41" s="34"/>
      <c r="L41" s="78"/>
    </row>
    <row r="42" spans="1:12" s="21" customFormat="1" ht="25.5" x14ac:dyDescent="0.2">
      <c r="A42" s="11"/>
      <c r="B42" s="77">
        <v>27</v>
      </c>
      <c r="C42" s="20"/>
      <c r="D42" s="47" t="s">
        <v>33</v>
      </c>
      <c r="E42" s="9">
        <f>32226*B2</f>
        <v>33933.977999999996</v>
      </c>
      <c r="F42" s="9" t="s">
        <v>71</v>
      </c>
      <c r="G42" s="52" t="s">
        <v>73</v>
      </c>
      <c r="H42" s="64">
        <v>1</v>
      </c>
      <c r="I42" s="37"/>
      <c r="J42" s="7">
        <v>43009</v>
      </c>
      <c r="K42" s="34"/>
      <c r="L42" s="78"/>
    </row>
    <row r="43" spans="1:12" s="21" customFormat="1" ht="25.5" x14ac:dyDescent="0.2">
      <c r="A43" s="11"/>
      <c r="B43" s="77">
        <v>28</v>
      </c>
      <c r="C43" s="20"/>
      <c r="D43" s="46" t="s">
        <v>26</v>
      </c>
      <c r="E43" s="8">
        <f>13965*B2</f>
        <v>14705.144999999999</v>
      </c>
      <c r="F43" s="9" t="s">
        <v>71</v>
      </c>
      <c r="G43" s="8" t="s">
        <v>73</v>
      </c>
      <c r="H43" s="65">
        <v>1</v>
      </c>
      <c r="I43" s="37"/>
      <c r="J43" s="3">
        <v>43009</v>
      </c>
      <c r="K43" s="34"/>
      <c r="L43" s="78"/>
    </row>
    <row r="44" spans="1:12" s="21" customFormat="1" ht="15" x14ac:dyDescent="0.2">
      <c r="A44" s="11"/>
      <c r="B44" s="77">
        <v>29</v>
      </c>
      <c r="C44" s="20"/>
      <c r="D44" s="46" t="s">
        <v>59</v>
      </c>
      <c r="E44" s="8">
        <f>1074*B2</f>
        <v>1130.922</v>
      </c>
      <c r="F44" s="9" t="s">
        <v>71</v>
      </c>
      <c r="G44" s="8" t="s">
        <v>73</v>
      </c>
      <c r="H44" s="65">
        <v>1</v>
      </c>
      <c r="I44" s="37"/>
      <c r="J44" s="3">
        <v>43009</v>
      </c>
      <c r="K44" s="34"/>
      <c r="L44" s="78"/>
    </row>
    <row r="45" spans="1:12" s="21" customFormat="1" ht="15" x14ac:dyDescent="0.2">
      <c r="A45" s="11"/>
      <c r="B45" s="77">
        <v>30</v>
      </c>
      <c r="C45" s="20"/>
      <c r="D45" s="46" t="s">
        <v>60</v>
      </c>
      <c r="E45" s="8">
        <f>895*B2</f>
        <v>942.43499999999995</v>
      </c>
      <c r="F45" s="9" t="s">
        <v>71</v>
      </c>
      <c r="G45" s="8" t="s">
        <v>73</v>
      </c>
      <c r="H45" s="65">
        <v>1</v>
      </c>
      <c r="I45" s="37"/>
      <c r="J45" s="3">
        <v>43009</v>
      </c>
      <c r="K45" s="34"/>
      <c r="L45" s="78"/>
    </row>
    <row r="46" spans="1:12" s="21" customFormat="1" ht="15" x14ac:dyDescent="0.2">
      <c r="A46" s="11"/>
      <c r="B46" s="77">
        <v>31</v>
      </c>
      <c r="C46" s="20"/>
      <c r="D46" s="46" t="s">
        <v>61</v>
      </c>
      <c r="E46" s="8">
        <f>895*B2</f>
        <v>942.43499999999995</v>
      </c>
      <c r="F46" s="9" t="s">
        <v>71</v>
      </c>
      <c r="G46" s="8" t="s">
        <v>73</v>
      </c>
      <c r="H46" s="65">
        <v>1</v>
      </c>
      <c r="I46" s="37"/>
      <c r="J46" s="3">
        <v>43009</v>
      </c>
      <c r="K46" s="34"/>
      <c r="L46" s="78"/>
    </row>
    <row r="47" spans="1:12" s="21" customFormat="1" ht="15" x14ac:dyDescent="0.2">
      <c r="A47" s="11"/>
      <c r="B47" s="77">
        <v>32</v>
      </c>
      <c r="C47" s="20"/>
      <c r="D47" s="46" t="s">
        <v>62</v>
      </c>
      <c r="E47" s="8">
        <f>8057*B2</f>
        <v>8484.0209999999988</v>
      </c>
      <c r="F47" s="9" t="s">
        <v>71</v>
      </c>
      <c r="G47" s="8" t="s">
        <v>73</v>
      </c>
      <c r="H47" s="65">
        <v>1</v>
      </c>
      <c r="I47" s="37"/>
      <c r="J47" s="3">
        <v>43009</v>
      </c>
      <c r="K47" s="34"/>
      <c r="L47" s="78"/>
    </row>
    <row r="48" spans="1:12" s="21" customFormat="1" ht="15" x14ac:dyDescent="0.2">
      <c r="A48" s="11"/>
      <c r="B48" s="77">
        <v>33</v>
      </c>
      <c r="C48" s="20"/>
      <c r="D48" s="46" t="s">
        <v>63</v>
      </c>
      <c r="E48" s="8">
        <f>22558*B2</f>
        <v>23753.573999999997</v>
      </c>
      <c r="F48" s="9" t="s">
        <v>71</v>
      </c>
      <c r="G48" s="8" t="s">
        <v>73</v>
      </c>
      <c r="H48" s="65">
        <v>1</v>
      </c>
      <c r="I48" s="37"/>
      <c r="J48" s="3">
        <v>43009</v>
      </c>
      <c r="K48" s="34"/>
      <c r="L48" s="78"/>
    </row>
    <row r="49" spans="1:12" s="21" customFormat="1" ht="25.5" x14ac:dyDescent="0.2">
      <c r="A49" s="11"/>
      <c r="B49" s="77">
        <v>34</v>
      </c>
      <c r="C49" s="20"/>
      <c r="D49" s="46" t="s">
        <v>64</v>
      </c>
      <c r="E49" s="8">
        <f>2506*B2</f>
        <v>2638.8179999999998</v>
      </c>
      <c r="F49" s="9" t="s">
        <v>71</v>
      </c>
      <c r="G49" s="8" t="s">
        <v>73</v>
      </c>
      <c r="H49" s="65">
        <v>1</v>
      </c>
      <c r="I49" s="37"/>
      <c r="J49" s="3">
        <v>43009</v>
      </c>
      <c r="K49" s="34"/>
      <c r="L49" s="78"/>
    </row>
    <row r="50" spans="1:12" s="21" customFormat="1" ht="63.75" x14ac:dyDescent="0.2">
      <c r="A50" s="11"/>
      <c r="B50" s="77">
        <v>35</v>
      </c>
      <c r="C50" s="20"/>
      <c r="D50" s="46" t="s">
        <v>66</v>
      </c>
      <c r="E50" s="8">
        <f>179034*B2</f>
        <v>188522.802</v>
      </c>
      <c r="F50" s="9" t="s">
        <v>14</v>
      </c>
      <c r="G50" s="8" t="s">
        <v>73</v>
      </c>
      <c r="H50" s="65">
        <v>1</v>
      </c>
      <c r="I50" s="37"/>
      <c r="J50" s="3">
        <v>42767</v>
      </c>
      <c r="K50" s="34"/>
      <c r="L50" s="78"/>
    </row>
    <row r="51" spans="1:12" s="21" customFormat="1" ht="38.25" x14ac:dyDescent="0.2">
      <c r="A51" s="11"/>
      <c r="B51" s="77">
        <v>36</v>
      </c>
      <c r="C51" s="20"/>
      <c r="D51" s="46" t="s">
        <v>67</v>
      </c>
      <c r="E51" s="8">
        <f>268550*B2</f>
        <v>282783.14999999997</v>
      </c>
      <c r="F51" s="9" t="s">
        <v>14</v>
      </c>
      <c r="G51" s="8" t="s">
        <v>73</v>
      </c>
      <c r="H51" s="65">
        <v>1</v>
      </c>
      <c r="I51" s="37"/>
      <c r="J51" s="3">
        <v>42826</v>
      </c>
      <c r="K51" s="34"/>
      <c r="L51" s="78"/>
    </row>
    <row r="52" spans="1:12" s="21" customFormat="1" ht="25.5" x14ac:dyDescent="0.2">
      <c r="A52" s="11"/>
      <c r="B52" s="77">
        <v>37</v>
      </c>
      <c r="C52" s="20"/>
      <c r="D52" s="46" t="s">
        <v>102</v>
      </c>
      <c r="E52" s="8">
        <f>6445*B2</f>
        <v>6786.585</v>
      </c>
      <c r="F52" s="9" t="s">
        <v>71</v>
      </c>
      <c r="G52" s="8" t="s">
        <v>73</v>
      </c>
      <c r="H52" s="65">
        <v>1</v>
      </c>
      <c r="I52" s="37"/>
      <c r="J52" s="105">
        <v>43739</v>
      </c>
      <c r="K52" s="34"/>
      <c r="L52" s="78"/>
    </row>
    <row r="53" spans="1:12" s="21" customFormat="1" ht="38.25" x14ac:dyDescent="0.2">
      <c r="A53" s="11"/>
      <c r="B53" s="77">
        <v>38</v>
      </c>
      <c r="C53" s="20"/>
      <c r="D53" s="46" t="s">
        <v>103</v>
      </c>
      <c r="E53" s="8">
        <f>10742*B2</f>
        <v>11311.325999999999</v>
      </c>
      <c r="F53" s="9" t="s">
        <v>71</v>
      </c>
      <c r="G53" s="8" t="s">
        <v>73</v>
      </c>
      <c r="H53" s="65">
        <v>1</v>
      </c>
      <c r="I53" s="37"/>
      <c r="J53" s="105">
        <v>43739</v>
      </c>
      <c r="K53" s="34"/>
      <c r="L53" s="78"/>
    </row>
    <row r="54" spans="1:12" s="21" customFormat="1" ht="38.25" x14ac:dyDescent="0.2">
      <c r="A54" s="11"/>
      <c r="B54" s="77">
        <v>39</v>
      </c>
      <c r="C54" s="20"/>
      <c r="D54" s="46" t="s">
        <v>69</v>
      </c>
      <c r="E54" s="8">
        <f>3581*B2</f>
        <v>3770.7929999999997</v>
      </c>
      <c r="F54" s="9" t="s">
        <v>71</v>
      </c>
      <c r="G54" s="8" t="s">
        <v>73</v>
      </c>
      <c r="H54" s="64">
        <v>1</v>
      </c>
      <c r="I54" s="8"/>
      <c r="J54" s="3">
        <v>43040</v>
      </c>
      <c r="K54" s="34"/>
      <c r="L54" s="78"/>
    </row>
    <row r="55" spans="1:12" s="21" customFormat="1" ht="24.75" customHeight="1" x14ac:dyDescent="0.2">
      <c r="A55" s="11"/>
      <c r="B55" s="93"/>
      <c r="C55" s="94"/>
      <c r="D55" s="95" t="s">
        <v>22</v>
      </c>
      <c r="E55" s="96">
        <f>SUM(E56:E60)</f>
        <v>406737.04499999993</v>
      </c>
      <c r="F55" s="96"/>
      <c r="G55" s="96"/>
      <c r="H55" s="96"/>
      <c r="I55" s="96"/>
      <c r="J55" s="94"/>
      <c r="K55" s="100"/>
      <c r="L55" s="101"/>
    </row>
    <row r="56" spans="1:12" s="21" customFormat="1" ht="33" customHeight="1" x14ac:dyDescent="0.2">
      <c r="A56" s="11"/>
      <c r="B56" s="77">
        <v>40</v>
      </c>
      <c r="C56" s="20"/>
      <c r="D56" s="54" t="s">
        <v>80</v>
      </c>
      <c r="E56" s="8">
        <f>71613*B2</f>
        <v>75408.489000000001</v>
      </c>
      <c r="F56" s="8" t="s">
        <v>17</v>
      </c>
      <c r="G56" s="52" t="s">
        <v>73</v>
      </c>
      <c r="H56" s="64">
        <v>1</v>
      </c>
      <c r="I56" s="8"/>
      <c r="J56" s="3">
        <v>42856</v>
      </c>
      <c r="K56" s="13"/>
      <c r="L56" s="79"/>
    </row>
    <row r="57" spans="1:12" s="21" customFormat="1" ht="33" customHeight="1" x14ac:dyDescent="0.2">
      <c r="A57" s="11"/>
      <c r="B57" s="77">
        <v>41</v>
      </c>
      <c r="C57" s="20"/>
      <c r="D57" s="54" t="s">
        <v>81</v>
      </c>
      <c r="E57" s="8">
        <f>29541*B2</f>
        <v>31106.672999999999</v>
      </c>
      <c r="F57" s="8" t="s">
        <v>17</v>
      </c>
      <c r="G57" s="52" t="s">
        <v>73</v>
      </c>
      <c r="H57" s="64">
        <v>1</v>
      </c>
      <c r="I57" s="8"/>
      <c r="J57" s="3">
        <v>42887</v>
      </c>
      <c r="K57" s="13"/>
      <c r="L57" s="79"/>
    </row>
    <row r="58" spans="1:12" s="21" customFormat="1" ht="33" customHeight="1" x14ac:dyDescent="0.2">
      <c r="A58" s="11"/>
      <c r="B58" s="77">
        <v>42</v>
      </c>
      <c r="C58" s="20"/>
      <c r="D58" s="54" t="s">
        <v>82</v>
      </c>
      <c r="E58" s="52">
        <f>145017*B2</f>
        <v>152702.90099999998</v>
      </c>
      <c r="F58" s="52" t="s">
        <v>24</v>
      </c>
      <c r="G58" s="52" t="s">
        <v>73</v>
      </c>
      <c r="H58" s="64">
        <v>1</v>
      </c>
      <c r="I58" s="8"/>
      <c r="J58" s="3">
        <v>42917</v>
      </c>
      <c r="K58" s="13"/>
      <c r="L58" s="79"/>
    </row>
    <row r="59" spans="1:12" s="21" customFormat="1" ht="33" customHeight="1" x14ac:dyDescent="0.2">
      <c r="A59" s="11"/>
      <c r="B59" s="77">
        <v>43</v>
      </c>
      <c r="C59" s="20"/>
      <c r="D59" s="47" t="s">
        <v>104</v>
      </c>
      <c r="E59" s="8">
        <f>23722*B2</f>
        <v>24979.266</v>
      </c>
      <c r="F59" s="8" t="s">
        <v>17</v>
      </c>
      <c r="G59" s="52" t="s">
        <v>73</v>
      </c>
      <c r="H59" s="64">
        <v>1</v>
      </c>
      <c r="I59" s="8"/>
      <c r="J59" s="105">
        <v>43374</v>
      </c>
      <c r="K59" s="13"/>
      <c r="L59" s="79"/>
    </row>
    <row r="60" spans="1:12" s="21" customFormat="1" ht="33" customHeight="1" x14ac:dyDescent="0.2">
      <c r="A60" s="11"/>
      <c r="B60" s="77">
        <v>44</v>
      </c>
      <c r="C60" s="20"/>
      <c r="D60" s="47" t="s">
        <v>68</v>
      </c>
      <c r="E60" s="8">
        <f>116372*B2</f>
        <v>122539.71599999999</v>
      </c>
      <c r="F60" s="8" t="s">
        <v>17</v>
      </c>
      <c r="G60" s="52" t="s">
        <v>73</v>
      </c>
      <c r="H60" s="64">
        <v>1</v>
      </c>
      <c r="I60" s="8"/>
      <c r="J60" s="105">
        <v>43374</v>
      </c>
      <c r="K60" s="13"/>
      <c r="L60" s="79"/>
    </row>
    <row r="61" spans="1:12" s="21" customFormat="1" ht="24.75" customHeight="1" x14ac:dyDescent="0.2">
      <c r="A61" s="11"/>
      <c r="B61" s="93"/>
      <c r="C61" s="94"/>
      <c r="D61" s="102" t="s">
        <v>23</v>
      </c>
      <c r="E61" s="96">
        <f>SUM(E62:E66)</f>
        <v>935073.94799999986</v>
      </c>
      <c r="F61" s="96"/>
      <c r="G61" s="104"/>
      <c r="H61" s="104"/>
      <c r="I61" s="104"/>
      <c r="J61" s="99"/>
      <c r="K61" s="100"/>
      <c r="L61" s="101"/>
    </row>
    <row r="62" spans="1:12" s="21" customFormat="1" ht="24.75" customHeight="1" x14ac:dyDescent="0.2">
      <c r="A62" s="11"/>
      <c r="B62" s="77">
        <v>45</v>
      </c>
      <c r="C62" s="20"/>
      <c r="D62" s="46" t="s">
        <v>65</v>
      </c>
      <c r="E62" s="53">
        <f>4891*B2</f>
        <v>5150.223</v>
      </c>
      <c r="F62" s="36" t="s">
        <v>12</v>
      </c>
      <c r="G62" s="52" t="s">
        <v>73</v>
      </c>
      <c r="H62" s="64">
        <v>1</v>
      </c>
      <c r="I62" s="68"/>
      <c r="J62" s="3">
        <v>43009</v>
      </c>
      <c r="K62" s="34"/>
      <c r="L62" s="78"/>
    </row>
    <row r="63" spans="1:12" s="21" customFormat="1" ht="63" customHeight="1" x14ac:dyDescent="0.2">
      <c r="A63" s="11"/>
      <c r="B63" s="77">
        <v>46</v>
      </c>
      <c r="C63" s="20"/>
      <c r="D63" s="46" t="s">
        <v>57</v>
      </c>
      <c r="E63" s="53">
        <f>485629*B2</f>
        <v>511367.33699999994</v>
      </c>
      <c r="F63" s="36" t="s">
        <v>24</v>
      </c>
      <c r="G63" s="52" t="s">
        <v>73</v>
      </c>
      <c r="H63" s="64">
        <v>1</v>
      </c>
      <c r="I63" s="68"/>
      <c r="J63" s="3">
        <v>42675</v>
      </c>
      <c r="K63" s="34"/>
      <c r="L63" s="78"/>
    </row>
    <row r="64" spans="1:12" s="21" customFormat="1" ht="43.5" customHeight="1" x14ac:dyDescent="0.2">
      <c r="A64" s="11"/>
      <c r="B64" s="77">
        <v>47</v>
      </c>
      <c r="C64" s="20"/>
      <c r="D64" s="46" t="s">
        <v>34</v>
      </c>
      <c r="E64" s="53">
        <f>126219*B2</f>
        <v>132908.60699999999</v>
      </c>
      <c r="F64" s="52" t="s">
        <v>12</v>
      </c>
      <c r="G64" s="52" t="s">
        <v>73</v>
      </c>
      <c r="H64" s="64">
        <v>1</v>
      </c>
      <c r="I64" s="68"/>
      <c r="J64" s="3">
        <v>42675</v>
      </c>
      <c r="K64" s="34"/>
      <c r="L64" s="83" t="s">
        <v>89</v>
      </c>
    </row>
    <row r="65" spans="1:12" s="21" customFormat="1" ht="61.5" customHeight="1" x14ac:dyDescent="0.2">
      <c r="A65" s="11"/>
      <c r="B65" s="77">
        <v>48</v>
      </c>
      <c r="C65" s="20"/>
      <c r="D65" s="46" t="s">
        <v>58</v>
      </c>
      <c r="E65" s="53">
        <f>129727*B2</f>
        <v>136602.53099999999</v>
      </c>
      <c r="F65" s="52" t="s">
        <v>12</v>
      </c>
      <c r="G65" s="52" t="s">
        <v>73</v>
      </c>
      <c r="H65" s="64">
        <v>1</v>
      </c>
      <c r="I65" s="68"/>
      <c r="J65" s="3">
        <v>43009</v>
      </c>
      <c r="K65" s="34"/>
      <c r="L65" s="83" t="s">
        <v>89</v>
      </c>
    </row>
    <row r="66" spans="1:12" s="14" customFormat="1" ht="51" customHeight="1" x14ac:dyDescent="0.2">
      <c r="A66" s="11"/>
      <c r="B66" s="77">
        <v>49</v>
      </c>
      <c r="C66" s="20"/>
      <c r="D66" s="46" t="s">
        <v>25</v>
      </c>
      <c r="E66" s="55">
        <f>134275*1.11</f>
        <v>149045.25</v>
      </c>
      <c r="F66" s="52" t="s">
        <v>12</v>
      </c>
      <c r="G66" s="52" t="s">
        <v>73</v>
      </c>
      <c r="H66" s="64">
        <v>1</v>
      </c>
      <c r="I66" s="68"/>
      <c r="J66" s="3">
        <v>42675</v>
      </c>
      <c r="K66" s="34"/>
      <c r="L66" s="83" t="s">
        <v>89</v>
      </c>
    </row>
    <row r="67" spans="1:12" s="21" customFormat="1" ht="15" x14ac:dyDescent="0.2">
      <c r="A67" s="11"/>
      <c r="B67" s="80"/>
      <c r="C67" s="26"/>
      <c r="D67" s="49" t="s">
        <v>28</v>
      </c>
      <c r="E67" s="25">
        <f>+E68</f>
        <v>59207.030999999995</v>
      </c>
      <c r="F67" s="25"/>
      <c r="G67" s="69"/>
      <c r="H67" s="69"/>
      <c r="I67" s="69"/>
      <c r="J67" s="26"/>
      <c r="K67" s="29"/>
      <c r="L67" s="27"/>
    </row>
    <row r="68" spans="1:12" s="21" customFormat="1" ht="25.5" customHeight="1" x14ac:dyDescent="0.2">
      <c r="A68" s="11"/>
      <c r="B68" s="93"/>
      <c r="C68" s="94"/>
      <c r="D68" s="95" t="s">
        <v>29</v>
      </c>
      <c r="E68" s="96">
        <f>SUM(E69:E72)</f>
        <v>59207.030999999995</v>
      </c>
      <c r="F68" s="96"/>
      <c r="G68" s="104"/>
      <c r="H68" s="104"/>
      <c r="I68" s="104"/>
      <c r="J68" s="94"/>
      <c r="K68" s="100"/>
      <c r="L68" s="101"/>
    </row>
    <row r="69" spans="1:12" s="21" customFormat="1" ht="51" x14ac:dyDescent="0.2">
      <c r="A69" s="11"/>
      <c r="B69" s="77">
        <v>50</v>
      </c>
      <c r="C69" s="20"/>
      <c r="D69" s="47" t="s">
        <v>97</v>
      </c>
      <c r="E69" s="9">
        <f>15000*B2</f>
        <v>15794.999999999998</v>
      </c>
      <c r="F69" s="9" t="s">
        <v>71</v>
      </c>
      <c r="G69" s="52" t="s">
        <v>73</v>
      </c>
      <c r="H69" s="64">
        <v>1</v>
      </c>
      <c r="I69" s="68"/>
      <c r="J69" s="3">
        <v>42675</v>
      </c>
      <c r="K69" s="34"/>
      <c r="L69" s="83" t="s">
        <v>85</v>
      </c>
    </row>
    <row r="70" spans="1:12" s="21" customFormat="1" ht="51" x14ac:dyDescent="0.2">
      <c r="A70" s="11"/>
      <c r="B70" s="77">
        <v>51</v>
      </c>
      <c r="C70" s="20"/>
      <c r="D70" s="47" t="s">
        <v>98</v>
      </c>
      <c r="E70" s="9">
        <f>20228*B2</f>
        <v>21300.083999999999</v>
      </c>
      <c r="F70" s="9" t="s">
        <v>71</v>
      </c>
      <c r="G70" s="52" t="s">
        <v>73</v>
      </c>
      <c r="H70" s="64">
        <v>1</v>
      </c>
      <c r="I70" s="68"/>
      <c r="J70" s="3">
        <v>42675</v>
      </c>
      <c r="K70" s="34"/>
      <c r="L70" s="83" t="s">
        <v>85</v>
      </c>
    </row>
    <row r="71" spans="1:12" s="21" customFormat="1" ht="51" x14ac:dyDescent="0.2">
      <c r="A71" s="11"/>
      <c r="B71" s="77">
        <v>52</v>
      </c>
      <c r="C71" s="20"/>
      <c r="D71" s="47" t="s">
        <v>99</v>
      </c>
      <c r="E71" s="9">
        <f>11500*B2</f>
        <v>12109.5</v>
      </c>
      <c r="F71" s="9" t="s">
        <v>71</v>
      </c>
      <c r="G71" s="52" t="s">
        <v>73</v>
      </c>
      <c r="H71" s="64">
        <v>1</v>
      </c>
      <c r="I71" s="68"/>
      <c r="J71" s="3">
        <v>42675</v>
      </c>
      <c r="K71" s="34"/>
      <c r="L71" s="83" t="s">
        <v>85</v>
      </c>
    </row>
    <row r="72" spans="1:12" s="21" customFormat="1" ht="14.25" x14ac:dyDescent="0.2">
      <c r="A72" s="11"/>
      <c r="B72" s="77">
        <v>53</v>
      </c>
      <c r="C72" s="20"/>
      <c r="D72" s="57" t="s">
        <v>105</v>
      </c>
      <c r="E72" s="8">
        <f>9499*B2</f>
        <v>10002.447</v>
      </c>
      <c r="F72" s="8" t="s">
        <v>14</v>
      </c>
      <c r="G72" s="52" t="s">
        <v>73</v>
      </c>
      <c r="H72" s="64">
        <v>1</v>
      </c>
      <c r="I72" s="68"/>
      <c r="J72" s="3">
        <v>42917</v>
      </c>
      <c r="K72" s="34"/>
      <c r="L72" s="78"/>
    </row>
    <row r="73" spans="1:12" s="21" customFormat="1" ht="15" thickBot="1" x14ac:dyDescent="0.25">
      <c r="A73" s="11"/>
      <c r="B73" s="108">
        <v>54</v>
      </c>
      <c r="C73" s="109"/>
      <c r="D73" s="110" t="s">
        <v>30</v>
      </c>
      <c r="E73" s="111">
        <f>32855*B2</f>
        <v>34596.314999999995</v>
      </c>
      <c r="F73" s="111" t="s">
        <v>71</v>
      </c>
      <c r="G73" s="112" t="s">
        <v>73</v>
      </c>
      <c r="H73" s="115">
        <v>1</v>
      </c>
      <c r="I73" s="116"/>
      <c r="J73" s="117">
        <v>43282</v>
      </c>
      <c r="K73" s="113"/>
      <c r="L73" s="114"/>
    </row>
    <row r="74" spans="1:12" s="21" customFormat="1" ht="19.5" customHeight="1" thickBot="1" x14ac:dyDescent="0.25">
      <c r="A74" s="11"/>
      <c r="B74" s="144" t="s">
        <v>4</v>
      </c>
      <c r="C74" s="145"/>
      <c r="D74" s="146"/>
      <c r="E74" s="38">
        <f>+E10+E36+E67</f>
        <v>3160091.7686099997</v>
      </c>
      <c r="F74" s="38"/>
      <c r="G74" s="124" t="s">
        <v>70</v>
      </c>
      <c r="H74" s="125"/>
      <c r="I74" s="125"/>
      <c r="J74" s="126"/>
      <c r="K74" s="39"/>
      <c r="L74" s="40" t="s">
        <v>96</v>
      </c>
    </row>
    <row r="75" spans="1:12" s="21" customFormat="1" ht="58.5" customHeight="1" x14ac:dyDescent="0.2">
      <c r="A75" s="11"/>
      <c r="B75" s="127" t="s">
        <v>35</v>
      </c>
      <c r="C75" s="128"/>
      <c r="D75" s="128"/>
      <c r="E75" s="128"/>
      <c r="F75" s="128"/>
      <c r="G75" s="128"/>
      <c r="H75" s="128"/>
      <c r="I75" s="128"/>
      <c r="J75" s="128"/>
      <c r="K75" s="128"/>
      <c r="L75" s="129"/>
    </row>
    <row r="76" spans="1:12" s="21" customFormat="1" ht="18.75" customHeight="1" x14ac:dyDescent="0.2">
      <c r="A76" s="11"/>
      <c r="B76" s="130" t="s">
        <v>36</v>
      </c>
      <c r="C76" s="130"/>
      <c r="D76" s="130"/>
      <c r="E76" s="130"/>
      <c r="F76" s="130"/>
      <c r="G76" s="130"/>
      <c r="H76" s="130"/>
      <c r="I76" s="130"/>
      <c r="J76" s="130"/>
      <c r="K76" s="130"/>
      <c r="L76" s="130"/>
    </row>
    <row r="77" spans="1:12" s="21" customFormat="1" ht="30.75" customHeight="1" x14ac:dyDescent="0.2">
      <c r="A77" s="11"/>
      <c r="B77" s="130" t="s">
        <v>37</v>
      </c>
      <c r="C77" s="130"/>
      <c r="D77" s="130"/>
      <c r="E77" s="130"/>
      <c r="F77" s="130"/>
      <c r="G77" s="130"/>
      <c r="H77" s="130"/>
      <c r="I77" s="130"/>
      <c r="J77" s="130"/>
      <c r="K77" s="130"/>
      <c r="L77" s="130"/>
    </row>
    <row r="78" spans="1:12" s="21" customFormat="1" ht="17.25" customHeight="1" x14ac:dyDescent="0.2">
      <c r="A78" s="11"/>
      <c r="B78" s="131" t="s">
        <v>87</v>
      </c>
      <c r="C78" s="131"/>
      <c r="D78" s="131"/>
      <c r="E78" s="131"/>
      <c r="F78" s="131"/>
      <c r="G78" s="131"/>
      <c r="H78" s="131"/>
      <c r="I78" s="131"/>
      <c r="J78" s="131"/>
      <c r="K78" s="131"/>
      <c r="L78" s="131"/>
    </row>
    <row r="79" spans="1:12" s="21" customFormat="1" ht="17.25" customHeight="1" x14ac:dyDescent="0.2">
      <c r="A79" s="11"/>
      <c r="B79" s="131" t="s">
        <v>38</v>
      </c>
      <c r="C79" s="131"/>
      <c r="D79" s="131"/>
      <c r="E79" s="131"/>
      <c r="F79" s="131"/>
      <c r="G79" s="131"/>
      <c r="H79" s="131"/>
      <c r="I79" s="131"/>
      <c r="J79" s="131"/>
      <c r="K79" s="131"/>
      <c r="L79" s="131"/>
    </row>
    <row r="80" spans="1:12" s="21" customFormat="1" ht="29.25" customHeight="1" x14ac:dyDescent="0.2">
      <c r="A80" s="11"/>
      <c r="B80" s="130" t="s">
        <v>39</v>
      </c>
      <c r="C80" s="130"/>
      <c r="D80" s="130"/>
      <c r="E80" s="130"/>
      <c r="F80" s="130"/>
      <c r="G80" s="130"/>
      <c r="H80" s="130"/>
      <c r="I80" s="130"/>
      <c r="J80" s="130"/>
      <c r="K80" s="130"/>
      <c r="L80" s="130"/>
    </row>
    <row r="81" spans="1:12" s="21" customFormat="1" ht="30" customHeight="1" x14ac:dyDescent="0.2">
      <c r="A81" s="11"/>
      <c r="B81" s="130" t="s">
        <v>40</v>
      </c>
      <c r="C81" s="130"/>
      <c r="D81" s="130"/>
      <c r="E81" s="130"/>
      <c r="F81" s="130"/>
      <c r="G81" s="130"/>
      <c r="H81" s="130"/>
      <c r="I81" s="130"/>
      <c r="J81" s="130"/>
      <c r="K81" s="130"/>
      <c r="L81" s="130"/>
    </row>
    <row r="82" spans="1:12" ht="14.25" x14ac:dyDescent="0.2">
      <c r="A82" s="2"/>
      <c r="B82" s="4"/>
      <c r="C82" s="4"/>
      <c r="D82" s="4"/>
      <c r="E82" s="10"/>
      <c r="F82" s="10"/>
      <c r="G82" s="2"/>
      <c r="H82" s="2"/>
      <c r="I82" s="2"/>
      <c r="J82" s="2"/>
      <c r="K82" s="10"/>
      <c r="L82" s="10"/>
    </row>
    <row r="83" spans="1:12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2">
      <c r="A84" s="2"/>
      <c r="B84" s="2"/>
      <c r="C84" s="2"/>
      <c r="D84" s="2"/>
      <c r="E84" s="12"/>
      <c r="F84" s="12"/>
      <c r="G84" s="2"/>
      <c r="H84" s="2"/>
      <c r="I84" s="2"/>
      <c r="J84" s="2"/>
      <c r="K84" s="2"/>
      <c r="L84" s="2"/>
    </row>
    <row r="85" spans="1:12" x14ac:dyDescent="0.2">
      <c r="A85" s="2"/>
      <c r="B85" s="2"/>
      <c r="C85" s="2"/>
      <c r="D85" s="2"/>
      <c r="E85" s="2"/>
      <c r="F85" s="45"/>
      <c r="G85" s="45"/>
      <c r="H85" s="2"/>
      <c r="I85" s="2"/>
      <c r="J85" s="2"/>
      <c r="K85" s="2"/>
      <c r="L85" s="2"/>
    </row>
    <row r="86" spans="1:12" x14ac:dyDescent="0.2">
      <c r="A86" s="2"/>
      <c r="B86" s="2"/>
      <c r="C86" s="2"/>
      <c r="D86" s="2"/>
      <c r="E86" s="2"/>
      <c r="F86" s="45"/>
      <c r="G86" s="45"/>
      <c r="H86" s="2"/>
      <c r="I86" s="2"/>
      <c r="J86" s="2"/>
      <c r="K86" s="2"/>
      <c r="L86" s="2"/>
    </row>
    <row r="87" spans="1:12" x14ac:dyDescent="0.2">
      <c r="A87" s="2"/>
      <c r="B87" s="2"/>
      <c r="C87" s="2"/>
      <c r="D87" s="2"/>
      <c r="E87" s="2"/>
      <c r="F87" s="45"/>
      <c r="G87" s="45"/>
      <c r="H87" s="2"/>
      <c r="I87" s="2"/>
      <c r="J87" s="2"/>
      <c r="K87" s="2"/>
      <c r="L87" s="2"/>
    </row>
    <row r="88" spans="1:12" x14ac:dyDescent="0.2">
      <c r="A88" s="2"/>
      <c r="B88" s="2"/>
      <c r="C88" s="2"/>
      <c r="D88" s="2"/>
      <c r="E88" s="2"/>
      <c r="F88" s="45"/>
      <c r="G88" s="45"/>
      <c r="H88" s="2"/>
      <c r="I88" s="2"/>
      <c r="J88" s="2"/>
      <c r="K88" s="2"/>
      <c r="L88" s="2"/>
    </row>
    <row r="89" spans="1:12" x14ac:dyDescent="0.2">
      <c r="A89" s="2"/>
      <c r="B89" s="2"/>
      <c r="C89" s="2"/>
      <c r="D89" s="2"/>
      <c r="E89" s="2"/>
      <c r="F89" s="45"/>
      <c r="G89" s="45"/>
      <c r="H89" s="2"/>
      <c r="I89" s="2"/>
      <c r="J89" s="2"/>
      <c r="K89" s="2"/>
      <c r="L89" s="2"/>
    </row>
    <row r="90" spans="1:12" x14ac:dyDescent="0.2">
      <c r="A90" s="2"/>
      <c r="B90" s="2"/>
      <c r="C90" s="2"/>
      <c r="D90" s="2"/>
      <c r="E90" s="2"/>
      <c r="F90" s="45"/>
      <c r="G90" s="45"/>
      <c r="H90" s="2"/>
      <c r="I90" s="2"/>
      <c r="J90" s="2"/>
      <c r="K90" s="2"/>
      <c r="L90" s="2"/>
    </row>
    <row r="91" spans="1:12" x14ac:dyDescent="0.2">
      <c r="A91" s="2"/>
      <c r="B91" s="2"/>
      <c r="C91" s="2"/>
      <c r="D91" s="2"/>
      <c r="E91" s="2"/>
      <c r="F91" s="45"/>
      <c r="G91" s="45"/>
      <c r="H91" s="2"/>
      <c r="I91" s="2"/>
      <c r="J91" s="2"/>
      <c r="K91" s="2"/>
      <c r="L91" s="2"/>
    </row>
    <row r="92" spans="1:12" x14ac:dyDescent="0.2">
      <c r="A92" s="2"/>
      <c r="B92" s="2"/>
      <c r="C92" s="2"/>
      <c r="D92" s="2"/>
      <c r="E92" s="2"/>
      <c r="F92" s="45"/>
      <c r="G92" s="45"/>
      <c r="H92" s="2"/>
      <c r="I92" s="2"/>
      <c r="J92" s="2"/>
      <c r="K92" s="2"/>
      <c r="L92" s="2"/>
    </row>
    <row r="93" spans="1:12" x14ac:dyDescent="0.2">
      <c r="A93" s="2"/>
      <c r="B93" s="2"/>
      <c r="C93" s="2"/>
      <c r="D93" s="2"/>
      <c r="E93" s="2"/>
      <c r="F93" s="45"/>
      <c r="G93" s="45"/>
      <c r="H93" s="2"/>
      <c r="I93" s="2"/>
      <c r="J93" s="2"/>
      <c r="K93" s="2"/>
      <c r="L93" s="2"/>
    </row>
    <row r="94" spans="1:12" x14ac:dyDescent="0.2">
      <c r="A94" s="2"/>
      <c r="B94" s="2"/>
      <c r="C94" s="2"/>
      <c r="D94" s="2"/>
      <c r="E94" s="2"/>
      <c r="F94" s="45"/>
      <c r="G94" s="45"/>
      <c r="H94" s="2"/>
      <c r="I94" s="2"/>
      <c r="J94" s="2"/>
      <c r="K94" s="2"/>
      <c r="L94" s="2"/>
    </row>
    <row r="95" spans="1:12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2">
      <c r="A109" s="2"/>
      <c r="B109" s="2"/>
      <c r="C109" s="2"/>
      <c r="D109" s="2"/>
      <c r="E109" s="2"/>
      <c r="F109" s="2"/>
      <c r="K109" s="2"/>
      <c r="L109" s="2"/>
    </row>
    <row r="110" spans="1:12" x14ac:dyDescent="0.2">
      <c r="A110" s="2"/>
      <c r="B110" s="2"/>
      <c r="C110" s="2"/>
      <c r="D110" s="2"/>
      <c r="E110" s="2"/>
      <c r="F110" s="2"/>
      <c r="K110" s="2"/>
      <c r="L110" s="2"/>
    </row>
    <row r="111" spans="1:12" x14ac:dyDescent="0.2">
      <c r="A111" s="2"/>
      <c r="B111" s="2"/>
      <c r="C111" s="2"/>
      <c r="D111" s="2"/>
      <c r="E111" s="2"/>
      <c r="F111" s="2"/>
      <c r="K111" s="2"/>
      <c r="L111" s="2"/>
    </row>
    <row r="112" spans="1:12" x14ac:dyDescent="0.2">
      <c r="A112" s="2"/>
      <c r="B112" s="2"/>
      <c r="C112" s="2"/>
      <c r="D112" s="2"/>
      <c r="E112" s="2"/>
      <c r="F112" s="2"/>
      <c r="K112" s="2"/>
      <c r="L112" s="2"/>
    </row>
    <row r="113" spans="1:12" x14ac:dyDescent="0.2">
      <c r="A113" s="2"/>
      <c r="B113" s="2"/>
      <c r="C113" s="2"/>
      <c r="D113" s="2"/>
      <c r="E113" s="2"/>
      <c r="F113" s="2"/>
      <c r="K113" s="2"/>
      <c r="L113" s="2"/>
    </row>
    <row r="114" spans="1:12" x14ac:dyDescent="0.2">
      <c r="A114" s="2"/>
      <c r="B114" s="2"/>
      <c r="C114" s="2"/>
      <c r="D114" s="2"/>
      <c r="E114" s="2"/>
      <c r="F114" s="2"/>
      <c r="K114" s="2"/>
      <c r="L114" s="2"/>
    </row>
    <row r="115" spans="1:12" x14ac:dyDescent="0.2">
      <c r="A115" s="2"/>
      <c r="B115" s="2"/>
      <c r="C115" s="2"/>
      <c r="D115" s="2"/>
      <c r="E115" s="2"/>
      <c r="F115" s="2"/>
      <c r="K115" s="2"/>
      <c r="L115" s="2"/>
    </row>
    <row r="116" spans="1:12" x14ac:dyDescent="0.2">
      <c r="A116" s="2"/>
      <c r="B116" s="2"/>
      <c r="C116" s="2"/>
      <c r="D116" s="2"/>
      <c r="E116" s="2"/>
      <c r="F116" s="2"/>
      <c r="K116" s="2"/>
      <c r="L116" s="2"/>
    </row>
    <row r="117" spans="1:12" x14ac:dyDescent="0.2">
      <c r="A117" s="2"/>
      <c r="B117" s="2"/>
      <c r="C117" s="2"/>
      <c r="D117" s="2"/>
      <c r="E117" s="2"/>
      <c r="F117" s="2"/>
      <c r="K117" s="2"/>
      <c r="L117" s="2"/>
    </row>
    <row r="118" spans="1:12" x14ac:dyDescent="0.2">
      <c r="A118" s="2"/>
      <c r="B118" s="2"/>
      <c r="C118" s="2"/>
      <c r="D118" s="2"/>
      <c r="E118" s="2"/>
      <c r="F118" s="2"/>
      <c r="K118" s="2"/>
      <c r="L118" s="2"/>
    </row>
    <row r="119" spans="1:12" x14ac:dyDescent="0.2">
      <c r="A119" s="2"/>
      <c r="B119" s="2"/>
      <c r="C119" s="2"/>
      <c r="D119" s="2"/>
      <c r="E119" s="2"/>
      <c r="F119" s="2"/>
      <c r="K119" s="2"/>
      <c r="L119" s="2"/>
    </row>
    <row r="120" spans="1:12" x14ac:dyDescent="0.2">
      <c r="A120" s="2"/>
      <c r="B120" s="2"/>
      <c r="C120" s="2"/>
      <c r="D120" s="2"/>
      <c r="E120" s="2"/>
      <c r="F120" s="2"/>
      <c r="K120" s="2"/>
      <c r="L120" s="2"/>
    </row>
    <row r="121" spans="1:12" x14ac:dyDescent="0.2">
      <c r="A121" s="2"/>
      <c r="B121" s="2"/>
      <c r="C121" s="2"/>
      <c r="D121" s="2"/>
      <c r="E121" s="2"/>
      <c r="F121" s="2"/>
      <c r="K121" s="2"/>
      <c r="L121" s="2"/>
    </row>
    <row r="122" spans="1:12" x14ac:dyDescent="0.2">
      <c r="A122" s="2"/>
      <c r="B122" s="2"/>
      <c r="C122" s="2"/>
      <c r="D122" s="2"/>
      <c r="E122" s="2"/>
      <c r="F122" s="2"/>
      <c r="K122" s="2"/>
      <c r="L122" s="2"/>
    </row>
    <row r="123" spans="1:12" x14ac:dyDescent="0.2">
      <c r="A123" s="2"/>
      <c r="B123" s="2"/>
      <c r="C123" s="2"/>
      <c r="D123" s="2"/>
      <c r="E123" s="2"/>
      <c r="F123" s="2"/>
      <c r="K123" s="2"/>
      <c r="L123" s="2"/>
    </row>
    <row r="124" spans="1:12" x14ac:dyDescent="0.2">
      <c r="A124" s="2"/>
      <c r="B124" s="2"/>
      <c r="C124" s="2"/>
      <c r="D124" s="2"/>
      <c r="E124" s="2"/>
      <c r="F124" s="2"/>
      <c r="K124" s="2"/>
      <c r="L124" s="2"/>
    </row>
    <row r="125" spans="1:12" x14ac:dyDescent="0.2">
      <c r="A125" s="2"/>
      <c r="B125" s="2"/>
      <c r="C125" s="2"/>
      <c r="D125" s="2"/>
      <c r="E125" s="2"/>
      <c r="F125" s="2"/>
      <c r="K125" s="2"/>
      <c r="L125" s="2"/>
    </row>
    <row r="126" spans="1:12" x14ac:dyDescent="0.2">
      <c r="A126" s="2"/>
      <c r="B126" s="2"/>
      <c r="C126" s="2"/>
      <c r="D126" s="2"/>
      <c r="E126" s="2"/>
      <c r="F126" s="2"/>
      <c r="K126" s="2"/>
      <c r="L126" s="2"/>
    </row>
    <row r="127" spans="1:12" x14ac:dyDescent="0.2">
      <c r="A127" s="2"/>
      <c r="B127" s="2"/>
      <c r="C127" s="2"/>
      <c r="D127" s="2"/>
      <c r="E127" s="2"/>
      <c r="F127" s="2"/>
      <c r="K127" s="2"/>
      <c r="L127" s="2"/>
    </row>
    <row r="128" spans="1:12" x14ac:dyDescent="0.2">
      <c r="A128" s="2"/>
      <c r="B128" s="2"/>
      <c r="C128" s="2"/>
      <c r="D128" s="2"/>
      <c r="E128" s="2"/>
      <c r="F128" s="2"/>
      <c r="K128" s="2"/>
      <c r="L128" s="2"/>
    </row>
    <row r="129" spans="1:12" x14ac:dyDescent="0.2">
      <c r="A129" s="2"/>
      <c r="B129" s="2"/>
      <c r="C129" s="2"/>
      <c r="D129" s="2"/>
      <c r="E129" s="2"/>
      <c r="F129" s="2"/>
      <c r="K129" s="2"/>
      <c r="L129" s="2"/>
    </row>
    <row r="130" spans="1:12" x14ac:dyDescent="0.2">
      <c r="A130" s="2"/>
      <c r="B130" s="2"/>
      <c r="C130" s="2"/>
      <c r="D130" s="2"/>
      <c r="E130" s="2"/>
      <c r="F130" s="2"/>
      <c r="K130" s="2"/>
      <c r="L130" s="2"/>
    </row>
    <row r="131" spans="1:12" x14ac:dyDescent="0.2">
      <c r="A131" s="2"/>
      <c r="B131" s="2"/>
      <c r="C131" s="2"/>
      <c r="D131" s="2"/>
      <c r="E131" s="2"/>
      <c r="F131" s="2"/>
      <c r="K131" s="2"/>
      <c r="L131" s="2"/>
    </row>
    <row r="132" spans="1:12" x14ac:dyDescent="0.2">
      <c r="A132" s="2"/>
      <c r="B132" s="2"/>
      <c r="C132" s="2"/>
      <c r="D132" s="2"/>
      <c r="E132" s="2"/>
      <c r="F132" s="2"/>
      <c r="K132" s="2"/>
      <c r="L132" s="2"/>
    </row>
    <row r="133" spans="1:12" x14ac:dyDescent="0.2">
      <c r="A133" s="2"/>
      <c r="B133" s="2"/>
      <c r="C133" s="2"/>
      <c r="D133" s="2"/>
      <c r="E133" s="2"/>
      <c r="F133" s="2"/>
      <c r="K133" s="2"/>
      <c r="L133" s="2"/>
    </row>
    <row r="134" spans="1:12" x14ac:dyDescent="0.2">
      <c r="A134" s="2"/>
      <c r="B134" s="2"/>
      <c r="C134" s="2"/>
      <c r="D134" s="2"/>
      <c r="E134" s="2"/>
      <c r="F134" s="2"/>
      <c r="K134" s="2"/>
      <c r="L134" s="2"/>
    </row>
    <row r="135" spans="1:12" x14ac:dyDescent="0.2">
      <c r="A135" s="2"/>
      <c r="B135" s="2"/>
      <c r="C135" s="2"/>
      <c r="D135" s="2"/>
      <c r="E135" s="2"/>
      <c r="F135" s="2"/>
      <c r="K135" s="2"/>
      <c r="L135" s="2"/>
    </row>
    <row r="136" spans="1:12" x14ac:dyDescent="0.2">
      <c r="A136" s="2"/>
      <c r="B136" s="2"/>
      <c r="C136" s="2"/>
      <c r="D136" s="2"/>
      <c r="E136" s="2"/>
      <c r="F136" s="2"/>
      <c r="K136" s="2"/>
      <c r="L136" s="2"/>
    </row>
    <row r="137" spans="1:12" x14ac:dyDescent="0.2">
      <c r="A137" s="2"/>
      <c r="B137" s="2"/>
      <c r="C137" s="2"/>
      <c r="D137" s="2"/>
      <c r="E137" s="2"/>
      <c r="F137" s="2"/>
      <c r="K137" s="2"/>
      <c r="L137" s="2"/>
    </row>
    <row r="138" spans="1:12" x14ac:dyDescent="0.2">
      <c r="A138" s="2"/>
      <c r="B138" s="2"/>
      <c r="C138" s="2"/>
      <c r="D138" s="2"/>
      <c r="E138" s="2"/>
      <c r="F138" s="2"/>
      <c r="K138" s="2"/>
      <c r="L138" s="2"/>
    </row>
  </sheetData>
  <mergeCells count="25">
    <mergeCell ref="B81:L81"/>
    <mergeCell ref="B2:C2"/>
    <mergeCell ref="K4:L4"/>
    <mergeCell ref="H8:I8"/>
    <mergeCell ref="H7:I7"/>
    <mergeCell ref="B79:L79"/>
    <mergeCell ref="B3:L3"/>
    <mergeCell ref="B74:D74"/>
    <mergeCell ref="B6:L6"/>
    <mergeCell ref="B8:B9"/>
    <mergeCell ref="D8:D9"/>
    <mergeCell ref="E8:E9"/>
    <mergeCell ref="F8:F9"/>
    <mergeCell ref="J8:J9"/>
    <mergeCell ref="K8:K9"/>
    <mergeCell ref="L8:L9"/>
    <mergeCell ref="E4:J4"/>
    <mergeCell ref="G8:G9"/>
    <mergeCell ref="G74:J74"/>
    <mergeCell ref="B75:L75"/>
    <mergeCell ref="B80:L80"/>
    <mergeCell ref="B76:L76"/>
    <mergeCell ref="B77:L77"/>
    <mergeCell ref="B78:L78"/>
    <mergeCell ref="C8:C9"/>
  </mergeCells>
  <phoneticPr fontId="0" type="noConversion"/>
  <hyperlinks>
    <hyperlink ref="E2" r:id="rId1"/>
  </hyperlinks>
  <printOptions horizontalCentered="1"/>
  <pageMargins left="1" right="1" top="1" bottom="1" header="0.5" footer="0.5"/>
  <pageSetup paperSize="5" scale="73" fitToHeight="0" orientation="landscape" r:id="rId2"/>
  <headerFooter alignWithMargins="0">
    <oddHeader>&amp;R&amp;"Arial,Bold"Anexo NI-X1012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930C948DE98604988CCDEBEDA871E67" ma:contentTypeVersion="0" ma:contentTypeDescription="A content type to manage public (operations) IDB documents" ma:contentTypeScope="" ma:versionID="f14ea56033c0db37ddf5e95ba927851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63ae34af386353174007fb9d16a7ad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2a528193-a89f-4eb4-9935-633745fee146}" ma:internalName="TaxCatchAll" ma:showField="CatchAllData" ma:web="3fdda76b-d0f7-4777-be85-e70c54c168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2a528193-a89f-4eb4-9935-633745fee146}" ma:internalName="TaxCatchAllLabel" ma:readOnly="true" ma:showField="CatchAllDataLabel" ma:web="3fdda76b-d0f7-4777-be85-e70c54c168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40257774</IDBDocs_x0020_Number>
    <Document_x0020_Author xmlns="9c571b2f-e523-4ab2-ba2e-09e151a03ef4">Sangines, Mario F.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NI-X1012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RM-GIP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A1CCC813-BC2D-4E59-91E0-46453396933A}"/>
</file>

<file path=customXml/itemProps2.xml><?xml version="1.0" encoding="utf-8"?>
<ds:datastoreItem xmlns:ds="http://schemas.openxmlformats.org/officeDocument/2006/customXml" ds:itemID="{F2B591DE-1F92-4253-A955-DB12856B420F}"/>
</file>

<file path=customXml/itemProps3.xml><?xml version="1.0" encoding="utf-8"?>
<ds:datastoreItem xmlns:ds="http://schemas.openxmlformats.org/officeDocument/2006/customXml" ds:itemID="{AE40A2A5-E972-48FA-A301-424D68511CD6}"/>
</file>

<file path=customXml/itemProps4.xml><?xml version="1.0" encoding="utf-8"?>
<ds:datastoreItem xmlns:ds="http://schemas.openxmlformats.org/officeDocument/2006/customXml" ds:itemID="{2164CE93-ADDB-4284-835A-DCD8B5959A3A}"/>
</file>

<file path=customXml/itemProps5.xml><?xml version="1.0" encoding="utf-8"?>
<ds:datastoreItem xmlns:ds="http://schemas.openxmlformats.org/officeDocument/2006/customXml" ds:itemID="{548A74C7-92B9-4C77-8A8A-A061729D1F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 DE ADQUISICIONES NI-X1012</vt:lpstr>
      <vt:lpstr>'PLAN DE ADQUISICIONES NI-X1012'!Print_Titles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3_ Plan Adquisiciones_ NI-X1012</dc:title>
  <dc:creator>meroca</dc:creator>
  <cp:lastModifiedBy>IADB</cp:lastModifiedBy>
  <cp:lastPrinted>2016-08-02T20:55:29Z</cp:lastPrinted>
  <dcterms:created xsi:type="dcterms:W3CDTF">2007-02-02T19:50:30Z</dcterms:created>
  <dcterms:modified xsi:type="dcterms:W3CDTF">2016-10-07T15:42:59Z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0x01010046CF21643EE8D14686A648AA6DAD0892007930C948DE98604988CCDEBEDA871E67</vt:lpwstr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</Properties>
</file>