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ebanal\Desktop\ME-L1162 documentos para enviar a Rafa 25 de septiembre\"/>
    </mc:Choice>
  </mc:AlternateContent>
  <bookViews>
    <workbookView xWindow="0" yWindow="0" windowWidth="23040" windowHeight="8628"/>
  </bookViews>
  <sheets>
    <sheet name="Costeo detallado" sheetId="1" r:id="rId1"/>
    <sheet name="Calendario de desembolsos" sheetId="5" r:id="rId2"/>
    <sheet name="Plan de Adq." sheetId="6" r:id="rId3"/>
    <sheet name="Calculos" sheetId="3" r:id="rId4"/>
    <sheet name="Sheet1" sheetId="7" r:id="rId5"/>
    <sheet name="Sheet2" sheetId="2" r:id="rId6"/>
  </sheets>
  <externalReferences>
    <externalReference r:id="rId7"/>
  </externalReferences>
  <calcPr calcId="171026"/>
</workbook>
</file>

<file path=xl/calcChain.xml><?xml version="1.0" encoding="utf-8"?>
<calcChain xmlns="http://schemas.openxmlformats.org/spreadsheetml/2006/main">
  <c r="J22" i="1" l="1"/>
  <c r="K22" i="1"/>
  <c r="M22" i="1"/>
  <c r="O22" i="1"/>
  <c r="P22" i="1"/>
  <c r="N22" i="1"/>
  <c r="L22" i="1"/>
  <c r="Q22" i="1"/>
  <c r="I27" i="6"/>
  <c r="I15" i="1"/>
  <c r="C16" i="3"/>
  <c r="C10" i="3"/>
  <c r="D3" i="3"/>
  <c r="K3" i="3"/>
  <c r="Z11" i="7"/>
  <c r="O11" i="7"/>
  <c r="N11" i="7"/>
  <c r="D11" i="7"/>
  <c r="F11" i="7"/>
  <c r="G11" i="7"/>
  <c r="H11" i="7"/>
  <c r="I11" i="7"/>
  <c r="J11" i="7"/>
  <c r="K11" i="7"/>
  <c r="L11" i="7"/>
  <c r="M11" i="7"/>
  <c r="R11" i="7"/>
  <c r="T11" i="7"/>
  <c r="U11" i="7"/>
  <c r="V11" i="7"/>
  <c r="W11" i="7"/>
  <c r="X11" i="7"/>
  <c r="D10" i="7"/>
  <c r="F10" i="7"/>
  <c r="Z10" i="7"/>
  <c r="G10" i="7"/>
  <c r="H10" i="7"/>
  <c r="I10" i="7"/>
  <c r="J10" i="7"/>
  <c r="K10" i="7"/>
  <c r="L10" i="7"/>
  <c r="M10" i="7"/>
  <c r="R10" i="7"/>
  <c r="T10" i="7"/>
  <c r="U10" i="7"/>
  <c r="V10" i="7"/>
  <c r="W10" i="7"/>
  <c r="X10" i="7"/>
  <c r="Y10" i="7"/>
  <c r="Y9" i="7"/>
  <c r="D9" i="7"/>
  <c r="Z9" i="7"/>
  <c r="F9" i="7"/>
  <c r="G9" i="7"/>
  <c r="H9" i="7"/>
  <c r="I9" i="7"/>
  <c r="J9" i="7"/>
  <c r="K9" i="7"/>
  <c r="L9" i="7"/>
  <c r="M9" i="7"/>
  <c r="R9" i="7"/>
  <c r="T9" i="7"/>
  <c r="U9" i="7"/>
  <c r="V9" i="7"/>
  <c r="W9" i="7"/>
  <c r="X9" i="7"/>
  <c r="O8" i="7"/>
  <c r="N8" i="7"/>
  <c r="D8" i="7"/>
  <c r="Z8" i="7"/>
  <c r="F8" i="7"/>
  <c r="G8" i="7"/>
  <c r="H8" i="7"/>
  <c r="I8" i="7"/>
  <c r="J8" i="7"/>
  <c r="K8" i="7"/>
  <c r="L8" i="7"/>
  <c r="M8" i="7"/>
  <c r="R8" i="7"/>
  <c r="T8" i="7"/>
  <c r="U8" i="7"/>
  <c r="V8" i="7"/>
  <c r="W8" i="7"/>
  <c r="X8" i="7"/>
  <c r="O7" i="7"/>
  <c r="N7" i="7"/>
  <c r="D7" i="7"/>
  <c r="F7" i="7"/>
  <c r="Z7" i="7"/>
  <c r="M7" i="3"/>
  <c r="N7" i="3"/>
  <c r="G7" i="7"/>
  <c r="H7" i="7"/>
  <c r="I7" i="7"/>
  <c r="J7" i="7"/>
  <c r="K7" i="7"/>
  <c r="L7" i="7"/>
  <c r="M7" i="7"/>
  <c r="R7" i="7"/>
  <c r="T7" i="7"/>
  <c r="U7" i="7"/>
  <c r="V7" i="7"/>
  <c r="W7" i="7"/>
  <c r="X7" i="7"/>
  <c r="D6" i="7"/>
  <c r="Z6" i="7"/>
  <c r="F6" i="7"/>
  <c r="G6" i="7"/>
  <c r="H6" i="7"/>
  <c r="I6" i="7"/>
  <c r="J6" i="7"/>
  <c r="K6" i="7"/>
  <c r="L6" i="7"/>
  <c r="M6" i="7"/>
  <c r="R6" i="7"/>
  <c r="T6" i="7"/>
  <c r="U6" i="7"/>
  <c r="V6" i="7"/>
  <c r="W6" i="7"/>
  <c r="X6" i="7"/>
  <c r="D5" i="7"/>
  <c r="Z5" i="7"/>
  <c r="F5" i="7"/>
  <c r="G5" i="7"/>
  <c r="H5" i="7"/>
  <c r="I5" i="7"/>
  <c r="J5" i="7"/>
  <c r="K5" i="7"/>
  <c r="L5" i="7"/>
  <c r="M5" i="7"/>
  <c r="R5" i="7"/>
  <c r="T5" i="7"/>
  <c r="U5" i="7"/>
  <c r="V5" i="7"/>
  <c r="W5" i="7"/>
  <c r="X5" i="7"/>
  <c r="F3" i="3"/>
  <c r="H3" i="3"/>
  <c r="I3" i="3"/>
  <c r="F4" i="3"/>
  <c r="H4" i="3"/>
  <c r="I4" i="3"/>
  <c r="D4" i="3"/>
  <c r="K4" i="3"/>
  <c r="L4" i="3"/>
  <c r="I13" i="1"/>
  <c r="F5" i="3"/>
  <c r="H5" i="3"/>
  <c r="I5" i="3"/>
  <c r="D5" i="3"/>
  <c r="K5" i="3"/>
  <c r="L5" i="3"/>
  <c r="I14" i="1"/>
  <c r="F6" i="3"/>
  <c r="H6" i="3"/>
  <c r="I6" i="3"/>
  <c r="D6" i="3"/>
  <c r="K6" i="3"/>
  <c r="L6" i="3"/>
  <c r="F7" i="3"/>
  <c r="H7" i="3"/>
  <c r="I7" i="3"/>
  <c r="L7" i="3"/>
  <c r="J16" i="1"/>
  <c r="K16" i="1"/>
  <c r="L16" i="1"/>
  <c r="F8" i="3"/>
  <c r="G8" i="3"/>
  <c r="H8" i="3"/>
  <c r="I8" i="3"/>
  <c r="L8" i="3"/>
  <c r="J17" i="1"/>
  <c r="K17" i="1"/>
  <c r="M17" i="1"/>
  <c r="G8" i="5"/>
  <c r="K8" i="5"/>
  <c r="I31" i="6"/>
  <c r="I33" i="6"/>
  <c r="M33" i="6"/>
  <c r="E33" i="6"/>
  <c r="M31" i="6"/>
  <c r="E31" i="6"/>
  <c r="D10" i="3"/>
  <c r="C9" i="3"/>
  <c r="G5" i="3"/>
  <c r="G6" i="3"/>
  <c r="D6" i="2"/>
  <c r="D7" i="2"/>
  <c r="M8" i="3"/>
  <c r="M5" i="3"/>
  <c r="N5" i="3"/>
  <c r="L17" i="1"/>
  <c r="K11" i="3"/>
  <c r="L3" i="3"/>
  <c r="O17" i="1"/>
  <c r="P17" i="1"/>
  <c r="N17" i="1"/>
  <c r="N8" i="3"/>
  <c r="O8" i="3"/>
  <c r="K14" i="1"/>
  <c r="M14" i="1"/>
  <c r="O14" i="1"/>
  <c r="K13" i="1"/>
  <c r="M13" i="1"/>
  <c r="O13" i="1"/>
  <c r="G4" i="3"/>
  <c r="G3" i="3"/>
  <c r="G9" i="3"/>
  <c r="G10" i="3"/>
  <c r="M16" i="1"/>
  <c r="G7" i="3"/>
  <c r="M3" i="3"/>
  <c r="F12" i="1"/>
  <c r="K15" i="1"/>
  <c r="M15" i="1"/>
  <c r="O15" i="1"/>
  <c r="O5" i="3"/>
  <c r="R22" i="1"/>
  <c r="S21" i="1"/>
  <c r="M6" i="3"/>
  <c r="M4" i="3"/>
  <c r="F14" i="1"/>
  <c r="O7" i="3"/>
  <c r="H22" i="1"/>
  <c r="Q17" i="1"/>
  <c r="H17" i="1"/>
  <c r="N3" i="3"/>
  <c r="O3" i="3"/>
  <c r="O16" i="1"/>
  <c r="N16" i="1"/>
  <c r="H13" i="1"/>
  <c r="I12" i="1"/>
  <c r="J12" i="1"/>
  <c r="L11" i="3"/>
  <c r="H14" i="1"/>
  <c r="H15" i="1"/>
  <c r="O4" i="3"/>
  <c r="N4" i="3"/>
  <c r="F13" i="1"/>
  <c r="F15" i="1"/>
  <c r="N6" i="3"/>
  <c r="O6" i="3"/>
  <c r="J14" i="1"/>
  <c r="N14" i="1"/>
  <c r="P14" i="1"/>
  <c r="L14" i="1"/>
  <c r="N11" i="3"/>
  <c r="O11" i="3"/>
  <c r="Q14" i="1"/>
  <c r="Q16" i="1"/>
  <c r="K12" i="1"/>
  <c r="P16" i="1"/>
  <c r="H16" i="1"/>
  <c r="L13" i="1"/>
  <c r="P13" i="1"/>
  <c r="J13" i="1"/>
  <c r="N13" i="1"/>
  <c r="L15" i="1"/>
  <c r="P15" i="1"/>
  <c r="J15" i="1"/>
  <c r="N15" i="1"/>
  <c r="J24" i="1"/>
  <c r="M12" i="1"/>
  <c r="L12" i="1"/>
  <c r="L24" i="1"/>
  <c r="E7" i="5"/>
  <c r="Q13" i="1"/>
  <c r="Q15" i="1"/>
  <c r="O12" i="1"/>
  <c r="P12" i="1"/>
  <c r="P24" i="1"/>
  <c r="I7" i="5"/>
  <c r="I9" i="5"/>
  <c r="N12" i="1"/>
  <c r="N24" i="1"/>
  <c r="G7" i="5"/>
  <c r="G9" i="5"/>
  <c r="C7" i="5"/>
  <c r="E9" i="5"/>
  <c r="Q12" i="1"/>
  <c r="R12" i="1"/>
  <c r="H12" i="1"/>
  <c r="Q25" i="1"/>
  <c r="J25" i="1"/>
  <c r="K7" i="5"/>
  <c r="K9" i="5"/>
  <c r="C9" i="5"/>
  <c r="L25" i="1"/>
  <c r="P25" i="1"/>
  <c r="N25" i="1"/>
  <c r="Q24" i="1"/>
  <c r="D9" i="5"/>
  <c r="L7" i="5"/>
  <c r="L8" i="5"/>
  <c r="D8" i="5"/>
  <c r="L9" i="5"/>
  <c r="J8" i="5"/>
  <c r="H8" i="5"/>
  <c r="F8" i="5"/>
  <c r="H7" i="5"/>
  <c r="J7" i="5"/>
  <c r="F7" i="5"/>
  <c r="J9" i="5"/>
  <c r="F9" i="5"/>
  <c r="D7" i="5"/>
  <c r="H9" i="5"/>
  <c r="R24" i="1"/>
  <c r="S11" i="1"/>
</calcChain>
</file>

<file path=xl/comments1.xml><?xml version="1.0" encoding="utf-8"?>
<comments xmlns="http://schemas.openxmlformats.org/spreadsheetml/2006/main">
  <authors>
    <author>ACF</author>
  </authors>
  <commentList>
    <comment ref="M8" authorId="0" shapeId="0">
      <text>
        <r>
          <rPr>
            <b/>
            <sz val="9"/>
            <color indexed="81"/>
            <rFont val="Tahoma"/>
            <family val="2"/>
          </rPr>
          <t>ACF:</t>
        </r>
        <r>
          <rPr>
            <sz val="9"/>
            <color indexed="81"/>
            <rFont val="Tahoma"/>
            <family val="2"/>
          </rPr>
          <t xml:space="preserve">
Promedio de Asist Educ de preescolar y secundaria</t>
        </r>
      </text>
    </comment>
  </commentList>
</comments>
</file>

<file path=xl/sharedStrings.xml><?xml version="1.0" encoding="utf-8"?>
<sst xmlns="http://schemas.openxmlformats.org/spreadsheetml/2006/main" count="291" uniqueCount="195">
  <si>
    <t>Componente</t>
  </si>
  <si>
    <t>Subcomponente</t>
  </si>
  <si>
    <t>Actividades</t>
  </si>
  <si>
    <t>Descripción</t>
  </si>
  <si>
    <t>Tipo de Adquisición</t>
  </si>
  <si>
    <t>Costo por unidad US$</t>
  </si>
  <si>
    <t>Costo por unidad Descripción</t>
  </si>
  <si>
    <t>No. De unidades</t>
  </si>
  <si>
    <t>2017-18</t>
  </si>
  <si>
    <t>2018-19</t>
  </si>
  <si>
    <t>2019-20</t>
  </si>
  <si>
    <t>2020-21</t>
  </si>
  <si>
    <t>Total $$$</t>
  </si>
  <si>
    <t>Tot Sub Comp</t>
  </si>
  <si>
    <t>Total Component</t>
  </si>
  <si>
    <t>Tot Sub Comp SIN CONTRAPARTIDA</t>
  </si>
  <si>
    <t>Total Component SIN CONTRAPARTIDA</t>
  </si>
  <si>
    <t>CONTRAPARTIDA</t>
  </si>
  <si>
    <t>Units</t>
  </si>
  <si>
    <t>$</t>
  </si>
  <si>
    <t>1.1 Apoyos ordinarios a figuras educativas</t>
  </si>
  <si>
    <t>LECS  1er AÑO, PRESCOLAR O PRIMARIA (remuneración anual)</t>
  </si>
  <si>
    <t>por figura</t>
  </si>
  <si>
    <t>LECS  2o AÑO, PRESCOLAR O PRIMARIA (remuneración anual)</t>
  </si>
  <si>
    <t>LECS 1er AÑO, SECUNDARIA (remuneración anual)</t>
  </si>
  <si>
    <t>Proporción a financiar para cerrar a 80 millones del ptoyecto</t>
  </si>
  <si>
    <t>LECS 2o  AÑO, SECUNDARIA (remuneración anual)</t>
  </si>
  <si>
    <t>CAPACITADOR TUTOR (remuneración anual)</t>
  </si>
  <si>
    <t>ASISTENTE EDUCATIVO (remuneración anual)</t>
  </si>
  <si>
    <t>Evaluación</t>
  </si>
  <si>
    <t>Servicios SBCC</t>
  </si>
  <si>
    <t>Suma alzada</t>
  </si>
  <si>
    <t>Miles</t>
  </si>
  <si>
    <t>(US$ 000)</t>
  </si>
  <si>
    <t>Año 1</t>
  </si>
  <si>
    <t>Año 2</t>
  </si>
  <si>
    <t>Año 3</t>
  </si>
  <si>
    <t>Año 4</t>
  </si>
  <si>
    <t>Total</t>
  </si>
  <si>
    <t>%</t>
  </si>
  <si>
    <t>BID</t>
  </si>
  <si>
    <t>Local</t>
  </si>
  <si>
    <t>Plan de Adquisiciones</t>
  </si>
  <si>
    <t>Agencia Ejecutora (AE)</t>
  </si>
  <si>
    <t>CONAFE</t>
  </si>
  <si>
    <r>
      <t xml:space="preserve">Sector Público o Privado: </t>
    </r>
    <r>
      <rPr>
        <b/>
        <sz val="10"/>
        <rFont val="Calibri"/>
        <family val="2"/>
        <scheme val="minor"/>
      </rPr>
      <t>(indicar lo que corresponda)</t>
    </r>
  </si>
  <si>
    <t>Público</t>
  </si>
  <si>
    <t>Número del Proyecto:</t>
  </si>
  <si>
    <t>ME-L1162</t>
  </si>
  <si>
    <t>Nombre del Proyecto:</t>
  </si>
  <si>
    <t xml:space="preserve">PROGRAMA DE EDUCACIÓN COMUNITARIA EN ESCUELAS DE EDUCACIÓN BÁSICA </t>
  </si>
  <si>
    <t>Fecha:</t>
  </si>
  <si>
    <t>Mayo 29, 2017</t>
  </si>
  <si>
    <t>Preparado por:</t>
  </si>
  <si>
    <t>Período del Plan:</t>
  </si>
  <si>
    <t>XXXX 2017 a XXXX 2021</t>
  </si>
  <si>
    <t>Obras</t>
  </si>
  <si>
    <t>Nº Ref.</t>
  </si>
  <si>
    <t>No del proceso de Adq. (1)</t>
  </si>
  <si>
    <t>Ref. POA (Si corresponde)</t>
  </si>
  <si>
    <t>Agencia ejecutora</t>
  </si>
  <si>
    <t>Actividad</t>
  </si>
  <si>
    <t>Descripción de las adquisiciones (2)</t>
  </si>
  <si>
    <t>Método de Adquisición (3):</t>
  </si>
  <si>
    <t>Revisión técnica del JEP (Si - No)  (5)</t>
  </si>
  <si>
    <t>Montos:</t>
  </si>
  <si>
    <t>Componente Correspondiente:</t>
  </si>
  <si>
    <t>Revisión  de adquisiciones 
(Ex-ante o 
Ex-Post)   (4)</t>
  </si>
  <si>
    <t>Fechas</t>
  </si>
  <si>
    <t>Nombre del o los contratistas  (1)</t>
  </si>
  <si>
    <t>Status  (pendiente, en proceso, adjudicado, cancelado)</t>
  </si>
  <si>
    <t>Comentarios</t>
  </si>
  <si>
    <t>Ex-Post</t>
  </si>
  <si>
    <t>Costo estimado de la Adquisición         (US$)</t>
  </si>
  <si>
    <t>Monto Estimado,  BID %:</t>
  </si>
  <si>
    <t>Monto Estimado,  Contraparte %:</t>
  </si>
  <si>
    <t>Costo del contrato firmado (US$)      (1)</t>
  </si>
  <si>
    <t>Fecha publicacion Aviso de Adquisición (o) del inicio del proceso de contratación (o) de No Objeción para consultores individuales  (1)</t>
  </si>
  <si>
    <t>Fecha firma del contrato  (1)</t>
  </si>
  <si>
    <t>Ex-Ante</t>
  </si>
  <si>
    <t>N/A</t>
  </si>
  <si>
    <t>Contract Concluded</t>
  </si>
  <si>
    <t>Contract in Execution</t>
  </si>
  <si>
    <t>Contract Terminated</t>
  </si>
  <si>
    <t>Null and Void</t>
  </si>
  <si>
    <t>Bienes</t>
  </si>
  <si>
    <t>Ongoing</t>
  </si>
  <si>
    <t>Planned</t>
  </si>
  <si>
    <t>Rejection of all Bids</t>
  </si>
  <si>
    <t>Contratación Directa</t>
  </si>
  <si>
    <t>Precalificación</t>
  </si>
  <si>
    <t>Comparación de Precios</t>
  </si>
  <si>
    <t>Servicios de no consultoría</t>
  </si>
  <si>
    <t>Re-Tendering</t>
  </si>
  <si>
    <t>Firmas Consultoras</t>
  </si>
  <si>
    <t>Evaluación del Proyecto</t>
  </si>
  <si>
    <t>Evaluación final del proyecto</t>
  </si>
  <si>
    <t>Selección Basada en la Calidad y el Costo (SBCC)</t>
  </si>
  <si>
    <t>Abril 2018</t>
  </si>
  <si>
    <t>Agosto 2018</t>
  </si>
  <si>
    <t>INIFED</t>
  </si>
  <si>
    <t>Se refiere a la medición del impacto del Proyecto de Infraestructura Física Educativa en variables relativas al desempeño escolar. Para ello, el Programa contemplará una evaluación de impacto y adicionalmente una evaluación de procesos que revise la calidad de los procesos con los que se implementó el Programa y de las intervenciones del mismo.</t>
  </si>
  <si>
    <t>Selección Basada en el Menor Costo (SBMC)</t>
  </si>
  <si>
    <t>Consultores individuales</t>
  </si>
  <si>
    <t>Selección Basada en Presupuesto Fijo (SBPF)</t>
  </si>
  <si>
    <t>Se refiere a la contratación del personal de la UCAP, incluyendo a un Coordinador, un Subcoordinador y un Financiero.</t>
  </si>
  <si>
    <t>Selección Directa (SD)</t>
  </si>
  <si>
    <t>Esta adquisición considera la contratación de tres profesionales individuales</t>
  </si>
  <si>
    <t>Selección Basada en las Calificaciones de los Consultores (SCC)</t>
  </si>
  <si>
    <t xml:space="preserve">(1) Estas columnas deberan completarse en la medida que se vayan produciendo los eventos o datos alli indicados. </t>
  </si>
  <si>
    <t>(2)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</si>
  <si>
    <t>Selección Basada en la Calidad (SBC)</t>
  </si>
  <si>
    <t xml:space="preserve">(3) Bienes y Obras:  LPI: Licitación Pública Internacional; LPN: Licitacion Publica Nacional; CP: Comparación de Precios;  CD: Contratación Directa.    </t>
  </si>
  <si>
    <t>(3) Firmas de consultoria:  SCC: Selección Basada en la Calificación de los Consultores; SBCC: Selección Basada en Calidad y Costo; SBMC: Selección Basada en el Menor Costo; SBPF: Selección Basada en Presupuesto Fijo. SD: Selección Directa; SBC: Selección Basada en Calidad</t>
  </si>
  <si>
    <t xml:space="preserve">(3) Consultores Individuales: CCIN: Selección basada en la Comparación de Calificaciones Consultor Individual ; SD: Selección Directa. </t>
  </si>
  <si>
    <t>(4) Revisión ex-ante/ ex-post. En general, dependiendo de la capacidad institucional y el nivel de riesgo asociados a las adquisiciones la modalidad estándar es revisión ex-post. Para procesos críticos o complejos podrá establecerse la revisión ex-ante.</t>
  </si>
  <si>
    <t>(5) Revisión técnica: Esta columna será utilizada por el JEP para definir aquellas adquisiciones que considere "críticas" o "complejas" que requieran la revisión ex ante por parte del JEP de los términos de referencia, especificaciones técnicas, informes, productos, u otros.</t>
  </si>
  <si>
    <t>Turnkey</t>
  </si>
  <si>
    <t>Goods</t>
  </si>
  <si>
    <t>Unit Prices</t>
  </si>
  <si>
    <t>Lump-Sum</t>
  </si>
  <si>
    <t>Comments</t>
  </si>
  <si>
    <t>Works</t>
  </si>
  <si>
    <t>Lump-Sum + Reimbursable Expenses</t>
  </si>
  <si>
    <t>Consulting Firms</t>
  </si>
  <si>
    <t>Time-Based</t>
  </si>
  <si>
    <t>Individual Consultants</t>
  </si>
  <si>
    <t>Price Comparison for Goods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</si>
  <si>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</si>
  <si>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</si>
  <si>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</si>
  <si>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</si>
  <si>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</si>
  <si>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</si>
  <si>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Prequalification for Procurement of Works</t>
  </si>
  <si>
    <t>Price Comparison</t>
  </si>
  <si>
    <t>Non-Consulting Services</t>
  </si>
  <si>
    <t>Terms of Reference</t>
  </si>
  <si>
    <t>Procurement of Non-Consulting Services</t>
  </si>
  <si>
    <t>Request for Proposals and Terms of Reference</t>
  </si>
  <si>
    <t>Selección Directa</t>
  </si>
  <si>
    <t>Comparación de Calificaciones - Consultor Individual Nacional</t>
  </si>
  <si>
    <t>Comparación de Calificaciones - Consultor Individual Internacional</t>
  </si>
  <si>
    <t>Terna</t>
  </si>
  <si>
    <t>Figuras Educativas 2014</t>
  </si>
  <si>
    <t>Distribución de Fig Educ</t>
  </si>
  <si>
    <t>Remuneración por Fig Educ por mes MN$</t>
  </si>
  <si>
    <t>Total MN$ por mes</t>
  </si>
  <si>
    <t>Remuneración por Fig Educ por mes US$</t>
  </si>
  <si>
    <t>Remuneración por Fig Educ por año US$</t>
  </si>
  <si>
    <t># Figuras Educativas</t>
  </si>
  <si>
    <t># Estimado LEC según distribución del año 2014</t>
  </si>
  <si>
    <t>Estimado de Fig Educ beneficiadas por el proyecto</t>
  </si>
  <si>
    <t>Costo total de figuras educativas en un año</t>
  </si>
  <si>
    <t>Costo financiado por el proyecto de figuras educativas en un año</t>
  </si>
  <si>
    <t>LECS  1er AÑO, PRESCOLAR O PRIMARIA</t>
  </si>
  <si>
    <t>LECS  2er AÑO, PRESCOLAR O PRIMARIA</t>
  </si>
  <si>
    <t>LECS 1er AÑO, SECUNDARIA</t>
  </si>
  <si>
    <t>LECS 2o  AÑO, SECUNDARIA</t>
  </si>
  <si>
    <t>CAPACITADOR TUTOR</t>
  </si>
  <si>
    <t>ASISTENTE EDUCATIVO</t>
  </si>
  <si>
    <t>SUMA EDUCACIÓN COMUNITARIA</t>
  </si>
  <si>
    <t>SUMA LEC</t>
  </si>
  <si>
    <t>usd</t>
  </si>
  <si>
    <t>Total LEC 2017</t>
  </si>
  <si>
    <t>Incremento de remuneración de Fig Educ de 2014 a 2017 (estimado)</t>
  </si>
  <si>
    <t>Tipo de cambio</t>
  </si>
  <si>
    <t>Pesos por 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</si>
  <si>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</si>
  <si>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</si>
  <si>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</si>
  <si>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</si>
  <si>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</si>
  <si>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</si>
  <si>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</si>
  <si>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</si>
  <si>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</si>
  <si>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</si>
  <si>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</si>
  <si>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</si>
  <si>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Servicio Social</t>
  </si>
  <si>
    <t>Econ.</t>
  </si>
  <si>
    <t>Paral.</t>
  </si>
  <si>
    <t>Preescolar 1er año</t>
  </si>
  <si>
    <t>Preescolar 2do año</t>
  </si>
  <si>
    <t>Capacitador Tutor Preescolar</t>
  </si>
  <si>
    <t>Asistente Educativo</t>
  </si>
  <si>
    <t>Secundaria 1er año</t>
  </si>
  <si>
    <t>Secundaria 2do año</t>
  </si>
  <si>
    <t>Componente 2: Evaluación del proyecto ABCD</t>
  </si>
  <si>
    <t xml:space="preserve">Componente 1:  Apoyo en la implementación del Nuevo Modelo de Educación Básica Comunitaria (ABCD). </t>
  </si>
  <si>
    <t>* La cantidad de LEC apoyados a nivel nacional corresponde al importe estimado para atender el Proyecto. Cabe señalar que esta cifra puede variar en función de la cobertura,  presupuesto autorizado, tipo de cambio vigente, entre otros.</t>
  </si>
  <si>
    <t>Programa de Aprendizaje Basado en la Colaboración y el Diálogo (ABCD) (ME-L1162)*</t>
  </si>
  <si>
    <t>PAC Estimado</t>
  </si>
  <si>
    <t>Calendario de Desembolsos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</si>
</sst>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%"/>
    <numFmt numFmtId="167" formatCode="0.0000%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Narrow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8"/>
      <color theme="1"/>
      <name val="Arial"/>
      <family val="2"/>
    </font>
    <font>
      <b/>
      <u/>
      <sz val="14"/>
      <name val="Arial"/>
      <family val="2"/>
    </font>
    <font>
      <b/>
      <sz val="9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0"/>
      <name val="Arial"/>
      <family val="2"/>
    </font>
    <font>
      <b/>
      <u/>
      <sz val="8"/>
      <color theme="0"/>
      <name val="Arial"/>
      <family val="2"/>
    </font>
    <font>
      <b/>
      <sz val="11"/>
      <color indexed="9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color rgb="FFFFFF00"/>
      <name val="Arial"/>
      <family val="2"/>
    </font>
    <font>
      <b/>
      <sz val="11"/>
      <color theme="0"/>
      <name val="Arial"/>
      <family val="2"/>
    </font>
    <font>
      <b/>
      <u/>
      <sz val="11"/>
      <color theme="0"/>
      <name val="Arial"/>
      <family val="2"/>
    </font>
    <font>
      <sz val="11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293">
    <xf numFmtId="0" fontId="0" fillId="0" borderId="0" xfId="0"/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44" fontId="0" fillId="0" borderId="0" xfId="0" applyNumberFormat="1"/>
    <xf numFmtId="43" fontId="0" fillId="0" borderId="0" xfId="0" applyNumberFormat="1"/>
    <xf numFmtId="43" fontId="0" fillId="0" borderId="0" xfId="1" applyFont="1"/>
    <xf numFmtId="0" fontId="0" fillId="0" borderId="4" xfId="0" applyBorder="1"/>
    <xf numFmtId="0" fontId="6" fillId="0" borderId="11" xfId="5" applyFont="1" applyFill="1" applyBorder="1" applyAlignment="1">
      <alignment horizontal="center" vertical="center" wrapText="1"/>
    </xf>
    <xf numFmtId="0" fontId="6" fillId="0" borderId="4" xfId="5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3" fontId="6" fillId="0" borderId="4" xfId="1" applyFont="1" applyFill="1" applyBorder="1" applyAlignment="1">
      <alignment vertical="center" wrapText="1"/>
    </xf>
    <xf numFmtId="9" fontId="6" fillId="0" borderId="4" xfId="5" applyNumberFormat="1" applyFont="1" applyFill="1" applyBorder="1" applyAlignment="1">
      <alignment vertical="center" wrapText="1"/>
    </xf>
    <xf numFmtId="17" fontId="6" fillId="0" borderId="4" xfId="5" applyNumberFormat="1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17" fontId="6" fillId="0" borderId="14" xfId="5" applyNumberFormat="1" applyFont="1" applyFill="1" applyBorder="1" applyAlignment="1">
      <alignment vertical="center" wrapText="1"/>
    </xf>
    <xf numFmtId="0" fontId="6" fillId="0" borderId="15" xfId="5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16" xfId="5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vertical="center" wrapText="1"/>
    </xf>
    <xf numFmtId="17" fontId="6" fillId="0" borderId="12" xfId="5" applyNumberFormat="1" applyFont="1" applyFill="1" applyBorder="1" applyAlignment="1">
      <alignment vertical="center" wrapText="1"/>
    </xf>
    <xf numFmtId="44" fontId="6" fillId="0" borderId="4" xfId="5" applyNumberFormat="1" applyFont="1" applyFill="1" applyBorder="1" applyAlignment="1">
      <alignment vertical="center" wrapText="1"/>
    </xf>
    <xf numFmtId="44" fontId="6" fillId="0" borderId="5" xfId="5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4" fontId="11" fillId="0" borderId="0" xfId="2" applyFont="1"/>
    <xf numFmtId="0" fontId="11" fillId="0" borderId="0" xfId="0" applyFont="1"/>
    <xf numFmtId="0" fontId="11" fillId="0" borderId="0" xfId="0" applyFont="1" applyAlignment="1">
      <alignment horizontal="right"/>
    </xf>
    <xf numFmtId="43" fontId="11" fillId="0" borderId="0" xfId="0" applyNumberFormat="1" applyFont="1"/>
    <xf numFmtId="44" fontId="10" fillId="0" borderId="0" xfId="2" applyFont="1"/>
    <xf numFmtId="0" fontId="10" fillId="0" borderId="0" xfId="0" applyFont="1"/>
    <xf numFmtId="164" fontId="0" fillId="0" borderId="0" xfId="1" applyNumberFormat="1" applyFont="1"/>
    <xf numFmtId="164" fontId="0" fillId="0" borderId="0" xfId="0" applyNumberFormat="1"/>
    <xf numFmtId="9" fontId="0" fillId="0" borderId="0" xfId="3" applyFont="1"/>
    <xf numFmtId="0" fontId="0" fillId="0" borderId="4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3" fontId="12" fillId="0" borderId="4" xfId="0" applyNumberFormat="1" applyFont="1" applyBorder="1"/>
    <xf numFmtId="0" fontId="0" fillId="0" borderId="4" xfId="0" applyBorder="1" applyAlignment="1">
      <alignment wrapText="1"/>
    </xf>
    <xf numFmtId="9" fontId="0" fillId="0" borderId="4" xfId="0" applyNumberFormat="1" applyBorder="1"/>
    <xf numFmtId="167" fontId="0" fillId="0" borderId="4" xfId="0" applyNumberFormat="1" applyBorder="1"/>
    <xf numFmtId="0" fontId="13" fillId="3" borderId="0" xfId="4" applyFont="1" applyFill="1" applyBorder="1" applyAlignment="1">
      <alignment vertical="center" wrapText="1"/>
    </xf>
    <xf numFmtId="0" fontId="4" fillId="3" borderId="10" xfId="4" applyFont="1" applyFill="1" applyBorder="1" applyAlignment="1">
      <alignment vertical="center" wrapText="1"/>
    </xf>
    <xf numFmtId="0" fontId="4" fillId="3" borderId="7" xfId="4" applyFont="1" applyFill="1" applyBorder="1" applyAlignment="1">
      <alignment vertical="center" wrapText="1"/>
    </xf>
    <xf numFmtId="0" fontId="0" fillId="3" borderId="0" xfId="0" applyFill="1"/>
    <xf numFmtId="0" fontId="4" fillId="3" borderId="22" xfId="4" applyFont="1" applyFill="1" applyBorder="1" applyAlignment="1">
      <alignment vertical="center" wrapText="1"/>
    </xf>
    <xf numFmtId="0" fontId="4" fillId="3" borderId="0" xfId="4" applyFont="1" applyFill="1" applyBorder="1" applyAlignment="1">
      <alignment vertical="center" wrapText="1"/>
    </xf>
    <xf numFmtId="0" fontId="14" fillId="3" borderId="12" xfId="0" applyFont="1" applyFill="1" applyBorder="1" applyAlignment="1"/>
    <xf numFmtId="0" fontId="0" fillId="3" borderId="3" xfId="0" applyFill="1" applyBorder="1" applyAlignment="1">
      <alignment wrapText="1"/>
    </xf>
    <xf numFmtId="0" fontId="14" fillId="3" borderId="13" xfId="0" applyFont="1" applyFill="1" applyBorder="1" applyAlignment="1"/>
    <xf numFmtId="0" fontId="9" fillId="3" borderId="13" xfId="0" applyFont="1" applyFill="1" applyBorder="1" applyAlignment="1"/>
    <xf numFmtId="0" fontId="9" fillId="3" borderId="3" xfId="0" applyFont="1" applyFill="1" applyBorder="1" applyAlignment="1"/>
    <xf numFmtId="0" fontId="9" fillId="3" borderId="6" xfId="0" applyFont="1" applyFill="1" applyBorder="1" applyAlignment="1">
      <alignment wrapText="1"/>
    </xf>
    <xf numFmtId="0" fontId="9" fillId="3" borderId="10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9" fillId="3" borderId="0" xfId="0" applyFont="1" applyFill="1" applyBorder="1" applyAlignment="1">
      <alignment wrapText="1"/>
    </xf>
    <xf numFmtId="0" fontId="9" fillId="3" borderId="10" xfId="0" applyFont="1" applyFill="1" applyBorder="1" applyAlignment="1"/>
    <xf numFmtId="0" fontId="9" fillId="3" borderId="7" xfId="0" applyFont="1" applyFill="1" applyBorder="1" applyAlignment="1"/>
    <xf numFmtId="0" fontId="9" fillId="3" borderId="0" xfId="0" applyFont="1" applyFill="1" applyBorder="1" applyAlignment="1"/>
    <xf numFmtId="0" fontId="14" fillId="3" borderId="10" xfId="0" applyFont="1" applyFill="1" applyBorder="1" applyAlignment="1"/>
    <xf numFmtId="0" fontId="9" fillId="3" borderId="12" xfId="0" applyFont="1" applyFill="1" applyBorder="1" applyAlignment="1"/>
    <xf numFmtId="0" fontId="14" fillId="4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0" fontId="4" fillId="3" borderId="0" xfId="5" applyFont="1" applyFill="1" applyBorder="1" applyAlignment="1">
      <alignment vertical="center" wrapText="1"/>
    </xf>
    <xf numFmtId="0" fontId="17" fillId="3" borderId="0" xfId="5" applyFont="1" applyFill="1"/>
    <xf numFmtId="0" fontId="17" fillId="3" borderId="0" xfId="4" applyFont="1" applyFill="1"/>
    <xf numFmtId="0" fontId="14" fillId="3" borderId="0" xfId="0" applyFont="1" applyFill="1"/>
    <xf numFmtId="0" fontId="14" fillId="5" borderId="0" xfId="0" applyFont="1" applyFill="1"/>
    <xf numFmtId="0" fontId="17" fillId="3" borderId="0" xfId="5" applyFont="1" applyFill="1" applyBorder="1"/>
    <xf numFmtId="0" fontId="15" fillId="3" borderId="0" xfId="4" applyFont="1" applyFill="1" applyAlignment="1">
      <alignment vertical="center" wrapText="1"/>
    </xf>
    <xf numFmtId="0" fontId="6" fillId="0" borderId="24" xfId="5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6" fillId="0" borderId="2" xfId="5" applyFont="1" applyFill="1" applyBorder="1" applyAlignment="1">
      <alignment vertical="center" wrapText="1"/>
    </xf>
    <xf numFmtId="43" fontId="6" fillId="0" borderId="2" xfId="5" applyNumberFormat="1" applyFont="1" applyFill="1" applyBorder="1" applyAlignment="1">
      <alignment vertical="center" wrapText="1"/>
    </xf>
    <xf numFmtId="0" fontId="15" fillId="3" borderId="2" xfId="0" applyFont="1" applyFill="1" applyBorder="1" applyAlignment="1">
      <alignment vertical="center" wrapText="1"/>
    </xf>
    <xf numFmtId="0" fontId="6" fillId="0" borderId="8" xfId="5" applyFont="1" applyFill="1" applyBorder="1" applyAlignment="1">
      <alignment vertical="center" wrapText="1"/>
    </xf>
    <xf numFmtId="0" fontId="3" fillId="3" borderId="0" xfId="5" applyFill="1" applyBorder="1"/>
    <xf numFmtId="0" fontId="3" fillId="3" borderId="0" xfId="5" applyFill="1"/>
    <xf numFmtId="0" fontId="6" fillId="3" borderId="12" xfId="4" applyFont="1" applyFill="1" applyBorder="1" applyAlignment="1">
      <alignment vertical="center" wrapText="1"/>
    </xf>
    <xf numFmtId="0" fontId="6" fillId="0" borderId="12" xfId="5" applyFont="1" applyFill="1" applyBorder="1" applyAlignment="1">
      <alignment vertical="center" wrapText="1"/>
    </xf>
    <xf numFmtId="0" fontId="6" fillId="0" borderId="6" xfId="5" applyFont="1" applyFill="1" applyBorder="1" applyAlignment="1">
      <alignment vertical="center" wrapText="1"/>
    </xf>
    <xf numFmtId="0" fontId="0" fillId="3" borderId="0" xfId="0" applyFill="1" applyBorder="1"/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44" fontId="6" fillId="0" borderId="2" xfId="5" applyNumberFormat="1" applyFont="1" applyFill="1" applyBorder="1" applyAlignment="1">
      <alignment vertical="center" wrapText="1"/>
    </xf>
    <xf numFmtId="9" fontId="6" fillId="0" borderId="2" xfId="5" applyNumberFormat="1" applyFont="1" applyFill="1" applyBorder="1" applyAlignment="1">
      <alignment vertical="center" wrapText="1"/>
    </xf>
    <xf numFmtId="17" fontId="6" fillId="0" borderId="2" xfId="5" applyNumberFormat="1" applyFont="1" applyFill="1" applyBorder="1" applyAlignment="1">
      <alignment vertical="center" wrapText="1"/>
    </xf>
    <xf numFmtId="17" fontId="6" fillId="0" borderId="8" xfId="5" applyNumberFormat="1" applyFont="1" applyFill="1" applyBorder="1" applyAlignment="1">
      <alignment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0" fillId="3" borderId="4" xfId="0" applyFill="1" applyBorder="1"/>
    <xf numFmtId="0" fontId="0" fillId="3" borderId="4" xfId="0" applyFill="1" applyBorder="1" applyAlignment="1">
      <alignment horizontal="center" vertical="center"/>
    </xf>
    <xf numFmtId="0" fontId="6" fillId="6" borderId="3" xfId="5" applyFont="1" applyFill="1" applyBorder="1" applyAlignment="1">
      <alignment horizontal="center" vertical="center" wrapText="1"/>
    </xf>
    <xf numFmtId="0" fontId="6" fillId="6" borderId="4" xfId="5" applyFont="1" applyFill="1" applyBorder="1" applyAlignment="1">
      <alignment vertical="center" wrapText="1"/>
    </xf>
    <xf numFmtId="44" fontId="6" fillId="6" borderId="4" xfId="5" applyNumberFormat="1" applyFont="1" applyFill="1" applyBorder="1" applyAlignment="1">
      <alignment vertical="center" wrapText="1"/>
    </xf>
    <xf numFmtId="43" fontId="6" fillId="6" borderId="4" xfId="1" applyFont="1" applyFill="1" applyBorder="1" applyAlignment="1">
      <alignment vertical="center" wrapText="1"/>
    </xf>
    <xf numFmtId="0" fontId="6" fillId="6" borderId="12" xfId="5" applyFont="1" applyFill="1" applyBorder="1" applyAlignment="1">
      <alignment vertical="center" wrapText="1"/>
    </xf>
    <xf numFmtId="0" fontId="6" fillId="7" borderId="4" xfId="5" applyFont="1" applyFill="1" applyBorder="1" applyAlignment="1">
      <alignment horizontal="left" vertical="center" wrapText="1" indent="2"/>
    </xf>
    <xf numFmtId="0" fontId="3" fillId="3" borderId="0" xfId="4" applyFill="1"/>
    <xf numFmtId="0" fontId="6" fillId="3" borderId="0" xfId="4" applyFont="1" applyFill="1" applyAlignment="1">
      <alignment vertical="center" wrapText="1"/>
    </xf>
    <xf numFmtId="0" fontId="6" fillId="0" borderId="4" xfId="5" applyFont="1" applyFill="1" applyBorder="1" applyAlignment="1">
      <alignment horizontal="left" vertical="center" wrapText="1" indent="2"/>
    </xf>
    <xf numFmtId="0" fontId="6" fillId="0" borderId="7" xfId="5" applyFont="1" applyFill="1" applyBorder="1" applyAlignment="1">
      <alignment horizontal="center" vertical="center" wrapText="1"/>
    </xf>
    <xf numFmtId="0" fontId="6" fillId="3" borderId="7" xfId="5" applyFont="1" applyFill="1" applyBorder="1" applyAlignment="1">
      <alignment horizontal="center" vertical="center" wrapText="1"/>
    </xf>
    <xf numFmtId="0" fontId="6" fillId="3" borderId="5" xfId="5" applyFont="1" applyFill="1" applyBorder="1" applyAlignment="1">
      <alignment vertical="center" wrapText="1"/>
    </xf>
    <xf numFmtId="43" fontId="6" fillId="3" borderId="5" xfId="1" applyFont="1" applyFill="1" applyBorder="1" applyAlignment="1">
      <alignment vertical="center" wrapText="1"/>
    </xf>
    <xf numFmtId="9" fontId="6" fillId="3" borderId="4" xfId="5" applyNumberFormat="1" applyFont="1" applyFill="1" applyBorder="1" applyAlignment="1">
      <alignment vertical="center" wrapText="1"/>
    </xf>
    <xf numFmtId="17" fontId="6" fillId="3" borderId="4" xfId="5" applyNumberFormat="1" applyFont="1" applyFill="1" applyBorder="1" applyAlignment="1">
      <alignment vertical="center" wrapText="1"/>
    </xf>
    <xf numFmtId="17" fontId="6" fillId="3" borderId="6" xfId="5" applyNumberFormat="1" applyFont="1" applyFill="1" applyBorder="1" applyAlignment="1">
      <alignment vertical="center" wrapText="1"/>
    </xf>
    <xf numFmtId="0" fontId="6" fillId="3" borderId="4" xfId="5" applyFont="1" applyFill="1" applyBorder="1" applyAlignment="1">
      <alignment vertical="center" wrapText="1"/>
    </xf>
    <xf numFmtId="0" fontId="0" fillId="3" borderId="4" xfId="0" applyFill="1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9" fontId="6" fillId="0" borderId="5" xfId="5" applyNumberFormat="1" applyFont="1" applyFill="1" applyBorder="1" applyAlignment="1">
      <alignment vertical="center" wrapText="1"/>
    </xf>
    <xf numFmtId="17" fontId="6" fillId="0" borderId="5" xfId="5" applyNumberFormat="1" applyFont="1" applyFill="1" applyBorder="1" applyAlignment="1">
      <alignment vertical="center" wrapText="1"/>
    </xf>
    <xf numFmtId="17" fontId="6" fillId="0" borderId="6" xfId="5" applyNumberFormat="1" applyFont="1" applyFill="1" applyBorder="1" applyAlignment="1">
      <alignment vertical="center" wrapText="1"/>
    </xf>
    <xf numFmtId="0" fontId="6" fillId="3" borderId="12" xfId="4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6" fillId="3" borderId="4" xfId="5" applyFont="1" applyFill="1" applyBorder="1" applyAlignment="1">
      <alignment horizontal="center" vertical="center" wrapText="1"/>
    </xf>
    <xf numFmtId="43" fontId="6" fillId="3" borderId="4" xfId="1" applyFont="1" applyFill="1" applyBorder="1" applyAlignment="1">
      <alignment vertical="center" wrapText="1"/>
    </xf>
    <xf numFmtId="0" fontId="6" fillId="3" borderId="3" xfId="4" applyFont="1" applyFill="1" applyBorder="1" applyAlignment="1">
      <alignment vertical="center" wrapText="1"/>
    </xf>
    <xf numFmtId="0" fontId="6" fillId="3" borderId="3" xfId="4" applyFont="1" applyFill="1" applyBorder="1" applyAlignment="1">
      <alignment horizontal="left" vertical="center" wrapText="1"/>
    </xf>
    <xf numFmtId="0" fontId="6" fillId="3" borderId="4" xfId="4" applyFont="1" applyFill="1" applyBorder="1" applyAlignment="1">
      <alignment horizontal="left" vertical="center" wrapText="1"/>
    </xf>
    <xf numFmtId="0" fontId="5" fillId="3" borderId="15" xfId="5" applyFont="1" applyFill="1" applyBorder="1" applyAlignment="1">
      <alignment horizontal="center" vertical="center" wrapText="1"/>
    </xf>
    <xf numFmtId="0" fontId="6" fillId="3" borderId="15" xfId="5" applyFont="1" applyFill="1" applyBorder="1" applyAlignment="1">
      <alignment vertical="center" wrapText="1"/>
    </xf>
    <xf numFmtId="0" fontId="6" fillId="3" borderId="17" xfId="5" applyFont="1" applyFill="1" applyBorder="1" applyAlignment="1">
      <alignment vertical="center" wrapText="1"/>
    </xf>
    <xf numFmtId="0" fontId="6" fillId="3" borderId="5" xfId="4" applyFont="1" applyFill="1" applyBorder="1" applyAlignment="1">
      <alignment horizontal="left" vertical="center" wrapText="1"/>
    </xf>
    <xf numFmtId="0" fontId="6" fillId="3" borderId="18" xfId="4" applyFont="1" applyFill="1" applyBorder="1" applyAlignment="1">
      <alignment vertical="center" wrapText="1"/>
    </xf>
    <xf numFmtId="0" fontId="6" fillId="3" borderId="19" xfId="4" applyFont="1" applyFill="1" applyBorder="1" applyAlignment="1">
      <alignment vertical="center" wrapText="1"/>
    </xf>
    <xf numFmtId="0" fontId="6" fillId="3" borderId="20" xfId="4" applyFont="1" applyFill="1" applyBorder="1" applyAlignment="1">
      <alignment horizontal="left" vertical="center" wrapText="1"/>
    </xf>
    <xf numFmtId="0" fontId="6" fillId="3" borderId="21" xfId="4" applyFont="1" applyFill="1" applyBorder="1" applyAlignment="1">
      <alignment vertical="center" wrapText="1"/>
    </xf>
    <xf numFmtId="0" fontId="6" fillId="3" borderId="2" xfId="4" applyFont="1" applyFill="1" applyBorder="1" applyAlignment="1">
      <alignment horizontal="left" vertical="center" wrapText="1"/>
    </xf>
    <xf numFmtId="0" fontId="6" fillId="3" borderId="4" xfId="4" applyFont="1" applyFill="1" applyBorder="1" applyAlignment="1">
      <alignment vertical="center" wrapText="1"/>
    </xf>
    <xf numFmtId="43" fontId="6" fillId="2" borderId="4" xfId="0" applyNumberFormat="1" applyFont="1" applyFill="1" applyBorder="1" applyAlignment="1">
      <alignment vertical="center" wrapText="1"/>
    </xf>
    <xf numFmtId="0" fontId="0" fillId="0" borderId="25" xfId="0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4" fontId="0" fillId="0" borderId="4" xfId="1" applyNumberFormat="1" applyFont="1" applyBorder="1" applyAlignment="1">
      <alignment horizontal="center" vertical="center"/>
    </xf>
    <xf numFmtId="166" fontId="0" fillId="0" borderId="4" xfId="3" applyNumberFormat="1" applyFont="1" applyBorder="1" applyAlignment="1">
      <alignment horizontal="center" vertical="center"/>
    </xf>
    <xf numFmtId="164" fontId="8" fillId="8" borderId="4" xfId="1" applyNumberFormat="1" applyFont="1" applyFill="1" applyBorder="1" applyAlignment="1">
      <alignment horizontal="center" vertical="center"/>
    </xf>
    <xf numFmtId="166" fontId="8" fillId="8" borderId="4" xfId="3" applyNumberFormat="1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164" fontId="8" fillId="8" borderId="4" xfId="0" applyNumberFormat="1" applyFont="1" applyFill="1" applyBorder="1" applyAlignment="1">
      <alignment horizontal="center" vertical="center"/>
    </xf>
    <xf numFmtId="166" fontId="18" fillId="8" borderId="4" xfId="3" applyNumberFormat="1" applyFont="1" applyFill="1" applyBorder="1" applyAlignment="1">
      <alignment horizontal="center" vertical="center"/>
    </xf>
    <xf numFmtId="44" fontId="0" fillId="0" borderId="0" xfId="2" applyFont="1"/>
    <xf numFmtId="44" fontId="0" fillId="0" borderId="4" xfId="2" applyFont="1" applyBorder="1"/>
    <xf numFmtId="44" fontId="0" fillId="0" borderId="4" xfId="0" applyNumberFormat="1" applyBorder="1"/>
    <xf numFmtId="0" fontId="8" fillId="0" borderId="0" xfId="0" applyFont="1"/>
    <xf numFmtId="0" fontId="8" fillId="0" borderId="0" xfId="0" applyFont="1" applyAlignment="1">
      <alignment horizontal="center"/>
    </xf>
    <xf numFmtId="44" fontId="0" fillId="10" borderId="4" xfId="0" applyNumberFormat="1" applyFill="1" applyBorder="1"/>
    <xf numFmtId="0" fontId="19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0" fillId="0" borderId="0" xfId="0" applyFill="1" applyBorder="1"/>
    <xf numFmtId="0" fontId="8" fillId="0" borderId="0" xfId="0" applyFont="1" applyFill="1" applyBorder="1"/>
    <xf numFmtId="44" fontId="0" fillId="3" borderId="4" xfId="0" applyNumberFormat="1" applyFill="1" applyBorder="1"/>
    <xf numFmtId="164" fontId="8" fillId="0" borderId="4" xfId="1" applyNumberFormat="1" applyFont="1" applyBorder="1"/>
    <xf numFmtId="43" fontId="8" fillId="0" borderId="4" xfId="0" applyNumberFormat="1" applyFont="1" applyBorder="1"/>
    <xf numFmtId="165" fontId="0" fillId="0" borderId="0" xfId="2" applyNumberFormat="1" applyFont="1"/>
    <xf numFmtId="164" fontId="8" fillId="0" borderId="4" xfId="0" applyNumberFormat="1" applyFont="1" applyBorder="1"/>
    <xf numFmtId="43" fontId="15" fillId="2" borderId="4" xfId="0" applyNumberFormat="1" applyFont="1" applyFill="1" applyBorder="1" applyAlignment="1">
      <alignment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4" xfId="5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22" fillId="0" borderId="4" xfId="0" applyFont="1" applyBorder="1" applyAlignment="1">
      <alignment vertical="center" wrapText="1"/>
    </xf>
    <xf numFmtId="44" fontId="22" fillId="0" borderId="4" xfId="0" applyNumberFormat="1" applyFont="1" applyBorder="1" applyAlignment="1">
      <alignment vertical="center" wrapText="1"/>
    </xf>
    <xf numFmtId="0" fontId="24" fillId="3" borderId="4" xfId="0" applyFont="1" applyFill="1" applyBorder="1" applyAlignment="1">
      <alignment vertical="center"/>
    </xf>
    <xf numFmtId="0" fontId="25" fillId="3" borderId="4" xfId="0" applyFont="1" applyFill="1" applyBorder="1" applyAlignment="1">
      <alignment vertical="center"/>
    </xf>
    <xf numFmtId="0" fontId="26" fillId="0" borderId="4" xfId="0" applyFont="1" applyBorder="1"/>
    <xf numFmtId="43" fontId="26" fillId="0" borderId="4" xfId="0" applyNumberFormat="1" applyFont="1" applyBorder="1"/>
    <xf numFmtId="44" fontId="27" fillId="9" borderId="4" xfId="0" applyNumberFormat="1" applyFont="1" applyFill="1" applyBorder="1" applyAlignment="1">
      <alignment vertical="center" wrapText="1"/>
    </xf>
    <xf numFmtId="0" fontId="22" fillId="3" borderId="4" xfId="0" applyFont="1" applyFill="1" applyBorder="1" applyAlignment="1">
      <alignment vertical="center" wrapText="1"/>
    </xf>
    <xf numFmtId="164" fontId="24" fillId="3" borderId="4" xfId="1" applyNumberFormat="1" applyFont="1" applyFill="1" applyBorder="1" applyAlignment="1">
      <alignment vertical="center" wrapText="1"/>
    </xf>
    <xf numFmtId="10" fontId="17" fillId="3" borderId="4" xfId="3" applyNumberFormat="1" applyFont="1" applyFill="1" applyBorder="1" applyAlignment="1">
      <alignment vertical="center" wrapText="1"/>
    </xf>
    <xf numFmtId="0" fontId="24" fillId="3" borderId="4" xfId="0" applyFont="1" applyFill="1" applyBorder="1" applyAlignment="1">
      <alignment vertical="center" wrapText="1"/>
    </xf>
    <xf numFmtId="0" fontId="28" fillId="0" borderId="4" xfId="0" applyFont="1" applyBorder="1" applyAlignment="1">
      <alignment vertical="center" wrapText="1"/>
    </xf>
    <xf numFmtId="43" fontId="26" fillId="0" borderId="4" xfId="1" applyFont="1" applyBorder="1" applyAlignment="1">
      <alignment horizontal="center" vertical="center"/>
    </xf>
    <xf numFmtId="43" fontId="22" fillId="3" borderId="4" xfId="1" applyFont="1" applyFill="1" applyBorder="1" applyAlignment="1">
      <alignment horizontal="center" vertical="center" wrapText="1"/>
    </xf>
    <xf numFmtId="43" fontId="22" fillId="3" borderId="4" xfId="1" applyNumberFormat="1" applyFont="1" applyFill="1" applyBorder="1" applyAlignment="1">
      <alignment horizontal="center" vertical="center" wrapText="1"/>
    </xf>
    <xf numFmtId="164" fontId="22" fillId="3" borderId="4" xfId="1" applyNumberFormat="1" applyFont="1" applyFill="1" applyBorder="1" applyAlignment="1">
      <alignment horizontal="center" vertical="center" wrapText="1"/>
    </xf>
    <xf numFmtId="44" fontId="24" fillId="3" borderId="4" xfId="2" applyFont="1" applyFill="1" applyBorder="1" applyAlignment="1">
      <alignment horizontal="center" vertical="center" wrapText="1"/>
    </xf>
    <xf numFmtId="44" fontId="29" fillId="3" borderId="4" xfId="0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10" fontId="30" fillId="3" borderId="4" xfId="0" applyNumberFormat="1" applyFont="1" applyFill="1" applyBorder="1" applyAlignment="1">
      <alignment vertical="center" wrapText="1"/>
    </xf>
    <xf numFmtId="0" fontId="24" fillId="2" borderId="5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horizontal="left" vertical="center" wrapText="1" indent="3"/>
    </xf>
    <xf numFmtId="0" fontId="22" fillId="2" borderId="5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center" vertical="center" wrapText="1"/>
    </xf>
    <xf numFmtId="43" fontId="22" fillId="2" borderId="5" xfId="1" applyFont="1" applyFill="1" applyBorder="1" applyAlignment="1">
      <alignment vertical="center" wrapText="1"/>
    </xf>
    <xf numFmtId="43" fontId="22" fillId="3" borderId="5" xfId="1" applyFont="1" applyFill="1" applyBorder="1" applyAlignment="1">
      <alignment vertical="center" wrapText="1"/>
    </xf>
    <xf numFmtId="164" fontId="22" fillId="3" borderId="5" xfId="1" applyNumberFormat="1" applyFont="1" applyFill="1" applyBorder="1" applyAlignment="1">
      <alignment vertical="center" wrapText="1"/>
    </xf>
    <xf numFmtId="44" fontId="22" fillId="3" borderId="5" xfId="2" applyFont="1" applyFill="1" applyBorder="1" applyAlignment="1">
      <alignment vertical="center" wrapText="1"/>
    </xf>
    <xf numFmtId="0" fontId="23" fillId="3" borderId="5" xfId="0" applyFont="1" applyFill="1" applyBorder="1" applyAlignment="1">
      <alignment vertical="center" wrapText="1"/>
    </xf>
    <xf numFmtId="0" fontId="22" fillId="3" borderId="5" xfId="0" applyFont="1" applyFill="1" applyBorder="1" applyAlignment="1">
      <alignment vertical="center" wrapText="1"/>
    </xf>
    <xf numFmtId="164" fontId="24" fillId="3" borderId="5" xfId="1" applyNumberFormat="1" applyFont="1" applyFill="1" applyBorder="1" applyAlignment="1">
      <alignment vertical="center" wrapText="1"/>
    </xf>
    <xf numFmtId="0" fontId="24" fillId="2" borderId="4" xfId="0" applyFont="1" applyFill="1" applyBorder="1" applyAlignment="1">
      <alignment vertical="center" wrapText="1"/>
    </xf>
    <xf numFmtId="43" fontId="22" fillId="3" borderId="4" xfId="1" applyNumberFormat="1" applyFont="1" applyFill="1" applyBorder="1" applyAlignment="1">
      <alignment vertical="center" wrapText="1"/>
    </xf>
    <xf numFmtId="43" fontId="22" fillId="3" borderId="4" xfId="1" applyFont="1" applyFill="1" applyBorder="1" applyAlignment="1">
      <alignment vertical="center" wrapText="1"/>
    </xf>
    <xf numFmtId="44" fontId="22" fillId="3" borderId="4" xfId="2" applyFont="1" applyFill="1" applyBorder="1" applyAlignment="1">
      <alignment vertical="center" wrapText="1"/>
    </xf>
    <xf numFmtId="44" fontId="23" fillId="3" borderId="4" xfId="0" applyNumberFormat="1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0" fontId="24" fillId="2" borderId="9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left" vertical="center" wrapText="1" indent="2"/>
    </xf>
    <xf numFmtId="0" fontId="22" fillId="2" borderId="4" xfId="0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center" vertical="center" wrapText="1"/>
    </xf>
    <xf numFmtId="43" fontId="22" fillId="2" borderId="4" xfId="1" applyFont="1" applyFill="1" applyBorder="1" applyAlignment="1">
      <alignment vertical="center" wrapText="1"/>
    </xf>
    <xf numFmtId="0" fontId="26" fillId="0" borderId="0" xfId="0" applyFont="1"/>
    <xf numFmtId="43" fontId="26" fillId="0" borderId="0" xfId="0" applyNumberFormat="1" applyFont="1"/>
    <xf numFmtId="165" fontId="28" fillId="0" borderId="0" xfId="0" applyNumberFormat="1" applyFont="1"/>
    <xf numFmtId="0" fontId="28" fillId="0" borderId="0" xfId="0" applyFont="1"/>
    <xf numFmtId="44" fontId="26" fillId="0" borderId="0" xfId="0" applyNumberFormat="1" applyFont="1"/>
    <xf numFmtId="44" fontId="31" fillId="0" borderId="0" xfId="0" applyNumberFormat="1" applyFont="1"/>
    <xf numFmtId="10" fontId="26" fillId="0" borderId="0" xfId="3" applyNumberFormat="1" applyFont="1"/>
    <xf numFmtId="0" fontId="32" fillId="0" borderId="0" xfId="0" applyFont="1" applyAlignment="1">
      <alignment horizontal="center"/>
    </xf>
    <xf numFmtId="0" fontId="34" fillId="11" borderId="3" xfId="0" applyFont="1" applyFill="1" applyBorder="1" applyAlignment="1">
      <alignment horizontal="center" vertical="center" wrapText="1"/>
    </xf>
    <xf numFmtId="0" fontId="34" fillId="11" borderId="4" xfId="0" applyFont="1" applyFill="1" applyBorder="1" applyAlignment="1">
      <alignment horizontal="center" vertical="center" wrapText="1"/>
    </xf>
    <xf numFmtId="0" fontId="34" fillId="11" borderId="4" xfId="0" applyFont="1" applyFill="1" applyBorder="1" applyAlignment="1">
      <alignment horizontal="left" vertical="center" wrapText="1"/>
    </xf>
    <xf numFmtId="43" fontId="34" fillId="11" borderId="4" xfId="1" applyFont="1" applyFill="1" applyBorder="1" applyAlignment="1">
      <alignment horizontal="center" vertical="center" wrapText="1"/>
    </xf>
    <xf numFmtId="164" fontId="34" fillId="11" borderId="4" xfId="1" applyNumberFormat="1" applyFont="1" applyFill="1" applyBorder="1" applyAlignment="1">
      <alignment horizontal="center" vertical="center" wrapText="1"/>
    </xf>
    <xf numFmtId="0" fontId="36" fillId="12" borderId="4" xfId="0" applyFont="1" applyFill="1" applyBorder="1" applyAlignment="1">
      <alignment vertical="center"/>
    </xf>
    <xf numFmtId="0" fontId="36" fillId="12" borderId="4" xfId="0" applyFont="1" applyFill="1" applyBorder="1" applyAlignment="1">
      <alignment vertical="center" wrapText="1"/>
    </xf>
    <xf numFmtId="0" fontId="36" fillId="12" borderId="4" xfId="0" applyFont="1" applyFill="1" applyBorder="1" applyAlignment="1">
      <alignment horizontal="left" vertical="center" wrapText="1"/>
    </xf>
    <xf numFmtId="0" fontId="36" fillId="12" borderId="4" xfId="0" applyFont="1" applyFill="1" applyBorder="1" applyAlignment="1">
      <alignment horizontal="center" vertical="center" wrapText="1"/>
    </xf>
    <xf numFmtId="43" fontId="36" fillId="12" borderId="4" xfId="1" applyFont="1" applyFill="1" applyBorder="1" applyAlignment="1">
      <alignment vertical="center" wrapText="1"/>
    </xf>
    <xf numFmtId="164" fontId="36" fillId="12" borderId="4" xfId="1" applyNumberFormat="1" applyFont="1" applyFill="1" applyBorder="1" applyAlignment="1">
      <alignment vertical="center" wrapText="1"/>
    </xf>
    <xf numFmtId="44" fontId="36" fillId="12" borderId="4" xfId="2" applyFont="1" applyFill="1" applyBorder="1" applyAlignment="1">
      <alignment vertical="center" wrapText="1"/>
    </xf>
    <xf numFmtId="0" fontId="37" fillId="12" borderId="4" xfId="0" applyFont="1" applyFill="1" applyBorder="1" applyAlignment="1">
      <alignment vertical="center" wrapText="1"/>
    </xf>
    <xf numFmtId="0" fontId="38" fillId="12" borderId="4" xfId="0" applyFont="1" applyFill="1" applyBorder="1" applyAlignment="1">
      <alignment vertical="center" wrapText="1"/>
    </xf>
    <xf numFmtId="165" fontId="39" fillId="12" borderId="4" xfId="0" applyNumberFormat="1" applyFont="1" applyFill="1" applyBorder="1" applyAlignment="1">
      <alignment vertical="center" wrapText="1"/>
    </xf>
    <xf numFmtId="164" fontId="27" fillId="12" borderId="4" xfId="1" applyNumberFormat="1" applyFont="1" applyFill="1" applyBorder="1" applyAlignment="1">
      <alignment vertical="center" wrapText="1"/>
    </xf>
    <xf numFmtId="0" fontId="40" fillId="12" borderId="4" xfId="0" applyFont="1" applyFill="1" applyBorder="1" applyAlignment="1">
      <alignment vertical="center"/>
    </xf>
    <xf numFmtId="0" fontId="40" fillId="12" borderId="4" xfId="0" applyFont="1" applyFill="1" applyBorder="1" applyAlignment="1">
      <alignment vertical="center" wrapText="1"/>
    </xf>
    <xf numFmtId="0" fontId="40" fillId="12" borderId="4" xfId="0" applyFont="1" applyFill="1" applyBorder="1" applyAlignment="1">
      <alignment horizontal="left" vertical="center" wrapText="1"/>
    </xf>
    <xf numFmtId="0" fontId="40" fillId="12" borderId="4" xfId="0" applyFont="1" applyFill="1" applyBorder="1" applyAlignment="1">
      <alignment horizontal="center" vertical="center" wrapText="1"/>
    </xf>
    <xf numFmtId="43" fontId="40" fillId="12" borderId="4" xfId="1" applyFont="1" applyFill="1" applyBorder="1" applyAlignment="1">
      <alignment vertical="center" wrapText="1"/>
    </xf>
    <xf numFmtId="164" fontId="40" fillId="12" borderId="4" xfId="1" applyNumberFormat="1" applyFont="1" applyFill="1" applyBorder="1" applyAlignment="1">
      <alignment vertical="center" wrapText="1"/>
    </xf>
    <xf numFmtId="44" fontId="40" fillId="12" borderId="4" xfId="2" applyFont="1" applyFill="1" applyBorder="1" applyAlignment="1">
      <alignment vertical="center" wrapText="1"/>
    </xf>
    <xf numFmtId="0" fontId="41" fillId="12" borderId="4" xfId="0" applyFont="1" applyFill="1" applyBorder="1" applyAlignment="1">
      <alignment vertical="center" wrapText="1"/>
    </xf>
    <xf numFmtId="0" fontId="42" fillId="12" borderId="4" xfId="0" applyFont="1" applyFill="1" applyBorder="1" applyAlignment="1">
      <alignment vertical="center" wrapText="1"/>
    </xf>
    <xf numFmtId="165" fontId="40" fillId="12" borderId="4" xfId="0" applyNumberFormat="1" applyFont="1" applyFill="1" applyBorder="1" applyAlignment="1">
      <alignment vertical="center" wrapText="1"/>
    </xf>
    <xf numFmtId="43" fontId="40" fillId="11" borderId="4" xfId="1" applyFont="1" applyFill="1" applyBorder="1" applyAlignment="1">
      <alignment vertical="center" wrapText="1"/>
    </xf>
    <xf numFmtId="0" fontId="24" fillId="2" borderId="12" xfId="0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left" vertical="center" wrapText="1"/>
    </xf>
    <xf numFmtId="0" fontId="35" fillId="11" borderId="5" xfId="0" applyFont="1" applyFill="1" applyBorder="1" applyAlignment="1">
      <alignment horizontal="center" vertical="center" wrapText="1"/>
    </xf>
    <xf numFmtId="0" fontId="35" fillId="11" borderId="2" xfId="0" applyFont="1" applyFill="1" applyBorder="1" applyAlignment="1">
      <alignment horizontal="center" vertical="center" wrapText="1"/>
    </xf>
    <xf numFmtId="0" fontId="34" fillId="11" borderId="6" xfId="1" applyNumberFormat="1" applyFont="1" applyFill="1" applyBorder="1" applyAlignment="1">
      <alignment horizontal="center" vertical="center" wrapText="1"/>
    </xf>
    <xf numFmtId="0" fontId="34" fillId="11" borderId="7" xfId="1" applyNumberFormat="1" applyFont="1" applyFill="1" applyBorder="1" applyAlignment="1">
      <alignment horizontal="center" vertical="center" wrapText="1"/>
    </xf>
    <xf numFmtId="0" fontId="34" fillId="11" borderId="8" xfId="1" applyNumberFormat="1" applyFont="1" applyFill="1" applyBorder="1" applyAlignment="1">
      <alignment horizontal="center" vertical="center" wrapText="1"/>
    </xf>
    <xf numFmtId="0" fontId="34" fillId="11" borderId="1" xfId="1" applyNumberFormat="1" applyFont="1" applyFill="1" applyBorder="1" applyAlignment="1">
      <alignment horizontal="center" vertical="center" wrapText="1"/>
    </xf>
    <xf numFmtId="164" fontId="35" fillId="11" borderId="5" xfId="1" applyNumberFormat="1" applyFont="1" applyFill="1" applyBorder="1" applyAlignment="1">
      <alignment horizontal="center" vertical="center" wrapText="1"/>
    </xf>
    <xf numFmtId="164" fontId="35" fillId="11" borderId="2" xfId="1" applyNumberFormat="1" applyFont="1" applyFill="1" applyBorder="1" applyAlignment="1">
      <alignment horizontal="center" vertical="center" wrapText="1"/>
    </xf>
    <xf numFmtId="44" fontId="34" fillId="11" borderId="4" xfId="2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4" fillId="11" borderId="3" xfId="0" applyFont="1" applyFill="1" applyBorder="1" applyAlignment="1">
      <alignment horizontal="center" vertical="center" wrapText="1"/>
    </xf>
    <xf numFmtId="0" fontId="34" fillId="11" borderId="4" xfId="0" applyFont="1" applyFill="1" applyBorder="1" applyAlignment="1">
      <alignment horizontal="center" vertical="center" wrapText="1"/>
    </xf>
    <xf numFmtId="0" fontId="34" fillId="11" borderId="5" xfId="0" applyFont="1" applyFill="1" applyBorder="1" applyAlignment="1">
      <alignment horizontal="center" vertical="center" wrapText="1"/>
    </xf>
    <xf numFmtId="0" fontId="34" fillId="11" borderId="2" xfId="0" applyFont="1" applyFill="1" applyBorder="1" applyAlignment="1">
      <alignment horizontal="center" vertical="center" wrapText="1"/>
    </xf>
    <xf numFmtId="43" fontId="34" fillId="11" borderId="4" xfId="1" applyFont="1" applyFill="1" applyBorder="1" applyAlignment="1">
      <alignment horizontal="center" vertical="center" wrapText="1"/>
    </xf>
    <xf numFmtId="164" fontId="34" fillId="11" borderId="4" xfId="1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16" fillId="5" borderId="4" xfId="5" applyFont="1" applyFill="1" applyBorder="1" applyAlignment="1">
      <alignment horizontal="left" vertical="center" wrapText="1"/>
    </xf>
    <xf numFmtId="0" fontId="16" fillId="5" borderId="12" xfId="5" applyFont="1" applyFill="1" applyBorder="1" applyAlignment="1">
      <alignment horizontal="left" vertical="center" wrapText="1"/>
    </xf>
    <xf numFmtId="0" fontId="16" fillId="5" borderId="13" xfId="5" applyFont="1" applyFill="1" applyBorder="1" applyAlignment="1">
      <alignment horizontal="left" vertical="center" wrapText="1"/>
    </xf>
    <xf numFmtId="0" fontId="16" fillId="5" borderId="3" xfId="5" applyFont="1" applyFill="1" applyBorder="1" applyAlignment="1">
      <alignment horizontal="left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4" xfId="5" applyFont="1" applyFill="1" applyBorder="1" applyAlignment="1">
      <alignment horizontal="center" vertical="center" wrapText="1"/>
    </xf>
    <xf numFmtId="0" fontId="13" fillId="5" borderId="12" xfId="4" applyFont="1" applyFill="1" applyBorder="1" applyAlignment="1">
      <alignment horizontal="center" vertical="center" wrapText="1"/>
    </xf>
    <xf numFmtId="0" fontId="13" fillId="5" borderId="13" xfId="4" applyFont="1" applyFill="1" applyBorder="1" applyAlignment="1">
      <alignment horizontal="center" vertical="center" wrapText="1"/>
    </xf>
    <xf numFmtId="0" fontId="13" fillId="5" borderId="3" xfId="4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/>
    </xf>
    <xf numFmtId="0" fontId="14" fillId="3" borderId="13" xfId="0" applyFont="1" applyFill="1" applyBorder="1" applyAlignment="1">
      <alignment horizontal="left" vertical="center"/>
    </xf>
    <xf numFmtId="0" fontId="14" fillId="4" borderId="23" xfId="0" applyFont="1" applyFill="1" applyBorder="1" applyAlignment="1">
      <alignment horizontal="left" vertical="center"/>
    </xf>
    <xf numFmtId="0" fontId="14" fillId="4" borderId="10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</cellXfs>
  <cellStyles count="6">
    <cellStyle name="Comma" xfId="1" builtinId="3"/>
    <cellStyle name="Currency" xfId="2" builtinId="4"/>
    <cellStyle name="Normal" xfId="0" builtinId="0"/>
    <cellStyle name="Normal 2" xfId="5"/>
    <cellStyle name="Normal 3" xfId="4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FA/Documents/BID/M&#233;xico/ME-L1172/Productos%20Finales/Copy%20of%20PAC%20ME-L1171%20Junio%2028%202015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eo detallado"/>
      <sheetName val="Costeo Resumen"/>
      <sheetName val="Plan de Adq."/>
      <sheetName val="Calendario de Desembolsos"/>
    </sheetNames>
    <sheetDataSet>
      <sheetData sheetId="0">
        <row r="23">
          <cell r="D23" t="str">
            <v>Se refiere al desarrollo del módulo y pilotaje para su plena implementación. El módulo tiene por objetivo llevar un registro de las acciones realizadas a los planteles educativos afectados por algún fenómeno natural.</v>
          </cell>
        </row>
        <row r="48">
          <cell r="A48" t="str">
            <v>Administración, seguimiento y evaluación</v>
          </cell>
        </row>
        <row r="51">
          <cell r="A51">
            <v>0</v>
          </cell>
          <cell r="C51" t="str">
            <v>3..1.2 Administración del Préstamo</v>
          </cell>
          <cell r="R51">
            <v>0</v>
          </cell>
        </row>
        <row r="52">
          <cell r="C52" t="str">
            <v>3.1.3 Evaluación del Programa</v>
          </cell>
          <cell r="R52">
            <v>0</v>
          </cell>
        </row>
        <row r="58">
          <cell r="O58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X27"/>
  <sheetViews>
    <sheetView tabSelected="1" topLeftCell="A3" zoomScale="90" zoomScaleNormal="90" workbookViewId="0">
      <pane ySplit="6" topLeftCell="A12" activePane="bottomLeft" state="frozen"/>
      <selection activeCell="A3" sqref="A3"/>
      <selection pane="bottomLeft" activeCell="F5" sqref="F5:K5"/>
    </sheetView>
  </sheetViews>
  <sheetFormatPr defaultRowHeight="14.4" x14ac:dyDescent="0.3"/>
  <cols>
    <col min="1" max="1" width="18" customWidth="1"/>
    <col min="2" max="2" width="19" customWidth="1"/>
    <col min="3" max="3" width="16.5546875" customWidth="1"/>
    <col min="4" max="4" width="30.44140625" bestFit="1" customWidth="1"/>
    <col min="5" max="5" width="11.6640625" customWidth="1"/>
    <col min="6" max="6" width="13.6640625" customWidth="1"/>
    <col min="7" max="7" width="11.109375" customWidth="1"/>
    <col min="8" max="8" width="11.88671875" bestFit="1" customWidth="1"/>
    <col min="9" max="9" width="10.88671875" bestFit="1" customWidth="1"/>
    <col min="10" max="10" width="14.88671875" bestFit="1" customWidth="1"/>
    <col min="11" max="11" width="9.6640625" bestFit="1" customWidth="1"/>
    <col min="12" max="12" width="14.6640625" bestFit="1" customWidth="1"/>
    <col min="13" max="13" width="9.6640625" bestFit="1" customWidth="1"/>
    <col min="14" max="14" width="11.6640625" bestFit="1" customWidth="1"/>
    <col min="15" max="15" width="9.6640625" bestFit="1" customWidth="1"/>
    <col min="16" max="16" width="11.6640625" bestFit="1" customWidth="1"/>
    <col min="17" max="17" width="17.109375" bestFit="1" customWidth="1"/>
    <col min="18" max="18" width="22.88671875" bestFit="1" customWidth="1"/>
    <col min="19" max="19" width="21.6640625" customWidth="1"/>
    <col min="20" max="20" width="15.6640625" customWidth="1"/>
    <col min="21" max="21" width="13.5546875" bestFit="1" customWidth="1"/>
    <col min="22" max="22" width="14.6640625" customWidth="1"/>
    <col min="24" max="24" width="15.6640625" bestFit="1" customWidth="1"/>
  </cols>
  <sheetData>
    <row r="4" spans="1:24" x14ac:dyDescent="0.3">
      <c r="D4" s="258" t="s">
        <v>192</v>
      </c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</row>
    <row r="5" spans="1:24" x14ac:dyDescent="0.3">
      <c r="D5" s="219"/>
      <c r="E5" s="219"/>
      <c r="F5" s="259" t="s">
        <v>193</v>
      </c>
      <c r="G5" s="259"/>
      <c r="H5" s="259"/>
      <c r="I5" s="259"/>
      <c r="J5" s="259"/>
      <c r="K5" s="259"/>
      <c r="L5" s="219"/>
      <c r="M5" s="219"/>
      <c r="N5" s="219"/>
      <c r="O5" s="219"/>
    </row>
    <row r="7" spans="1:24" s="1" customFormat="1" ht="10.199999999999999" x14ac:dyDescent="0.3">
      <c r="A7" s="260" t="s">
        <v>0</v>
      </c>
      <c r="B7" s="261" t="s">
        <v>1</v>
      </c>
      <c r="C7" s="261" t="s">
        <v>2</v>
      </c>
      <c r="D7" s="262" t="s">
        <v>3</v>
      </c>
      <c r="E7" s="261" t="s">
        <v>4</v>
      </c>
      <c r="F7" s="264" t="s">
        <v>5</v>
      </c>
      <c r="G7" s="264" t="s">
        <v>6</v>
      </c>
      <c r="H7" s="265" t="s">
        <v>7</v>
      </c>
      <c r="I7" s="251" t="s">
        <v>8</v>
      </c>
      <c r="J7" s="252"/>
      <c r="K7" s="251" t="s">
        <v>9</v>
      </c>
      <c r="L7" s="252"/>
      <c r="M7" s="251" t="s">
        <v>10</v>
      </c>
      <c r="N7" s="252"/>
      <c r="O7" s="251" t="s">
        <v>11</v>
      </c>
      <c r="P7" s="252"/>
      <c r="Q7" s="257" t="s">
        <v>12</v>
      </c>
      <c r="R7" s="249" t="s">
        <v>13</v>
      </c>
      <c r="S7" s="249" t="s">
        <v>14</v>
      </c>
      <c r="T7" s="249" t="s">
        <v>15</v>
      </c>
      <c r="U7" s="249" t="s">
        <v>16</v>
      </c>
      <c r="V7" s="255" t="s">
        <v>17</v>
      </c>
      <c r="W7" s="170"/>
      <c r="X7" s="170"/>
    </row>
    <row r="8" spans="1:24" s="1" customFormat="1" ht="21" customHeight="1" x14ac:dyDescent="0.3">
      <c r="A8" s="260"/>
      <c r="B8" s="261"/>
      <c r="C8" s="261"/>
      <c r="D8" s="263"/>
      <c r="E8" s="261"/>
      <c r="F8" s="264"/>
      <c r="G8" s="264"/>
      <c r="H8" s="265"/>
      <c r="I8" s="253"/>
      <c r="J8" s="254"/>
      <c r="K8" s="253"/>
      <c r="L8" s="254"/>
      <c r="M8" s="253"/>
      <c r="N8" s="254"/>
      <c r="O8" s="253"/>
      <c r="P8" s="254"/>
      <c r="Q8" s="257"/>
      <c r="R8" s="250"/>
      <c r="S8" s="250"/>
      <c r="T8" s="250"/>
      <c r="U8" s="250"/>
      <c r="V8" s="256"/>
      <c r="W8" s="170"/>
      <c r="X8" s="170"/>
    </row>
    <row r="9" spans="1:24" s="1" customFormat="1" ht="13.8" x14ac:dyDescent="0.3">
      <c r="A9" s="220"/>
      <c r="B9" s="221"/>
      <c r="C9" s="221"/>
      <c r="D9" s="222"/>
      <c r="E9" s="221"/>
      <c r="F9" s="246">
        <v>18.534300000000002</v>
      </c>
      <c r="G9" s="223"/>
      <c r="H9" s="224"/>
      <c r="I9" s="223" t="s">
        <v>18</v>
      </c>
      <c r="J9" s="223" t="s">
        <v>19</v>
      </c>
      <c r="K9" s="223" t="s">
        <v>18</v>
      </c>
      <c r="L9" s="223" t="s">
        <v>19</v>
      </c>
      <c r="M9" s="223" t="s">
        <v>18</v>
      </c>
      <c r="N9" s="223" t="s">
        <v>19</v>
      </c>
      <c r="O9" s="223" t="s">
        <v>18</v>
      </c>
      <c r="P9" s="223" t="s">
        <v>19</v>
      </c>
      <c r="Q9" s="223" t="s">
        <v>19</v>
      </c>
      <c r="R9" s="223" t="s">
        <v>19</v>
      </c>
      <c r="S9" s="223" t="s">
        <v>19</v>
      </c>
      <c r="T9" s="223" t="s">
        <v>19</v>
      </c>
      <c r="U9" s="223" t="s">
        <v>19</v>
      </c>
      <c r="V9" s="224" t="s">
        <v>19</v>
      </c>
      <c r="W9" s="170"/>
      <c r="X9" s="170"/>
    </row>
    <row r="10" spans="1:24" s="1" customFormat="1" ht="13.8" x14ac:dyDescent="0.3">
      <c r="A10" s="225" t="s">
        <v>190</v>
      </c>
      <c r="B10" s="226"/>
      <c r="C10" s="226"/>
      <c r="D10" s="227"/>
      <c r="E10" s="228"/>
      <c r="F10" s="229"/>
      <c r="G10" s="229"/>
      <c r="H10" s="230"/>
      <c r="I10" s="229"/>
      <c r="J10" s="229"/>
      <c r="K10" s="229"/>
      <c r="L10" s="229"/>
      <c r="M10" s="229"/>
      <c r="N10" s="229"/>
      <c r="O10" s="229"/>
      <c r="P10" s="229"/>
      <c r="Q10" s="231"/>
      <c r="R10" s="232"/>
      <c r="S10" s="233"/>
      <c r="T10" s="232"/>
      <c r="U10" s="234"/>
      <c r="V10" s="235"/>
      <c r="W10" s="171"/>
      <c r="X10" s="170"/>
    </row>
    <row r="11" spans="1:24" s="3" customFormat="1" ht="35.25" customHeight="1" x14ac:dyDescent="0.25">
      <c r="A11" s="172"/>
      <c r="B11" s="173"/>
      <c r="C11" s="247" t="s">
        <v>20</v>
      </c>
      <c r="D11" s="248"/>
      <c r="E11" s="174"/>
      <c r="F11" s="174"/>
      <c r="G11" s="174"/>
      <c r="H11" s="174"/>
      <c r="I11" s="175"/>
      <c r="J11" s="174"/>
      <c r="K11" s="174"/>
      <c r="L11" s="174"/>
      <c r="M11" s="174"/>
      <c r="N11" s="174"/>
      <c r="O11" s="174"/>
      <c r="P11" s="174"/>
      <c r="Q11" s="174"/>
      <c r="R11" s="174"/>
      <c r="S11" s="176">
        <f>SUM(R12:R17)</f>
        <v>79300000</v>
      </c>
      <c r="T11" s="177"/>
      <c r="U11" s="177"/>
      <c r="V11" s="178"/>
      <c r="W11" s="179"/>
      <c r="X11" s="179"/>
    </row>
    <row r="12" spans="1:24" s="3" customFormat="1" ht="20.399999999999999" x14ac:dyDescent="0.25">
      <c r="A12" s="180"/>
      <c r="B12" s="180"/>
      <c r="C12" s="174"/>
      <c r="D12" s="181" t="s">
        <v>21</v>
      </c>
      <c r="E12" s="174"/>
      <c r="F12" s="182">
        <f>Calculos!M3</f>
        <v>1414.8362765251452</v>
      </c>
      <c r="G12" s="183" t="s">
        <v>22</v>
      </c>
      <c r="H12" s="184">
        <f>SUM(I12,K12,M12,O12,)</f>
        <v>31874.431312348079</v>
      </c>
      <c r="I12" s="185">
        <f>Calculos!L3</f>
        <v>7968.6078280870197</v>
      </c>
      <c r="J12" s="183">
        <f>I12*$F12</f>
        <v>11274275.428579763</v>
      </c>
      <c r="K12" s="185">
        <f>I12</f>
        <v>7968.6078280870197</v>
      </c>
      <c r="L12" s="183">
        <f>K12*$F12</f>
        <v>11274275.428579763</v>
      </c>
      <c r="M12" s="185">
        <f>K12</f>
        <v>7968.6078280870197</v>
      </c>
      <c r="N12" s="183">
        <f t="shared" ref="N12:N17" si="0">M12*$F12</f>
        <v>11274275.428579763</v>
      </c>
      <c r="O12" s="185">
        <f>M12</f>
        <v>7968.6078280870197</v>
      </c>
      <c r="P12" s="183">
        <f t="shared" ref="P12:P17" si="1">O12*$F12</f>
        <v>11274275.428579763</v>
      </c>
      <c r="Q12" s="186">
        <f t="shared" ref="Q12:Q17" si="2">SUM(J12,L12,N12,P12)</f>
        <v>45097101.71431905</v>
      </c>
      <c r="R12" s="187">
        <f>SUM(Q12:Q17)</f>
        <v>79300000</v>
      </c>
      <c r="S12" s="177"/>
      <c r="T12" s="177"/>
      <c r="U12" s="177"/>
      <c r="V12" s="178"/>
      <c r="W12" s="177"/>
      <c r="X12" s="177"/>
    </row>
    <row r="13" spans="1:24" s="3" customFormat="1" ht="45.75" customHeight="1" x14ac:dyDescent="0.25">
      <c r="A13" s="180"/>
      <c r="B13" s="180"/>
      <c r="C13" s="174"/>
      <c r="D13" s="181" t="s">
        <v>23</v>
      </c>
      <c r="E13" s="174"/>
      <c r="F13" s="182">
        <f>Calculos!M4</f>
        <v>1594.1794402809924</v>
      </c>
      <c r="G13" s="183" t="s">
        <v>22</v>
      </c>
      <c r="H13" s="184">
        <f t="shared" ref="H13:H17" si="3">SUM(I13,K13,M13,O13,)</f>
        <v>14580.758086902975</v>
      </c>
      <c r="I13" s="185">
        <f>Calculos!L4</f>
        <v>3645.1895217257438</v>
      </c>
      <c r="J13" s="183">
        <f t="shared" ref="J13:J17" si="4">I13*$F13</f>
        <v>5811086.1914628847</v>
      </c>
      <c r="K13" s="185">
        <f t="shared" ref="K13:O17" si="5">I13</f>
        <v>3645.1895217257438</v>
      </c>
      <c r="L13" s="183">
        <f t="shared" ref="L13:L17" si="6">K13*$F13</f>
        <v>5811086.1914628847</v>
      </c>
      <c r="M13" s="185">
        <f t="shared" si="5"/>
        <v>3645.1895217257438</v>
      </c>
      <c r="N13" s="183">
        <f t="shared" si="0"/>
        <v>5811086.1914628847</v>
      </c>
      <c r="O13" s="185">
        <f t="shared" si="5"/>
        <v>3645.1895217257438</v>
      </c>
      <c r="P13" s="183">
        <f t="shared" si="1"/>
        <v>5811086.1914628847</v>
      </c>
      <c r="Q13" s="186">
        <f t="shared" si="2"/>
        <v>23244344.765851539</v>
      </c>
      <c r="R13" s="188"/>
      <c r="S13" s="177"/>
      <c r="T13" s="177"/>
      <c r="U13" s="177"/>
      <c r="V13" s="178"/>
      <c r="W13" s="177"/>
      <c r="X13" s="177"/>
    </row>
    <row r="14" spans="1:24" s="3" customFormat="1" ht="40.5" customHeight="1" x14ac:dyDescent="0.25">
      <c r="A14" s="180"/>
      <c r="B14" s="180"/>
      <c r="C14" s="174"/>
      <c r="D14" s="181" t="s">
        <v>24</v>
      </c>
      <c r="E14" s="174"/>
      <c r="F14" s="182">
        <f>Calculos!M5</f>
        <v>2219.1288583868827</v>
      </c>
      <c r="G14" s="183" t="s">
        <v>22</v>
      </c>
      <c r="H14" s="184">
        <f t="shared" si="3"/>
        <v>2592.1937313991825</v>
      </c>
      <c r="I14" s="185">
        <f>Calculos!L5</f>
        <v>648.04843284979563</v>
      </c>
      <c r="J14" s="183">
        <f t="shared" si="4"/>
        <v>1438102.9789693754</v>
      </c>
      <c r="K14" s="185">
        <f t="shared" si="5"/>
        <v>648.04843284979563</v>
      </c>
      <c r="L14" s="183">
        <f t="shared" si="6"/>
        <v>1438102.9789693754</v>
      </c>
      <c r="M14" s="185">
        <f t="shared" si="5"/>
        <v>648.04843284979563</v>
      </c>
      <c r="N14" s="183">
        <f t="shared" si="0"/>
        <v>1438102.9789693754</v>
      </c>
      <c r="O14" s="185">
        <f t="shared" si="5"/>
        <v>648.04843284979563</v>
      </c>
      <c r="P14" s="183">
        <f t="shared" si="1"/>
        <v>1438102.9789693754</v>
      </c>
      <c r="Q14" s="186">
        <f t="shared" si="2"/>
        <v>5752411.9158775015</v>
      </c>
      <c r="R14" s="188"/>
      <c r="S14" s="177"/>
      <c r="T14" s="177"/>
      <c r="U14" s="177"/>
      <c r="V14" s="178"/>
      <c r="W14" s="177"/>
      <c r="X14" s="177" t="s">
        <v>25</v>
      </c>
    </row>
    <row r="15" spans="1:24" s="3" customFormat="1" ht="39.75" customHeight="1" x14ac:dyDescent="0.25">
      <c r="A15" s="180"/>
      <c r="B15" s="180"/>
      <c r="C15" s="174"/>
      <c r="D15" s="181" t="s">
        <v>26</v>
      </c>
      <c r="E15" s="174"/>
      <c r="F15" s="182">
        <f>Calculos!M6</f>
        <v>2395.6124590623867</v>
      </c>
      <c r="G15" s="183" t="s">
        <v>22</v>
      </c>
      <c r="H15" s="184">
        <f t="shared" si="3"/>
        <v>2173.1985840437301</v>
      </c>
      <c r="I15" s="185">
        <f>Calculos!L6*X15</f>
        <v>543.29964601093252</v>
      </c>
      <c r="J15" s="183">
        <f t="shared" si="4"/>
        <v>1301535.4009879744</v>
      </c>
      <c r="K15" s="185">
        <f t="shared" si="5"/>
        <v>543.29964601093252</v>
      </c>
      <c r="L15" s="183">
        <f t="shared" si="6"/>
        <v>1301535.4009879744</v>
      </c>
      <c r="M15" s="185">
        <f t="shared" si="5"/>
        <v>543.29964601093252</v>
      </c>
      <c r="N15" s="183">
        <f t="shared" si="0"/>
        <v>1301535.4009879744</v>
      </c>
      <c r="O15" s="185">
        <f t="shared" si="5"/>
        <v>543.29964601093252</v>
      </c>
      <c r="P15" s="183">
        <f t="shared" si="1"/>
        <v>1301535.4009879744</v>
      </c>
      <c r="Q15" s="186">
        <f t="shared" si="2"/>
        <v>5206141.6039518975</v>
      </c>
      <c r="R15" s="188"/>
      <c r="S15" s="177"/>
      <c r="T15" s="177"/>
      <c r="U15" s="177"/>
      <c r="V15" s="178"/>
      <c r="W15" s="177"/>
      <c r="X15" s="189">
        <v>0.72133894862742209</v>
      </c>
    </row>
    <row r="16" spans="1:24" s="3" customFormat="1" ht="33" customHeight="1" x14ac:dyDescent="0.25">
      <c r="A16" s="180"/>
      <c r="B16" s="173"/>
      <c r="C16" s="174"/>
      <c r="D16" s="181" t="s">
        <v>27</v>
      </c>
      <c r="E16" s="174"/>
      <c r="F16" s="182"/>
      <c r="G16" s="183" t="s">
        <v>22</v>
      </c>
      <c r="H16" s="184">
        <f t="shared" si="3"/>
        <v>0</v>
      </c>
      <c r="I16" s="183"/>
      <c r="J16" s="183">
        <f t="shared" si="4"/>
        <v>0</v>
      </c>
      <c r="K16" s="183">
        <f t="shared" si="5"/>
        <v>0</v>
      </c>
      <c r="L16" s="183">
        <f t="shared" si="6"/>
        <v>0</v>
      </c>
      <c r="M16" s="183">
        <f t="shared" si="5"/>
        <v>0</v>
      </c>
      <c r="N16" s="183">
        <f t="shared" si="0"/>
        <v>0</v>
      </c>
      <c r="O16" s="183">
        <f t="shared" si="5"/>
        <v>0</v>
      </c>
      <c r="P16" s="183">
        <f t="shared" si="1"/>
        <v>0</v>
      </c>
      <c r="Q16" s="186">
        <f t="shared" si="2"/>
        <v>0</v>
      </c>
      <c r="R16" s="188"/>
      <c r="S16" s="177"/>
      <c r="T16" s="177"/>
      <c r="U16" s="177"/>
      <c r="V16" s="178"/>
      <c r="W16" s="179"/>
      <c r="X16" s="177"/>
    </row>
    <row r="17" spans="1:24" s="3" customFormat="1" ht="24" customHeight="1" x14ac:dyDescent="0.25">
      <c r="A17" s="180"/>
      <c r="B17" s="180"/>
      <c r="C17" s="174"/>
      <c r="D17" s="181" t="s">
        <v>28</v>
      </c>
      <c r="E17" s="174"/>
      <c r="F17" s="182"/>
      <c r="G17" s="183" t="s">
        <v>22</v>
      </c>
      <c r="H17" s="184">
        <f t="shared" si="3"/>
        <v>0</v>
      </c>
      <c r="I17" s="183"/>
      <c r="J17" s="183">
        <f t="shared" si="4"/>
        <v>0</v>
      </c>
      <c r="K17" s="183">
        <f t="shared" si="5"/>
        <v>0</v>
      </c>
      <c r="L17" s="183">
        <f t="shared" si="6"/>
        <v>0</v>
      </c>
      <c r="M17" s="183">
        <f t="shared" si="5"/>
        <v>0</v>
      </c>
      <c r="N17" s="183">
        <f t="shared" si="0"/>
        <v>0</v>
      </c>
      <c r="O17" s="183">
        <f t="shared" si="5"/>
        <v>0</v>
      </c>
      <c r="P17" s="183">
        <f t="shared" si="1"/>
        <v>0</v>
      </c>
      <c r="Q17" s="186">
        <f t="shared" si="2"/>
        <v>0</v>
      </c>
      <c r="R17" s="188"/>
      <c r="S17" s="177"/>
      <c r="T17" s="177"/>
      <c r="U17" s="177"/>
      <c r="V17" s="178"/>
      <c r="W17" s="177"/>
      <c r="X17" s="177"/>
    </row>
    <row r="18" spans="1:24" s="2" customFormat="1" ht="10.199999999999999" x14ac:dyDescent="0.3">
      <c r="A18" s="190"/>
      <c r="B18" s="190"/>
      <c r="C18" s="191"/>
      <c r="D18" s="192"/>
      <c r="E18" s="193"/>
      <c r="F18" s="194"/>
      <c r="G18" s="195"/>
      <c r="H18" s="196"/>
      <c r="I18" s="195"/>
      <c r="J18" s="195"/>
      <c r="K18" s="195"/>
      <c r="L18" s="195"/>
      <c r="M18" s="195"/>
      <c r="N18" s="195"/>
      <c r="O18" s="195"/>
      <c r="P18" s="195"/>
      <c r="Q18" s="197"/>
      <c r="R18" s="198"/>
      <c r="S18" s="199"/>
      <c r="T18" s="199"/>
      <c r="U18" s="199"/>
      <c r="V18" s="200"/>
      <c r="W18" s="177"/>
      <c r="X18" s="177"/>
    </row>
    <row r="19" spans="1:24" s="2" customFormat="1" ht="10.199999999999999" x14ac:dyDescent="0.3">
      <c r="A19" s="190"/>
      <c r="B19" s="190"/>
      <c r="C19" s="201"/>
      <c r="D19" s="192"/>
      <c r="E19" s="193"/>
      <c r="F19" s="194"/>
      <c r="G19" s="195"/>
      <c r="H19" s="202"/>
      <c r="I19" s="203"/>
      <c r="J19" s="203"/>
      <c r="K19" s="203"/>
      <c r="L19" s="203"/>
      <c r="M19" s="203"/>
      <c r="N19" s="203"/>
      <c r="O19" s="203"/>
      <c r="P19" s="203"/>
      <c r="Q19" s="204"/>
      <c r="R19" s="205"/>
      <c r="S19" s="199"/>
      <c r="T19" s="199"/>
      <c r="U19" s="199"/>
      <c r="V19" s="200"/>
      <c r="W19" s="177"/>
      <c r="X19" s="177"/>
    </row>
    <row r="20" spans="1:24" s="1" customFormat="1" ht="13.8" x14ac:dyDescent="0.3">
      <c r="A20" s="236" t="s">
        <v>189</v>
      </c>
      <c r="B20" s="237"/>
      <c r="C20" s="237"/>
      <c r="D20" s="238"/>
      <c r="E20" s="239"/>
      <c r="F20" s="240"/>
      <c r="G20" s="240"/>
      <c r="H20" s="241"/>
      <c r="I20" s="240"/>
      <c r="J20" s="240"/>
      <c r="K20" s="240"/>
      <c r="L20" s="240"/>
      <c r="M20" s="240"/>
      <c r="N20" s="240"/>
      <c r="O20" s="240"/>
      <c r="P20" s="240"/>
      <c r="Q20" s="242"/>
      <c r="R20" s="243"/>
      <c r="S20" s="244"/>
      <c r="T20" s="243"/>
      <c r="U20" s="245"/>
      <c r="V20" s="241"/>
      <c r="W20" s="171"/>
      <c r="X20" s="170"/>
    </row>
    <row r="21" spans="1:24" s="2" customFormat="1" ht="13.8" x14ac:dyDescent="0.3">
      <c r="A21" s="206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176">
        <f>SUM(R22)</f>
        <v>700000</v>
      </c>
      <c r="T21" s="177"/>
      <c r="U21" s="177"/>
      <c r="V21" s="178"/>
      <c r="W21" s="177"/>
      <c r="X21" s="177"/>
    </row>
    <row r="22" spans="1:24" s="2" customFormat="1" ht="18" thickBot="1" x14ac:dyDescent="0.35">
      <c r="A22" s="207"/>
      <c r="B22" s="201"/>
      <c r="C22" s="208" t="s">
        <v>29</v>
      </c>
      <c r="D22" s="209"/>
      <c r="E22" s="210" t="s">
        <v>30</v>
      </c>
      <c r="F22" s="211">
        <v>700000</v>
      </c>
      <c r="G22" s="203" t="s">
        <v>31</v>
      </c>
      <c r="H22" s="184">
        <f t="shared" ref="H22" si="7">SUM(I22,K22,M22,O22,)</f>
        <v>1</v>
      </c>
      <c r="I22" s="183">
        <v>0.25</v>
      </c>
      <c r="J22" s="183">
        <f>I22*$F22</f>
        <v>175000</v>
      </c>
      <c r="K22" s="183">
        <f t="shared" ref="K22" si="8">I22</f>
        <v>0.25</v>
      </c>
      <c r="L22" s="183">
        <f>K22*$F22</f>
        <v>175000</v>
      </c>
      <c r="M22" s="183">
        <f t="shared" ref="M22" si="9">K22</f>
        <v>0.25</v>
      </c>
      <c r="N22" s="183">
        <f>M22*$F22</f>
        <v>175000</v>
      </c>
      <c r="O22" s="183">
        <f t="shared" ref="O22" si="10">M22</f>
        <v>0.25</v>
      </c>
      <c r="P22" s="183">
        <f>O22*$F22</f>
        <v>175000</v>
      </c>
      <c r="Q22" s="186">
        <f t="shared" ref="Q22" si="11">SUM(J22,L22,N22,P22)</f>
        <v>700000</v>
      </c>
      <c r="R22" s="187">
        <f>SUM(Q22)</f>
        <v>700000</v>
      </c>
      <c r="S22" s="177"/>
      <c r="T22" s="177"/>
      <c r="U22" s="177"/>
      <c r="V22" s="178"/>
      <c r="W22" s="177"/>
      <c r="X22" s="177"/>
    </row>
    <row r="23" spans="1:24" x14ac:dyDescent="0.3">
      <c r="A23" s="212"/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</row>
    <row r="24" spans="1:24" ht="17.399999999999999" x14ac:dyDescent="0.3">
      <c r="A24" s="212"/>
      <c r="B24" s="212"/>
      <c r="C24" s="212"/>
      <c r="D24" s="212"/>
      <c r="E24" s="212"/>
      <c r="F24" s="212"/>
      <c r="G24" s="212"/>
      <c r="H24" s="213"/>
      <c r="I24" s="213"/>
      <c r="J24" s="214">
        <f>SUM(J12:J22)</f>
        <v>20000000</v>
      </c>
      <c r="K24" s="215"/>
      <c r="L24" s="214">
        <f>SUM(L12:L22)</f>
        <v>20000000</v>
      </c>
      <c r="M24" s="215"/>
      <c r="N24" s="214">
        <f>SUM(N12:N22)</f>
        <v>20000000</v>
      </c>
      <c r="O24" s="215"/>
      <c r="P24" s="214">
        <f>SUM(P12:P22)</f>
        <v>20000000</v>
      </c>
      <c r="Q24" s="216">
        <f>SUM(Q12:Q22)</f>
        <v>80000000</v>
      </c>
      <c r="R24" s="217">
        <f>SUM(R11:R22)</f>
        <v>80000000</v>
      </c>
      <c r="S24" s="212"/>
      <c r="T24" s="212"/>
      <c r="U24" s="212"/>
      <c r="V24" s="212"/>
      <c r="W24" s="212"/>
      <c r="X24" s="212"/>
    </row>
    <row r="25" spans="1:24" x14ac:dyDescent="0.3">
      <c r="A25" s="212"/>
      <c r="B25" s="212"/>
      <c r="C25" s="212"/>
      <c r="D25" s="212"/>
      <c r="E25" s="212"/>
      <c r="F25" s="212"/>
      <c r="G25" s="212"/>
      <c r="H25" s="212"/>
      <c r="I25" s="212"/>
      <c r="J25" s="218">
        <f>J24/$Q25</f>
        <v>0.25</v>
      </c>
      <c r="K25" s="212"/>
      <c r="L25" s="218">
        <f>L24/$Q25</f>
        <v>0.25</v>
      </c>
      <c r="M25" s="212"/>
      <c r="N25" s="218">
        <f>N24/$Q25</f>
        <v>0.25</v>
      </c>
      <c r="O25" s="212"/>
      <c r="P25" s="218">
        <f>P24/$Q25</f>
        <v>0.25</v>
      </c>
      <c r="Q25" s="216">
        <f>SUM(J24:P24)</f>
        <v>80000000</v>
      </c>
      <c r="R25" s="212"/>
      <c r="S25" s="212"/>
      <c r="T25" s="212"/>
      <c r="U25" s="212"/>
      <c r="V25" s="212"/>
      <c r="W25" s="212"/>
      <c r="X25" s="212"/>
    </row>
    <row r="27" spans="1:24" x14ac:dyDescent="0.3">
      <c r="A27" t="s">
        <v>191</v>
      </c>
    </row>
  </sheetData>
  <mergeCells count="21">
    <mergeCell ref="D4:O4"/>
    <mergeCell ref="F5:K5"/>
    <mergeCell ref="A7:A8"/>
    <mergeCell ref="B7:B8"/>
    <mergeCell ref="C7:C8"/>
    <mergeCell ref="D7:D8"/>
    <mergeCell ref="E7:E8"/>
    <mergeCell ref="F7:F8"/>
    <mergeCell ref="G7:G8"/>
    <mergeCell ref="H7:H8"/>
    <mergeCell ref="M7:N8"/>
    <mergeCell ref="O7:P8"/>
    <mergeCell ref="I7:J8"/>
    <mergeCell ref="C11:D11"/>
    <mergeCell ref="T7:T8"/>
    <mergeCell ref="U7:U8"/>
    <mergeCell ref="K7:L8"/>
    <mergeCell ref="V7:V8"/>
    <mergeCell ref="Q7:Q8"/>
    <mergeCell ref="R7:R8"/>
    <mergeCell ref="S7:S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"/>
  <sheetViews>
    <sheetView workbookViewId="0">
      <selection activeCell="J18" sqref="J18"/>
    </sheetView>
  </sheetViews>
  <sheetFormatPr defaultColWidth="9.109375" defaultRowHeight="14.4" x14ac:dyDescent="0.3"/>
  <cols>
    <col min="1" max="1" width="9.109375" style="19"/>
    <col min="2" max="2" width="5.44140625" style="19" bestFit="1" customWidth="1"/>
    <col min="3" max="3" width="15.33203125" style="19" bestFit="1" customWidth="1"/>
    <col min="4" max="4" width="9.109375" style="19"/>
    <col min="5" max="5" width="12.5546875" style="19" bestFit="1" customWidth="1"/>
    <col min="6" max="6" width="9.109375" style="19"/>
    <col min="7" max="7" width="11.5546875" style="19" bestFit="1" customWidth="1"/>
    <col min="8" max="10" width="9.109375" style="19"/>
    <col min="11" max="11" width="13.33203125" style="19" bestFit="1" customWidth="1"/>
    <col min="12" max="16384" width="9.109375" style="19"/>
  </cols>
  <sheetData>
    <row r="1" spans="2:12" ht="15" thickBot="1" x14ac:dyDescent="0.35">
      <c r="C1" s="138" t="s">
        <v>32</v>
      </c>
      <c r="D1" s="139">
        <v>1000</v>
      </c>
    </row>
    <row r="2" spans="2:12" x14ac:dyDescent="0.3">
      <c r="H2" s="140"/>
      <c r="I2" s="140"/>
      <c r="J2" s="140"/>
      <c r="K2" s="140"/>
    </row>
    <row r="3" spans="2:12" x14ac:dyDescent="0.3">
      <c r="C3" s="266" t="s">
        <v>194</v>
      </c>
      <c r="D3" s="267"/>
      <c r="E3" s="267"/>
      <c r="F3" s="267"/>
      <c r="G3" s="267"/>
      <c r="H3" s="267"/>
      <c r="I3" s="267"/>
      <c r="J3" s="267"/>
      <c r="K3" s="267"/>
      <c r="L3" s="268"/>
    </row>
    <row r="4" spans="2:12" x14ac:dyDescent="0.3">
      <c r="C4" s="269" t="s">
        <v>33</v>
      </c>
      <c r="D4" s="270"/>
      <c r="E4" s="270"/>
      <c r="F4" s="270"/>
      <c r="G4" s="270"/>
      <c r="H4" s="270"/>
      <c r="I4" s="270"/>
      <c r="J4" s="270"/>
      <c r="K4" s="270"/>
      <c r="L4" s="271"/>
    </row>
    <row r="5" spans="2:12" x14ac:dyDescent="0.3">
      <c r="C5" s="272" t="s">
        <v>34</v>
      </c>
      <c r="D5" s="272"/>
      <c r="E5" s="272" t="s">
        <v>35</v>
      </c>
      <c r="F5" s="272"/>
      <c r="G5" s="272" t="s">
        <v>36</v>
      </c>
      <c r="H5" s="272"/>
      <c r="I5" s="272" t="s">
        <v>37</v>
      </c>
      <c r="J5" s="272"/>
      <c r="K5" s="272" t="s">
        <v>38</v>
      </c>
      <c r="L5" s="272"/>
    </row>
    <row r="6" spans="2:12" x14ac:dyDescent="0.3">
      <c r="C6" s="141" t="s">
        <v>19</v>
      </c>
      <c r="D6" s="141" t="s">
        <v>39</v>
      </c>
      <c r="E6" s="141" t="s">
        <v>19</v>
      </c>
      <c r="F6" s="141" t="s">
        <v>39</v>
      </c>
      <c r="G6" s="141" t="s">
        <v>19</v>
      </c>
      <c r="H6" s="141" t="s">
        <v>39</v>
      </c>
      <c r="I6" s="141" t="s">
        <v>19</v>
      </c>
      <c r="J6" s="141" t="s">
        <v>39</v>
      </c>
      <c r="K6" s="141" t="s">
        <v>19</v>
      </c>
      <c r="L6" s="141" t="s">
        <v>39</v>
      </c>
    </row>
    <row r="7" spans="2:12" x14ac:dyDescent="0.3">
      <c r="B7" s="142" t="s">
        <v>40</v>
      </c>
      <c r="C7" s="143">
        <f>'Costeo detallado'!J24/$D$1</f>
        <v>20000</v>
      </c>
      <c r="D7" s="144">
        <f>C7/$K$9</f>
        <v>0.25</v>
      </c>
      <c r="E7" s="143">
        <f>'Costeo detallado'!L24/$D$1</f>
        <v>20000</v>
      </c>
      <c r="F7" s="144">
        <f>E7/$K$9</f>
        <v>0.25</v>
      </c>
      <c r="G7" s="143">
        <f>'Costeo detallado'!N24/$D$1</f>
        <v>20000</v>
      </c>
      <c r="H7" s="144">
        <f>G7/$K$9</f>
        <v>0.25</v>
      </c>
      <c r="I7" s="143">
        <f>'Costeo detallado'!P24/$D$1</f>
        <v>20000</v>
      </c>
      <c r="J7" s="144">
        <f>I7/$K$9</f>
        <v>0.25</v>
      </c>
      <c r="K7" s="145">
        <f>SUM(C7,E7,G7,I7)</f>
        <v>80000</v>
      </c>
      <c r="L7" s="146">
        <f>K7/$K$9</f>
        <v>1</v>
      </c>
    </row>
    <row r="8" spans="2:12" x14ac:dyDescent="0.3">
      <c r="B8" s="142" t="s">
        <v>41</v>
      </c>
      <c r="C8" s="143">
        <v>0</v>
      </c>
      <c r="D8" s="144">
        <f>C8/$K$9</f>
        <v>0</v>
      </c>
      <c r="E8" s="143">
        <v>0</v>
      </c>
      <c r="F8" s="144">
        <f>E8/$K$9</f>
        <v>0</v>
      </c>
      <c r="G8" s="143">
        <f>'[1]Costeo detallado'!O58/D1</f>
        <v>0</v>
      </c>
      <c r="H8" s="144">
        <f>G8/$K$9</f>
        <v>0</v>
      </c>
      <c r="I8" s="143">
        <v>0</v>
      </c>
      <c r="J8" s="144">
        <f>I8/$K$9</f>
        <v>0</v>
      </c>
      <c r="K8" s="145">
        <f>SUM(C8,E8,G8,I8)</f>
        <v>0</v>
      </c>
      <c r="L8" s="146">
        <f>K8/$K$9</f>
        <v>0</v>
      </c>
    </row>
    <row r="9" spans="2:12" x14ac:dyDescent="0.3">
      <c r="B9" s="147" t="s">
        <v>38</v>
      </c>
      <c r="C9" s="148">
        <f>SUM(C7:C8)</f>
        <v>20000</v>
      </c>
      <c r="D9" s="149">
        <f>C9/$K$9</f>
        <v>0.25</v>
      </c>
      <c r="E9" s="148">
        <f>SUM(E7:E8)</f>
        <v>20000</v>
      </c>
      <c r="F9" s="149">
        <f>E9/$K$9</f>
        <v>0.25</v>
      </c>
      <c r="G9" s="148">
        <f>SUM(G7:G8)</f>
        <v>20000</v>
      </c>
      <c r="H9" s="149">
        <f>G9/$K$9</f>
        <v>0.25</v>
      </c>
      <c r="I9" s="148">
        <f>SUM(I7:I8)</f>
        <v>20000</v>
      </c>
      <c r="J9" s="149">
        <f>I9/$K$9</f>
        <v>0.25</v>
      </c>
      <c r="K9" s="148">
        <f>SUM(K7:K8)</f>
        <v>80000</v>
      </c>
      <c r="L9" s="146">
        <f>K9/$K$9</f>
        <v>1</v>
      </c>
    </row>
  </sheetData>
  <mergeCells count="7">
    <mergeCell ref="C3:L3"/>
    <mergeCell ref="C4:L4"/>
    <mergeCell ref="C5:D5"/>
    <mergeCell ref="E5:F5"/>
    <mergeCell ref="G5:H5"/>
    <mergeCell ref="K5:L5"/>
    <mergeCell ref="I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9"/>
  <sheetViews>
    <sheetView zoomScale="70" zoomScaleNormal="70" workbookViewId="0">
      <selection activeCell="A10" sqref="A10:S10"/>
    </sheetView>
  </sheetViews>
  <sheetFormatPr defaultColWidth="9.109375" defaultRowHeight="14.4" x14ac:dyDescent="0.3"/>
  <cols>
    <col min="2" max="2" width="12" customWidth="1"/>
    <col min="4" max="4" width="15.109375" style="10" customWidth="1"/>
    <col min="5" max="5" width="22.33203125" style="11" customWidth="1"/>
    <col min="6" max="6" width="35.109375" customWidth="1"/>
    <col min="7" max="7" width="36.6640625" customWidth="1"/>
    <col min="8" max="8" width="12.88671875" customWidth="1"/>
    <col min="9" max="9" width="22" bestFit="1" customWidth="1"/>
    <col min="10" max="10" width="15.6640625" customWidth="1"/>
    <col min="11" max="11" width="22.6640625" customWidth="1"/>
    <col min="12" max="12" width="15.6640625" customWidth="1"/>
    <col min="13" max="13" width="23" customWidth="1"/>
    <col min="14" max="14" width="27.5546875" customWidth="1"/>
    <col min="15" max="15" width="22" customWidth="1"/>
    <col min="16" max="16" width="15.5546875" customWidth="1"/>
    <col min="17" max="18" width="15" customWidth="1"/>
    <col min="19" max="19" width="31.6640625" customWidth="1"/>
    <col min="20" max="20" width="14.88671875" style="86" customWidth="1"/>
    <col min="21" max="21" width="9.109375" style="48"/>
    <col min="22" max="22" width="59.44140625" style="48" customWidth="1"/>
    <col min="23" max="23" width="68.5546875" style="48" customWidth="1"/>
    <col min="24" max="24" width="57.44140625" style="48" customWidth="1"/>
    <col min="25" max="36" width="9.109375" style="48"/>
  </cols>
  <sheetData>
    <row r="1" spans="1:39" s="48" customFormat="1" ht="26.25" customHeight="1" x14ac:dyDescent="0.3">
      <c r="A1" s="283" t="s">
        <v>42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5"/>
      <c r="T1" s="45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7"/>
    </row>
    <row r="2" spans="1:39" s="48" customFormat="1" ht="15.75" customHeight="1" x14ac:dyDescent="0.3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</row>
    <row r="3" spans="1:39" s="48" customFormat="1" ht="16.5" customHeight="1" x14ac:dyDescent="0.3">
      <c r="A3" s="51" t="s">
        <v>43</v>
      </c>
      <c r="B3" s="52"/>
      <c r="C3" s="53" t="s">
        <v>44</v>
      </c>
      <c r="D3" s="53"/>
      <c r="E3" s="54"/>
      <c r="F3" s="54"/>
      <c r="G3" s="54"/>
      <c r="H3" s="55"/>
      <c r="I3" s="286" t="s">
        <v>45</v>
      </c>
      <c r="J3" s="287"/>
      <c r="K3" s="287"/>
      <c r="L3" s="56" t="s">
        <v>46</v>
      </c>
      <c r="M3" s="57"/>
      <c r="N3" s="57"/>
      <c r="O3" s="57"/>
      <c r="P3" s="57"/>
      <c r="Q3" s="57"/>
      <c r="R3" s="57"/>
      <c r="S3" s="58"/>
      <c r="T3" s="59"/>
    </row>
    <row r="4" spans="1:39" s="48" customFormat="1" ht="16.5" customHeight="1" x14ac:dyDescent="0.3">
      <c r="A4" s="51" t="s">
        <v>47</v>
      </c>
      <c r="B4" s="52"/>
      <c r="C4" s="53" t="s">
        <v>48</v>
      </c>
      <c r="D4" s="53"/>
      <c r="E4" s="54"/>
      <c r="F4" s="54"/>
      <c r="G4" s="54"/>
      <c r="H4" s="55"/>
      <c r="I4" s="286" t="s">
        <v>49</v>
      </c>
      <c r="J4" s="287"/>
      <c r="K4" s="287"/>
      <c r="L4" s="274" t="s">
        <v>50</v>
      </c>
      <c r="M4" s="275"/>
      <c r="N4" s="275"/>
      <c r="O4" s="275"/>
      <c r="P4" s="275"/>
      <c r="Q4" s="275"/>
      <c r="R4" s="275"/>
      <c r="S4" s="276"/>
      <c r="T4" s="62"/>
    </row>
    <row r="5" spans="1:39" s="48" customFormat="1" ht="16.5" customHeight="1" x14ac:dyDescent="0.3">
      <c r="A5" s="51" t="s">
        <v>51</v>
      </c>
      <c r="B5" s="52"/>
      <c r="C5" s="63" t="s">
        <v>52</v>
      </c>
      <c r="D5" s="63"/>
      <c r="E5" s="60"/>
      <c r="F5" s="60"/>
      <c r="G5" s="60"/>
      <c r="H5" s="61"/>
      <c r="I5" s="286" t="s">
        <v>53</v>
      </c>
      <c r="J5" s="287"/>
      <c r="K5" s="287"/>
      <c r="L5" s="64" t="s">
        <v>44</v>
      </c>
      <c r="M5" s="54"/>
      <c r="N5" s="54"/>
      <c r="O5" s="54"/>
      <c r="P5" s="54"/>
      <c r="Q5" s="54"/>
      <c r="R5" s="54"/>
      <c r="S5" s="55"/>
      <c r="T5" s="62"/>
    </row>
    <row r="6" spans="1:39" ht="16.5" customHeight="1" x14ac:dyDescent="0.3">
      <c r="A6" s="288" t="s">
        <v>54</v>
      </c>
      <c r="B6" s="289"/>
      <c r="C6" s="65" t="s">
        <v>55</v>
      </c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6"/>
    </row>
    <row r="7" spans="1:39" s="71" customFormat="1" ht="18" x14ac:dyDescent="0.3">
      <c r="A7" s="277" t="s">
        <v>56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67"/>
      <c r="U7" s="68"/>
      <c r="V7" s="68"/>
      <c r="W7" s="69"/>
      <c r="X7" s="68"/>
      <c r="Y7" s="68"/>
      <c r="Z7" s="68"/>
      <c r="AA7" s="70"/>
      <c r="AB7" s="70"/>
      <c r="AC7" s="70"/>
      <c r="AD7" s="70"/>
      <c r="AE7" s="70"/>
      <c r="AF7" s="70"/>
      <c r="AG7" s="70"/>
      <c r="AH7" s="70"/>
      <c r="AI7" s="70"/>
      <c r="AJ7" s="70"/>
    </row>
    <row r="8" spans="1:39" s="71" customFormat="1" x14ac:dyDescent="0.3">
      <c r="A8" s="281" t="s">
        <v>57</v>
      </c>
      <c r="B8" s="281" t="s">
        <v>58</v>
      </c>
      <c r="C8" s="281" t="s">
        <v>59</v>
      </c>
      <c r="D8" s="282" t="s">
        <v>60</v>
      </c>
      <c r="E8" s="282" t="s">
        <v>61</v>
      </c>
      <c r="F8" s="282" t="s">
        <v>62</v>
      </c>
      <c r="G8" s="282" t="s">
        <v>63</v>
      </c>
      <c r="H8" s="282" t="s">
        <v>64</v>
      </c>
      <c r="I8" s="282" t="s">
        <v>65</v>
      </c>
      <c r="J8" s="282"/>
      <c r="K8" s="282"/>
      <c r="L8" s="282"/>
      <c r="M8" s="282" t="s">
        <v>66</v>
      </c>
      <c r="N8" s="282" t="s">
        <v>67</v>
      </c>
      <c r="O8" s="282" t="s">
        <v>68</v>
      </c>
      <c r="P8" s="282"/>
      <c r="Q8" s="281" t="s">
        <v>69</v>
      </c>
      <c r="R8" s="281" t="s">
        <v>70</v>
      </c>
      <c r="S8" s="282" t="s">
        <v>71</v>
      </c>
      <c r="T8" s="72"/>
      <c r="U8" s="68"/>
      <c r="V8" s="73" t="s">
        <v>72</v>
      </c>
      <c r="W8" s="68"/>
      <c r="X8" s="68"/>
      <c r="Y8" s="68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</row>
    <row r="9" spans="1:39" s="71" customFormat="1" ht="82.8" x14ac:dyDescent="0.3">
      <c r="A9" s="281"/>
      <c r="B9" s="281"/>
      <c r="C9" s="281"/>
      <c r="D9" s="282"/>
      <c r="E9" s="282"/>
      <c r="F9" s="282"/>
      <c r="G9" s="282"/>
      <c r="H9" s="282"/>
      <c r="I9" s="166" t="s">
        <v>73</v>
      </c>
      <c r="J9" s="167" t="s">
        <v>74</v>
      </c>
      <c r="K9" s="167" t="s">
        <v>75</v>
      </c>
      <c r="L9" s="167" t="s">
        <v>76</v>
      </c>
      <c r="M9" s="282"/>
      <c r="N9" s="282"/>
      <c r="O9" s="167" t="s">
        <v>77</v>
      </c>
      <c r="P9" s="167" t="s">
        <v>78</v>
      </c>
      <c r="Q9" s="281"/>
      <c r="R9" s="281"/>
      <c r="S9" s="282"/>
      <c r="T9" s="72"/>
      <c r="U9" s="68"/>
      <c r="V9" s="73" t="s">
        <v>79</v>
      </c>
      <c r="W9" s="68"/>
      <c r="X9" s="68"/>
      <c r="Y9" s="68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</row>
    <row r="10" spans="1:39" s="71" customFormat="1" ht="18" x14ac:dyDescent="0.3">
      <c r="A10" s="277" t="s">
        <v>56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67"/>
      <c r="U10" s="68"/>
      <c r="V10" s="68"/>
      <c r="W10" s="69"/>
      <c r="X10" s="68"/>
      <c r="Y10" s="68"/>
      <c r="Z10" s="68"/>
      <c r="AA10" s="70"/>
      <c r="AB10" s="70"/>
      <c r="AC10" s="70"/>
      <c r="AD10" s="70"/>
      <c r="AE10" s="70"/>
      <c r="AF10" s="70"/>
      <c r="AG10" s="70"/>
      <c r="AH10" s="70"/>
      <c r="AI10" s="70"/>
      <c r="AJ10" s="70"/>
    </row>
    <row r="11" spans="1:39" x14ac:dyDescent="0.3">
      <c r="A11" s="74" t="s">
        <v>80</v>
      </c>
      <c r="B11" s="75"/>
      <c r="C11" s="75"/>
      <c r="D11" s="76"/>
      <c r="E11" s="77"/>
      <c r="F11" s="77"/>
      <c r="G11" s="77"/>
      <c r="H11" s="78"/>
      <c r="I11" s="79"/>
      <c r="J11" s="77"/>
      <c r="K11" s="77"/>
      <c r="L11" s="77"/>
      <c r="M11" s="77"/>
      <c r="N11" s="77"/>
      <c r="O11" s="77"/>
      <c r="P11" s="77"/>
      <c r="Q11" s="80"/>
      <c r="R11" s="80"/>
      <c r="S11" s="9"/>
      <c r="T11" s="81"/>
      <c r="U11" s="82"/>
      <c r="V11" s="83"/>
      <c r="W11" s="82"/>
      <c r="X11" s="82"/>
      <c r="Y11" s="82"/>
    </row>
    <row r="12" spans="1:39" hidden="1" x14ac:dyDescent="0.3">
      <c r="D12" s="74" t="s">
        <v>80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4"/>
      <c r="R12" s="84"/>
      <c r="S12" s="84"/>
      <c r="T12" s="81"/>
      <c r="U12" s="82"/>
      <c r="V12" s="83" t="s">
        <v>81</v>
      </c>
      <c r="W12" s="82"/>
      <c r="X12" s="82"/>
      <c r="Y12" s="82"/>
    </row>
    <row r="13" spans="1:39" hidden="1" x14ac:dyDescent="0.3">
      <c r="D13" s="8" t="s">
        <v>80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84"/>
      <c r="R13" s="84"/>
      <c r="S13" s="84"/>
      <c r="T13" s="81"/>
      <c r="U13" s="82"/>
      <c r="V13" s="83" t="s">
        <v>82</v>
      </c>
      <c r="W13" s="82"/>
      <c r="X13" s="82"/>
      <c r="Y13" s="82"/>
    </row>
    <row r="14" spans="1:39" hidden="1" x14ac:dyDescent="0.3">
      <c r="D14" s="8" t="s">
        <v>80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84"/>
      <c r="R14" s="84"/>
      <c r="S14" s="84"/>
      <c r="T14" s="81"/>
      <c r="U14" s="82"/>
      <c r="V14" s="83" t="s">
        <v>83</v>
      </c>
      <c r="W14" s="82"/>
      <c r="X14" s="82"/>
      <c r="Y14" s="82"/>
    </row>
    <row r="15" spans="1:39" hidden="1" x14ac:dyDescent="0.3">
      <c r="D15" s="20" t="s">
        <v>80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85"/>
      <c r="R15" s="85"/>
      <c r="S15" s="85"/>
      <c r="T15" s="81"/>
      <c r="U15" s="82"/>
      <c r="V15" s="83" t="s">
        <v>84</v>
      </c>
      <c r="W15" s="82"/>
      <c r="X15" s="82"/>
      <c r="Y15" s="82"/>
    </row>
    <row r="16" spans="1:39" ht="18" x14ac:dyDescent="0.3">
      <c r="A16" s="278" t="s">
        <v>85</v>
      </c>
      <c r="B16" s="279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80"/>
      <c r="V16" s="83" t="s">
        <v>86</v>
      </c>
    </row>
    <row r="17" spans="1:25" x14ac:dyDescent="0.3">
      <c r="A17" s="87" t="s">
        <v>80</v>
      </c>
      <c r="B17" s="88"/>
      <c r="C17" s="88"/>
      <c r="D17" s="89"/>
      <c r="E17" s="77"/>
      <c r="F17" s="77"/>
      <c r="G17" s="77"/>
      <c r="H17" s="78"/>
      <c r="I17" s="90"/>
      <c r="J17" s="91"/>
      <c r="K17" s="91"/>
      <c r="L17" s="91"/>
      <c r="M17" s="9"/>
      <c r="N17" s="77"/>
      <c r="O17" s="92"/>
      <c r="P17" s="92"/>
      <c r="Q17" s="93"/>
      <c r="R17" s="93"/>
      <c r="S17" s="9"/>
      <c r="T17" s="81"/>
      <c r="U17" s="82"/>
      <c r="V17" s="83" t="s">
        <v>87</v>
      </c>
      <c r="W17" s="82"/>
      <c r="X17" s="82"/>
      <c r="Y17" s="82"/>
    </row>
    <row r="18" spans="1:25" x14ac:dyDescent="0.3">
      <c r="A18" s="169"/>
      <c r="B18" s="169"/>
      <c r="C18" s="169"/>
      <c r="D18" s="94"/>
      <c r="E18" s="9"/>
      <c r="F18" s="9"/>
      <c r="G18" s="9"/>
      <c r="H18" s="9"/>
      <c r="I18" s="23"/>
      <c r="J18" s="13"/>
      <c r="K18" s="13"/>
      <c r="L18" s="13"/>
      <c r="M18" s="9"/>
      <c r="N18" s="9"/>
      <c r="O18" s="92"/>
      <c r="P18" s="92"/>
      <c r="Q18" s="22"/>
      <c r="R18" s="22"/>
      <c r="S18" s="9"/>
      <c r="T18" s="81"/>
      <c r="U18" s="82"/>
      <c r="V18" s="83" t="s">
        <v>88</v>
      </c>
      <c r="W18" s="82"/>
      <c r="X18" s="82"/>
      <c r="Y18" s="82"/>
    </row>
    <row r="19" spans="1:25" x14ac:dyDescent="0.3">
      <c r="A19" s="95"/>
      <c r="B19" s="96"/>
      <c r="C19" s="95"/>
      <c r="D19" s="97"/>
      <c r="E19" s="98"/>
      <c r="F19" s="99"/>
      <c r="G19" s="98"/>
      <c r="H19" s="98"/>
      <c r="I19" s="100"/>
      <c r="J19" s="98"/>
      <c r="K19" s="98"/>
      <c r="L19" s="98"/>
      <c r="M19" s="98"/>
      <c r="N19" s="98"/>
      <c r="O19" s="98"/>
      <c r="P19" s="98"/>
      <c r="Q19" s="101"/>
      <c r="R19" s="101"/>
      <c r="S19" s="98"/>
      <c r="T19" s="81"/>
      <c r="U19" s="82"/>
      <c r="V19" s="83" t="s">
        <v>89</v>
      </c>
      <c r="W19" s="82"/>
      <c r="X19" s="82"/>
      <c r="Y19" s="82"/>
    </row>
    <row r="20" spans="1:25" x14ac:dyDescent="0.3">
      <c r="A20" s="95"/>
      <c r="B20" s="96"/>
      <c r="C20" s="95"/>
      <c r="D20" s="94"/>
      <c r="E20" s="102"/>
      <c r="F20" s="9"/>
      <c r="G20" s="9"/>
      <c r="H20" s="9"/>
      <c r="I20" s="12"/>
      <c r="J20" s="13"/>
      <c r="K20" s="13"/>
      <c r="L20" s="13"/>
      <c r="M20" s="9"/>
      <c r="N20" s="9"/>
      <c r="O20" s="14"/>
      <c r="P20" s="14"/>
      <c r="Q20" s="22"/>
      <c r="R20" s="22"/>
      <c r="S20" s="9"/>
      <c r="V20" s="83" t="s">
        <v>90</v>
      </c>
    </row>
    <row r="21" spans="1:25" x14ac:dyDescent="0.3">
      <c r="A21" s="95"/>
      <c r="B21" s="96"/>
      <c r="C21" s="95"/>
      <c r="D21" s="94"/>
      <c r="E21" s="102"/>
      <c r="F21" s="9"/>
      <c r="G21" s="9"/>
      <c r="H21" s="9"/>
      <c r="I21" s="12"/>
      <c r="J21" s="13"/>
      <c r="K21" s="13"/>
      <c r="L21" s="13"/>
      <c r="M21" s="9"/>
      <c r="N21" s="9"/>
      <c r="O21" s="14"/>
      <c r="P21" s="14"/>
      <c r="Q21" s="22"/>
      <c r="R21" s="22"/>
      <c r="S21" s="9"/>
      <c r="V21" s="83" t="s">
        <v>91</v>
      </c>
    </row>
    <row r="22" spans="1:25" ht="18" x14ac:dyDescent="0.3">
      <c r="A22" s="278" t="s">
        <v>92</v>
      </c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80"/>
      <c r="T22" s="81"/>
      <c r="U22" s="82"/>
      <c r="V22" s="104" t="s">
        <v>93</v>
      </c>
      <c r="W22" s="82"/>
      <c r="X22" s="82"/>
      <c r="Y22" s="82"/>
    </row>
    <row r="23" spans="1:25" x14ac:dyDescent="0.3">
      <c r="A23" s="95" t="s">
        <v>80</v>
      </c>
      <c r="B23" s="96"/>
      <c r="C23" s="95"/>
      <c r="D23" s="94"/>
      <c r="E23" s="9"/>
      <c r="F23" s="9"/>
      <c r="G23" s="9"/>
      <c r="H23" s="9"/>
      <c r="I23" s="12"/>
      <c r="J23" s="13"/>
      <c r="K23" s="13"/>
      <c r="L23" s="13"/>
      <c r="M23" s="9"/>
      <c r="N23" s="9"/>
      <c r="O23" s="14"/>
      <c r="P23" s="14"/>
      <c r="Q23" s="22"/>
      <c r="R23" s="22"/>
      <c r="S23" s="9"/>
      <c r="V23" s="103"/>
    </row>
    <row r="24" spans="1:25" x14ac:dyDescent="0.3">
      <c r="B24" s="96"/>
      <c r="C24" s="95"/>
      <c r="D24" s="94"/>
      <c r="E24" s="105"/>
      <c r="F24" s="9"/>
      <c r="G24" s="9"/>
      <c r="H24" s="9"/>
      <c r="I24" s="12"/>
      <c r="J24" s="13"/>
      <c r="K24" s="13"/>
      <c r="L24" s="13"/>
      <c r="M24" s="9"/>
      <c r="N24" s="9"/>
      <c r="O24" s="14"/>
      <c r="P24" s="14"/>
      <c r="Q24" s="22"/>
      <c r="R24" s="22"/>
      <c r="S24" s="9"/>
      <c r="V24" s="103"/>
    </row>
    <row r="25" spans="1:25" x14ac:dyDescent="0.3">
      <c r="B25" s="96"/>
      <c r="C25" s="95"/>
      <c r="D25" s="94"/>
      <c r="E25" s="105"/>
      <c r="F25" s="9"/>
      <c r="G25" s="9"/>
      <c r="H25" s="9"/>
      <c r="I25" s="12"/>
      <c r="J25" s="13"/>
      <c r="K25" s="13"/>
      <c r="L25" s="13"/>
      <c r="M25" s="9"/>
      <c r="N25" s="9"/>
      <c r="O25" s="14"/>
      <c r="P25" s="14"/>
      <c r="Q25" s="22"/>
      <c r="R25" s="22"/>
      <c r="S25" s="9"/>
      <c r="V25" s="103"/>
    </row>
    <row r="26" spans="1:25" ht="18" x14ac:dyDescent="0.3">
      <c r="A26" s="277" t="s">
        <v>94</v>
      </c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277"/>
      <c r="R26" s="277"/>
      <c r="S26" s="277"/>
      <c r="V26" s="103"/>
    </row>
    <row r="27" spans="1:25" ht="27.6" x14ac:dyDescent="0.3">
      <c r="A27" s="95"/>
      <c r="B27" s="169">
        <v>1</v>
      </c>
      <c r="C27" s="7"/>
      <c r="D27" s="8" t="s">
        <v>44</v>
      </c>
      <c r="E27" s="165" t="s">
        <v>95</v>
      </c>
      <c r="F27" s="137" t="s">
        <v>96</v>
      </c>
      <c r="G27" s="9" t="s">
        <v>97</v>
      </c>
      <c r="H27" s="16"/>
      <c r="I27" s="12">
        <f>'Costeo detallado'!Q22</f>
        <v>700000</v>
      </c>
      <c r="J27" s="13">
        <v>1</v>
      </c>
      <c r="K27" s="13">
        <v>0</v>
      </c>
      <c r="L27" s="9"/>
      <c r="M27" s="9" t="s">
        <v>80</v>
      </c>
      <c r="N27" s="9" t="s">
        <v>72</v>
      </c>
      <c r="O27" s="17" t="s">
        <v>98</v>
      </c>
      <c r="P27" s="18" t="s">
        <v>99</v>
      </c>
      <c r="Q27" s="9"/>
      <c r="R27" s="9"/>
      <c r="S27" s="7" t="s">
        <v>80</v>
      </c>
      <c r="V27" s="103"/>
    </row>
    <row r="28" spans="1:25" x14ac:dyDescent="0.3">
      <c r="A28" s="169"/>
      <c r="B28" s="169"/>
      <c r="C28" s="7"/>
      <c r="D28" s="8"/>
      <c r="E28" s="137"/>
      <c r="F28" s="15"/>
      <c r="G28" s="9"/>
      <c r="H28" s="7"/>
      <c r="I28" s="12"/>
      <c r="J28" s="13"/>
      <c r="K28" s="13"/>
      <c r="L28" s="7"/>
      <c r="M28" s="9"/>
      <c r="N28" s="9"/>
      <c r="O28" s="14"/>
      <c r="P28" s="22"/>
      <c r="Q28" s="9"/>
      <c r="R28" s="9"/>
      <c r="S28" s="7"/>
      <c r="V28" s="103"/>
    </row>
    <row r="29" spans="1:25" s="48" customFormat="1" x14ac:dyDescent="0.3">
      <c r="A29" s="95"/>
      <c r="B29" s="96"/>
      <c r="C29" s="95"/>
      <c r="D29" s="107"/>
      <c r="E29" s="108"/>
      <c r="F29" s="108"/>
      <c r="G29" s="108"/>
      <c r="H29" s="95"/>
      <c r="I29" s="109"/>
      <c r="J29" s="110"/>
      <c r="K29" s="110"/>
      <c r="M29" s="108"/>
      <c r="N29" s="108"/>
      <c r="O29" s="111"/>
      <c r="P29" s="112"/>
      <c r="Q29" s="113"/>
      <c r="R29" s="113"/>
      <c r="S29" s="114"/>
      <c r="T29" s="86"/>
      <c r="V29" s="103"/>
    </row>
    <row r="30" spans="1:25" s="48" customFormat="1" x14ac:dyDescent="0.3">
      <c r="A30" s="95"/>
      <c r="B30" s="96"/>
      <c r="C30" s="95"/>
      <c r="D30" s="107"/>
      <c r="E30" s="108"/>
      <c r="F30" s="108"/>
      <c r="G30" s="108"/>
      <c r="H30" s="95"/>
      <c r="I30" s="109"/>
      <c r="J30" s="110"/>
      <c r="K30" s="110"/>
      <c r="M30" s="108"/>
      <c r="N30" s="108"/>
      <c r="O30" s="111"/>
      <c r="P30" s="112"/>
      <c r="Q30" s="113"/>
      <c r="R30" s="113"/>
      <c r="S30" s="95"/>
      <c r="T30" s="86"/>
      <c r="V30" s="103"/>
    </row>
    <row r="31" spans="1:25" ht="138" hidden="1" x14ac:dyDescent="0.3">
      <c r="A31" s="115"/>
      <c r="B31" s="116">
        <v>20</v>
      </c>
      <c r="C31" s="115"/>
      <c r="D31" s="106" t="s">
        <v>100</v>
      </c>
      <c r="E31" s="21" t="str">
        <f>'[1]Costeo detallado'!C52</f>
        <v>3.1.3 Evaluación del Programa</v>
      </c>
      <c r="F31" s="21" t="s">
        <v>101</v>
      </c>
      <c r="G31" s="21" t="s">
        <v>97</v>
      </c>
      <c r="H31" s="115"/>
      <c r="I31" s="24">
        <f>'[1]Costeo detallado'!R52</f>
        <v>0</v>
      </c>
      <c r="J31" s="117">
        <v>0</v>
      </c>
      <c r="K31" s="117">
        <v>1</v>
      </c>
      <c r="M31" s="21" t="str">
        <f>'[1]Costeo detallado'!A48</f>
        <v>Administración, seguimiento y evaluación</v>
      </c>
      <c r="N31" s="21" t="s">
        <v>72</v>
      </c>
      <c r="O31" s="118">
        <v>42430</v>
      </c>
      <c r="P31" s="119">
        <v>42522</v>
      </c>
      <c r="Q31" s="21"/>
      <c r="R31" s="21"/>
      <c r="S31" s="7"/>
      <c r="V31" s="120" t="s">
        <v>102</v>
      </c>
    </row>
    <row r="32" spans="1:25" ht="18" x14ac:dyDescent="0.3">
      <c r="A32" s="278" t="s">
        <v>103</v>
      </c>
      <c r="B32" s="279"/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80"/>
      <c r="V32" s="121" t="s">
        <v>104</v>
      </c>
    </row>
    <row r="33" spans="1:24" ht="41.4" hidden="1" x14ac:dyDescent="0.3">
      <c r="A33" s="95"/>
      <c r="B33" s="96">
        <v>21</v>
      </c>
      <c r="C33" s="95"/>
      <c r="D33" s="122" t="s">
        <v>100</v>
      </c>
      <c r="E33" s="113" t="str">
        <f>'[1]Costeo detallado'!C51</f>
        <v>3..1.2 Administración del Préstamo</v>
      </c>
      <c r="F33" s="113" t="s">
        <v>105</v>
      </c>
      <c r="G33" s="113" t="s">
        <v>106</v>
      </c>
      <c r="H33" s="95"/>
      <c r="I33" s="123">
        <f>'[1]Costeo detallado'!R51</f>
        <v>0</v>
      </c>
      <c r="J33" s="110">
        <v>0</v>
      </c>
      <c r="K33" s="110">
        <v>1</v>
      </c>
      <c r="L33" s="95"/>
      <c r="M33" s="113">
        <f>'[1]Costeo detallado'!A51</f>
        <v>0</v>
      </c>
      <c r="N33" s="113" t="s">
        <v>79</v>
      </c>
      <c r="O33" s="111">
        <v>42217</v>
      </c>
      <c r="P33" s="111">
        <v>42309</v>
      </c>
      <c r="Q33" s="113"/>
      <c r="R33" s="113"/>
      <c r="S33" s="14" t="s">
        <v>107</v>
      </c>
      <c r="V33" s="121" t="s">
        <v>108</v>
      </c>
    </row>
    <row r="34" spans="1:24" x14ac:dyDescent="0.3">
      <c r="A34" s="7" t="s">
        <v>80</v>
      </c>
      <c r="B34" s="7"/>
      <c r="C34" s="7"/>
      <c r="D34" s="168"/>
      <c r="E34" s="42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V34" s="121" t="s">
        <v>106</v>
      </c>
    </row>
    <row r="35" spans="1:24" x14ac:dyDescent="0.3">
      <c r="V35" s="121"/>
    </row>
    <row r="36" spans="1:24" ht="34.5" customHeight="1" x14ac:dyDescent="0.3">
      <c r="A36" s="273" t="s">
        <v>109</v>
      </c>
      <c r="B36" s="273"/>
      <c r="C36" s="273"/>
      <c r="D36" s="273"/>
      <c r="E36" s="273"/>
      <c r="F36" s="273"/>
      <c r="G36" s="273"/>
      <c r="H36" s="273"/>
      <c r="I36" s="4"/>
      <c r="V36" s="120" t="s">
        <v>97</v>
      </c>
    </row>
    <row r="37" spans="1:24" ht="97.5" customHeight="1" x14ac:dyDescent="0.3">
      <c r="A37" s="273" t="s">
        <v>110</v>
      </c>
      <c r="B37" s="273"/>
      <c r="C37" s="273"/>
      <c r="D37" s="273"/>
      <c r="E37" s="273"/>
      <c r="F37" s="273"/>
      <c r="G37" s="273"/>
      <c r="H37" s="273"/>
      <c r="I37" s="4"/>
      <c r="V37" s="120" t="s">
        <v>111</v>
      </c>
      <c r="W37" s="103"/>
    </row>
    <row r="38" spans="1:24" ht="28.5" customHeight="1" x14ac:dyDescent="0.3">
      <c r="A38" s="273" t="s">
        <v>112</v>
      </c>
      <c r="B38" s="273"/>
      <c r="C38" s="273"/>
      <c r="D38" s="273"/>
      <c r="E38" s="273"/>
      <c r="F38" s="273"/>
      <c r="G38" s="273"/>
      <c r="H38" s="273"/>
      <c r="J38" s="4"/>
      <c r="X38" s="103"/>
    </row>
    <row r="39" spans="1:24" ht="45.75" customHeight="1" x14ac:dyDescent="0.3">
      <c r="A39" s="273" t="s">
        <v>113</v>
      </c>
      <c r="B39" s="273"/>
      <c r="C39" s="273"/>
      <c r="D39" s="273"/>
      <c r="E39" s="273"/>
      <c r="F39" s="273"/>
      <c r="G39" s="273"/>
      <c r="H39" s="273"/>
      <c r="I39" s="4"/>
      <c r="J39" s="4"/>
      <c r="W39" s="124"/>
      <c r="X39" s="103"/>
    </row>
    <row r="40" spans="1:24" ht="33" customHeight="1" x14ac:dyDescent="0.3">
      <c r="A40" s="273" t="s">
        <v>114</v>
      </c>
      <c r="B40" s="273"/>
      <c r="C40" s="273"/>
      <c r="D40" s="273"/>
      <c r="E40" s="273"/>
      <c r="F40" s="273"/>
      <c r="G40" s="273"/>
      <c r="H40" s="273"/>
      <c r="I40" s="4"/>
      <c r="W40" s="124"/>
      <c r="X40" s="103"/>
    </row>
    <row r="41" spans="1:24" ht="54" customHeight="1" x14ac:dyDescent="0.3">
      <c r="A41" s="273" t="s">
        <v>115</v>
      </c>
      <c r="B41" s="273"/>
      <c r="C41" s="273"/>
      <c r="D41" s="273"/>
      <c r="E41" s="273"/>
      <c r="F41" s="273"/>
      <c r="G41" s="273"/>
      <c r="H41" s="273"/>
      <c r="W41" s="124"/>
      <c r="X41" s="103"/>
    </row>
    <row r="42" spans="1:24" ht="47.25" customHeight="1" x14ac:dyDescent="0.3">
      <c r="A42" s="273" t="s">
        <v>116</v>
      </c>
      <c r="B42" s="273"/>
      <c r="C42" s="273"/>
      <c r="D42" s="273"/>
      <c r="E42" s="273"/>
      <c r="F42" s="273"/>
      <c r="G42" s="273"/>
      <c r="H42" s="273"/>
      <c r="W42" s="124"/>
      <c r="X42" s="103"/>
    </row>
    <row r="43" spans="1:24" x14ac:dyDescent="0.3">
      <c r="A43" s="26"/>
      <c r="B43" s="26"/>
      <c r="C43" s="26"/>
      <c r="D43" s="25"/>
      <c r="E43" s="26"/>
      <c r="F43" s="26"/>
      <c r="G43" s="26"/>
      <c r="H43" s="26"/>
      <c r="W43" s="124"/>
      <c r="X43" s="103"/>
    </row>
    <row r="44" spans="1:24" x14ac:dyDescent="0.3">
      <c r="A44" s="26"/>
      <c r="B44" s="26"/>
      <c r="C44" s="26"/>
      <c r="D44" s="25"/>
      <c r="E44" s="26"/>
      <c r="F44" s="26"/>
      <c r="G44" s="26"/>
      <c r="H44" s="26"/>
      <c r="W44" s="125" t="s">
        <v>117</v>
      </c>
      <c r="X44" s="126" t="s">
        <v>118</v>
      </c>
    </row>
    <row r="45" spans="1:24" x14ac:dyDescent="0.3">
      <c r="W45" s="125" t="s">
        <v>119</v>
      </c>
      <c r="X45" s="126" t="s">
        <v>118</v>
      </c>
    </row>
    <row r="46" spans="1:24" ht="15.75" customHeight="1" x14ac:dyDescent="0.3">
      <c r="W46" s="125" t="s">
        <v>120</v>
      </c>
      <c r="X46" s="126" t="s">
        <v>118</v>
      </c>
    </row>
    <row r="47" spans="1:24" ht="15" customHeight="1" x14ac:dyDescent="0.3">
      <c r="U47" s="127" t="s">
        <v>121</v>
      </c>
      <c r="W47" s="125" t="s">
        <v>117</v>
      </c>
      <c r="X47" s="126" t="s">
        <v>122</v>
      </c>
    </row>
    <row r="48" spans="1:24" x14ac:dyDescent="0.3">
      <c r="U48" s="127"/>
      <c r="W48" s="125" t="s">
        <v>119</v>
      </c>
      <c r="X48" s="126" t="s">
        <v>122</v>
      </c>
    </row>
    <row r="49" spans="21:24" x14ac:dyDescent="0.3">
      <c r="U49" s="128"/>
      <c r="W49" s="126"/>
      <c r="X49" s="126"/>
    </row>
    <row r="50" spans="21:24" x14ac:dyDescent="0.3">
      <c r="U50" s="128"/>
      <c r="W50" s="126"/>
      <c r="X50" s="126"/>
    </row>
    <row r="51" spans="21:24" x14ac:dyDescent="0.3">
      <c r="U51" s="128"/>
      <c r="W51" s="126"/>
      <c r="X51" s="126"/>
    </row>
    <row r="52" spans="21:24" x14ac:dyDescent="0.3">
      <c r="U52" s="128"/>
      <c r="W52" s="126"/>
      <c r="X52" s="126"/>
    </row>
    <row r="53" spans="21:24" x14ac:dyDescent="0.3">
      <c r="U53" s="128"/>
      <c r="W53" s="126"/>
      <c r="X53" s="126"/>
    </row>
    <row r="54" spans="21:24" x14ac:dyDescent="0.3">
      <c r="U54" s="128"/>
      <c r="W54" s="126"/>
      <c r="X54" s="126"/>
    </row>
    <row r="55" spans="21:24" x14ac:dyDescent="0.3">
      <c r="U55" s="128"/>
      <c r="W55" s="126"/>
      <c r="X55" s="126"/>
    </row>
    <row r="56" spans="21:24" ht="15" thickBot="1" x14ac:dyDescent="0.35">
      <c r="U56" s="129"/>
      <c r="W56" s="126"/>
      <c r="X56" s="126"/>
    </row>
    <row r="57" spans="21:24" x14ac:dyDescent="0.3">
      <c r="W57" s="126" t="s">
        <v>123</v>
      </c>
      <c r="X57" s="126" t="s">
        <v>124</v>
      </c>
    </row>
    <row r="58" spans="21:24" x14ac:dyDescent="0.3">
      <c r="W58" s="126" t="s">
        <v>125</v>
      </c>
      <c r="X58" s="126" t="s">
        <v>124</v>
      </c>
    </row>
    <row r="59" spans="21:24" ht="15" customHeight="1" x14ac:dyDescent="0.3">
      <c r="W59" s="126"/>
      <c r="X59" s="126" t="s">
        <v>126</v>
      </c>
    </row>
    <row r="60" spans="21:24" x14ac:dyDescent="0.3">
      <c r="W60" s="126"/>
      <c r="X60" s="126" t="s">
        <v>126</v>
      </c>
    </row>
    <row r="61" spans="21:24" x14ac:dyDescent="0.3">
      <c r="W61" s="103"/>
      <c r="X61" s="103"/>
    </row>
    <row r="62" spans="21:24" x14ac:dyDescent="0.3">
      <c r="W62" s="126"/>
      <c r="X62" s="126"/>
    </row>
    <row r="63" spans="21:24" x14ac:dyDescent="0.3">
      <c r="W63" s="126"/>
      <c r="X63" s="126"/>
    </row>
    <row r="64" spans="21:24" x14ac:dyDescent="0.3">
      <c r="W64" s="126"/>
      <c r="X64" s="126"/>
    </row>
    <row r="65" spans="23:24" x14ac:dyDescent="0.3">
      <c r="W65" s="126" t="s">
        <v>127</v>
      </c>
      <c r="X65" s="126" t="s">
        <v>118</v>
      </c>
    </row>
    <row r="66" spans="23:24" ht="15.75" customHeight="1" x14ac:dyDescent="0.3">
      <c r="W66" s="126" t="s">
        <v>128</v>
      </c>
      <c r="X66" s="126" t="s">
        <v>118</v>
      </c>
    </row>
    <row r="67" spans="23:24" ht="15" customHeight="1" x14ac:dyDescent="0.3">
      <c r="W67" s="126" t="s">
        <v>129</v>
      </c>
      <c r="X67" s="126" t="s">
        <v>118</v>
      </c>
    </row>
    <row r="68" spans="23:24" x14ac:dyDescent="0.3">
      <c r="W68" s="126" t="s">
        <v>130</v>
      </c>
      <c r="X68" s="126" t="s">
        <v>118</v>
      </c>
    </row>
    <row r="69" spans="23:24" x14ac:dyDescent="0.3">
      <c r="W69" s="103"/>
      <c r="X69" s="103"/>
    </row>
    <row r="70" spans="23:24" x14ac:dyDescent="0.3">
      <c r="W70" s="126" t="s">
        <v>131</v>
      </c>
      <c r="X70" s="126" t="s">
        <v>122</v>
      </c>
    </row>
    <row r="71" spans="23:24" x14ac:dyDescent="0.3">
      <c r="W71" s="126" t="s">
        <v>132</v>
      </c>
      <c r="X71" s="126" t="s">
        <v>122</v>
      </c>
    </row>
    <row r="72" spans="23:24" x14ac:dyDescent="0.3">
      <c r="W72" s="126" t="s">
        <v>133</v>
      </c>
      <c r="X72" s="126" t="s">
        <v>122</v>
      </c>
    </row>
    <row r="73" spans="23:24" x14ac:dyDescent="0.3">
      <c r="W73" s="126" t="s">
        <v>134</v>
      </c>
      <c r="X73" s="126" t="s">
        <v>122</v>
      </c>
    </row>
    <row r="74" spans="23:24" ht="15" thickBot="1" x14ac:dyDescent="0.35">
      <c r="W74" s="130"/>
      <c r="X74" s="126"/>
    </row>
    <row r="75" spans="23:24" x14ac:dyDescent="0.3">
      <c r="W75" s="131" t="s">
        <v>135</v>
      </c>
      <c r="X75" s="125" t="s">
        <v>136</v>
      </c>
    </row>
    <row r="76" spans="23:24" x14ac:dyDescent="0.3">
      <c r="W76" s="132" t="s">
        <v>137</v>
      </c>
      <c r="X76" s="125" t="s">
        <v>136</v>
      </c>
    </row>
    <row r="77" spans="23:24" x14ac:dyDescent="0.3">
      <c r="W77" s="133" t="s">
        <v>138</v>
      </c>
      <c r="X77" s="125" t="s">
        <v>136</v>
      </c>
    </row>
    <row r="78" spans="23:24" ht="15" thickBot="1" x14ac:dyDescent="0.35">
      <c r="W78" s="134" t="s">
        <v>128</v>
      </c>
      <c r="X78" s="125" t="s">
        <v>136</v>
      </c>
    </row>
    <row r="79" spans="23:24" x14ac:dyDescent="0.3">
      <c r="W79" s="135" t="s">
        <v>139</v>
      </c>
      <c r="X79" s="126" t="s">
        <v>124</v>
      </c>
    </row>
    <row r="80" spans="23:24" x14ac:dyDescent="0.3">
      <c r="W80" s="126" t="s">
        <v>137</v>
      </c>
      <c r="X80" s="126" t="s">
        <v>124</v>
      </c>
    </row>
    <row r="81" spans="23:24" x14ac:dyDescent="0.3">
      <c r="W81" s="103"/>
      <c r="X81" s="103"/>
    </row>
    <row r="83" spans="23:24" x14ac:dyDescent="0.3">
      <c r="W83" s="126" t="s">
        <v>120</v>
      </c>
      <c r="X83" s="103"/>
    </row>
    <row r="84" spans="23:24" x14ac:dyDescent="0.3">
      <c r="W84" s="126" t="s">
        <v>125</v>
      </c>
      <c r="X84" s="103"/>
    </row>
    <row r="86" spans="23:24" x14ac:dyDescent="0.3">
      <c r="W86" s="136" t="s">
        <v>140</v>
      </c>
      <c r="X86" s="103"/>
    </row>
    <row r="87" spans="23:24" x14ac:dyDescent="0.3">
      <c r="W87" s="136" t="s">
        <v>141</v>
      </c>
      <c r="X87" s="103"/>
    </row>
    <row r="88" spans="23:24" x14ac:dyDescent="0.3">
      <c r="W88" s="136" t="s">
        <v>142</v>
      </c>
      <c r="X88" s="103"/>
    </row>
    <row r="89" spans="23:24" x14ac:dyDescent="0.3">
      <c r="W89" s="136" t="s">
        <v>143</v>
      </c>
      <c r="X89" s="103"/>
    </row>
  </sheetData>
  <mergeCells count="34">
    <mergeCell ref="A7:S7"/>
    <mergeCell ref="A1:S1"/>
    <mergeCell ref="I3:K3"/>
    <mergeCell ref="I4:K4"/>
    <mergeCell ref="I5:K5"/>
    <mergeCell ref="A6:B6"/>
    <mergeCell ref="O8:P8"/>
    <mergeCell ref="A8:A9"/>
    <mergeCell ref="B8:B9"/>
    <mergeCell ref="C8:C9"/>
    <mergeCell ref="D8:D9"/>
    <mergeCell ref="E8:E9"/>
    <mergeCell ref="F8:F9"/>
    <mergeCell ref="G8:G9"/>
    <mergeCell ref="H8:H9"/>
    <mergeCell ref="I8:L8"/>
    <mergeCell ref="M8:M9"/>
    <mergeCell ref="N8:N9"/>
    <mergeCell ref="A40:H40"/>
    <mergeCell ref="A41:H41"/>
    <mergeCell ref="A42:H42"/>
    <mergeCell ref="L4:S4"/>
    <mergeCell ref="A26:S26"/>
    <mergeCell ref="A32:S32"/>
    <mergeCell ref="A36:H36"/>
    <mergeCell ref="A37:H37"/>
    <mergeCell ref="A38:H38"/>
    <mergeCell ref="A39:H39"/>
    <mergeCell ref="Q8:Q9"/>
    <mergeCell ref="R8:R9"/>
    <mergeCell ref="S8:S9"/>
    <mergeCell ref="A10:S10"/>
    <mergeCell ref="A16:S16"/>
    <mergeCell ref="A22:S22"/>
  </mergeCells>
  <dataValidations count="3">
    <dataValidation type="list" allowBlank="1" showInputMessage="1" showErrorMessage="1" sqref="G33 G27:G31">
      <formula1>$V$31:$V$37</formula1>
    </dataValidation>
    <dataValidation type="list" allowBlank="1" showInputMessage="1" showErrorMessage="1" sqref="G23:G25 G17:G21 G11:G15">
      <formula1>$V$19:$V$21</formula1>
    </dataValidation>
    <dataValidation type="list" allowBlank="1" showInputMessage="1" showErrorMessage="1" sqref="N33 N23:N25 N11:N15 N17:N21 N27:N31">
      <formula1>$V$8:$V$9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16"/>
  <sheetViews>
    <sheetView topLeftCell="F1" workbookViewId="0">
      <selection activeCell="M14" sqref="M14"/>
    </sheetView>
  </sheetViews>
  <sheetFormatPr defaultRowHeight="14.4" x14ac:dyDescent="0.3"/>
  <cols>
    <col min="2" max="2" width="36.44140625" bestFit="1" customWidth="1"/>
    <col min="3" max="4" width="13.5546875" customWidth="1"/>
    <col min="6" max="6" width="14.6640625" customWidth="1"/>
    <col min="7" max="7" width="17.6640625" customWidth="1"/>
    <col min="8" max="8" width="16.33203125" customWidth="1"/>
    <col min="9" max="9" width="14.5546875" customWidth="1"/>
    <col min="10" max="10" width="13.44140625" customWidth="1"/>
    <col min="11" max="11" width="15.109375" customWidth="1"/>
    <col min="12" max="12" width="24.44140625" customWidth="1"/>
    <col min="13" max="13" width="22.88671875" customWidth="1"/>
    <col min="14" max="14" width="18" customWidth="1"/>
    <col min="15" max="15" width="18.109375" customWidth="1"/>
  </cols>
  <sheetData>
    <row r="1" spans="2:15" x14ac:dyDescent="0.3">
      <c r="C1" s="290">
        <v>2014</v>
      </c>
      <c r="D1" s="290"/>
      <c r="E1" s="290"/>
      <c r="F1" s="290"/>
      <c r="G1" s="290"/>
      <c r="H1" s="290"/>
      <c r="I1" s="290"/>
      <c r="J1" s="291">
        <v>2017</v>
      </c>
      <c r="K1" s="291"/>
      <c r="L1" s="291"/>
      <c r="M1" s="291"/>
    </row>
    <row r="2" spans="2:15" ht="57.6" x14ac:dyDescent="0.3">
      <c r="C2" s="36" t="s">
        <v>144</v>
      </c>
      <c r="D2" s="36" t="s">
        <v>145</v>
      </c>
      <c r="E2" s="7"/>
      <c r="F2" s="37" t="s">
        <v>146</v>
      </c>
      <c r="G2" s="37" t="s">
        <v>147</v>
      </c>
      <c r="H2" s="38" t="s">
        <v>148</v>
      </c>
      <c r="I2" s="38" t="s">
        <v>149</v>
      </c>
      <c r="J2" s="36" t="s">
        <v>150</v>
      </c>
      <c r="K2" s="36" t="s">
        <v>151</v>
      </c>
      <c r="L2" s="39" t="s">
        <v>152</v>
      </c>
      <c r="M2" s="38" t="s">
        <v>149</v>
      </c>
      <c r="N2" s="25" t="s">
        <v>153</v>
      </c>
      <c r="O2" s="25" t="s">
        <v>154</v>
      </c>
    </row>
    <row r="3" spans="2:15" x14ac:dyDescent="0.3">
      <c r="B3" t="s">
        <v>155</v>
      </c>
      <c r="C3" s="33">
        <v>24027</v>
      </c>
      <c r="D3" s="35">
        <f>C3/C$10</f>
        <v>0.61226205947557522</v>
      </c>
      <c r="E3">
        <v>1482</v>
      </c>
      <c r="F3" s="31">
        <f>E3*1.3</f>
        <v>1926.6000000000001</v>
      </c>
      <c r="G3" s="31">
        <f>C3*F3</f>
        <v>46290418.200000003</v>
      </c>
      <c r="H3" s="30">
        <f>F3/'Costeo detallado'!$F$9</f>
        <v>103.94781567148476</v>
      </c>
      <c r="I3" s="27">
        <f>H3*12</f>
        <v>1247.3737880578171</v>
      </c>
      <c r="K3" s="33">
        <f>D3*$C$13</f>
        <v>21883.470529776008</v>
      </c>
      <c r="L3" s="34">
        <f>K3*$C$15</f>
        <v>7968.6078280870197</v>
      </c>
      <c r="M3" s="150">
        <f>Sheet1!Z5/Calculos!C16</f>
        <v>1414.8362765251452</v>
      </c>
      <c r="N3" s="163">
        <f>K3*M3</f>
        <v>30961527.961796034</v>
      </c>
      <c r="O3" s="150">
        <f t="shared" ref="O3:O8" si="0">L3*M3</f>
        <v>11274275.428579763</v>
      </c>
    </row>
    <row r="4" spans="2:15" x14ac:dyDescent="0.3">
      <c r="B4" t="s">
        <v>156</v>
      </c>
      <c r="C4" s="33">
        <v>10991</v>
      </c>
      <c r="D4" s="35">
        <f>C4/C$10</f>
        <v>0.28007542746477077</v>
      </c>
      <c r="E4">
        <v>1605</v>
      </c>
      <c r="F4" s="31">
        <f t="shared" ref="F4:F8" si="1">E4*1.3</f>
        <v>2086.5</v>
      </c>
      <c r="G4" s="31">
        <f t="shared" ref="G4:G8" si="2">C4*F4</f>
        <v>22932721.5</v>
      </c>
      <c r="H4" s="30">
        <f>F4/'Costeo detallado'!$F$9</f>
        <v>112.575063530859</v>
      </c>
      <c r="I4" s="27">
        <f t="shared" ref="I4:I8" si="3">H4*12</f>
        <v>1350.900762370308</v>
      </c>
      <c r="K4" s="33">
        <f t="shared" ref="K4:K6" si="4">D4*$C$13</f>
        <v>10010.455928445837</v>
      </c>
      <c r="L4" s="34">
        <f>K4*$C$15</f>
        <v>3645.1895217257438</v>
      </c>
      <c r="M4" s="150">
        <f>Sheet1!Z6/C16</f>
        <v>1594.1794402809924</v>
      </c>
      <c r="N4" s="163">
        <f t="shared" ref="N4:N6" si="5">K4*M4</f>
        <v>15958463.028967327</v>
      </c>
      <c r="O4" s="150">
        <f t="shared" si="0"/>
        <v>5811086.1914628847</v>
      </c>
    </row>
    <row r="5" spans="2:15" x14ac:dyDescent="0.3">
      <c r="B5" t="s">
        <v>157</v>
      </c>
      <c r="C5" s="33">
        <v>1954</v>
      </c>
      <c r="D5" s="35">
        <f>C5/C$10</f>
        <v>4.9792319649364217E-2</v>
      </c>
      <c r="E5">
        <v>1856</v>
      </c>
      <c r="F5" s="31">
        <f t="shared" si="1"/>
        <v>2412.8000000000002</v>
      </c>
      <c r="G5" s="31">
        <f t="shared" si="2"/>
        <v>4714611.2</v>
      </c>
      <c r="H5" s="30">
        <f>F5/'Costeo detallado'!$F$9</f>
        <v>130.18026038210238</v>
      </c>
      <c r="I5" s="27">
        <f t="shared" si="3"/>
        <v>1562.1631245852286</v>
      </c>
      <c r="K5" s="33">
        <f t="shared" si="4"/>
        <v>1779.6770889075758</v>
      </c>
      <c r="L5" s="34">
        <f>K5*$C$15</f>
        <v>648.04843284979563</v>
      </c>
      <c r="M5" s="150">
        <f>Sheet1!Z9/C16</f>
        <v>2219.1288583868827</v>
      </c>
      <c r="N5" s="163">
        <f t="shared" si="5"/>
        <v>3949332.7866047593</v>
      </c>
      <c r="O5" s="150">
        <f t="shared" si="0"/>
        <v>1438102.9789693754</v>
      </c>
    </row>
    <row r="6" spans="2:15" x14ac:dyDescent="0.3">
      <c r="B6" t="s">
        <v>158</v>
      </c>
      <c r="C6" s="33">
        <v>2271</v>
      </c>
      <c r="D6" s="35">
        <f>C6/C$10</f>
        <v>5.7870193410289733E-2</v>
      </c>
      <c r="E6">
        <v>1856</v>
      </c>
      <c r="F6" s="31">
        <f t="shared" si="1"/>
        <v>2412.8000000000002</v>
      </c>
      <c r="G6" s="31">
        <f t="shared" si="2"/>
        <v>5479468.8000000007</v>
      </c>
      <c r="H6" s="30">
        <f>F6/'Costeo detallado'!$F$9</f>
        <v>130.18026038210238</v>
      </c>
      <c r="I6" s="27">
        <f t="shared" si="3"/>
        <v>1562.1631245852286</v>
      </c>
      <c r="K6" s="33">
        <f t="shared" si="4"/>
        <v>2068.3964528705756</v>
      </c>
      <c r="L6" s="34">
        <f>K6*$C$15</f>
        <v>753.18218577373887</v>
      </c>
      <c r="M6" s="150">
        <f>Sheet1!Z10/C16</f>
        <v>2395.6124590623867</v>
      </c>
      <c r="N6" s="163">
        <f t="shared" si="5"/>
        <v>4955076.3127771979</v>
      </c>
      <c r="O6" s="150">
        <f t="shared" si="0"/>
        <v>1804332.62818341</v>
      </c>
    </row>
    <row r="7" spans="2:15" x14ac:dyDescent="0.3">
      <c r="B7" t="s">
        <v>159</v>
      </c>
      <c r="C7" s="33">
        <v>4097</v>
      </c>
      <c r="D7" s="35"/>
      <c r="E7">
        <v>1739</v>
      </c>
      <c r="F7" s="31">
        <f t="shared" si="1"/>
        <v>2260.7000000000003</v>
      </c>
      <c r="G7" s="31">
        <f t="shared" si="2"/>
        <v>9262087.9000000004</v>
      </c>
      <c r="H7" s="30">
        <f>F7/'Costeo detallado'!$F$9</f>
        <v>121.97385388172199</v>
      </c>
      <c r="I7" s="27">
        <f t="shared" si="3"/>
        <v>1463.6862465806639</v>
      </c>
      <c r="J7" s="33">
        <v>3767</v>
      </c>
      <c r="L7" s="34">
        <f>J7*$C$15</f>
        <v>1371.7086440909725</v>
      </c>
      <c r="M7" s="150">
        <f>Sheet1!Z7/C16</f>
        <v>2232.0238692586177</v>
      </c>
      <c r="N7" s="163">
        <f>J7*M7</f>
        <v>8408033.9154972136</v>
      </c>
      <c r="O7" s="150">
        <f t="shared" si="0"/>
        <v>3061686.4352794243</v>
      </c>
    </row>
    <row r="8" spans="2:15" x14ac:dyDescent="0.3">
      <c r="B8" t="s">
        <v>160</v>
      </c>
      <c r="C8" s="33">
        <v>1240</v>
      </c>
      <c r="D8" s="35"/>
      <c r="E8">
        <v>2376</v>
      </c>
      <c r="F8" s="31">
        <f t="shared" si="1"/>
        <v>3088.8</v>
      </c>
      <c r="G8" s="31">
        <f t="shared" si="2"/>
        <v>3830112</v>
      </c>
      <c r="H8" s="30">
        <f>F8/'Costeo detallado'!$F$9</f>
        <v>166.65317816157071</v>
      </c>
      <c r="I8" s="27">
        <f t="shared" si="3"/>
        <v>1999.8381379388484</v>
      </c>
      <c r="J8" s="33">
        <v>1290</v>
      </c>
      <c r="L8" s="34">
        <f>J8*$C$15</f>
        <v>469.73829330431499</v>
      </c>
      <c r="M8" s="150">
        <f>(Sheet1!Z8+Sheet1!Z11)/2/C16</f>
        <v>3162.433973767555</v>
      </c>
      <c r="N8" s="163">
        <f>J8*M8</f>
        <v>4079539.8261601459</v>
      </c>
      <c r="O8" s="150">
        <f t="shared" si="0"/>
        <v>1485516.3375251542</v>
      </c>
    </row>
    <row r="9" spans="2:15" x14ac:dyDescent="0.3">
      <c r="B9" t="s">
        <v>161</v>
      </c>
      <c r="C9" s="34">
        <f>SUM(C3:C8)</f>
        <v>44580</v>
      </c>
      <c r="D9" s="35"/>
      <c r="E9" s="34"/>
      <c r="F9" s="32"/>
      <c r="G9" s="31">
        <f>SUM(G3:G8)</f>
        <v>92509419.600000009</v>
      </c>
      <c r="H9" s="28"/>
      <c r="I9" s="27"/>
      <c r="J9" s="34"/>
      <c r="K9" s="34"/>
      <c r="L9" s="34"/>
      <c r="M9" s="5"/>
      <c r="N9" s="4"/>
    </row>
    <row r="10" spans="2:15" x14ac:dyDescent="0.3">
      <c r="B10" t="s">
        <v>162</v>
      </c>
      <c r="C10" s="34">
        <f>SUM(C3:C6)</f>
        <v>39243</v>
      </c>
      <c r="D10" s="35">
        <f>C10/C$10</f>
        <v>1</v>
      </c>
      <c r="F10" s="29" t="s">
        <v>163</v>
      </c>
      <c r="G10" s="27">
        <f>G9/'Costeo detallado'!F9</f>
        <v>4991255.1107945805</v>
      </c>
      <c r="L10" s="34"/>
    </row>
    <row r="11" spans="2:15" x14ac:dyDescent="0.3">
      <c r="K11" s="161">
        <f>SUM(J3:K9)</f>
        <v>40799</v>
      </c>
      <c r="L11" s="164">
        <f>SUM(L3:L8)</f>
        <v>14856.474905831587</v>
      </c>
      <c r="N11" s="162">
        <f>SUM(N3:N8)</f>
        <v>68311973.831802681</v>
      </c>
      <c r="O11" s="162">
        <f>SUM(O3:O8)</f>
        <v>24875000.000000015</v>
      </c>
    </row>
    <row r="13" spans="2:15" x14ac:dyDescent="0.3">
      <c r="B13" s="7" t="s">
        <v>164</v>
      </c>
      <c r="C13" s="41">
        <v>35742</v>
      </c>
    </row>
    <row r="14" spans="2:15" ht="28.8" x14ac:dyDescent="0.3">
      <c r="B14" s="42" t="s">
        <v>165</v>
      </c>
      <c r="C14" s="43">
        <v>0.15</v>
      </c>
    </row>
    <row r="15" spans="2:15" ht="28.8" x14ac:dyDescent="0.3">
      <c r="B15" s="40" t="s">
        <v>152</v>
      </c>
      <c r="C15" s="44">
        <v>0.36413821186381007</v>
      </c>
    </row>
    <row r="16" spans="2:15" x14ac:dyDescent="0.3">
      <c r="B16" s="158" t="s">
        <v>166</v>
      </c>
      <c r="C16" s="5">
        <f>'Costeo detallado'!F9</f>
        <v>18.534300000000002</v>
      </c>
    </row>
  </sheetData>
  <mergeCells count="2">
    <mergeCell ref="C1:I1"/>
    <mergeCell ref="J1:M1"/>
  </mergeCell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opLeftCell="L1" workbookViewId="0">
      <selection activeCell="A12" sqref="A12"/>
    </sheetView>
  </sheetViews>
  <sheetFormatPr defaultRowHeight="14.4" x14ac:dyDescent="0.3"/>
  <cols>
    <col min="1" max="1" width="26.88671875" bestFit="1" customWidth="1"/>
    <col min="2" max="25" width="10.5546875" bestFit="1" customWidth="1"/>
    <col min="26" max="26" width="11.5546875" bestFit="1" customWidth="1"/>
  </cols>
  <sheetData>
    <row r="1" spans="1:26" x14ac:dyDescent="0.3">
      <c r="B1" s="154"/>
    </row>
    <row r="2" spans="1:26" x14ac:dyDescent="0.3">
      <c r="B2" s="154"/>
      <c r="C2" s="157" t="s">
        <v>167</v>
      </c>
    </row>
    <row r="3" spans="1:26" ht="18" x14ac:dyDescent="0.3">
      <c r="B3" s="292" t="s">
        <v>168</v>
      </c>
      <c r="C3" s="292"/>
      <c r="D3" s="292" t="s">
        <v>169</v>
      </c>
      <c r="E3" s="292"/>
      <c r="F3" s="292" t="s">
        <v>170</v>
      </c>
      <c r="G3" s="292"/>
      <c r="H3" s="292" t="s">
        <v>171</v>
      </c>
      <c r="I3" s="292"/>
      <c r="J3" s="292" t="s">
        <v>172</v>
      </c>
      <c r="K3" s="292"/>
      <c r="L3" s="292" t="s">
        <v>173</v>
      </c>
      <c r="M3" s="292"/>
      <c r="N3" s="292" t="s">
        <v>174</v>
      </c>
      <c r="O3" s="292"/>
      <c r="P3" s="292" t="s">
        <v>175</v>
      </c>
      <c r="Q3" s="292"/>
      <c r="R3" s="292" t="s">
        <v>176</v>
      </c>
      <c r="S3" s="292"/>
      <c r="T3" s="292" t="s">
        <v>177</v>
      </c>
      <c r="U3" s="292"/>
      <c r="V3" s="292" t="s">
        <v>178</v>
      </c>
      <c r="W3" s="292"/>
      <c r="X3" s="292" t="s">
        <v>179</v>
      </c>
      <c r="Y3" s="292"/>
      <c r="Z3" s="156" t="s">
        <v>38</v>
      </c>
    </row>
    <row r="4" spans="1:26" x14ac:dyDescent="0.3">
      <c r="A4" s="7" t="s">
        <v>180</v>
      </c>
      <c r="B4" s="169" t="s">
        <v>181</v>
      </c>
      <c r="C4" s="169" t="s">
        <v>182</v>
      </c>
      <c r="D4" s="169" t="s">
        <v>181</v>
      </c>
      <c r="E4" s="169" t="s">
        <v>182</v>
      </c>
      <c r="F4" s="169" t="s">
        <v>181</v>
      </c>
      <c r="G4" s="169" t="s">
        <v>182</v>
      </c>
      <c r="H4" s="169" t="s">
        <v>181</v>
      </c>
      <c r="I4" s="169" t="s">
        <v>182</v>
      </c>
      <c r="J4" s="169" t="s">
        <v>181</v>
      </c>
      <c r="K4" s="169" t="s">
        <v>182</v>
      </c>
      <c r="L4" s="169" t="s">
        <v>181</v>
      </c>
      <c r="M4" s="169" t="s">
        <v>182</v>
      </c>
      <c r="N4" s="169" t="s">
        <v>181</v>
      </c>
      <c r="O4" s="169" t="s">
        <v>182</v>
      </c>
      <c r="P4" s="169" t="s">
        <v>181</v>
      </c>
      <c r="Q4" s="169" t="s">
        <v>182</v>
      </c>
      <c r="R4" s="169" t="s">
        <v>181</v>
      </c>
      <c r="S4" s="169" t="s">
        <v>182</v>
      </c>
      <c r="T4" s="169" t="s">
        <v>181</v>
      </c>
      <c r="U4" s="169" t="s">
        <v>182</v>
      </c>
      <c r="V4" s="169" t="s">
        <v>181</v>
      </c>
      <c r="W4" s="169" t="s">
        <v>182</v>
      </c>
      <c r="X4" s="169" t="s">
        <v>181</v>
      </c>
      <c r="Y4" s="169" t="s">
        <v>182</v>
      </c>
    </row>
    <row r="5" spans="1:26" x14ac:dyDescent="0.3">
      <c r="A5" s="157" t="s">
        <v>183</v>
      </c>
      <c r="B5" s="151">
        <v>1927</v>
      </c>
      <c r="C5" s="151">
        <v>478</v>
      </c>
      <c r="D5" s="152">
        <f t="shared" ref="D5:D11" si="0">$B5</f>
        <v>1927</v>
      </c>
      <c r="E5" s="155">
        <v>527</v>
      </c>
      <c r="F5" s="152">
        <f t="shared" ref="F5:F11" si="1">$B5</f>
        <v>1927</v>
      </c>
      <c r="G5" s="152">
        <f t="shared" ref="G5:G11" si="2">$C5</f>
        <v>478</v>
      </c>
      <c r="H5" s="152">
        <f t="shared" ref="H5:H11" si="3">$B5</f>
        <v>1927</v>
      </c>
      <c r="I5" s="152">
        <f t="shared" ref="I5:I11" si="4">$C5</f>
        <v>478</v>
      </c>
      <c r="J5" s="152">
        <f t="shared" ref="J5:J11" si="5">$B5</f>
        <v>1927</v>
      </c>
      <c r="K5" s="152">
        <f t="shared" ref="K5:K11" si="6">$C5</f>
        <v>478</v>
      </c>
      <c r="L5" s="152">
        <f t="shared" ref="L5:L11" si="7">$B5</f>
        <v>1927</v>
      </c>
      <c r="M5" s="152">
        <f t="shared" ref="M5:M11" si="8">$C5</f>
        <v>478</v>
      </c>
      <c r="N5" s="155">
        <v>965</v>
      </c>
      <c r="O5" s="155">
        <v>378</v>
      </c>
      <c r="P5" s="155">
        <v>482</v>
      </c>
      <c r="Q5" s="152"/>
      <c r="R5" s="152">
        <f t="shared" ref="R5:R11" si="9">$B5</f>
        <v>1927</v>
      </c>
      <c r="S5" s="155">
        <v>527</v>
      </c>
      <c r="T5" s="152">
        <f t="shared" ref="T5:T11" si="10">$B5</f>
        <v>1927</v>
      </c>
      <c r="U5" s="152">
        <f t="shared" ref="U5:U11" si="11">$C5</f>
        <v>478</v>
      </c>
      <c r="V5" s="152">
        <f t="shared" ref="V5:V11" si="12">$B5</f>
        <v>1927</v>
      </c>
      <c r="W5" s="152">
        <f t="shared" ref="W5:W11" si="13">$C5</f>
        <v>478</v>
      </c>
      <c r="X5" s="152">
        <f t="shared" ref="X5:X11" si="14">$B5</f>
        <v>1927</v>
      </c>
      <c r="Y5" s="155">
        <v>728</v>
      </c>
      <c r="Z5" s="4">
        <f t="shared" ref="Z5:Z11" si="15">SUM(B5:Y5)</f>
        <v>26223</v>
      </c>
    </row>
    <row r="6" spans="1:26" x14ac:dyDescent="0.3">
      <c r="A6" s="157" t="s">
        <v>184</v>
      </c>
      <c r="B6" s="151">
        <v>2087</v>
      </c>
      <c r="C6" s="151">
        <v>626</v>
      </c>
      <c r="D6" s="152">
        <f t="shared" si="0"/>
        <v>2087</v>
      </c>
      <c r="E6" s="155">
        <v>675</v>
      </c>
      <c r="F6" s="152">
        <f t="shared" si="1"/>
        <v>2087</v>
      </c>
      <c r="G6" s="152">
        <f t="shared" si="2"/>
        <v>626</v>
      </c>
      <c r="H6" s="152">
        <f t="shared" si="3"/>
        <v>2087</v>
      </c>
      <c r="I6" s="152">
        <f t="shared" si="4"/>
        <v>626</v>
      </c>
      <c r="J6" s="152">
        <f t="shared" si="5"/>
        <v>2087</v>
      </c>
      <c r="K6" s="152">
        <f t="shared" si="6"/>
        <v>626</v>
      </c>
      <c r="L6" s="152">
        <f t="shared" si="7"/>
        <v>2087</v>
      </c>
      <c r="M6" s="152">
        <f t="shared" si="8"/>
        <v>626</v>
      </c>
      <c r="N6" s="155">
        <v>1043</v>
      </c>
      <c r="O6" s="155">
        <v>504</v>
      </c>
      <c r="P6" s="155">
        <v>522</v>
      </c>
      <c r="Q6" s="152"/>
      <c r="R6" s="152">
        <f t="shared" si="9"/>
        <v>2087</v>
      </c>
      <c r="S6" s="155">
        <v>675</v>
      </c>
      <c r="T6" s="152">
        <f t="shared" si="10"/>
        <v>2087</v>
      </c>
      <c r="U6" s="152">
        <f t="shared" si="11"/>
        <v>626</v>
      </c>
      <c r="V6" s="152">
        <f t="shared" si="12"/>
        <v>2087</v>
      </c>
      <c r="W6" s="152">
        <f t="shared" si="13"/>
        <v>626</v>
      </c>
      <c r="X6" s="152">
        <f t="shared" si="14"/>
        <v>2087</v>
      </c>
      <c r="Y6" s="155">
        <v>876</v>
      </c>
      <c r="Z6" s="4">
        <f t="shared" si="15"/>
        <v>29547</v>
      </c>
    </row>
    <row r="7" spans="1:26" x14ac:dyDescent="0.3">
      <c r="A7" s="159" t="s">
        <v>185</v>
      </c>
      <c r="B7" s="151">
        <v>2261</v>
      </c>
      <c r="C7" s="151">
        <v>1114</v>
      </c>
      <c r="D7" s="152">
        <f t="shared" si="0"/>
        <v>2261</v>
      </c>
      <c r="E7" s="155">
        <v>1163</v>
      </c>
      <c r="F7" s="152">
        <f t="shared" si="1"/>
        <v>2261</v>
      </c>
      <c r="G7" s="152">
        <f t="shared" si="2"/>
        <v>1114</v>
      </c>
      <c r="H7" s="152">
        <f t="shared" si="3"/>
        <v>2261</v>
      </c>
      <c r="I7" s="152">
        <f t="shared" si="4"/>
        <v>1114</v>
      </c>
      <c r="J7" s="152">
        <f t="shared" si="5"/>
        <v>2261</v>
      </c>
      <c r="K7" s="152">
        <f t="shared" si="6"/>
        <v>1114</v>
      </c>
      <c r="L7" s="152">
        <f t="shared" si="7"/>
        <v>2261</v>
      </c>
      <c r="M7" s="152">
        <f t="shared" si="8"/>
        <v>1114</v>
      </c>
      <c r="N7" s="155">
        <f>1128+1131</f>
        <v>2259</v>
      </c>
      <c r="O7" s="155">
        <f>556+311</f>
        <v>867</v>
      </c>
      <c r="P7" s="155">
        <v>3392</v>
      </c>
      <c r="Q7" s="155">
        <v>933</v>
      </c>
      <c r="R7" s="152">
        <f t="shared" si="9"/>
        <v>2261</v>
      </c>
      <c r="S7" s="155">
        <v>983</v>
      </c>
      <c r="T7" s="152">
        <f t="shared" si="10"/>
        <v>2261</v>
      </c>
      <c r="U7" s="152">
        <f t="shared" si="11"/>
        <v>1114</v>
      </c>
      <c r="V7" s="152">
        <f t="shared" si="12"/>
        <v>2261</v>
      </c>
      <c r="W7" s="152">
        <f t="shared" si="13"/>
        <v>1114</v>
      </c>
      <c r="X7" s="152">
        <f t="shared" si="14"/>
        <v>2261</v>
      </c>
      <c r="Y7" s="155">
        <v>1364</v>
      </c>
      <c r="Z7" s="4">
        <f t="shared" si="15"/>
        <v>41369</v>
      </c>
    </row>
    <row r="8" spans="1:26" x14ac:dyDescent="0.3">
      <c r="A8" s="153" t="s">
        <v>186</v>
      </c>
      <c r="B8" s="151">
        <v>3089</v>
      </c>
      <c r="C8" s="151">
        <v>1443</v>
      </c>
      <c r="D8" s="152">
        <f t="shared" si="0"/>
        <v>3089</v>
      </c>
      <c r="E8" s="155">
        <v>1492</v>
      </c>
      <c r="F8" s="152">
        <f t="shared" si="1"/>
        <v>3089</v>
      </c>
      <c r="G8" s="152">
        <f t="shared" si="2"/>
        <v>1443</v>
      </c>
      <c r="H8" s="152">
        <f t="shared" si="3"/>
        <v>3089</v>
      </c>
      <c r="I8" s="152">
        <f t="shared" si="4"/>
        <v>1443</v>
      </c>
      <c r="J8" s="152">
        <f t="shared" si="5"/>
        <v>3089</v>
      </c>
      <c r="K8" s="152">
        <f t="shared" si="6"/>
        <v>1443</v>
      </c>
      <c r="L8" s="152">
        <f t="shared" si="7"/>
        <v>3089</v>
      </c>
      <c r="M8" s="152">
        <f t="shared" si="8"/>
        <v>1443</v>
      </c>
      <c r="N8" s="155">
        <f>1544+1545</f>
        <v>3089</v>
      </c>
      <c r="O8" s="155">
        <f>720+311</f>
        <v>1031</v>
      </c>
      <c r="P8" s="155">
        <v>4634</v>
      </c>
      <c r="Q8" s="155">
        <v>933</v>
      </c>
      <c r="R8" s="152">
        <f t="shared" si="9"/>
        <v>3089</v>
      </c>
      <c r="S8" s="155">
        <v>1242</v>
      </c>
      <c r="T8" s="152">
        <f t="shared" si="10"/>
        <v>3089</v>
      </c>
      <c r="U8" s="152">
        <f t="shared" si="11"/>
        <v>1443</v>
      </c>
      <c r="V8" s="152">
        <f t="shared" si="12"/>
        <v>3089</v>
      </c>
      <c r="W8" s="152">
        <f t="shared" si="13"/>
        <v>1443</v>
      </c>
      <c r="X8" s="152">
        <f t="shared" si="14"/>
        <v>3089</v>
      </c>
      <c r="Y8" s="155">
        <v>1693</v>
      </c>
      <c r="Z8" s="4">
        <f t="shared" si="15"/>
        <v>55105</v>
      </c>
    </row>
    <row r="9" spans="1:26" x14ac:dyDescent="0.3">
      <c r="A9" s="153" t="s">
        <v>187</v>
      </c>
      <c r="B9" s="151">
        <v>2413</v>
      </c>
      <c r="C9" s="151">
        <v>1501</v>
      </c>
      <c r="D9" s="152">
        <f t="shared" si="0"/>
        <v>2413</v>
      </c>
      <c r="E9" s="151">
        <v>1501</v>
      </c>
      <c r="F9" s="152">
        <f t="shared" si="1"/>
        <v>2413</v>
      </c>
      <c r="G9" s="152">
        <f t="shared" si="2"/>
        <v>1501</v>
      </c>
      <c r="H9" s="152">
        <f t="shared" si="3"/>
        <v>2413</v>
      </c>
      <c r="I9" s="152">
        <f t="shared" si="4"/>
        <v>1501</v>
      </c>
      <c r="J9" s="152">
        <f t="shared" si="5"/>
        <v>2413</v>
      </c>
      <c r="K9" s="152">
        <f t="shared" si="6"/>
        <v>1501</v>
      </c>
      <c r="L9" s="152">
        <f t="shared" si="7"/>
        <v>2413</v>
      </c>
      <c r="M9" s="152">
        <f t="shared" si="8"/>
        <v>1501</v>
      </c>
      <c r="N9" s="155">
        <v>1206</v>
      </c>
      <c r="O9" s="155">
        <v>692</v>
      </c>
      <c r="P9" s="155">
        <v>603</v>
      </c>
      <c r="Q9" s="155">
        <v>315</v>
      </c>
      <c r="R9" s="152">
        <f t="shared" si="9"/>
        <v>2413</v>
      </c>
      <c r="S9" s="155">
        <v>675</v>
      </c>
      <c r="T9" s="152">
        <f t="shared" si="10"/>
        <v>2413</v>
      </c>
      <c r="U9" s="152">
        <f t="shared" si="11"/>
        <v>1501</v>
      </c>
      <c r="V9" s="152">
        <f t="shared" si="12"/>
        <v>2413</v>
      </c>
      <c r="W9" s="152">
        <f t="shared" si="13"/>
        <v>1501</v>
      </c>
      <c r="X9" s="152">
        <f t="shared" si="14"/>
        <v>2413</v>
      </c>
      <c r="Y9" s="152">
        <f>$C9</f>
        <v>1501</v>
      </c>
      <c r="Z9" s="4">
        <f t="shared" si="15"/>
        <v>41130</v>
      </c>
    </row>
    <row r="10" spans="1:26" x14ac:dyDescent="0.3">
      <c r="A10" s="153" t="s">
        <v>188</v>
      </c>
      <c r="B10" s="151">
        <v>2413</v>
      </c>
      <c r="C10" s="151">
        <v>1875</v>
      </c>
      <c r="D10" s="152">
        <f t="shared" si="0"/>
        <v>2413</v>
      </c>
      <c r="E10" s="151">
        <v>1501</v>
      </c>
      <c r="F10" s="152">
        <f t="shared" si="1"/>
        <v>2413</v>
      </c>
      <c r="G10" s="152">
        <f t="shared" si="2"/>
        <v>1875</v>
      </c>
      <c r="H10" s="152">
        <f t="shared" si="3"/>
        <v>2413</v>
      </c>
      <c r="I10" s="152">
        <f t="shared" si="4"/>
        <v>1875</v>
      </c>
      <c r="J10" s="152">
        <f t="shared" si="5"/>
        <v>2413</v>
      </c>
      <c r="K10" s="152">
        <f t="shared" si="6"/>
        <v>1875</v>
      </c>
      <c r="L10" s="152">
        <f t="shared" si="7"/>
        <v>2413</v>
      </c>
      <c r="M10" s="152">
        <f t="shared" si="8"/>
        <v>1875</v>
      </c>
      <c r="N10" s="155">
        <v>1206</v>
      </c>
      <c r="O10" s="155">
        <v>878</v>
      </c>
      <c r="P10" s="155">
        <v>603</v>
      </c>
      <c r="Q10" s="155">
        <v>408</v>
      </c>
      <c r="R10" s="152">
        <f t="shared" si="9"/>
        <v>2413</v>
      </c>
      <c r="S10" s="155">
        <v>675</v>
      </c>
      <c r="T10" s="152">
        <f t="shared" si="10"/>
        <v>2413</v>
      </c>
      <c r="U10" s="152">
        <f t="shared" si="11"/>
        <v>1875</v>
      </c>
      <c r="V10" s="152">
        <f t="shared" si="12"/>
        <v>2413</v>
      </c>
      <c r="W10" s="152">
        <f t="shared" si="13"/>
        <v>1875</v>
      </c>
      <c r="X10" s="152">
        <f t="shared" si="14"/>
        <v>2413</v>
      </c>
      <c r="Y10" s="152">
        <f>$C10</f>
        <v>1875</v>
      </c>
      <c r="Z10" s="4">
        <f t="shared" si="15"/>
        <v>44401</v>
      </c>
    </row>
    <row r="11" spans="1:26" x14ac:dyDescent="0.3">
      <c r="A11" s="153" t="s">
        <v>186</v>
      </c>
      <c r="B11" s="151">
        <v>3089</v>
      </c>
      <c r="C11" s="151">
        <v>1944</v>
      </c>
      <c r="D11" s="152">
        <f t="shared" si="0"/>
        <v>3089</v>
      </c>
      <c r="E11" s="155">
        <v>1993</v>
      </c>
      <c r="F11" s="152">
        <f t="shared" si="1"/>
        <v>3089</v>
      </c>
      <c r="G11" s="152">
        <f t="shared" si="2"/>
        <v>1944</v>
      </c>
      <c r="H11" s="152">
        <f t="shared" si="3"/>
        <v>3089</v>
      </c>
      <c r="I11" s="152">
        <f t="shared" si="4"/>
        <v>1944</v>
      </c>
      <c r="J11" s="152">
        <f t="shared" si="5"/>
        <v>3089</v>
      </c>
      <c r="K11" s="152">
        <f t="shared" si="6"/>
        <v>1944</v>
      </c>
      <c r="L11" s="152">
        <f t="shared" si="7"/>
        <v>3089</v>
      </c>
      <c r="M11" s="152">
        <f t="shared" si="8"/>
        <v>1944</v>
      </c>
      <c r="N11" s="155">
        <f>1544+1545</f>
        <v>3089</v>
      </c>
      <c r="O11" s="155">
        <f>972+875</f>
        <v>1847</v>
      </c>
      <c r="P11" s="155">
        <v>4634</v>
      </c>
      <c r="Q11" s="155">
        <v>2625</v>
      </c>
      <c r="R11" s="152">
        <f t="shared" si="9"/>
        <v>3089</v>
      </c>
      <c r="S11" s="155">
        <v>1743</v>
      </c>
      <c r="T11" s="152">
        <f t="shared" si="10"/>
        <v>3089</v>
      </c>
      <c r="U11" s="152">
        <f t="shared" si="11"/>
        <v>1944</v>
      </c>
      <c r="V11" s="152">
        <f t="shared" si="12"/>
        <v>3089</v>
      </c>
      <c r="W11" s="152">
        <f t="shared" si="13"/>
        <v>1944</v>
      </c>
      <c r="X11" s="152">
        <f t="shared" si="14"/>
        <v>3089</v>
      </c>
      <c r="Y11" s="160">
        <v>1693</v>
      </c>
      <c r="Z11" s="4">
        <f t="shared" si="15"/>
        <v>62122</v>
      </c>
    </row>
  </sheetData>
  <mergeCells count="12">
    <mergeCell ref="B3:C3"/>
    <mergeCell ref="X3:Y3"/>
    <mergeCell ref="V3:W3"/>
    <mergeCell ref="T3:U3"/>
    <mergeCell ref="R3:S3"/>
    <mergeCell ref="P3:Q3"/>
    <mergeCell ref="N3:O3"/>
    <mergeCell ref="L3:M3"/>
    <mergeCell ref="J3:K3"/>
    <mergeCell ref="H3:I3"/>
    <mergeCell ref="F3:G3"/>
    <mergeCell ref="D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7"/>
  <sheetViews>
    <sheetView workbookViewId="0">
      <selection activeCell="D7" sqref="D7"/>
    </sheetView>
  </sheetViews>
  <sheetFormatPr defaultRowHeight="14.4" x14ac:dyDescent="0.3"/>
  <cols>
    <col min="4" max="4" width="14.33203125" bestFit="1" customWidth="1"/>
  </cols>
  <sheetData>
    <row r="3" spans="4:4" x14ac:dyDescent="0.3">
      <c r="D3" s="6">
        <v>8448253</v>
      </c>
    </row>
    <row r="4" spans="4:4" x14ac:dyDescent="0.3">
      <c r="D4" s="6">
        <v>1029610</v>
      </c>
    </row>
    <row r="5" spans="4:4" x14ac:dyDescent="0.3">
      <c r="D5" s="6">
        <v>24364844</v>
      </c>
    </row>
    <row r="6" spans="4:4" x14ac:dyDescent="0.3">
      <c r="D6" s="6">
        <f>SUM(D3:D5)</f>
        <v>33842707</v>
      </c>
    </row>
    <row r="7" spans="4:4" x14ac:dyDescent="0.3">
      <c r="D7" s="5">
        <f>D6/13.65</f>
        <v>2479319.1941391942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Costeo detallado</vt:lpstr>
      <vt:lpstr>Calendario de desembolsos</vt:lpstr>
      <vt:lpstr>Plan de Adq.</vt:lpstr>
      <vt:lpstr>Calculos</vt:lpstr>
      <vt:lpstr>Sheet1</vt:lpstr>
      <vt:lpstr>Sheet2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ACF</dc:creator>
  <cp:keywords/>
  <dc:description/>
  <cp:lastModifiedBy>Alvarez Diaz,Esteban</cp:lastModifiedBy>
  <cp:revision/>
  <dcterms:created xsi:type="dcterms:W3CDTF">2014-11-20T17:03:28Z</dcterms:created>
  <dcterms:modified xsi:type="dcterms:W3CDTF">2017-09-25T15:39:23Z</dcterms:modified>
  <cp:category/>
  <cp:contentStatus/>
</cp:coreProperties>
</file>