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0730" windowHeight="11760"/>
  </bookViews>
  <sheets>
    <sheet name="PA 2015" sheetId="1" r:id="rId1"/>
  </sheets>
  <definedNames>
    <definedName name="_xlnm._FilterDatabase" localSheetId="0" hidden="1">'PA 2015'!$A$38:$AI$49</definedName>
    <definedName name="Contratación_Directa__Por_cont">'PA 2015'!$G$66</definedName>
    <definedName name="Contratación_Directa__Por_cont.">'PA 2015'!$G$66</definedName>
    <definedName name="Contratación_Directa__Por_continuidad">'PA 2015'!$G$66</definedName>
    <definedName name="_xlnm.Print_Titles" localSheetId="0">'PA 2015'!$1:$2</definedName>
  </definedNames>
  <calcPr calcId="145621"/>
</workbook>
</file>

<file path=xl/calcChain.xml><?xml version="1.0" encoding="utf-8"?>
<calcChain xmlns="http://schemas.openxmlformats.org/spreadsheetml/2006/main">
  <c r="M130" i="1" l="1"/>
  <c r="M51" i="1"/>
  <c r="J99" i="1"/>
  <c r="J100" i="1" l="1"/>
  <c r="M36" i="1"/>
  <c r="K120" i="1" l="1"/>
  <c r="R73" i="1"/>
  <c r="T73" i="1" s="1"/>
  <c r="R70" i="1"/>
  <c r="R71" i="1" s="1"/>
  <c r="R72" i="1" s="1"/>
  <c r="P70" i="1"/>
  <c r="P71" i="1" s="1"/>
  <c r="P72" i="1" s="1"/>
  <c r="T69" i="1"/>
  <c r="T70" i="1" s="1"/>
  <c r="T71" i="1" s="1"/>
  <c r="T72" i="1" s="1"/>
  <c r="X109" i="1"/>
  <c r="X110" i="1" s="1"/>
  <c r="V109" i="1"/>
  <c r="V110" i="1" s="1"/>
  <c r="T109" i="1"/>
  <c r="T110" i="1" s="1"/>
  <c r="S8" i="1"/>
  <c r="K110" i="1"/>
  <c r="K109" i="1"/>
  <c r="K108" i="1"/>
  <c r="K107" i="1"/>
  <c r="K123" i="1" l="1"/>
  <c r="R77" i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P77" i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T76" i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A77" i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R119" i="1"/>
  <c r="R120" i="1"/>
  <c r="T120" i="1" s="1"/>
  <c r="V120" i="1" s="1"/>
  <c r="X120" i="1" s="1"/>
  <c r="Z120" i="1" s="1"/>
  <c r="AB120" i="1" s="1"/>
  <c r="AD120" i="1" s="1"/>
  <c r="AF120" i="1" s="1"/>
  <c r="W49" i="1"/>
  <c r="Y49" i="1" s="1"/>
  <c r="AC49" i="1" s="1"/>
  <c r="AE49" i="1" s="1"/>
  <c r="W48" i="1"/>
  <c r="Y48" i="1" s="1"/>
  <c r="AC48" i="1" s="1"/>
  <c r="AE48" i="1" s="1"/>
  <c r="AC47" i="1"/>
  <c r="AE47" i="1" s="1"/>
  <c r="S45" i="1"/>
  <c r="U45" i="1" s="1"/>
  <c r="W45" i="1" s="1"/>
  <c r="Y45" i="1" s="1"/>
  <c r="AA45" i="1" s="1"/>
  <c r="AC45" i="1" s="1"/>
  <c r="AE45" i="1" s="1"/>
  <c r="M42" i="1"/>
  <c r="M60" i="1" s="1"/>
  <c r="AC44" i="1"/>
  <c r="AE44" i="1" s="1"/>
  <c r="AC43" i="1"/>
  <c r="AE43" i="1" s="1"/>
  <c r="S44" i="1"/>
  <c r="AB117" i="1"/>
  <c r="R74" i="1"/>
  <c r="T74" i="1" s="1"/>
  <c r="S42" i="1"/>
  <c r="U42" i="1" s="1"/>
  <c r="W42" i="1" s="1"/>
  <c r="Y42" i="1" s="1"/>
  <c r="AA42" i="1" s="1"/>
  <c r="AC42" i="1" s="1"/>
  <c r="W50" i="1"/>
  <c r="T68" i="1"/>
  <c r="T67" i="1"/>
  <c r="AB114" i="1"/>
  <c r="AF114" i="1" s="1"/>
  <c r="AH114" i="1" s="1"/>
  <c r="AB112" i="1"/>
  <c r="AF112" i="1" s="1"/>
  <c r="AH112" i="1" s="1"/>
  <c r="AB107" i="1"/>
  <c r="R109" i="1"/>
  <c r="R110" i="1" s="1"/>
  <c r="Z109" i="1"/>
  <c r="Z110" i="1" s="1"/>
  <c r="AB109" i="1"/>
  <c r="AB110" i="1" s="1"/>
  <c r="AD109" i="1"/>
  <c r="AD110" i="1" s="1"/>
  <c r="AF109" i="1"/>
  <c r="AF110" i="1" s="1"/>
  <c r="AH109" i="1"/>
  <c r="AH110" i="1" s="1"/>
  <c r="AJ109" i="1"/>
  <c r="AJ110" i="1" s="1"/>
  <c r="B108" i="1"/>
  <c r="B109" i="1" s="1"/>
  <c r="B110" i="1" s="1"/>
  <c r="K132" i="1" l="1"/>
  <c r="T119" i="1"/>
  <c r="V119" i="1" s="1"/>
  <c r="X119" i="1" s="1"/>
  <c r="Z119" i="1" s="1"/>
  <c r="AB119" i="1" s="1"/>
  <c r="AD119" i="1" s="1"/>
  <c r="AF107" i="1"/>
  <c r="AH107" i="1" s="1"/>
  <c r="AH120" i="1"/>
  <c r="AJ120" i="1" s="1"/>
  <c r="U44" i="1"/>
  <c r="AF117" i="1"/>
  <c r="AH117" i="1" s="1"/>
  <c r="AJ117" i="1" s="1"/>
  <c r="AE42" i="1"/>
  <c r="R118" i="1"/>
  <c r="T118" i="1" s="1"/>
  <c r="V118" i="1" s="1"/>
  <c r="X118" i="1" s="1"/>
  <c r="Z118" i="1" s="1"/>
  <c r="R116" i="1"/>
  <c r="T116" i="1" s="1"/>
  <c r="V116" i="1" s="1"/>
  <c r="X116" i="1" s="1"/>
  <c r="Z116" i="1" s="1"/>
  <c r="AB116" i="1" s="1"/>
  <c r="AD116" i="1" s="1"/>
  <c r="AF116" i="1" s="1"/>
  <c r="AH116" i="1" s="1"/>
  <c r="AJ116" i="1" s="1"/>
  <c r="R115" i="1"/>
  <c r="T115" i="1" s="1"/>
  <c r="V115" i="1" s="1"/>
  <c r="X115" i="1" s="1"/>
  <c r="Z115" i="1" s="1"/>
  <c r="R113" i="1"/>
  <c r="T113" i="1" s="1"/>
  <c r="V113" i="1" s="1"/>
  <c r="X113" i="1" s="1"/>
  <c r="Z113" i="1" s="1"/>
  <c r="AB111" i="1"/>
  <c r="AF111" i="1" s="1"/>
  <c r="AH111" i="1" s="1"/>
  <c r="R75" i="1"/>
  <c r="T75" i="1" s="1"/>
  <c r="T66" i="1"/>
  <c r="W46" i="1"/>
  <c r="Y46" i="1" s="1"/>
  <c r="AC46" i="1" s="1"/>
  <c r="AE46" i="1" s="1"/>
  <c r="Y50" i="1"/>
  <c r="AA50" i="1" s="1"/>
  <c r="AC50" i="1" s="1"/>
  <c r="AE50" i="1" s="1"/>
  <c r="AF119" i="1" l="1"/>
  <c r="AH119" i="1"/>
  <c r="AJ119" i="1" s="1"/>
  <c r="AB113" i="1"/>
  <c r="AD113" i="1" s="1"/>
  <c r="AF113" i="1" s="1"/>
  <c r="AH113" i="1" s="1"/>
  <c r="AB118" i="1"/>
  <c r="AD118" i="1" s="1"/>
  <c r="AF118" i="1" s="1"/>
  <c r="AH118" i="1" s="1"/>
  <c r="AB115" i="1"/>
  <c r="AD115" i="1" s="1"/>
  <c r="AF115" i="1" s="1"/>
  <c r="AH115" i="1" s="1"/>
  <c r="AJ115" i="1" s="1"/>
  <c r="AJ113" i="1" l="1"/>
  <c r="AJ118" i="1"/>
  <c r="U8" i="1"/>
  <c r="W8" i="1" s="1"/>
  <c r="Y8" i="1" s="1"/>
  <c r="AA8" i="1" l="1"/>
  <c r="AC8" i="1" s="1"/>
  <c r="AE8" i="1" s="1"/>
</calcChain>
</file>

<file path=xl/comments1.xml><?xml version="1.0" encoding="utf-8"?>
<comments xmlns="http://schemas.openxmlformats.org/spreadsheetml/2006/main">
  <authors>
    <author>wb323545</author>
    <author>Diego A. Berardo</author>
  </authors>
  <commentList>
    <comment ref="D5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G5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H5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39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G39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H39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63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V6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W6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X6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Y6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D104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L104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104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104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O104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26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G126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H126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</commentList>
</comments>
</file>

<file path=xl/sharedStrings.xml><?xml version="1.0" encoding="utf-8"?>
<sst xmlns="http://schemas.openxmlformats.org/spreadsheetml/2006/main" count="1093" uniqueCount="225">
  <si>
    <t>BIENES</t>
  </si>
  <si>
    <t>Componete (si aplica)</t>
  </si>
  <si>
    <t xml:space="preserve">División Política del País (Región / Departamento / Jurisdicción, Provincia) </t>
  </si>
  <si>
    <t>Región</t>
  </si>
  <si>
    <t>Nombre del Contrato :</t>
  </si>
  <si>
    <t>Descripción adicional :</t>
  </si>
  <si>
    <t>Cantidad de Lotes :</t>
  </si>
  <si>
    <t>Número de Proceso:</t>
  </si>
  <si>
    <t>Monto Estimado, en u$s :</t>
  </si>
  <si>
    <t>Componente Asociado :</t>
  </si>
  <si>
    <t>Fechas (En caso de no aplicar poner (N/A)</t>
  </si>
  <si>
    <t>Oferente</t>
  </si>
  <si>
    <t>Precio de las ofertas (en Moneda ####)</t>
  </si>
  <si>
    <t>Comentarios</t>
  </si>
  <si>
    <t>Documento de Licitación</t>
  </si>
  <si>
    <t>No Objeción Documentos</t>
  </si>
  <si>
    <t>Publicación</t>
  </si>
  <si>
    <t>Apertura</t>
  </si>
  <si>
    <t>Evaluación</t>
  </si>
  <si>
    <t>No Objeción Evaluación</t>
  </si>
  <si>
    <t>Firma del Contrato</t>
  </si>
  <si>
    <t>Fin del Contrato (cumplido)</t>
  </si>
  <si>
    <t>Estimada</t>
  </si>
  <si>
    <t>Real</t>
  </si>
  <si>
    <t>Adquisición de Bienes</t>
  </si>
  <si>
    <t>Suma Alzada</t>
  </si>
  <si>
    <t>Sín</t>
  </si>
  <si>
    <t>Previsto</t>
  </si>
  <si>
    <t>CONSULTORÍAS FIRMAS</t>
  </si>
  <si>
    <t>Integrantes de la Lista Corta</t>
  </si>
  <si>
    <t>Puntaje técnico asignado</t>
  </si>
  <si>
    <t>Propuesta económica evaluada (en Moneda ####)</t>
  </si>
  <si>
    <t>Puntaje final asignado</t>
  </si>
  <si>
    <t>Aviso de Expresiones de Interés</t>
  </si>
  <si>
    <t>Evaluación Técnica</t>
  </si>
  <si>
    <t>No Objeción Evaluación Técnica</t>
  </si>
  <si>
    <t>Evaluación Final y Negociación</t>
  </si>
  <si>
    <t>No Objeción al Contrato</t>
  </si>
  <si>
    <t>Contratación Directa </t>
  </si>
  <si>
    <t>Suma global</t>
  </si>
  <si>
    <t>N/A</t>
  </si>
  <si>
    <t>CONSULTORÍAS INDIVIDUOS</t>
  </si>
  <si>
    <t>Cantidad Estimada de Consultores :</t>
  </si>
  <si>
    <t>Nombre del Consultor</t>
  </si>
  <si>
    <t>Período Desde</t>
  </si>
  <si>
    <t>Hasta</t>
  </si>
  <si>
    <t>Cargo</t>
  </si>
  <si>
    <t>No Objeción a los TdR de la Actividad</t>
  </si>
  <si>
    <t>Fin de las Contrataciones</t>
  </si>
  <si>
    <t>Fecha Fin de la Actividad</t>
  </si>
  <si>
    <t>3CV</t>
  </si>
  <si>
    <t>Tegucigalpa</t>
  </si>
  <si>
    <t>LPI</t>
  </si>
  <si>
    <t>Adquisisción de Provisión de Desparasitantes y Micronutrientes</t>
  </si>
  <si>
    <t>Servicios de Imprenta</t>
  </si>
  <si>
    <t>Ex post</t>
  </si>
  <si>
    <t>LPN</t>
  </si>
  <si>
    <t>SERVICIOS DIFERENTES DE CONSULTORES</t>
  </si>
  <si>
    <t>Contratación Directa (Continuidad de Servicios)</t>
  </si>
  <si>
    <t>Servicios de internet</t>
  </si>
  <si>
    <t>Enfoque de Genero</t>
  </si>
  <si>
    <t>Apoyo a la Gestión del SIG</t>
  </si>
  <si>
    <t>Consolidación y capacitaciones en los Programas de la Estrategía Vida Mejor</t>
  </si>
  <si>
    <t>Revisión a la Estrategía de Combate a la Pobreza en Zona Urbana</t>
  </si>
  <si>
    <t>Coordinador General</t>
  </si>
  <si>
    <t>Coordinador Administrativo Financiero</t>
  </si>
  <si>
    <t>Contador</t>
  </si>
  <si>
    <t>Asistente Técnico Financiero</t>
  </si>
  <si>
    <t>Asistente Financiero SIAFI</t>
  </si>
  <si>
    <t>Coordinador Técnico</t>
  </si>
  <si>
    <t>Coordinador de Adquisiciones y Contrataciones</t>
  </si>
  <si>
    <t>Oficial de Adquisiciones II</t>
  </si>
  <si>
    <t>Evaluación de las Corresponsabilidades del Programa</t>
  </si>
  <si>
    <t>Contratación de ONG para Diagnóstico Rural</t>
  </si>
  <si>
    <t>Auditoría Financiera</t>
  </si>
  <si>
    <t>Nacional</t>
  </si>
  <si>
    <t>Convenio</t>
  </si>
  <si>
    <t>Convenio con el Instituto Nacional de Estadisticas (INE)</t>
  </si>
  <si>
    <t>Pend.</t>
  </si>
  <si>
    <t>Ex ante</t>
  </si>
  <si>
    <t>No Objeción a SP y Lista Corta</t>
  </si>
  <si>
    <t>Emisión de la SP</t>
  </si>
  <si>
    <t>Provisionar de documentos de identificación a los beneficiarios con problemas de identificación</t>
  </si>
  <si>
    <t>Convenio con Registro Nacional de las personas (RNP)</t>
  </si>
  <si>
    <t>Evaluación de los Mecanismos Alternos de Pago</t>
  </si>
  <si>
    <t>Medición de la eficiencia y eficacia de los servicios contratados</t>
  </si>
  <si>
    <t>SBCC</t>
  </si>
  <si>
    <t>TDRs y Lista Corta</t>
  </si>
  <si>
    <t>Descentralización del Programa (Municipalidades)</t>
  </si>
  <si>
    <t>Consultora Experta en Genero</t>
  </si>
  <si>
    <t>Piloto Centro de Cuidado de Niños</t>
  </si>
  <si>
    <t>Consultor Individual</t>
  </si>
  <si>
    <t>Pendiente</t>
  </si>
  <si>
    <t>Comparación de precios</t>
  </si>
  <si>
    <t>Diagramación</t>
  </si>
  <si>
    <t>Contratación de Firma Consultora, ONG u otra</t>
  </si>
  <si>
    <t>Contratación Directa (Por contunud</t>
  </si>
  <si>
    <t>Linea PEP</t>
  </si>
  <si>
    <t>Varios</t>
  </si>
  <si>
    <t>PLAN DE ADQUISICIONES Y CONTRATACIONES</t>
  </si>
  <si>
    <t>CONTRATO DE PRESTAMO BID-1093</t>
  </si>
  <si>
    <t>Diagnostico Rural</t>
  </si>
  <si>
    <t>Componente 1: TMC</t>
  </si>
  <si>
    <t>Contrato BANADESA</t>
  </si>
  <si>
    <t>Contrato CEPROBAN</t>
  </si>
  <si>
    <t>Contrato FACACH</t>
  </si>
  <si>
    <t>Contrato TIGO</t>
  </si>
  <si>
    <t>Servicios Mecanismos Alternos de Pago</t>
  </si>
  <si>
    <t>Solicitud de Propuesta</t>
  </si>
  <si>
    <t>Componente 3: Mejoras a los Servicios de Salud y Nutrición &amp; a la Gestión del BVM y EVM</t>
  </si>
  <si>
    <t>Lenvantamiento Censal Hogares Extrema Pobreza (Incluye Pueblos Indígenas)</t>
  </si>
  <si>
    <t xml:space="preserve">Convenios de Descentralización </t>
  </si>
  <si>
    <t>Contratación de ONGs</t>
  </si>
  <si>
    <t>Desparasitantes y Micronutrientes</t>
  </si>
  <si>
    <t>Apoyo a la Gestión de la SSIS/PRAF</t>
  </si>
  <si>
    <t>Componente 3: Fortalecimiento Oferta Servicios de Salud y Nutrición</t>
  </si>
  <si>
    <t>Veedurias Sociales</t>
  </si>
  <si>
    <t>Contratación</t>
  </si>
  <si>
    <t>Encargados Departamentales</t>
  </si>
  <si>
    <t>Gestores Sociales</t>
  </si>
  <si>
    <t>Servicios Técnicos</t>
  </si>
  <si>
    <t>Documento Base 
(Seleccionar una de las opciones):</t>
  </si>
  <si>
    <t>Materiales para capacitación Consolidación y capacitación Programas de la Estrategía Vida Mejor + Kit de materiales para Gestores Sociales/Beneficiarios + Apoyo a Sectores Vulnerables</t>
  </si>
  <si>
    <t>Servicios de Capacitación</t>
  </si>
  <si>
    <t>Apoyo a Sectores Vulnerables relacionados con otros Programas de EVM</t>
  </si>
  <si>
    <t>TOTAL</t>
  </si>
  <si>
    <t>Administración del Programa y Auditorías</t>
  </si>
  <si>
    <t>Póliza de Seguro de Vehículos</t>
  </si>
  <si>
    <t>Seguro Vehículos</t>
  </si>
  <si>
    <t>Servicio de Mantenimiento de Vehículos</t>
  </si>
  <si>
    <t>Mantenimiento Vehículos</t>
  </si>
  <si>
    <t>Selección Directa</t>
  </si>
  <si>
    <t>Póliza de Seguro Médico</t>
  </si>
  <si>
    <t>Consultores UAP/SSIS-PRAF</t>
  </si>
  <si>
    <t>Fianza de fidelidad</t>
  </si>
  <si>
    <t>Año 2015, 2016 &amp; 2017</t>
  </si>
  <si>
    <t>Evaluación de Impacto</t>
  </si>
  <si>
    <t>Asistente Unidad Técnica (I)</t>
  </si>
  <si>
    <t>Consultor en Seguimiento de los Pilotos de Descentralización</t>
  </si>
  <si>
    <t xml:space="preserve">Oficial de Adquisiciones I </t>
  </si>
  <si>
    <t>Asistente Tècnico Informática</t>
  </si>
  <si>
    <t>Cordinador de Monitoreo y Evaluaciòn</t>
  </si>
  <si>
    <t>61 + 73</t>
  </si>
  <si>
    <t>Asistencia Técnica para el mantenimiento de la infraestructura de IT</t>
  </si>
  <si>
    <t>Enlace de Corresponsabilidad SSIS-PRAF/SESAL</t>
  </si>
  <si>
    <t>Oficial Administrativo</t>
  </si>
  <si>
    <t>Oficial de Adquisiciones</t>
  </si>
  <si>
    <t>Cantidad de Lotes:</t>
  </si>
  <si>
    <t>173 + 176 + 247</t>
  </si>
  <si>
    <t>SSIS</t>
  </si>
  <si>
    <t>375 + 376 + 377</t>
  </si>
  <si>
    <t>Adquisición de Equipo de Topografía (Dos Estaciones)</t>
  </si>
  <si>
    <t>CP</t>
  </si>
  <si>
    <t>Costo Unitario</t>
  </si>
  <si>
    <t>Ex Ante</t>
  </si>
  <si>
    <t>Adquisición de materiales y útiles de oficina para Pre-Evaluación (Papel para plotter, tinta para plotter, papel tabloide, tintas, USB y DVD, papel, lapiz,colores, marcadores,etc</t>
  </si>
  <si>
    <t>Reproducción de Manuales para la Implementación de los PEC</t>
  </si>
  <si>
    <t>Adquisición de Sistemas Fotovoltaicos (30 Paneles Solares) Entregas Parciales</t>
  </si>
  <si>
    <t>varios</t>
  </si>
  <si>
    <t>Adquisición de Equipo De Computo para 150 CE(Entregas Parciales)</t>
  </si>
  <si>
    <t>Adquisición de150 Servidores, 150 Baterías UPS y 150 Reguladores de Voltaje</t>
  </si>
  <si>
    <t>Adquisición de 1150 Router, 150 Switch y 150 Access Point</t>
  </si>
  <si>
    <t>Adquisición de 450 Proyectores y 450 Pantallas</t>
  </si>
  <si>
    <t>Adquisición de 7,500 pupitres</t>
  </si>
  <si>
    <t>Adquisición de 2 vehículos</t>
  </si>
  <si>
    <t>Adquisición de 40 motocicletas</t>
  </si>
  <si>
    <t>Adquisición y Dotación de equipo( Computadoras e impresoras)</t>
  </si>
  <si>
    <t>Adquisición de equipo de computo</t>
  </si>
  <si>
    <t>Adquisición de Muebles de oficina (Armario, archivo)</t>
  </si>
  <si>
    <t>Adquisición de Muebles de oficina</t>
  </si>
  <si>
    <t>Adquisición de Papel de escritorio</t>
  </si>
  <si>
    <t>Adquisición de Utiles de oficina y escritorio (suministros)</t>
  </si>
  <si>
    <t>Adquisición de Utiles de oficina y escritorio (SACE)</t>
  </si>
  <si>
    <t>Adquisición de Suministros de oficina y escritorio (SACE)</t>
  </si>
  <si>
    <t>Alquiler de Vehículos</t>
  </si>
  <si>
    <t>Adquisición de Productos de papel y cartón varios</t>
  </si>
  <si>
    <t>Adquisición de Elementos de limpieza</t>
  </si>
  <si>
    <t>Adquisición de Utiles y Materiales Eléctricos</t>
  </si>
  <si>
    <t>Adquisición de Libros, revistas y periódicos</t>
  </si>
  <si>
    <t>Adquisición repuestos y accesorios (tintas impresoras) CD,DVD</t>
  </si>
  <si>
    <r>
      <t xml:space="preserve">Método de Adquisición
</t>
    </r>
    <r>
      <rPr>
        <i/>
        <sz val="8"/>
        <rFont val="Calibri"/>
        <family val="2"/>
        <scheme val="minor"/>
      </rPr>
      <t>(Seleccionar una de las opciones)</t>
    </r>
    <r>
      <rPr>
        <sz val="8"/>
        <rFont val="Calibri"/>
        <family val="2"/>
        <scheme val="minor"/>
      </rPr>
      <t>:</t>
    </r>
  </si>
  <si>
    <r>
      <t xml:space="preserve">Documento Base 
</t>
    </r>
    <r>
      <rPr>
        <i/>
        <sz val="8"/>
        <rFont val="Calibri"/>
        <family val="2"/>
        <scheme val="minor"/>
      </rPr>
      <t>(Seleccionar una de las opciones)</t>
    </r>
    <r>
      <rPr>
        <sz val="8"/>
        <rFont val="Calibri"/>
        <family val="2"/>
        <scheme val="minor"/>
      </rPr>
      <t>:</t>
    </r>
  </si>
  <si>
    <r>
      <t xml:space="preserve">Tipo de Contrato </t>
    </r>
    <r>
      <rPr>
        <i/>
        <sz val="8"/>
        <rFont val="Calibri"/>
        <family val="2"/>
        <scheme val="minor"/>
      </rPr>
      <t>(Seleccionar una de las opciones)</t>
    </r>
    <r>
      <rPr>
        <sz val="8"/>
        <rFont val="Calibri"/>
        <family val="2"/>
        <scheme val="minor"/>
      </rPr>
      <t>:</t>
    </r>
  </si>
  <si>
    <r>
      <t xml:space="preserve">Revisión Expost </t>
    </r>
    <r>
      <rPr>
        <i/>
        <sz val="8"/>
        <rFont val="Calibri"/>
        <family val="2"/>
        <scheme val="minor"/>
      </rPr>
      <t>(Seleccionar una de las opciones)</t>
    </r>
    <r>
      <rPr>
        <sz val="8"/>
        <rFont val="Calibri"/>
        <family val="2"/>
        <scheme val="minor"/>
      </rPr>
      <t>:</t>
    </r>
  </si>
  <si>
    <r>
      <t xml:space="preserve">Estado del Proceso </t>
    </r>
    <r>
      <rPr>
        <i/>
        <sz val="8"/>
        <rFont val="Calibri"/>
        <family val="2"/>
        <scheme val="minor"/>
      </rPr>
      <t>(Seleccionar una de las opciones)</t>
    </r>
    <r>
      <rPr>
        <sz val="8"/>
        <rFont val="Calibri"/>
        <family val="2"/>
        <scheme val="minor"/>
      </rPr>
      <t>:</t>
    </r>
  </si>
  <si>
    <r>
      <t xml:space="preserve">Tipo de Contrato 
</t>
    </r>
    <r>
      <rPr>
        <i/>
        <sz val="8"/>
        <rFont val="Calibri"/>
        <family val="2"/>
        <scheme val="minor"/>
      </rPr>
      <t>(Seleccionar una de las opciones)</t>
    </r>
    <r>
      <rPr>
        <sz val="8"/>
        <rFont val="Calibri"/>
        <family val="2"/>
        <scheme val="minor"/>
      </rPr>
      <t>:</t>
    </r>
  </si>
  <si>
    <t>Contratación de Servicios de Consultoria para la Asistencia Técnica en el proceso de Legalización de Terrenos</t>
  </si>
  <si>
    <t>Suma Global</t>
  </si>
  <si>
    <t>Contratación de Servicios de Consultoría Asistente del Encargado de Legalización de Terrenos</t>
  </si>
  <si>
    <t>3CVS</t>
  </si>
  <si>
    <t>Contratación de Liquidadores PEC (12 consultorías individuales varias)</t>
  </si>
  <si>
    <t>Contratación de Consultoría Apoyo Técnico para el Registro de la Corresponsabilidad Escolar</t>
  </si>
  <si>
    <t>Contratación de Consultoría Oficial de Monitoreo y Evaluación de Corresponsabilidades BVM</t>
  </si>
  <si>
    <t>Contratación de Consultoría Oficial de Monitoreo, Evaluación y Gestión Indicadores Programa BVM</t>
  </si>
  <si>
    <t>Contratación de Consultoría para la Asistencia Técnica para la SE</t>
  </si>
  <si>
    <t>Contratación Directa (continuidad de servicios)</t>
  </si>
  <si>
    <t>1851/1898</t>
  </si>
  <si>
    <t>Contratación de Consultoría Ingeniero Civil</t>
  </si>
  <si>
    <t>Contratación de Consultoría Arquitecto</t>
  </si>
  <si>
    <t>1992 a 2088</t>
  </si>
  <si>
    <t>Contratación de Consultorías Cuatro (4) Socializador/Capacitador PEC</t>
  </si>
  <si>
    <t>Adquisición de Servicios de Alquiler de Vehículos</t>
  </si>
  <si>
    <t>Adquisición de servicios de alimentación para la implementaciòn de los PEC (varios procesos)</t>
  </si>
  <si>
    <t>Protocolo para talleres (Adquisición de servicios de alimentacion y logistica) Varios procesos</t>
  </si>
  <si>
    <t>Adquisición Servicios de imprenta y reproducciones</t>
  </si>
  <si>
    <t>Adquisición Servicios de imprenta y reproducciones (Manual de Corresponsabilidades)</t>
  </si>
  <si>
    <t>CD</t>
  </si>
  <si>
    <t>Adquisición de Servicio de internet (SEDES)</t>
  </si>
  <si>
    <t>Adquisición de Servicios de Capacitación</t>
  </si>
  <si>
    <t>Adquisición de Servicios de imprenta y reproducciones</t>
  </si>
  <si>
    <t xml:space="preserve">Contratación de Consultoria para la EVALUACIÓN DE IMPACTO del Proyecto. </t>
  </si>
  <si>
    <t>Solicitud de Propuesta (sp)</t>
  </si>
  <si>
    <t>Contratación de Servicios entre IHER - SE</t>
  </si>
  <si>
    <t>OBRAS</t>
  </si>
  <si>
    <t>Construcción de 150 Módulos (varios procesos por lotes)</t>
  </si>
  <si>
    <t>LPN/CP</t>
  </si>
  <si>
    <t>Precios Unitarios</t>
  </si>
  <si>
    <r>
      <t xml:space="preserve">Método de Adquisición
</t>
    </r>
    <r>
      <rPr>
        <i/>
        <sz val="8"/>
        <rFont val="Calibri"/>
        <family val="2"/>
      </rPr>
      <t>(Seleccionar una de las opciones)</t>
    </r>
    <r>
      <rPr>
        <sz val="8"/>
        <rFont val="Calibri"/>
        <family val="2"/>
      </rPr>
      <t>:</t>
    </r>
  </si>
  <si>
    <r>
      <t xml:space="preserve">Documento Base 
</t>
    </r>
    <r>
      <rPr>
        <i/>
        <sz val="8"/>
        <rFont val="Calibri"/>
        <family val="2"/>
      </rPr>
      <t>(Seleccionar una de las opciones)</t>
    </r>
    <r>
      <rPr>
        <sz val="8"/>
        <rFont val="Calibri"/>
        <family val="2"/>
      </rPr>
      <t>:</t>
    </r>
  </si>
  <si>
    <r>
      <t xml:space="preserve">Tipo de Contrato </t>
    </r>
    <r>
      <rPr>
        <i/>
        <sz val="8"/>
        <rFont val="Calibri"/>
        <family val="2"/>
      </rPr>
      <t>(Seleccionar una de las opciones)</t>
    </r>
    <r>
      <rPr>
        <sz val="8"/>
        <rFont val="Calibri"/>
        <family val="2"/>
      </rPr>
      <t>:</t>
    </r>
  </si>
  <si>
    <r>
      <t xml:space="preserve">Revisión Expost </t>
    </r>
    <r>
      <rPr>
        <i/>
        <sz val="8"/>
        <rFont val="Calibri"/>
        <family val="2"/>
      </rPr>
      <t>(Seleccionar una de las opciones)</t>
    </r>
    <r>
      <rPr>
        <sz val="8"/>
        <rFont val="Calibri"/>
        <family val="2"/>
      </rPr>
      <t>:</t>
    </r>
  </si>
  <si>
    <r>
      <t xml:space="preserve">Estado del Proceso </t>
    </r>
    <r>
      <rPr>
        <i/>
        <sz val="8"/>
        <rFont val="Calibri"/>
        <family val="2"/>
      </rPr>
      <t>(Seleccionar una de las opciones)</t>
    </r>
    <r>
      <rPr>
        <sz val="8"/>
        <rFont val="Calibri"/>
        <family val="2"/>
      </rPr>
      <t>:</t>
    </r>
  </si>
  <si>
    <t>Contratación de Consultoría Oficial Administrativo apoyo Componente 2</t>
  </si>
  <si>
    <t xml:space="preserve">Componente 2: Fortalecimiento de la oferta de servicios de tercer ciclo de educación básica con énfasis en zonas rurales focalizadas </t>
  </si>
  <si>
    <t>Adquisición de Combustible para visitas monitoreo (Diesel)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</si>
</sst>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color indexed="81"/>
      <name val="Tahoma"/>
      <family val="2"/>
    </font>
    <font>
      <sz val="8"/>
      <color indexed="81"/>
      <name val="Tahoma"/>
      <family val="2"/>
    </font>
    <font>
      <sz val="10"/>
      <name val="Calibri"/>
      <family val="2"/>
      <scheme val="minor"/>
    </font>
    <font>
      <b/>
      <i/>
      <sz val="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8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76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1" xfId="2" applyFont="1" applyBorder="1" applyAlignment="1">
      <alignment horizontal="center" vertical="center" wrapText="1"/>
    </xf>
    <xf numFmtId="164" fontId="8" fillId="0" borderId="1" xfId="3" applyFont="1" applyFill="1" applyBorder="1" applyAlignment="1">
      <alignment vertical="center" wrapText="1"/>
    </xf>
    <xf numFmtId="15" fontId="8" fillId="0" borderId="1" xfId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 wrapText="1"/>
    </xf>
    <xf numFmtId="164" fontId="12" fillId="3" borderId="1" xfId="3" applyFont="1" applyFill="1" applyBorder="1" applyAlignment="1">
      <alignment vertical="center" wrapText="1"/>
    </xf>
    <xf numFmtId="15" fontId="12" fillId="3" borderId="1" xfId="1" applyNumberFormat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0" fillId="2" borderId="3" xfId="1" applyFont="1" applyFill="1" applyBorder="1" applyAlignment="1">
      <alignment vertical="center"/>
    </xf>
    <xf numFmtId="0" fontId="10" fillId="2" borderId="2" xfId="1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164" fontId="8" fillId="0" borderId="1" xfId="3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3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164" fontId="8" fillId="0" borderId="1" xfId="4" applyFont="1" applyFill="1" applyBorder="1" applyAlignment="1">
      <alignment horizontal="center" vertical="center" wrapText="1"/>
    </xf>
    <xf numFmtId="40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5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 wrapText="1"/>
    </xf>
    <xf numFmtId="0" fontId="12" fillId="3" borderId="4" xfId="0" applyFont="1" applyFill="1" applyBorder="1" applyAlignment="1">
      <alignment horizontal="right" vertical="center" wrapText="1"/>
    </xf>
    <xf numFmtId="0" fontId="12" fillId="3" borderId="5" xfId="0" applyFont="1" applyFill="1" applyBorder="1" applyAlignment="1">
      <alignment horizontal="right" vertical="center" wrapText="1"/>
    </xf>
    <xf numFmtId="165" fontId="12" fillId="3" borderId="5" xfId="0" applyNumberFormat="1" applyFont="1" applyFill="1" applyBorder="1" applyAlignment="1">
      <alignment horizontal="right" vertical="center" wrapText="1"/>
    </xf>
    <xf numFmtId="0" fontId="12" fillId="3" borderId="6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1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8" fillId="2" borderId="7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/>
    <xf numFmtId="0" fontId="8" fillId="2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</cellXfs>
  <cellStyles count="6">
    <cellStyle name="Comma" xfId="4" builtinId="3"/>
    <cellStyle name="Millares 2" xfId="3"/>
    <cellStyle name="Normal" xfId="0" builtinId="0"/>
    <cellStyle name="Normal 2" xfId="1"/>
    <cellStyle name="Normal 2 2" xfId="5"/>
    <cellStyle name="Normal_Detalle Plan de Adquisicione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35"/>
  <sheetViews>
    <sheetView tabSelected="1" topLeftCell="A5" zoomScale="110" zoomScaleNormal="110" workbookViewId="0">
      <selection activeCell="E5" sqref="E5:E7"/>
    </sheetView>
  </sheetViews>
  <sheetFormatPr defaultColWidth="11.42578125" defaultRowHeight="15" x14ac:dyDescent="0.25"/>
  <cols>
    <col min="1" max="1" width="10.7109375" style="9" bestFit="1" customWidth="1"/>
    <col min="2" max="2" width="34.140625" style="9" customWidth="1"/>
    <col min="3" max="3" width="20.5703125" style="9" hidden="1" customWidth="1"/>
    <col min="4" max="4" width="17.42578125" style="9" hidden="1" customWidth="1"/>
    <col min="5" max="5" width="20.42578125" style="9" customWidth="1"/>
    <col min="6" max="7" width="29" style="9" customWidth="1"/>
    <col min="8" max="8" width="13.85546875" style="9" customWidth="1"/>
    <col min="9" max="9" width="17.28515625" style="9" customWidth="1"/>
    <col min="10" max="10" width="21.42578125" style="9" customWidth="1"/>
    <col min="11" max="11" width="17.5703125" style="9" customWidth="1"/>
    <col min="12" max="12" width="17.5703125" style="9" hidden="1" customWidth="1"/>
    <col min="13" max="13" width="19.140625" style="9" bestFit="1" customWidth="1"/>
    <col min="14" max="14" width="17" style="9" customWidth="1"/>
    <col min="15" max="15" width="18.140625" style="61" customWidth="1"/>
    <col min="16" max="16" width="16.42578125" style="61" customWidth="1"/>
    <col min="17" max="19" width="10" style="61" customWidth="1"/>
    <col min="20" max="20" width="12.140625" style="61" customWidth="1"/>
    <col min="21" max="21" width="13.5703125" style="61" customWidth="1"/>
    <col min="22" max="22" width="10" style="61" customWidth="1"/>
    <col min="23" max="23" width="11.42578125" style="61" customWidth="1"/>
    <col min="24" max="24" width="12.28515625" style="61" customWidth="1"/>
    <col min="25" max="25" width="10" style="61" customWidth="1"/>
    <col min="26" max="26" width="12.140625" style="61" customWidth="1"/>
    <col min="27" max="32" width="10" style="61" customWidth="1"/>
    <col min="33" max="33" width="16.28515625" style="61" customWidth="1"/>
    <col min="34" max="34" width="25.28515625" style="61" customWidth="1"/>
    <col min="35" max="35" width="16.28515625" style="61" customWidth="1"/>
    <col min="36" max="36" width="10.42578125" style="61" customWidth="1"/>
    <col min="37" max="37" width="9.5703125" style="61" bestFit="1" customWidth="1"/>
    <col min="38" max="42" width="12.7109375" style="61" hidden="1" customWidth="1"/>
    <col min="43" max="16384" width="11.42578125" style="9"/>
  </cols>
  <sheetData>
    <row r="1" spans="1:46" s="4" customFormat="1" x14ac:dyDescent="0.25">
      <c r="A1" s="1" t="s">
        <v>99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2"/>
      <c r="AR1" s="2"/>
      <c r="AS1" s="2"/>
      <c r="AT1" s="2"/>
    </row>
    <row r="2" spans="1:46" s="4" customFormat="1" x14ac:dyDescent="0.25">
      <c r="A2" s="1" t="s">
        <v>100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2"/>
      <c r="AR2" s="2"/>
      <c r="AS2" s="2"/>
      <c r="AT2" s="2"/>
    </row>
    <row r="3" spans="1:46" s="4" customForma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2"/>
      <c r="AR3" s="2"/>
      <c r="AS3" s="2"/>
      <c r="AT3" s="2"/>
    </row>
    <row r="4" spans="1:46" x14ac:dyDescent="0.25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7"/>
      <c r="AK4" s="7"/>
      <c r="AL4" s="7"/>
      <c r="AM4" s="7"/>
      <c r="AN4" s="7"/>
      <c r="AO4" s="7"/>
      <c r="AP4" s="7"/>
      <c r="AQ4" s="8"/>
      <c r="AR4" s="8"/>
      <c r="AS4" s="8"/>
      <c r="AT4" s="8"/>
    </row>
    <row r="5" spans="1:46" x14ac:dyDescent="0.25">
      <c r="A5" s="74" t="s">
        <v>97</v>
      </c>
      <c r="B5" s="74" t="s">
        <v>1</v>
      </c>
      <c r="C5" s="74" t="s">
        <v>2</v>
      </c>
      <c r="D5" s="74" t="s">
        <v>3</v>
      </c>
      <c r="E5" s="74" t="s">
        <v>4</v>
      </c>
      <c r="F5" s="74" t="s">
        <v>5</v>
      </c>
      <c r="G5" s="74" t="s">
        <v>180</v>
      </c>
      <c r="H5" s="74" t="s">
        <v>147</v>
      </c>
      <c r="I5" s="74" t="s">
        <v>7</v>
      </c>
      <c r="J5" s="74" t="s">
        <v>181</v>
      </c>
      <c r="K5" s="74" t="s">
        <v>182</v>
      </c>
      <c r="L5" s="10"/>
      <c r="M5" s="74" t="s">
        <v>8</v>
      </c>
      <c r="N5" s="74" t="s">
        <v>9</v>
      </c>
      <c r="O5" s="74" t="s">
        <v>183</v>
      </c>
      <c r="P5" s="74" t="s">
        <v>184</v>
      </c>
      <c r="Q5" s="74" t="s">
        <v>10</v>
      </c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 t="s">
        <v>11</v>
      </c>
      <c r="AH5" s="74" t="s">
        <v>12</v>
      </c>
      <c r="AI5" s="74" t="s">
        <v>13</v>
      </c>
      <c r="AJ5" s="7"/>
      <c r="AK5" s="7"/>
      <c r="AL5" s="7"/>
      <c r="AM5" s="7"/>
      <c r="AN5" s="7"/>
      <c r="AO5" s="7"/>
      <c r="AP5" s="7"/>
      <c r="AQ5" s="8"/>
      <c r="AR5" s="8"/>
      <c r="AS5" s="8"/>
      <c r="AT5" s="8"/>
    </row>
    <row r="6" spans="1:46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10"/>
      <c r="M6" s="74"/>
      <c r="N6" s="74"/>
      <c r="O6" s="74"/>
      <c r="P6" s="74"/>
      <c r="Q6" s="74" t="s">
        <v>14</v>
      </c>
      <c r="R6" s="74"/>
      <c r="S6" s="74" t="s">
        <v>15</v>
      </c>
      <c r="T6" s="74"/>
      <c r="U6" s="74" t="s">
        <v>16</v>
      </c>
      <c r="V6" s="74"/>
      <c r="W6" s="74" t="s">
        <v>17</v>
      </c>
      <c r="X6" s="74"/>
      <c r="Y6" s="74" t="s">
        <v>18</v>
      </c>
      <c r="Z6" s="74"/>
      <c r="AA6" s="74" t="s">
        <v>19</v>
      </c>
      <c r="AB6" s="74"/>
      <c r="AC6" s="74" t="s">
        <v>20</v>
      </c>
      <c r="AD6" s="74"/>
      <c r="AE6" s="74" t="s">
        <v>21</v>
      </c>
      <c r="AF6" s="74"/>
      <c r="AG6" s="74"/>
      <c r="AH6" s="74"/>
      <c r="AI6" s="74"/>
      <c r="AJ6" s="7"/>
      <c r="AK6" s="7"/>
      <c r="AL6" s="7"/>
      <c r="AM6" s="7"/>
      <c r="AN6" s="7"/>
      <c r="AO6" s="7"/>
      <c r="AP6" s="7"/>
      <c r="AQ6" s="8"/>
      <c r="AR6" s="8"/>
      <c r="AS6" s="8"/>
      <c r="AT6" s="8"/>
    </row>
    <row r="7" spans="1:46" x14ac:dyDescent="0.2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10"/>
      <c r="M7" s="74"/>
      <c r="N7" s="74"/>
      <c r="O7" s="74"/>
      <c r="P7" s="74"/>
      <c r="Q7" s="10" t="s">
        <v>22</v>
      </c>
      <c r="R7" s="10" t="s">
        <v>23</v>
      </c>
      <c r="S7" s="10" t="s">
        <v>22</v>
      </c>
      <c r="T7" s="10" t="s">
        <v>23</v>
      </c>
      <c r="U7" s="10" t="s">
        <v>22</v>
      </c>
      <c r="V7" s="10" t="s">
        <v>23</v>
      </c>
      <c r="W7" s="10" t="s">
        <v>22</v>
      </c>
      <c r="X7" s="10" t="s">
        <v>23</v>
      </c>
      <c r="Y7" s="10" t="s">
        <v>22</v>
      </c>
      <c r="Z7" s="10" t="s">
        <v>23</v>
      </c>
      <c r="AA7" s="10" t="s">
        <v>22</v>
      </c>
      <c r="AB7" s="10" t="s">
        <v>23</v>
      </c>
      <c r="AC7" s="10" t="s">
        <v>22</v>
      </c>
      <c r="AD7" s="10" t="s">
        <v>23</v>
      </c>
      <c r="AE7" s="10" t="s">
        <v>22</v>
      </c>
      <c r="AF7" s="10" t="s">
        <v>23</v>
      </c>
      <c r="AG7" s="74"/>
      <c r="AH7" s="74"/>
      <c r="AI7" s="74"/>
      <c r="AJ7" s="7"/>
      <c r="AK7" s="7"/>
      <c r="AL7" s="7"/>
      <c r="AM7" s="7"/>
      <c r="AN7" s="7"/>
      <c r="AO7" s="7"/>
      <c r="AP7" s="7"/>
      <c r="AQ7" s="8"/>
      <c r="AR7" s="8"/>
      <c r="AS7" s="8"/>
      <c r="AT7" s="8"/>
    </row>
    <row r="8" spans="1:46" ht="33.75" x14ac:dyDescent="0.25">
      <c r="A8" s="11" t="s">
        <v>142</v>
      </c>
      <c r="B8" s="12" t="s">
        <v>115</v>
      </c>
      <c r="C8" s="12"/>
      <c r="D8" s="12"/>
      <c r="E8" s="12" t="s">
        <v>53</v>
      </c>
      <c r="F8" s="12" t="s">
        <v>113</v>
      </c>
      <c r="G8" s="11" t="s">
        <v>52</v>
      </c>
      <c r="H8" s="11">
        <v>2</v>
      </c>
      <c r="I8" s="13" t="s">
        <v>92</v>
      </c>
      <c r="J8" s="12" t="s">
        <v>24</v>
      </c>
      <c r="K8" s="11" t="s">
        <v>25</v>
      </c>
      <c r="L8" s="11"/>
      <c r="M8" s="14">
        <v>1000000</v>
      </c>
      <c r="N8" s="12"/>
      <c r="O8" s="11" t="s">
        <v>26</v>
      </c>
      <c r="P8" s="11" t="s">
        <v>27</v>
      </c>
      <c r="Q8" s="15">
        <v>42185</v>
      </c>
      <c r="R8" s="11"/>
      <c r="S8" s="15">
        <f>+Q8+7</f>
        <v>42192</v>
      </c>
      <c r="T8" s="11"/>
      <c r="U8" s="15">
        <f>+S8+5</f>
        <v>42197</v>
      </c>
      <c r="V8" s="11"/>
      <c r="W8" s="15">
        <f>+U8+45</f>
        <v>42242</v>
      </c>
      <c r="X8" s="11"/>
      <c r="Y8" s="15">
        <f>+W8+20</f>
        <v>42262</v>
      </c>
      <c r="Z8" s="11"/>
      <c r="AA8" s="15">
        <f>+Y8+7</f>
        <v>42269</v>
      </c>
      <c r="AB8" s="11"/>
      <c r="AC8" s="15">
        <f>+AA8+5</f>
        <v>42274</v>
      </c>
      <c r="AD8" s="11"/>
      <c r="AE8" s="15">
        <f>+AC8+90</f>
        <v>42364</v>
      </c>
      <c r="AF8" s="11"/>
      <c r="AG8" s="11"/>
      <c r="AH8" s="11"/>
      <c r="AI8" s="11"/>
      <c r="AJ8" s="7"/>
      <c r="AK8" s="7"/>
      <c r="AL8" s="7"/>
      <c r="AM8" s="7"/>
      <c r="AN8" s="7"/>
      <c r="AO8" s="7"/>
      <c r="AP8" s="7"/>
      <c r="AQ8" s="8"/>
      <c r="AR8" s="8"/>
      <c r="AS8" s="8"/>
      <c r="AT8" s="8"/>
    </row>
    <row r="9" spans="1:46" s="29" customFormat="1" ht="33.75" x14ac:dyDescent="0.25">
      <c r="A9" s="11">
        <v>521</v>
      </c>
      <c r="B9" s="73" t="s">
        <v>223</v>
      </c>
      <c r="C9" s="12"/>
      <c r="D9" s="12"/>
      <c r="E9" s="12" t="s">
        <v>151</v>
      </c>
      <c r="F9" s="12"/>
      <c r="G9" s="11" t="s">
        <v>152</v>
      </c>
      <c r="H9" s="11">
        <v>1</v>
      </c>
      <c r="I9" s="28" t="s">
        <v>92</v>
      </c>
      <c r="J9" s="11" t="s">
        <v>24</v>
      </c>
      <c r="K9" s="68" t="s">
        <v>153</v>
      </c>
      <c r="L9" s="69"/>
      <c r="M9" s="14">
        <v>22000</v>
      </c>
      <c r="N9" s="15" t="s">
        <v>154</v>
      </c>
      <c r="O9" s="69"/>
      <c r="P9" s="11" t="s">
        <v>27</v>
      </c>
      <c r="Q9" s="12"/>
      <c r="R9" s="62"/>
      <c r="S9" s="12"/>
      <c r="T9" s="62"/>
      <c r="U9" s="12"/>
      <c r="V9" s="62"/>
      <c r="W9" s="12"/>
      <c r="X9" s="62"/>
      <c r="Y9" s="12"/>
      <c r="Z9" s="62"/>
      <c r="AA9" s="12"/>
      <c r="AB9" s="62"/>
      <c r="AC9" s="12"/>
      <c r="AD9" s="62"/>
      <c r="AE9" s="12"/>
      <c r="AF9" s="12"/>
      <c r="AG9" s="12"/>
      <c r="AH9" s="12"/>
      <c r="AI9" s="12"/>
      <c r="AJ9" s="63"/>
      <c r="AK9" s="63"/>
      <c r="AL9" s="63"/>
      <c r="AM9" s="63"/>
      <c r="AN9" s="63"/>
      <c r="AO9" s="63"/>
    </row>
    <row r="10" spans="1:46" s="29" customFormat="1" ht="78.75" x14ac:dyDescent="0.25">
      <c r="A10" s="11">
        <v>534</v>
      </c>
      <c r="B10" s="73" t="s">
        <v>223</v>
      </c>
      <c r="C10" s="12"/>
      <c r="D10" s="12"/>
      <c r="E10" s="12" t="s">
        <v>155</v>
      </c>
      <c r="F10" s="12"/>
      <c r="G10" s="11" t="s">
        <v>152</v>
      </c>
      <c r="H10" s="11">
        <v>1</v>
      </c>
      <c r="I10" s="28" t="s">
        <v>92</v>
      </c>
      <c r="J10" s="11" t="s">
        <v>24</v>
      </c>
      <c r="K10" s="68" t="s">
        <v>153</v>
      </c>
      <c r="L10" s="69"/>
      <c r="M10" s="14">
        <v>15000</v>
      </c>
      <c r="N10" s="15" t="s">
        <v>154</v>
      </c>
      <c r="O10" s="69"/>
      <c r="P10" s="11" t="s">
        <v>27</v>
      </c>
      <c r="Q10" s="12"/>
      <c r="R10" s="62"/>
      <c r="S10" s="12"/>
      <c r="T10" s="62"/>
      <c r="U10" s="12"/>
      <c r="V10" s="62"/>
      <c r="W10" s="12"/>
      <c r="X10" s="62"/>
      <c r="Y10" s="12"/>
      <c r="Z10" s="62"/>
      <c r="AA10" s="12"/>
      <c r="AB10" s="62"/>
      <c r="AC10" s="12"/>
      <c r="AD10" s="62"/>
      <c r="AE10" s="12"/>
      <c r="AF10" s="12"/>
      <c r="AG10" s="12"/>
      <c r="AH10" s="12"/>
      <c r="AI10" s="12"/>
      <c r="AJ10" s="63"/>
      <c r="AK10" s="63"/>
      <c r="AL10" s="63"/>
      <c r="AM10" s="63"/>
      <c r="AN10" s="63"/>
      <c r="AO10" s="63"/>
    </row>
    <row r="11" spans="1:46" s="29" customFormat="1" ht="33.75" x14ac:dyDescent="0.25">
      <c r="A11" s="11">
        <v>567</v>
      </c>
      <c r="B11" s="73" t="s">
        <v>223</v>
      </c>
      <c r="C11" s="12"/>
      <c r="D11" s="12"/>
      <c r="E11" s="12" t="s">
        <v>156</v>
      </c>
      <c r="F11" s="12"/>
      <c r="G11" s="11" t="s">
        <v>152</v>
      </c>
      <c r="H11" s="11">
        <v>1</v>
      </c>
      <c r="I11" s="28" t="s">
        <v>92</v>
      </c>
      <c r="J11" s="11" t="s">
        <v>24</v>
      </c>
      <c r="K11" s="68" t="s">
        <v>153</v>
      </c>
      <c r="L11" s="69"/>
      <c r="M11" s="14">
        <v>12858</v>
      </c>
      <c r="N11" s="15" t="s">
        <v>55</v>
      </c>
      <c r="O11" s="69"/>
      <c r="P11" s="11" t="s">
        <v>27</v>
      </c>
      <c r="Q11" s="12"/>
      <c r="R11" s="62"/>
      <c r="S11" s="12"/>
      <c r="T11" s="62"/>
      <c r="U11" s="12"/>
      <c r="V11" s="62"/>
      <c r="W11" s="12"/>
      <c r="X11" s="62"/>
      <c r="Y11" s="12"/>
      <c r="Z11" s="62"/>
      <c r="AA11" s="12"/>
      <c r="AB11" s="62"/>
      <c r="AC11" s="12"/>
      <c r="AD11" s="62"/>
      <c r="AE11" s="12"/>
      <c r="AF11" s="12"/>
      <c r="AG11" s="12"/>
      <c r="AH11" s="12"/>
      <c r="AI11" s="12"/>
      <c r="AJ11" s="63"/>
      <c r="AK11" s="63"/>
      <c r="AL11" s="63"/>
      <c r="AM11" s="63"/>
      <c r="AN11" s="63"/>
      <c r="AO11" s="63"/>
    </row>
    <row r="12" spans="1:46" s="29" customFormat="1" ht="33.75" x14ac:dyDescent="0.25">
      <c r="A12" s="11">
        <v>627</v>
      </c>
      <c r="B12" s="73" t="s">
        <v>223</v>
      </c>
      <c r="C12" s="12"/>
      <c r="D12" s="12"/>
      <c r="E12" s="12" t="s">
        <v>157</v>
      </c>
      <c r="F12" s="12"/>
      <c r="G12" s="11" t="s">
        <v>56</v>
      </c>
      <c r="H12" s="11" t="s">
        <v>158</v>
      </c>
      <c r="I12" s="28" t="s">
        <v>92</v>
      </c>
      <c r="J12" s="11" t="s">
        <v>24</v>
      </c>
      <c r="K12" s="68" t="s">
        <v>153</v>
      </c>
      <c r="L12" s="69"/>
      <c r="M12" s="14">
        <v>450000</v>
      </c>
      <c r="N12" s="15" t="s">
        <v>154</v>
      </c>
      <c r="O12" s="69"/>
      <c r="P12" s="11" t="s">
        <v>27</v>
      </c>
      <c r="Q12" s="12"/>
      <c r="R12" s="62"/>
      <c r="S12" s="12"/>
      <c r="T12" s="62"/>
      <c r="U12" s="12"/>
      <c r="V12" s="62"/>
      <c r="W12" s="12"/>
      <c r="X12" s="62"/>
      <c r="Y12" s="12"/>
      <c r="Z12" s="62"/>
      <c r="AA12" s="12"/>
      <c r="AB12" s="62"/>
      <c r="AC12" s="12"/>
      <c r="AD12" s="62"/>
      <c r="AE12" s="12"/>
      <c r="AF12" s="12"/>
      <c r="AG12" s="12"/>
      <c r="AH12" s="12"/>
      <c r="AI12" s="12"/>
      <c r="AJ12" s="63"/>
      <c r="AK12" s="63"/>
      <c r="AL12" s="63"/>
      <c r="AM12" s="63"/>
      <c r="AN12" s="63"/>
      <c r="AO12" s="63"/>
    </row>
    <row r="13" spans="1:46" s="29" customFormat="1" ht="33.75" x14ac:dyDescent="0.25">
      <c r="A13" s="11">
        <v>826</v>
      </c>
      <c r="B13" s="73" t="s">
        <v>223</v>
      </c>
      <c r="C13" s="12"/>
      <c r="D13" s="12"/>
      <c r="E13" s="12" t="s">
        <v>159</v>
      </c>
      <c r="F13" s="12"/>
      <c r="G13" s="11" t="s">
        <v>52</v>
      </c>
      <c r="H13" s="11" t="s">
        <v>158</v>
      </c>
      <c r="I13" s="28" t="s">
        <v>92</v>
      </c>
      <c r="J13" s="11" t="s">
        <v>24</v>
      </c>
      <c r="K13" s="68" t="s">
        <v>153</v>
      </c>
      <c r="L13" s="69"/>
      <c r="M13" s="14">
        <v>1714285</v>
      </c>
      <c r="N13" s="15" t="s">
        <v>154</v>
      </c>
      <c r="O13" s="69"/>
      <c r="P13" s="11" t="s">
        <v>27</v>
      </c>
      <c r="Q13" s="12"/>
      <c r="R13" s="62"/>
      <c r="S13" s="12"/>
      <c r="T13" s="62"/>
      <c r="U13" s="12"/>
      <c r="V13" s="62"/>
      <c r="W13" s="12"/>
      <c r="X13" s="62"/>
      <c r="Y13" s="12"/>
      <c r="Z13" s="62"/>
      <c r="AA13" s="12"/>
      <c r="AB13" s="62"/>
      <c r="AC13" s="12"/>
      <c r="AD13" s="62"/>
      <c r="AE13" s="12"/>
      <c r="AF13" s="12"/>
      <c r="AG13" s="12"/>
      <c r="AH13" s="12"/>
      <c r="AI13" s="12"/>
      <c r="AJ13" s="63"/>
      <c r="AK13" s="63"/>
      <c r="AL13" s="63"/>
      <c r="AM13" s="63"/>
      <c r="AN13" s="63"/>
      <c r="AO13" s="63"/>
    </row>
    <row r="14" spans="1:46" s="29" customFormat="1" ht="45" x14ac:dyDescent="0.25">
      <c r="A14" s="11">
        <v>898</v>
      </c>
      <c r="B14" s="73" t="s">
        <v>223</v>
      </c>
      <c r="C14" s="12"/>
      <c r="D14" s="12"/>
      <c r="E14" s="12" t="s">
        <v>160</v>
      </c>
      <c r="F14" s="12"/>
      <c r="G14" s="11" t="s">
        <v>56</v>
      </c>
      <c r="H14" s="11" t="s">
        <v>158</v>
      </c>
      <c r="I14" s="28" t="s">
        <v>92</v>
      </c>
      <c r="J14" s="11" t="s">
        <v>24</v>
      </c>
      <c r="K14" s="68" t="s">
        <v>153</v>
      </c>
      <c r="L14" s="69"/>
      <c r="M14" s="14">
        <v>293429</v>
      </c>
      <c r="N14" s="15" t="s">
        <v>154</v>
      </c>
      <c r="O14" s="69"/>
      <c r="P14" s="11" t="s">
        <v>27</v>
      </c>
      <c r="Q14" s="12"/>
      <c r="R14" s="62"/>
      <c r="S14" s="12"/>
      <c r="T14" s="62"/>
      <c r="U14" s="12"/>
      <c r="V14" s="62"/>
      <c r="W14" s="12"/>
      <c r="X14" s="62"/>
      <c r="Y14" s="12"/>
      <c r="Z14" s="62"/>
      <c r="AA14" s="12"/>
      <c r="AB14" s="62"/>
      <c r="AC14" s="12"/>
      <c r="AD14" s="62"/>
      <c r="AE14" s="12"/>
      <c r="AF14" s="12"/>
      <c r="AG14" s="12"/>
      <c r="AH14" s="12"/>
      <c r="AI14" s="12"/>
      <c r="AJ14" s="63"/>
      <c r="AK14" s="63"/>
      <c r="AL14" s="63"/>
      <c r="AM14" s="63"/>
      <c r="AN14" s="63"/>
      <c r="AO14" s="63"/>
    </row>
    <row r="15" spans="1:46" s="29" customFormat="1" ht="33.75" x14ac:dyDescent="0.25">
      <c r="A15" s="11">
        <v>970</v>
      </c>
      <c r="B15" s="73" t="s">
        <v>223</v>
      </c>
      <c r="C15" s="12"/>
      <c r="D15" s="12"/>
      <c r="E15" s="12" t="s">
        <v>161</v>
      </c>
      <c r="F15" s="12"/>
      <c r="G15" s="11" t="s">
        <v>56</v>
      </c>
      <c r="H15" s="11" t="s">
        <v>158</v>
      </c>
      <c r="I15" s="28" t="s">
        <v>92</v>
      </c>
      <c r="J15" s="11" t="s">
        <v>24</v>
      </c>
      <c r="K15" s="68" t="s">
        <v>153</v>
      </c>
      <c r="L15" s="69"/>
      <c r="M15" s="14">
        <v>121429</v>
      </c>
      <c r="N15" s="15" t="s">
        <v>55</v>
      </c>
      <c r="O15" s="69"/>
      <c r="P15" s="11" t="s">
        <v>27</v>
      </c>
      <c r="Q15" s="12"/>
      <c r="R15" s="62"/>
      <c r="S15" s="12"/>
      <c r="T15" s="62"/>
      <c r="U15" s="12"/>
      <c r="V15" s="62"/>
      <c r="W15" s="12"/>
      <c r="X15" s="62"/>
      <c r="Y15" s="12"/>
      <c r="Z15" s="62"/>
      <c r="AA15" s="12"/>
      <c r="AB15" s="62"/>
      <c r="AC15" s="12"/>
      <c r="AD15" s="62"/>
      <c r="AE15" s="12"/>
      <c r="AF15" s="12"/>
      <c r="AG15" s="12"/>
      <c r="AH15" s="12"/>
      <c r="AI15" s="12"/>
      <c r="AJ15" s="63"/>
      <c r="AK15" s="63"/>
      <c r="AL15" s="63"/>
      <c r="AM15" s="63"/>
      <c r="AN15" s="63"/>
      <c r="AO15" s="63"/>
    </row>
    <row r="16" spans="1:46" s="29" customFormat="1" ht="33.75" x14ac:dyDescent="0.25">
      <c r="A16" s="11">
        <v>1015</v>
      </c>
      <c r="B16" s="73" t="s">
        <v>223</v>
      </c>
      <c r="C16" s="12"/>
      <c r="D16" s="12"/>
      <c r="E16" s="12" t="s">
        <v>162</v>
      </c>
      <c r="F16" s="12"/>
      <c r="G16" s="11" t="s">
        <v>56</v>
      </c>
      <c r="H16" s="11" t="s">
        <v>158</v>
      </c>
      <c r="I16" s="28" t="s">
        <v>92</v>
      </c>
      <c r="J16" s="11" t="s">
        <v>24</v>
      </c>
      <c r="K16" s="68" t="s">
        <v>153</v>
      </c>
      <c r="L16" s="69"/>
      <c r="M16" s="14">
        <v>385714</v>
      </c>
      <c r="N16" s="15" t="s">
        <v>154</v>
      </c>
      <c r="O16" s="69"/>
      <c r="P16" s="11" t="s">
        <v>27</v>
      </c>
      <c r="Q16" s="12"/>
      <c r="R16" s="62"/>
      <c r="S16" s="12"/>
      <c r="T16" s="62"/>
      <c r="U16" s="12"/>
      <c r="V16" s="62"/>
      <c r="W16" s="12"/>
      <c r="X16" s="62"/>
      <c r="Y16" s="12"/>
      <c r="Z16" s="62"/>
      <c r="AA16" s="12"/>
      <c r="AB16" s="62"/>
      <c r="AC16" s="12"/>
      <c r="AD16" s="62"/>
      <c r="AE16" s="12"/>
      <c r="AF16" s="12"/>
      <c r="AG16" s="12"/>
      <c r="AH16" s="12"/>
      <c r="AI16" s="12"/>
      <c r="AJ16" s="63"/>
      <c r="AK16" s="63"/>
      <c r="AL16" s="63"/>
      <c r="AM16" s="63"/>
      <c r="AN16" s="63"/>
      <c r="AO16" s="63"/>
    </row>
    <row r="17" spans="1:41" s="29" customFormat="1" ht="33.75" x14ac:dyDescent="0.25">
      <c r="A17" s="11">
        <v>1087</v>
      </c>
      <c r="B17" s="73" t="s">
        <v>223</v>
      </c>
      <c r="C17" s="12"/>
      <c r="D17" s="12"/>
      <c r="E17" s="12" t="s">
        <v>163</v>
      </c>
      <c r="F17" s="12"/>
      <c r="G17" s="11" t="s">
        <v>56</v>
      </c>
      <c r="H17" s="11">
        <v>1</v>
      </c>
      <c r="I17" s="28" t="s">
        <v>92</v>
      </c>
      <c r="J17" s="11" t="s">
        <v>24</v>
      </c>
      <c r="K17" s="68" t="s">
        <v>153</v>
      </c>
      <c r="L17" s="69"/>
      <c r="M17" s="14">
        <v>214333</v>
      </c>
      <c r="N17" s="15" t="s">
        <v>55</v>
      </c>
      <c r="O17" s="69"/>
      <c r="P17" s="11" t="s">
        <v>27</v>
      </c>
      <c r="Q17" s="12"/>
      <c r="R17" s="62"/>
      <c r="S17" s="12"/>
      <c r="T17" s="62"/>
      <c r="U17" s="12"/>
      <c r="V17" s="62"/>
      <c r="W17" s="12"/>
      <c r="X17" s="62"/>
      <c r="Y17" s="12"/>
      <c r="Z17" s="62"/>
      <c r="AA17" s="12"/>
      <c r="AB17" s="62"/>
      <c r="AC17" s="12"/>
      <c r="AD17" s="62"/>
      <c r="AE17" s="12"/>
      <c r="AF17" s="12"/>
      <c r="AG17" s="12"/>
      <c r="AH17" s="12"/>
      <c r="AI17" s="12"/>
      <c r="AJ17" s="63"/>
      <c r="AK17" s="63"/>
      <c r="AL17" s="63"/>
      <c r="AM17" s="63"/>
      <c r="AN17" s="63"/>
      <c r="AO17" s="63"/>
    </row>
    <row r="18" spans="1:41" s="29" customFormat="1" ht="33.75" x14ac:dyDescent="0.25">
      <c r="A18" s="11">
        <v>2120</v>
      </c>
      <c r="B18" s="73" t="s">
        <v>223</v>
      </c>
      <c r="C18" s="12"/>
      <c r="D18" s="12"/>
      <c r="E18" s="12" t="s">
        <v>164</v>
      </c>
      <c r="F18" s="12"/>
      <c r="G18" s="11" t="s">
        <v>56</v>
      </c>
      <c r="H18" s="11">
        <v>1</v>
      </c>
      <c r="I18" s="28" t="s">
        <v>92</v>
      </c>
      <c r="J18" s="11" t="s">
        <v>24</v>
      </c>
      <c r="K18" s="68" t="s">
        <v>153</v>
      </c>
      <c r="L18" s="69"/>
      <c r="M18" s="14">
        <v>65000</v>
      </c>
      <c r="N18" s="15" t="s">
        <v>55</v>
      </c>
      <c r="O18" s="69"/>
      <c r="P18" s="11" t="s">
        <v>27</v>
      </c>
      <c r="Q18" s="12"/>
      <c r="R18" s="62"/>
      <c r="S18" s="12"/>
      <c r="T18" s="62"/>
      <c r="U18" s="12"/>
      <c r="V18" s="62"/>
      <c r="W18" s="12"/>
      <c r="X18" s="62"/>
      <c r="Y18" s="12"/>
      <c r="Z18" s="62"/>
      <c r="AA18" s="12"/>
      <c r="AB18" s="62"/>
      <c r="AC18" s="12"/>
      <c r="AD18" s="62"/>
      <c r="AE18" s="12"/>
      <c r="AF18" s="12"/>
      <c r="AG18" s="12"/>
      <c r="AH18" s="12"/>
      <c r="AI18" s="12"/>
      <c r="AJ18" s="63"/>
      <c r="AK18" s="63"/>
      <c r="AL18" s="63"/>
      <c r="AM18" s="63"/>
      <c r="AN18" s="63"/>
      <c r="AO18" s="63"/>
    </row>
    <row r="19" spans="1:41" s="29" customFormat="1" ht="33.75" x14ac:dyDescent="0.25">
      <c r="A19" s="11">
        <v>2120</v>
      </c>
      <c r="B19" s="73" t="s">
        <v>223</v>
      </c>
      <c r="C19" s="12"/>
      <c r="D19" s="12"/>
      <c r="E19" s="12" t="s">
        <v>165</v>
      </c>
      <c r="F19" s="12"/>
      <c r="G19" s="11" t="s">
        <v>56</v>
      </c>
      <c r="H19" s="11">
        <v>1</v>
      </c>
      <c r="I19" s="28" t="s">
        <v>92</v>
      </c>
      <c r="J19" s="11" t="s">
        <v>24</v>
      </c>
      <c r="K19" s="68" t="s">
        <v>153</v>
      </c>
      <c r="L19" s="69"/>
      <c r="M19" s="14">
        <v>140000</v>
      </c>
      <c r="N19" s="15" t="s">
        <v>55</v>
      </c>
      <c r="O19" s="69"/>
      <c r="P19" s="11" t="s">
        <v>27</v>
      </c>
      <c r="Q19" s="12"/>
      <c r="R19" s="62"/>
      <c r="S19" s="12"/>
      <c r="T19" s="62"/>
      <c r="U19" s="12"/>
      <c r="V19" s="62"/>
      <c r="W19" s="12"/>
      <c r="X19" s="62"/>
      <c r="Y19" s="12"/>
      <c r="Z19" s="62"/>
      <c r="AA19" s="12"/>
      <c r="AB19" s="62"/>
      <c r="AC19" s="12"/>
      <c r="AD19" s="62"/>
      <c r="AE19" s="12"/>
      <c r="AF19" s="12"/>
      <c r="AG19" s="12"/>
      <c r="AH19" s="12"/>
      <c r="AI19" s="12"/>
      <c r="AJ19" s="63"/>
      <c r="AK19" s="63"/>
      <c r="AL19" s="63"/>
      <c r="AM19" s="63"/>
      <c r="AN19" s="63"/>
      <c r="AO19" s="63"/>
    </row>
    <row r="20" spans="1:41" s="29" customFormat="1" ht="33.75" x14ac:dyDescent="0.25">
      <c r="A20" s="11">
        <v>2162</v>
      </c>
      <c r="B20" s="73" t="s">
        <v>223</v>
      </c>
      <c r="C20" s="12"/>
      <c r="D20" s="12"/>
      <c r="E20" s="12" t="s">
        <v>166</v>
      </c>
      <c r="F20" s="12"/>
      <c r="G20" s="11" t="s">
        <v>56</v>
      </c>
      <c r="H20" s="11">
        <v>1</v>
      </c>
      <c r="I20" s="28" t="s">
        <v>92</v>
      </c>
      <c r="J20" s="11" t="s">
        <v>24</v>
      </c>
      <c r="K20" s="68" t="s">
        <v>153</v>
      </c>
      <c r="L20" s="69"/>
      <c r="M20" s="14">
        <v>90000</v>
      </c>
      <c r="N20" s="15" t="s">
        <v>55</v>
      </c>
      <c r="O20" s="69"/>
      <c r="P20" s="11" t="s">
        <v>27</v>
      </c>
      <c r="Q20" s="12"/>
      <c r="R20" s="62"/>
      <c r="S20" s="12"/>
      <c r="T20" s="62"/>
      <c r="U20" s="12"/>
      <c r="V20" s="62"/>
      <c r="W20" s="12"/>
      <c r="X20" s="62"/>
      <c r="Y20" s="12"/>
      <c r="Z20" s="62"/>
      <c r="AA20" s="12"/>
      <c r="AB20" s="62"/>
      <c r="AC20" s="12"/>
      <c r="AD20" s="62"/>
      <c r="AE20" s="12"/>
      <c r="AF20" s="12"/>
      <c r="AG20" s="12"/>
      <c r="AH20" s="12"/>
      <c r="AI20" s="12"/>
      <c r="AJ20" s="63"/>
      <c r="AK20" s="63"/>
      <c r="AL20" s="63"/>
      <c r="AM20" s="63"/>
      <c r="AN20" s="63"/>
      <c r="AO20" s="63"/>
    </row>
    <row r="21" spans="1:41" s="29" customFormat="1" ht="33.75" x14ac:dyDescent="0.25">
      <c r="A21" s="11">
        <v>2162</v>
      </c>
      <c r="B21" s="73" t="s">
        <v>223</v>
      </c>
      <c r="C21" s="12"/>
      <c r="D21" s="12"/>
      <c r="E21" s="12" t="s">
        <v>167</v>
      </c>
      <c r="F21" s="12"/>
      <c r="G21" s="11" t="s">
        <v>152</v>
      </c>
      <c r="H21" s="11">
        <v>1</v>
      </c>
      <c r="I21" s="28" t="s">
        <v>92</v>
      </c>
      <c r="J21" s="11" t="s">
        <v>24</v>
      </c>
      <c r="K21" s="68" t="s">
        <v>153</v>
      </c>
      <c r="L21" s="69"/>
      <c r="M21" s="14">
        <v>10000</v>
      </c>
      <c r="N21" s="15" t="s">
        <v>55</v>
      </c>
      <c r="O21" s="69"/>
      <c r="P21" s="11" t="s">
        <v>27</v>
      </c>
      <c r="Q21" s="12"/>
      <c r="R21" s="62"/>
      <c r="S21" s="12"/>
      <c r="T21" s="62"/>
      <c r="U21" s="12"/>
      <c r="V21" s="62"/>
      <c r="W21" s="12"/>
      <c r="X21" s="62"/>
      <c r="Y21" s="12"/>
      <c r="Z21" s="62"/>
      <c r="AA21" s="12"/>
      <c r="AB21" s="62"/>
      <c r="AC21" s="12"/>
      <c r="AD21" s="62"/>
      <c r="AE21" s="12"/>
      <c r="AF21" s="12"/>
      <c r="AG21" s="12"/>
      <c r="AH21" s="12"/>
      <c r="AI21" s="12"/>
      <c r="AJ21" s="63"/>
      <c r="AK21" s="63"/>
      <c r="AL21" s="63"/>
      <c r="AM21" s="63"/>
      <c r="AN21" s="63"/>
      <c r="AO21" s="63"/>
    </row>
    <row r="22" spans="1:41" s="29" customFormat="1" ht="33.75" x14ac:dyDescent="0.25">
      <c r="A22" s="11">
        <v>2192</v>
      </c>
      <c r="B22" s="73" t="s">
        <v>223</v>
      </c>
      <c r="C22" s="12"/>
      <c r="D22" s="12"/>
      <c r="E22" s="12" t="s">
        <v>168</v>
      </c>
      <c r="F22" s="12"/>
      <c r="G22" s="11" t="s">
        <v>152</v>
      </c>
      <c r="H22" s="11">
        <v>1</v>
      </c>
      <c r="I22" s="28" t="s">
        <v>92</v>
      </c>
      <c r="J22" s="11" t="s">
        <v>24</v>
      </c>
      <c r="K22" s="68" t="s">
        <v>153</v>
      </c>
      <c r="L22" s="69"/>
      <c r="M22" s="14">
        <v>15000</v>
      </c>
      <c r="N22" s="15" t="s">
        <v>55</v>
      </c>
      <c r="O22" s="69"/>
      <c r="P22" s="11" t="s">
        <v>27</v>
      </c>
      <c r="Q22" s="12"/>
      <c r="R22" s="62"/>
      <c r="S22" s="12"/>
      <c r="T22" s="62"/>
      <c r="U22" s="12"/>
      <c r="V22" s="62"/>
      <c r="W22" s="12"/>
      <c r="X22" s="62"/>
      <c r="Y22" s="12"/>
      <c r="Z22" s="62"/>
      <c r="AA22" s="12"/>
      <c r="AB22" s="62"/>
      <c r="AC22" s="12"/>
      <c r="AD22" s="62"/>
      <c r="AE22" s="12"/>
      <c r="AF22" s="12"/>
      <c r="AG22" s="12"/>
      <c r="AH22" s="12"/>
      <c r="AI22" s="12"/>
      <c r="AJ22" s="63"/>
      <c r="AK22" s="63"/>
      <c r="AL22" s="63"/>
      <c r="AM22" s="63"/>
      <c r="AN22" s="63"/>
      <c r="AO22" s="63"/>
    </row>
    <row r="23" spans="1:41" s="29" customFormat="1" ht="33.75" x14ac:dyDescent="0.25">
      <c r="A23" s="11">
        <v>2192</v>
      </c>
      <c r="B23" s="73" t="s">
        <v>223</v>
      </c>
      <c r="C23" s="12"/>
      <c r="D23" s="12"/>
      <c r="E23" s="12" t="s">
        <v>169</v>
      </c>
      <c r="F23" s="12"/>
      <c r="G23" s="11" t="s">
        <v>152</v>
      </c>
      <c r="H23" s="11">
        <v>1</v>
      </c>
      <c r="I23" s="28" t="s">
        <v>92</v>
      </c>
      <c r="J23" s="11" t="s">
        <v>24</v>
      </c>
      <c r="K23" s="68" t="s">
        <v>153</v>
      </c>
      <c r="L23" s="69"/>
      <c r="M23" s="14">
        <v>10000</v>
      </c>
      <c r="N23" s="15" t="s">
        <v>55</v>
      </c>
      <c r="O23" s="69"/>
      <c r="P23" s="11" t="s">
        <v>27</v>
      </c>
      <c r="Q23" s="12"/>
      <c r="R23" s="62"/>
      <c r="S23" s="12"/>
      <c r="T23" s="62"/>
      <c r="U23" s="12"/>
      <c r="V23" s="62"/>
      <c r="W23" s="12"/>
      <c r="X23" s="62"/>
      <c r="Y23" s="12"/>
      <c r="Z23" s="62"/>
      <c r="AA23" s="12"/>
      <c r="AB23" s="62"/>
      <c r="AC23" s="12"/>
      <c r="AD23" s="62"/>
      <c r="AE23" s="12"/>
      <c r="AF23" s="12"/>
      <c r="AG23" s="12"/>
      <c r="AH23" s="12"/>
      <c r="AI23" s="12"/>
      <c r="AJ23" s="63"/>
      <c r="AK23" s="63"/>
      <c r="AL23" s="63"/>
      <c r="AM23" s="63"/>
      <c r="AN23" s="63"/>
      <c r="AO23" s="63"/>
    </row>
    <row r="24" spans="1:41" s="29" customFormat="1" ht="33.75" x14ac:dyDescent="0.25">
      <c r="A24" s="11">
        <v>2207</v>
      </c>
      <c r="B24" s="73" t="s">
        <v>223</v>
      </c>
      <c r="C24" s="12"/>
      <c r="D24" s="12"/>
      <c r="E24" s="12" t="s">
        <v>170</v>
      </c>
      <c r="F24" s="12"/>
      <c r="G24" s="11" t="s">
        <v>152</v>
      </c>
      <c r="H24" s="11">
        <v>1</v>
      </c>
      <c r="I24" s="28" t="s">
        <v>92</v>
      </c>
      <c r="J24" s="11" t="s">
        <v>24</v>
      </c>
      <c r="K24" s="68" t="s">
        <v>153</v>
      </c>
      <c r="L24" s="69"/>
      <c r="M24" s="14">
        <v>5000</v>
      </c>
      <c r="N24" s="15" t="s">
        <v>55</v>
      </c>
      <c r="O24" s="69"/>
      <c r="P24" s="11" t="s">
        <v>27</v>
      </c>
      <c r="Q24" s="12"/>
      <c r="R24" s="62"/>
      <c r="S24" s="12"/>
      <c r="T24" s="62"/>
      <c r="U24" s="12"/>
      <c r="V24" s="62"/>
      <c r="W24" s="12"/>
      <c r="X24" s="62"/>
      <c r="Y24" s="12"/>
      <c r="Z24" s="62"/>
      <c r="AA24" s="12"/>
      <c r="AB24" s="62"/>
      <c r="AC24" s="12"/>
      <c r="AD24" s="62"/>
      <c r="AE24" s="12"/>
      <c r="AF24" s="12"/>
      <c r="AG24" s="12"/>
      <c r="AH24" s="12"/>
      <c r="AI24" s="12"/>
      <c r="AJ24" s="63"/>
      <c r="AK24" s="63"/>
      <c r="AL24" s="63"/>
      <c r="AM24" s="63"/>
      <c r="AN24" s="63"/>
      <c r="AO24" s="63"/>
    </row>
    <row r="25" spans="1:41" s="29" customFormat="1" ht="33.75" x14ac:dyDescent="0.25">
      <c r="A25" s="11">
        <v>2213</v>
      </c>
      <c r="B25" s="73" t="s">
        <v>223</v>
      </c>
      <c r="C25" s="12"/>
      <c r="D25" s="12"/>
      <c r="E25" s="12" t="s">
        <v>171</v>
      </c>
      <c r="F25" s="12"/>
      <c r="G25" s="11" t="s">
        <v>152</v>
      </c>
      <c r="H25" s="11">
        <v>1</v>
      </c>
      <c r="I25" s="28" t="s">
        <v>92</v>
      </c>
      <c r="J25" s="11" t="s">
        <v>24</v>
      </c>
      <c r="K25" s="68" t="s">
        <v>153</v>
      </c>
      <c r="L25" s="69"/>
      <c r="M25" s="14">
        <v>4000</v>
      </c>
      <c r="N25" s="15" t="s">
        <v>55</v>
      </c>
      <c r="O25" s="69"/>
      <c r="P25" s="11" t="s">
        <v>27</v>
      </c>
      <c r="Q25" s="12"/>
      <c r="R25" s="62"/>
      <c r="S25" s="12"/>
      <c r="T25" s="62"/>
      <c r="U25" s="12"/>
      <c r="V25" s="62"/>
      <c r="W25" s="12"/>
      <c r="X25" s="62"/>
      <c r="Y25" s="12"/>
      <c r="Z25" s="62"/>
      <c r="AA25" s="12"/>
      <c r="AB25" s="62"/>
      <c r="AC25" s="12"/>
      <c r="AD25" s="62"/>
      <c r="AE25" s="12"/>
      <c r="AF25" s="12"/>
      <c r="AG25" s="12"/>
      <c r="AH25" s="12"/>
      <c r="AI25" s="12"/>
      <c r="AJ25" s="63"/>
      <c r="AK25" s="63"/>
      <c r="AL25" s="63"/>
      <c r="AM25" s="63"/>
      <c r="AN25" s="63"/>
      <c r="AO25" s="63"/>
    </row>
    <row r="26" spans="1:41" s="29" customFormat="1" ht="33.75" x14ac:dyDescent="0.25">
      <c r="A26" s="11">
        <v>2213</v>
      </c>
      <c r="B26" s="73" t="s">
        <v>223</v>
      </c>
      <c r="C26" s="12"/>
      <c r="D26" s="12"/>
      <c r="E26" s="12" t="s">
        <v>172</v>
      </c>
      <c r="F26" s="12"/>
      <c r="G26" s="11" t="s">
        <v>56</v>
      </c>
      <c r="H26" s="11">
        <v>1</v>
      </c>
      <c r="I26" s="28" t="s">
        <v>92</v>
      </c>
      <c r="J26" s="11" t="s">
        <v>24</v>
      </c>
      <c r="K26" s="68" t="s">
        <v>153</v>
      </c>
      <c r="L26" s="69"/>
      <c r="M26" s="14">
        <v>100000</v>
      </c>
      <c r="N26" s="15" t="s">
        <v>55</v>
      </c>
      <c r="O26" s="69"/>
      <c r="P26" s="11" t="s">
        <v>27</v>
      </c>
      <c r="Q26" s="12"/>
      <c r="R26" s="62"/>
      <c r="S26" s="12"/>
      <c r="T26" s="62"/>
      <c r="U26" s="12"/>
      <c r="V26" s="62"/>
      <c r="W26" s="12"/>
      <c r="X26" s="62"/>
      <c r="Y26" s="12"/>
      <c r="Z26" s="62"/>
      <c r="AA26" s="12"/>
      <c r="AB26" s="62"/>
      <c r="AC26" s="12"/>
      <c r="AD26" s="62"/>
      <c r="AE26" s="12"/>
      <c r="AF26" s="12"/>
      <c r="AG26" s="12"/>
      <c r="AH26" s="12"/>
      <c r="AI26" s="12"/>
      <c r="AJ26" s="63"/>
      <c r="AK26" s="63"/>
      <c r="AL26" s="63"/>
      <c r="AM26" s="63"/>
      <c r="AN26" s="63"/>
      <c r="AO26" s="63"/>
    </row>
    <row r="27" spans="1:41" s="29" customFormat="1" ht="33.75" x14ac:dyDescent="0.25">
      <c r="A27" s="11">
        <v>2213</v>
      </c>
      <c r="B27" s="73" t="s">
        <v>223</v>
      </c>
      <c r="C27" s="12"/>
      <c r="D27" s="12"/>
      <c r="E27" s="12" t="s">
        <v>173</v>
      </c>
      <c r="F27" s="12"/>
      <c r="G27" s="11" t="s">
        <v>56</v>
      </c>
      <c r="H27" s="11">
        <v>1</v>
      </c>
      <c r="I27" s="28" t="s">
        <v>92</v>
      </c>
      <c r="J27" s="11" t="s">
        <v>24</v>
      </c>
      <c r="K27" s="68" t="s">
        <v>153</v>
      </c>
      <c r="L27" s="69"/>
      <c r="M27" s="14">
        <v>100000</v>
      </c>
      <c r="N27" s="15" t="s">
        <v>55</v>
      </c>
      <c r="O27" s="69"/>
      <c r="P27" s="11" t="s">
        <v>27</v>
      </c>
      <c r="Q27" s="12"/>
      <c r="R27" s="62"/>
      <c r="S27" s="12"/>
      <c r="T27" s="62"/>
      <c r="U27" s="12"/>
      <c r="V27" s="62"/>
      <c r="W27" s="12"/>
      <c r="X27" s="62"/>
      <c r="Y27" s="12"/>
      <c r="Z27" s="62"/>
      <c r="AA27" s="12"/>
      <c r="AB27" s="62"/>
      <c r="AC27" s="12"/>
      <c r="AD27" s="62"/>
      <c r="AE27" s="12"/>
      <c r="AF27" s="12"/>
      <c r="AG27" s="12"/>
      <c r="AH27" s="12"/>
      <c r="AI27" s="12"/>
      <c r="AJ27" s="63"/>
      <c r="AK27" s="63"/>
      <c r="AL27" s="63"/>
      <c r="AM27" s="63"/>
      <c r="AN27" s="63"/>
      <c r="AO27" s="63"/>
    </row>
    <row r="28" spans="1:41" s="29" customFormat="1" ht="33.75" x14ac:dyDescent="0.25">
      <c r="A28" s="11">
        <v>3981</v>
      </c>
      <c r="B28" s="73" t="s">
        <v>223</v>
      </c>
      <c r="C28" s="12"/>
      <c r="D28" s="12"/>
      <c r="E28" s="12" t="s">
        <v>174</v>
      </c>
      <c r="F28" s="12"/>
      <c r="G28" s="11" t="s">
        <v>152</v>
      </c>
      <c r="H28" s="11">
        <v>1</v>
      </c>
      <c r="I28" s="28" t="s">
        <v>92</v>
      </c>
      <c r="J28" s="11" t="s">
        <v>24</v>
      </c>
      <c r="K28" s="68" t="s">
        <v>153</v>
      </c>
      <c r="L28" s="69"/>
      <c r="M28" s="14">
        <v>12000</v>
      </c>
      <c r="N28" s="15" t="s">
        <v>55</v>
      </c>
      <c r="O28" s="69"/>
      <c r="P28" s="11" t="s">
        <v>27</v>
      </c>
      <c r="Q28" s="12"/>
      <c r="R28" s="62"/>
      <c r="S28" s="12"/>
      <c r="T28" s="62"/>
      <c r="U28" s="12"/>
      <c r="V28" s="62"/>
      <c r="W28" s="12"/>
      <c r="X28" s="62"/>
      <c r="Y28" s="12"/>
      <c r="Z28" s="62"/>
      <c r="AA28" s="12"/>
      <c r="AB28" s="62"/>
      <c r="AC28" s="12"/>
      <c r="AD28" s="62"/>
      <c r="AE28" s="12"/>
      <c r="AF28" s="12"/>
      <c r="AG28" s="12"/>
      <c r="AH28" s="12"/>
      <c r="AI28" s="12"/>
      <c r="AJ28" s="63"/>
      <c r="AK28" s="63"/>
      <c r="AL28" s="63"/>
      <c r="AM28" s="63"/>
      <c r="AN28" s="63"/>
      <c r="AO28" s="63"/>
    </row>
    <row r="29" spans="1:41" s="29" customFormat="1" ht="33.75" x14ac:dyDescent="0.25">
      <c r="A29" s="11">
        <v>3983</v>
      </c>
      <c r="B29" s="73" t="s">
        <v>223</v>
      </c>
      <c r="C29" s="12"/>
      <c r="D29" s="12"/>
      <c r="E29" s="12" t="s">
        <v>170</v>
      </c>
      <c r="F29" s="12"/>
      <c r="G29" s="11" t="s">
        <v>152</v>
      </c>
      <c r="H29" s="11">
        <v>1</v>
      </c>
      <c r="I29" s="28" t="s">
        <v>92</v>
      </c>
      <c r="J29" s="11" t="s">
        <v>24</v>
      </c>
      <c r="K29" s="68" t="s">
        <v>153</v>
      </c>
      <c r="L29" s="69"/>
      <c r="M29" s="14">
        <v>16000</v>
      </c>
      <c r="N29" s="15" t="s">
        <v>55</v>
      </c>
      <c r="O29" s="69"/>
      <c r="P29" s="11" t="s">
        <v>27</v>
      </c>
      <c r="Q29" s="12"/>
      <c r="R29" s="62"/>
      <c r="S29" s="12"/>
      <c r="T29" s="62"/>
      <c r="U29" s="12"/>
      <c r="V29" s="62"/>
      <c r="W29" s="12"/>
      <c r="X29" s="62"/>
      <c r="Y29" s="12"/>
      <c r="Z29" s="62"/>
      <c r="AA29" s="12"/>
      <c r="AB29" s="62"/>
      <c r="AC29" s="12"/>
      <c r="AD29" s="62"/>
      <c r="AE29" s="12"/>
      <c r="AF29" s="12"/>
      <c r="AG29" s="12"/>
      <c r="AH29" s="12"/>
      <c r="AI29" s="12"/>
      <c r="AJ29" s="63"/>
      <c r="AK29" s="63"/>
      <c r="AL29" s="63"/>
      <c r="AM29" s="63"/>
      <c r="AN29" s="63"/>
      <c r="AO29" s="63"/>
    </row>
    <row r="30" spans="1:41" s="29" customFormat="1" ht="33.75" x14ac:dyDescent="0.25">
      <c r="A30" s="11">
        <v>3985</v>
      </c>
      <c r="B30" s="73" t="s">
        <v>223</v>
      </c>
      <c r="C30" s="12"/>
      <c r="D30" s="12"/>
      <c r="E30" s="12" t="s">
        <v>175</v>
      </c>
      <c r="F30" s="12"/>
      <c r="G30" s="11" t="s">
        <v>152</v>
      </c>
      <c r="H30" s="11">
        <v>1</v>
      </c>
      <c r="I30" s="28" t="s">
        <v>92</v>
      </c>
      <c r="J30" s="11" t="s">
        <v>24</v>
      </c>
      <c r="K30" s="68" t="s">
        <v>153</v>
      </c>
      <c r="L30" s="69"/>
      <c r="M30" s="14">
        <v>5000</v>
      </c>
      <c r="N30" s="15" t="s">
        <v>55</v>
      </c>
      <c r="O30" s="69"/>
      <c r="P30" s="11" t="s">
        <v>27</v>
      </c>
      <c r="Q30" s="12"/>
      <c r="R30" s="62"/>
      <c r="S30" s="12"/>
      <c r="T30" s="62"/>
      <c r="U30" s="12"/>
      <c r="V30" s="62"/>
      <c r="W30" s="12"/>
      <c r="X30" s="62"/>
      <c r="Y30" s="12"/>
      <c r="Z30" s="62"/>
      <c r="AA30" s="12"/>
      <c r="AB30" s="62"/>
      <c r="AC30" s="12"/>
      <c r="AD30" s="62"/>
      <c r="AE30" s="12"/>
      <c r="AF30" s="12"/>
      <c r="AG30" s="12"/>
      <c r="AH30" s="12"/>
      <c r="AI30" s="12"/>
      <c r="AJ30" s="63"/>
      <c r="AK30" s="63"/>
      <c r="AL30" s="63"/>
      <c r="AM30" s="63"/>
      <c r="AN30" s="63"/>
      <c r="AO30" s="63"/>
    </row>
    <row r="31" spans="1:41" s="29" customFormat="1" ht="33.75" x14ac:dyDescent="0.25">
      <c r="A31" s="11">
        <v>3985</v>
      </c>
      <c r="B31" s="73" t="s">
        <v>223</v>
      </c>
      <c r="C31" s="12"/>
      <c r="D31" s="12"/>
      <c r="E31" s="12" t="s">
        <v>176</v>
      </c>
      <c r="F31" s="12"/>
      <c r="G31" s="11" t="s">
        <v>152</v>
      </c>
      <c r="H31" s="11">
        <v>1</v>
      </c>
      <c r="I31" s="28" t="s">
        <v>92</v>
      </c>
      <c r="J31" s="11" t="s">
        <v>24</v>
      </c>
      <c r="K31" s="68" t="s">
        <v>153</v>
      </c>
      <c r="L31" s="69"/>
      <c r="M31" s="14">
        <v>1500</v>
      </c>
      <c r="N31" s="15" t="s">
        <v>55</v>
      </c>
      <c r="O31" s="69"/>
      <c r="P31" s="11" t="s">
        <v>27</v>
      </c>
      <c r="Q31" s="12"/>
      <c r="R31" s="62"/>
      <c r="S31" s="12"/>
      <c r="T31" s="62"/>
      <c r="U31" s="12"/>
      <c r="V31" s="62"/>
      <c r="W31" s="12"/>
      <c r="X31" s="62"/>
      <c r="Y31" s="12"/>
      <c r="Z31" s="62"/>
      <c r="AA31" s="12"/>
      <c r="AB31" s="62"/>
      <c r="AC31" s="12"/>
      <c r="AD31" s="62"/>
      <c r="AE31" s="12"/>
      <c r="AF31" s="12"/>
      <c r="AG31" s="12"/>
      <c r="AH31" s="12"/>
      <c r="AI31" s="12"/>
      <c r="AJ31" s="63"/>
      <c r="AK31" s="63"/>
      <c r="AL31" s="63"/>
      <c r="AM31" s="63"/>
      <c r="AN31" s="63"/>
      <c r="AO31" s="63"/>
    </row>
    <row r="32" spans="1:41" s="29" customFormat="1" ht="33.75" x14ac:dyDescent="0.25">
      <c r="A32" s="11">
        <v>3987</v>
      </c>
      <c r="B32" s="73" t="s">
        <v>223</v>
      </c>
      <c r="C32" s="12"/>
      <c r="D32" s="12"/>
      <c r="E32" s="12" t="s">
        <v>171</v>
      </c>
      <c r="F32" s="12"/>
      <c r="G32" s="11" t="s">
        <v>152</v>
      </c>
      <c r="H32" s="11">
        <v>1</v>
      </c>
      <c r="I32" s="28" t="s">
        <v>92</v>
      </c>
      <c r="J32" s="11" t="s">
        <v>24</v>
      </c>
      <c r="K32" s="68" t="s">
        <v>153</v>
      </c>
      <c r="L32" s="69"/>
      <c r="M32" s="14">
        <v>7000</v>
      </c>
      <c r="N32" s="15" t="s">
        <v>55</v>
      </c>
      <c r="O32" s="69"/>
      <c r="P32" s="11" t="s">
        <v>27</v>
      </c>
      <c r="Q32" s="12"/>
      <c r="R32" s="62"/>
      <c r="S32" s="12"/>
      <c r="T32" s="62"/>
      <c r="U32" s="12"/>
      <c r="V32" s="62"/>
      <c r="W32" s="12"/>
      <c r="X32" s="62"/>
      <c r="Y32" s="12"/>
      <c r="Z32" s="62"/>
      <c r="AA32" s="12"/>
      <c r="AB32" s="62"/>
      <c r="AC32" s="12"/>
      <c r="AD32" s="62"/>
      <c r="AE32" s="12"/>
      <c r="AF32" s="12"/>
      <c r="AG32" s="12"/>
      <c r="AH32" s="12"/>
      <c r="AI32" s="63"/>
      <c r="AJ32" s="63"/>
      <c r="AK32" s="63"/>
      <c r="AL32" s="63"/>
      <c r="AM32" s="63"/>
      <c r="AN32" s="63"/>
      <c r="AO32" s="63"/>
    </row>
    <row r="33" spans="1:46" s="29" customFormat="1" ht="33.75" x14ac:dyDescent="0.25">
      <c r="A33" s="11">
        <v>3987</v>
      </c>
      <c r="B33" s="73" t="s">
        <v>223</v>
      </c>
      <c r="C33" s="12"/>
      <c r="D33" s="12"/>
      <c r="E33" s="12" t="s">
        <v>177</v>
      </c>
      <c r="F33" s="12"/>
      <c r="G33" s="11" t="s">
        <v>152</v>
      </c>
      <c r="H33" s="11">
        <v>1</v>
      </c>
      <c r="I33" s="28" t="s">
        <v>92</v>
      </c>
      <c r="J33" s="11" t="s">
        <v>24</v>
      </c>
      <c r="K33" s="68" t="s">
        <v>153</v>
      </c>
      <c r="L33" s="69"/>
      <c r="M33" s="14">
        <v>5000</v>
      </c>
      <c r="N33" s="15" t="s">
        <v>55</v>
      </c>
      <c r="O33" s="69"/>
      <c r="P33" s="11" t="s">
        <v>27</v>
      </c>
      <c r="Q33" s="12"/>
      <c r="R33" s="62"/>
      <c r="S33" s="12"/>
      <c r="T33" s="62"/>
      <c r="U33" s="12"/>
      <c r="V33" s="62"/>
      <c r="W33" s="12"/>
      <c r="X33" s="62"/>
      <c r="Y33" s="12"/>
      <c r="Z33" s="62"/>
      <c r="AA33" s="12"/>
      <c r="AB33" s="62"/>
      <c r="AC33" s="12"/>
      <c r="AD33" s="62"/>
      <c r="AE33" s="12"/>
      <c r="AF33" s="12"/>
      <c r="AG33" s="12"/>
      <c r="AH33" s="12"/>
      <c r="AI33" s="63"/>
      <c r="AJ33" s="63"/>
      <c r="AK33" s="63"/>
      <c r="AL33" s="63"/>
      <c r="AM33" s="63"/>
      <c r="AN33" s="63"/>
      <c r="AO33" s="63"/>
    </row>
    <row r="34" spans="1:46" s="29" customFormat="1" ht="33.75" x14ac:dyDescent="0.25">
      <c r="A34" s="11">
        <v>3991</v>
      </c>
      <c r="B34" s="73" t="s">
        <v>223</v>
      </c>
      <c r="C34" s="12"/>
      <c r="D34" s="12"/>
      <c r="E34" s="12" t="s">
        <v>178</v>
      </c>
      <c r="F34" s="12"/>
      <c r="G34" s="11" t="s">
        <v>152</v>
      </c>
      <c r="H34" s="11">
        <v>1</v>
      </c>
      <c r="I34" s="28" t="s">
        <v>92</v>
      </c>
      <c r="J34" s="11" t="s">
        <v>24</v>
      </c>
      <c r="K34" s="68" t="s">
        <v>153</v>
      </c>
      <c r="L34" s="69"/>
      <c r="M34" s="14">
        <v>900</v>
      </c>
      <c r="N34" s="15" t="s">
        <v>55</v>
      </c>
      <c r="O34" s="69"/>
      <c r="P34" s="11" t="s">
        <v>27</v>
      </c>
      <c r="Q34" s="12"/>
      <c r="R34" s="62"/>
      <c r="S34" s="12"/>
      <c r="T34" s="62"/>
      <c r="U34" s="12"/>
      <c r="V34" s="62"/>
      <c r="W34" s="12"/>
      <c r="X34" s="62"/>
      <c r="Y34" s="12"/>
      <c r="Z34" s="62"/>
      <c r="AA34" s="12"/>
      <c r="AB34" s="62"/>
      <c r="AC34" s="12"/>
      <c r="AD34" s="62"/>
      <c r="AE34" s="12"/>
      <c r="AF34" s="12"/>
      <c r="AG34" s="12"/>
      <c r="AH34" s="12"/>
      <c r="AI34" s="63"/>
      <c r="AJ34" s="63"/>
      <c r="AK34" s="63"/>
      <c r="AL34" s="63"/>
      <c r="AM34" s="63"/>
      <c r="AN34" s="63"/>
      <c r="AO34" s="63"/>
    </row>
    <row r="35" spans="1:46" s="29" customFormat="1" ht="33.75" x14ac:dyDescent="0.25">
      <c r="A35" s="11">
        <v>3993</v>
      </c>
      <c r="B35" s="73" t="s">
        <v>223</v>
      </c>
      <c r="C35" s="12"/>
      <c r="D35" s="12"/>
      <c r="E35" s="12" t="s">
        <v>179</v>
      </c>
      <c r="F35" s="12"/>
      <c r="G35" s="11" t="s">
        <v>152</v>
      </c>
      <c r="H35" s="11">
        <v>1</v>
      </c>
      <c r="I35" s="28" t="s">
        <v>92</v>
      </c>
      <c r="J35" s="11" t="s">
        <v>24</v>
      </c>
      <c r="K35" s="68" t="s">
        <v>153</v>
      </c>
      <c r="L35" s="69"/>
      <c r="M35" s="14">
        <v>10000</v>
      </c>
      <c r="N35" s="15" t="s">
        <v>55</v>
      </c>
      <c r="O35" s="69"/>
      <c r="P35" s="11" t="s">
        <v>27</v>
      </c>
      <c r="Q35" s="12"/>
      <c r="R35" s="62"/>
      <c r="S35" s="12"/>
      <c r="T35" s="62"/>
      <c r="U35" s="12"/>
      <c r="V35" s="62"/>
      <c r="W35" s="12"/>
      <c r="X35" s="62"/>
      <c r="Y35" s="12"/>
      <c r="Z35" s="62"/>
      <c r="AA35" s="12"/>
      <c r="AB35" s="62"/>
      <c r="AC35" s="12"/>
      <c r="AD35" s="62"/>
      <c r="AE35" s="12"/>
      <c r="AF35" s="12"/>
      <c r="AG35" s="12"/>
      <c r="AH35" s="12"/>
      <c r="AI35" s="63"/>
      <c r="AJ35" s="63"/>
      <c r="AK35" s="63"/>
      <c r="AL35" s="63"/>
      <c r="AM35" s="63"/>
      <c r="AN35" s="63"/>
      <c r="AO35" s="63"/>
    </row>
    <row r="36" spans="1:46" s="24" customFormat="1" ht="15.75" x14ac:dyDescent="0.25">
      <c r="A36" s="16"/>
      <c r="B36" s="18"/>
      <c r="C36" s="18"/>
      <c r="D36" s="18"/>
      <c r="E36" s="18"/>
      <c r="F36" s="18"/>
      <c r="G36" s="18"/>
      <c r="H36" s="17"/>
      <c r="I36" s="19"/>
      <c r="J36" s="18"/>
      <c r="K36" s="20" t="s">
        <v>125</v>
      </c>
      <c r="L36" s="17"/>
      <c r="M36" s="21">
        <f>SUM(M8:M35)</f>
        <v>4825448</v>
      </c>
      <c r="N36" s="21"/>
      <c r="O36" s="17"/>
      <c r="P36" s="17"/>
      <c r="Q36" s="22"/>
      <c r="R36" s="17"/>
      <c r="S36" s="17"/>
      <c r="T36" s="17"/>
      <c r="U36" s="17"/>
      <c r="V36" s="17"/>
      <c r="W36" s="22"/>
      <c r="X36" s="17"/>
      <c r="Y36" s="17"/>
      <c r="Z36" s="17"/>
      <c r="AA36" s="17"/>
      <c r="AB36" s="17"/>
      <c r="AC36" s="22"/>
      <c r="AD36" s="17"/>
      <c r="AE36" s="22"/>
      <c r="AF36" s="17"/>
      <c r="AG36" s="17"/>
      <c r="AH36" s="17"/>
      <c r="AI36" s="17"/>
      <c r="AJ36" s="23"/>
      <c r="AK36" s="23"/>
      <c r="AL36" s="23"/>
      <c r="AM36" s="23"/>
      <c r="AN36" s="23"/>
      <c r="AO36" s="23"/>
      <c r="AP36" s="23"/>
    </row>
    <row r="37" spans="1:46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8"/>
      <c r="AR37" s="8"/>
      <c r="AS37" s="8"/>
      <c r="AT37" s="8"/>
    </row>
    <row r="38" spans="1:46" x14ac:dyDescent="0.25">
      <c r="A38" s="26" t="s">
        <v>57</v>
      </c>
      <c r="B38" s="27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25"/>
      <c r="AK38" s="25"/>
      <c r="AL38" s="25"/>
      <c r="AM38" s="25"/>
      <c r="AN38" s="25"/>
      <c r="AO38" s="25"/>
      <c r="AP38" s="25"/>
      <c r="AQ38" s="8"/>
      <c r="AR38" s="8"/>
      <c r="AS38" s="8"/>
      <c r="AT38" s="8"/>
    </row>
    <row r="39" spans="1:46" x14ac:dyDescent="0.25">
      <c r="A39" s="74" t="s">
        <v>97</v>
      </c>
      <c r="B39" s="74" t="s">
        <v>1</v>
      </c>
      <c r="C39" s="74" t="s">
        <v>2</v>
      </c>
      <c r="D39" s="74" t="s">
        <v>3</v>
      </c>
      <c r="E39" s="74" t="s">
        <v>4</v>
      </c>
      <c r="F39" s="74" t="s">
        <v>5</v>
      </c>
      <c r="G39" s="74" t="s">
        <v>180</v>
      </c>
      <c r="H39" s="74" t="s">
        <v>6</v>
      </c>
      <c r="I39" s="74" t="s">
        <v>7</v>
      </c>
      <c r="J39" s="74" t="s">
        <v>181</v>
      </c>
      <c r="K39" s="74" t="s">
        <v>182</v>
      </c>
      <c r="L39" s="10"/>
      <c r="M39" s="74" t="s">
        <v>8</v>
      </c>
      <c r="N39" s="74" t="s">
        <v>9</v>
      </c>
      <c r="O39" s="74" t="s">
        <v>183</v>
      </c>
      <c r="P39" s="74" t="s">
        <v>184</v>
      </c>
      <c r="Q39" s="74" t="s">
        <v>10</v>
      </c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 t="s">
        <v>11</v>
      </c>
      <c r="AH39" s="74" t="s">
        <v>12</v>
      </c>
      <c r="AI39" s="74" t="s">
        <v>13</v>
      </c>
      <c r="AJ39" s="25"/>
      <c r="AK39" s="25"/>
      <c r="AL39" s="25"/>
      <c r="AM39" s="25"/>
      <c r="AN39" s="25"/>
      <c r="AO39" s="25"/>
      <c r="AP39" s="25"/>
      <c r="AQ39" s="8"/>
      <c r="AR39" s="8"/>
      <c r="AS39" s="8"/>
      <c r="AT39" s="8"/>
    </row>
    <row r="40" spans="1:46" x14ac:dyDescent="0.25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10"/>
      <c r="M40" s="74"/>
      <c r="N40" s="74"/>
      <c r="O40" s="74"/>
      <c r="P40" s="74"/>
      <c r="Q40" s="74" t="s">
        <v>14</v>
      </c>
      <c r="R40" s="74"/>
      <c r="S40" s="74" t="s">
        <v>15</v>
      </c>
      <c r="T40" s="74"/>
      <c r="U40" s="74" t="s">
        <v>16</v>
      </c>
      <c r="V40" s="74"/>
      <c r="W40" s="74" t="s">
        <v>17</v>
      </c>
      <c r="X40" s="74"/>
      <c r="Y40" s="74" t="s">
        <v>18</v>
      </c>
      <c r="Z40" s="74"/>
      <c r="AA40" s="74" t="s">
        <v>19</v>
      </c>
      <c r="AB40" s="74"/>
      <c r="AC40" s="74" t="s">
        <v>20</v>
      </c>
      <c r="AD40" s="74"/>
      <c r="AE40" s="74" t="s">
        <v>21</v>
      </c>
      <c r="AF40" s="74"/>
      <c r="AG40" s="74"/>
      <c r="AH40" s="74"/>
      <c r="AI40" s="74"/>
      <c r="AJ40" s="25"/>
      <c r="AK40" s="25"/>
      <c r="AL40" s="25"/>
      <c r="AM40" s="25"/>
      <c r="AN40" s="25"/>
      <c r="AO40" s="25"/>
      <c r="AP40" s="25"/>
      <c r="AQ40" s="8"/>
      <c r="AR40" s="8"/>
      <c r="AS40" s="8"/>
      <c r="AT40" s="8"/>
    </row>
    <row r="41" spans="1:46" x14ac:dyDescent="0.25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10"/>
      <c r="M41" s="74"/>
      <c r="N41" s="74"/>
      <c r="O41" s="74"/>
      <c r="P41" s="74"/>
      <c r="Q41" s="10" t="s">
        <v>22</v>
      </c>
      <c r="R41" s="10" t="s">
        <v>23</v>
      </c>
      <c r="S41" s="10" t="s">
        <v>22</v>
      </c>
      <c r="T41" s="10" t="s">
        <v>23</v>
      </c>
      <c r="U41" s="10" t="s">
        <v>22</v>
      </c>
      <c r="V41" s="10" t="s">
        <v>23</v>
      </c>
      <c r="W41" s="10" t="s">
        <v>22</v>
      </c>
      <c r="X41" s="10" t="s">
        <v>23</v>
      </c>
      <c r="Y41" s="10" t="s">
        <v>22</v>
      </c>
      <c r="Z41" s="10" t="s">
        <v>23</v>
      </c>
      <c r="AA41" s="10" t="s">
        <v>22</v>
      </c>
      <c r="AB41" s="10" t="s">
        <v>23</v>
      </c>
      <c r="AC41" s="10" t="s">
        <v>22</v>
      </c>
      <c r="AD41" s="10" t="s">
        <v>23</v>
      </c>
      <c r="AE41" s="10" t="s">
        <v>22</v>
      </c>
      <c r="AF41" s="10" t="s">
        <v>23</v>
      </c>
      <c r="AG41" s="74"/>
      <c r="AH41" s="74"/>
      <c r="AI41" s="74"/>
      <c r="AJ41" s="25"/>
      <c r="AK41" s="25"/>
      <c r="AL41" s="25"/>
      <c r="AM41" s="25"/>
      <c r="AN41" s="25"/>
      <c r="AO41" s="25"/>
      <c r="AP41" s="25"/>
      <c r="AQ41" s="8"/>
      <c r="AR41" s="8"/>
      <c r="AS41" s="8"/>
      <c r="AT41" s="8"/>
    </row>
    <row r="42" spans="1:46" s="30" customFormat="1" ht="67.5" x14ac:dyDescent="0.25">
      <c r="A42" s="11" t="s">
        <v>148</v>
      </c>
      <c r="B42" s="12" t="s">
        <v>115</v>
      </c>
      <c r="C42" s="12"/>
      <c r="D42" s="12"/>
      <c r="E42" s="12" t="s">
        <v>54</v>
      </c>
      <c r="F42" s="12" t="s">
        <v>122</v>
      </c>
      <c r="G42" s="11" t="s">
        <v>56</v>
      </c>
      <c r="H42" s="11" t="s">
        <v>98</v>
      </c>
      <c r="I42" s="28" t="s">
        <v>92</v>
      </c>
      <c r="J42" s="12" t="s">
        <v>24</v>
      </c>
      <c r="K42" s="11" t="s">
        <v>25</v>
      </c>
      <c r="L42" s="11"/>
      <c r="M42" s="14">
        <f>5000+65000+10000</f>
        <v>80000</v>
      </c>
      <c r="N42" s="12"/>
      <c r="O42" s="11" t="s">
        <v>26</v>
      </c>
      <c r="P42" s="11" t="s">
        <v>27</v>
      </c>
      <c r="Q42" s="15">
        <v>42292</v>
      </c>
      <c r="R42" s="11"/>
      <c r="S42" s="15">
        <f>+Q42+10</f>
        <v>42302</v>
      </c>
      <c r="T42" s="11"/>
      <c r="U42" s="15">
        <f>+S42+5</f>
        <v>42307</v>
      </c>
      <c r="V42" s="11"/>
      <c r="W42" s="15">
        <f>+U42+30</f>
        <v>42337</v>
      </c>
      <c r="X42" s="11"/>
      <c r="Y42" s="15">
        <f>+W42+21</f>
        <v>42358</v>
      </c>
      <c r="Z42" s="11"/>
      <c r="AA42" s="15">
        <f>+Y42+30</f>
        <v>42388</v>
      </c>
      <c r="AB42" s="11"/>
      <c r="AC42" s="15">
        <f>+AA42+15</f>
        <v>42403</v>
      </c>
      <c r="AD42" s="11"/>
      <c r="AE42" s="15">
        <f>+AC42+15</f>
        <v>42418</v>
      </c>
      <c r="AF42" s="11"/>
      <c r="AG42" s="11"/>
      <c r="AH42" s="11"/>
      <c r="AI42" s="11"/>
      <c r="AJ42" s="7"/>
      <c r="AK42" s="7"/>
      <c r="AL42" s="7"/>
      <c r="AM42" s="7"/>
      <c r="AN42" s="7"/>
      <c r="AO42" s="7"/>
      <c r="AP42" s="7"/>
      <c r="AQ42" s="29"/>
      <c r="AR42" s="29"/>
      <c r="AS42" s="29"/>
      <c r="AT42" s="29"/>
    </row>
    <row r="43" spans="1:46" s="30" customFormat="1" ht="33.75" x14ac:dyDescent="0.25">
      <c r="A43" s="11">
        <v>241</v>
      </c>
      <c r="B43" s="12" t="s">
        <v>115</v>
      </c>
      <c r="C43" s="12"/>
      <c r="D43" s="12"/>
      <c r="E43" s="12" t="s">
        <v>118</v>
      </c>
      <c r="F43" s="12" t="s">
        <v>120</v>
      </c>
      <c r="G43" s="11" t="s">
        <v>58</v>
      </c>
      <c r="H43" s="11" t="s">
        <v>98</v>
      </c>
      <c r="I43" s="28" t="s">
        <v>92</v>
      </c>
      <c r="J43" s="12" t="s">
        <v>121</v>
      </c>
      <c r="K43" s="11" t="s">
        <v>25</v>
      </c>
      <c r="L43" s="11"/>
      <c r="M43" s="14">
        <v>305500</v>
      </c>
      <c r="N43" s="12"/>
      <c r="O43" s="11" t="s">
        <v>26</v>
      </c>
      <c r="P43" s="11" t="s">
        <v>27</v>
      </c>
      <c r="Q43" s="15" t="s">
        <v>40</v>
      </c>
      <c r="R43" s="11"/>
      <c r="S43" s="15" t="s">
        <v>40</v>
      </c>
      <c r="T43" s="11"/>
      <c r="U43" s="15" t="s">
        <v>40</v>
      </c>
      <c r="V43" s="11"/>
      <c r="W43" s="15" t="s">
        <v>40</v>
      </c>
      <c r="X43" s="11"/>
      <c r="Y43" s="15" t="s">
        <v>40</v>
      </c>
      <c r="Z43" s="11"/>
      <c r="AA43" s="15">
        <v>42339</v>
      </c>
      <c r="AB43" s="11"/>
      <c r="AC43" s="15">
        <f>+AA43+30</f>
        <v>42369</v>
      </c>
      <c r="AD43" s="11"/>
      <c r="AE43" s="15">
        <f>+AC43+365</f>
        <v>42734</v>
      </c>
      <c r="AF43" s="11"/>
      <c r="AG43" s="11"/>
      <c r="AH43" s="11"/>
      <c r="AI43" s="11"/>
      <c r="AJ43" s="7"/>
      <c r="AK43" s="7"/>
      <c r="AL43" s="7"/>
      <c r="AM43" s="7"/>
      <c r="AN43" s="7"/>
      <c r="AO43" s="7"/>
      <c r="AP43" s="7"/>
      <c r="AQ43" s="29"/>
      <c r="AR43" s="29"/>
      <c r="AS43" s="29"/>
      <c r="AT43" s="29"/>
    </row>
    <row r="44" spans="1:46" s="30" customFormat="1" ht="33.75" x14ac:dyDescent="0.25">
      <c r="A44" s="11">
        <v>242</v>
      </c>
      <c r="B44" s="12" t="s">
        <v>115</v>
      </c>
      <c r="C44" s="12"/>
      <c r="D44" s="12"/>
      <c r="E44" s="12" t="s">
        <v>119</v>
      </c>
      <c r="F44" s="12" t="s">
        <v>120</v>
      </c>
      <c r="G44" s="11" t="s">
        <v>58</v>
      </c>
      <c r="H44" s="11" t="s">
        <v>98</v>
      </c>
      <c r="I44" s="28" t="s">
        <v>92</v>
      </c>
      <c r="J44" s="12" t="s">
        <v>121</v>
      </c>
      <c r="K44" s="11" t="s">
        <v>25</v>
      </c>
      <c r="L44" s="11"/>
      <c r="M44" s="14">
        <v>2211500</v>
      </c>
      <c r="N44" s="12"/>
      <c r="O44" s="11" t="s">
        <v>26</v>
      </c>
      <c r="P44" s="11" t="s">
        <v>27</v>
      </c>
      <c r="Q44" s="15" t="s">
        <v>40</v>
      </c>
      <c r="R44" s="11"/>
      <c r="S44" s="15" t="str">
        <f>+S43</f>
        <v>N/A</v>
      </c>
      <c r="T44" s="11"/>
      <c r="U44" s="15" t="str">
        <f>+U43</f>
        <v>N/A</v>
      </c>
      <c r="V44" s="11"/>
      <c r="W44" s="15" t="s">
        <v>40</v>
      </c>
      <c r="X44" s="11"/>
      <c r="Y44" s="15" t="s">
        <v>40</v>
      </c>
      <c r="Z44" s="11"/>
      <c r="AA44" s="15">
        <v>42340</v>
      </c>
      <c r="AB44" s="11"/>
      <c r="AC44" s="15">
        <f>+AA44+30</f>
        <v>42370</v>
      </c>
      <c r="AD44" s="11"/>
      <c r="AE44" s="15">
        <f>+AC44+365</f>
        <v>42735</v>
      </c>
      <c r="AF44" s="11"/>
      <c r="AG44" s="11"/>
      <c r="AH44" s="11"/>
      <c r="AI44" s="11"/>
      <c r="AJ44" s="7"/>
      <c r="AK44" s="7"/>
      <c r="AL44" s="7"/>
      <c r="AM44" s="7"/>
      <c r="AN44" s="7"/>
      <c r="AO44" s="7"/>
      <c r="AP44" s="7"/>
      <c r="AQ44" s="29"/>
      <c r="AR44" s="29"/>
      <c r="AS44" s="29"/>
      <c r="AT44" s="29"/>
    </row>
    <row r="45" spans="1:46" ht="33.75" x14ac:dyDescent="0.25">
      <c r="A45" s="11">
        <v>250</v>
      </c>
      <c r="B45" s="12" t="s">
        <v>115</v>
      </c>
      <c r="C45" s="12"/>
      <c r="D45" s="12"/>
      <c r="E45" s="12" t="s">
        <v>123</v>
      </c>
      <c r="F45" s="12" t="s">
        <v>124</v>
      </c>
      <c r="G45" s="11" t="s">
        <v>93</v>
      </c>
      <c r="H45" s="11" t="s">
        <v>98</v>
      </c>
      <c r="I45" s="13" t="s">
        <v>92</v>
      </c>
      <c r="J45" s="13" t="s">
        <v>121</v>
      </c>
      <c r="K45" s="11" t="s">
        <v>25</v>
      </c>
      <c r="L45" s="11"/>
      <c r="M45" s="14">
        <v>45000</v>
      </c>
      <c r="N45" s="12"/>
      <c r="O45" s="11" t="s">
        <v>26</v>
      </c>
      <c r="P45" s="31" t="s">
        <v>27</v>
      </c>
      <c r="Q45" s="15">
        <v>42323</v>
      </c>
      <c r="R45" s="11"/>
      <c r="S45" s="15">
        <f>+Q45+10</f>
        <v>42333</v>
      </c>
      <c r="T45" s="11"/>
      <c r="U45" s="15">
        <f>+S45+5</f>
        <v>42338</v>
      </c>
      <c r="V45" s="11"/>
      <c r="W45" s="15">
        <f>+U45+30</f>
        <v>42368</v>
      </c>
      <c r="X45" s="11"/>
      <c r="Y45" s="15">
        <f>+W45+21</f>
        <v>42389</v>
      </c>
      <c r="Z45" s="11"/>
      <c r="AA45" s="15">
        <f>+Y45+30</f>
        <v>42419</v>
      </c>
      <c r="AB45" s="11"/>
      <c r="AC45" s="15">
        <f>+AA45+15</f>
        <v>42434</v>
      </c>
      <c r="AD45" s="11"/>
      <c r="AE45" s="15">
        <f>+AC45+15</f>
        <v>42449</v>
      </c>
      <c r="AF45" s="11"/>
      <c r="AG45" s="11"/>
      <c r="AH45" s="11"/>
      <c r="AI45" s="11"/>
      <c r="AJ45" s="25"/>
      <c r="AK45" s="25"/>
      <c r="AL45" s="25"/>
      <c r="AM45" s="25"/>
      <c r="AN45" s="25"/>
      <c r="AO45" s="25"/>
      <c r="AP45" s="25"/>
      <c r="AQ45" s="8"/>
      <c r="AR45" s="8"/>
      <c r="AS45" s="8"/>
      <c r="AT45" s="8"/>
    </row>
    <row r="46" spans="1:46" ht="33.75" x14ac:dyDescent="0.25">
      <c r="A46" s="11">
        <v>368</v>
      </c>
      <c r="B46" s="12" t="s">
        <v>126</v>
      </c>
      <c r="C46" s="12"/>
      <c r="D46" s="12"/>
      <c r="E46" s="12" t="s">
        <v>127</v>
      </c>
      <c r="F46" s="12" t="s">
        <v>128</v>
      </c>
      <c r="G46" s="11" t="s">
        <v>93</v>
      </c>
      <c r="H46" s="11">
        <v>1</v>
      </c>
      <c r="I46" s="28" t="s">
        <v>92</v>
      </c>
      <c r="J46" s="28" t="s">
        <v>121</v>
      </c>
      <c r="K46" s="11" t="s">
        <v>25</v>
      </c>
      <c r="L46" s="11"/>
      <c r="M46" s="14">
        <v>60000</v>
      </c>
      <c r="N46" s="12"/>
      <c r="O46" s="11" t="s">
        <v>55</v>
      </c>
      <c r="P46" s="11" t="s">
        <v>27</v>
      </c>
      <c r="Q46" s="15" t="s">
        <v>40</v>
      </c>
      <c r="R46" s="11"/>
      <c r="S46" s="15" t="s">
        <v>40</v>
      </c>
      <c r="T46" s="11"/>
      <c r="U46" s="15">
        <v>42310</v>
      </c>
      <c r="V46" s="11"/>
      <c r="W46" s="15">
        <f>+U46+7</f>
        <v>42317</v>
      </c>
      <c r="X46" s="11"/>
      <c r="Y46" s="15">
        <f>+W46+20</f>
        <v>42337</v>
      </c>
      <c r="Z46" s="11"/>
      <c r="AA46" s="15" t="s">
        <v>40</v>
      </c>
      <c r="AB46" s="11"/>
      <c r="AC46" s="15">
        <f>+Y46+15</f>
        <v>42352</v>
      </c>
      <c r="AD46" s="11"/>
      <c r="AE46" s="15">
        <f>+AC46+390</f>
        <v>42742</v>
      </c>
      <c r="AF46" s="11"/>
      <c r="AG46" s="11"/>
      <c r="AH46" s="11"/>
      <c r="AI46" s="11"/>
      <c r="AJ46" s="25"/>
      <c r="AK46" s="25"/>
      <c r="AL46" s="25"/>
      <c r="AM46" s="25"/>
      <c r="AN46" s="25"/>
      <c r="AO46" s="25"/>
      <c r="AP46" s="25"/>
      <c r="AQ46" s="8"/>
      <c r="AR46" s="8"/>
      <c r="AS46" s="8"/>
      <c r="AT46" s="8"/>
    </row>
    <row r="47" spans="1:46" ht="33.75" x14ac:dyDescent="0.25">
      <c r="A47" s="11">
        <v>371</v>
      </c>
      <c r="B47" s="12" t="s">
        <v>126</v>
      </c>
      <c r="C47" s="12"/>
      <c r="D47" s="12"/>
      <c r="E47" s="12" t="s">
        <v>129</v>
      </c>
      <c r="F47" s="12" t="s">
        <v>130</v>
      </c>
      <c r="G47" s="11" t="s">
        <v>131</v>
      </c>
      <c r="H47" s="11">
        <v>1</v>
      </c>
      <c r="I47" s="28" t="s">
        <v>92</v>
      </c>
      <c r="J47" s="28" t="s">
        <v>121</v>
      </c>
      <c r="K47" s="11" t="s">
        <v>25</v>
      </c>
      <c r="L47" s="11"/>
      <c r="M47" s="14">
        <v>20000</v>
      </c>
      <c r="N47" s="12"/>
      <c r="O47" s="11" t="s">
        <v>55</v>
      </c>
      <c r="P47" s="11" t="s">
        <v>27</v>
      </c>
      <c r="Q47" s="15" t="s">
        <v>40</v>
      </c>
      <c r="R47" s="11"/>
      <c r="S47" s="15" t="s">
        <v>40</v>
      </c>
      <c r="T47" s="11"/>
      <c r="U47" s="15" t="s">
        <v>40</v>
      </c>
      <c r="V47" s="11"/>
      <c r="W47" s="15">
        <v>42317</v>
      </c>
      <c r="X47" s="11"/>
      <c r="Y47" s="15" t="s">
        <v>40</v>
      </c>
      <c r="Z47" s="11"/>
      <c r="AA47" s="15" t="s">
        <v>40</v>
      </c>
      <c r="AB47" s="11"/>
      <c r="AC47" s="15">
        <f>+W47+30</f>
        <v>42347</v>
      </c>
      <c r="AD47" s="11"/>
      <c r="AE47" s="15">
        <f>+AC47+390</f>
        <v>42737</v>
      </c>
      <c r="AF47" s="11"/>
      <c r="AG47" s="11"/>
      <c r="AH47" s="11"/>
      <c r="AI47" s="11"/>
      <c r="AJ47" s="25"/>
      <c r="AK47" s="25"/>
      <c r="AL47" s="25"/>
      <c r="AM47" s="25"/>
      <c r="AN47" s="25"/>
      <c r="AO47" s="25"/>
      <c r="AP47" s="25"/>
      <c r="AQ47" s="8"/>
      <c r="AR47" s="8"/>
      <c r="AS47" s="8"/>
      <c r="AT47" s="8"/>
    </row>
    <row r="48" spans="1:46" ht="33.75" x14ac:dyDescent="0.25">
      <c r="A48" s="11">
        <v>378</v>
      </c>
      <c r="B48" s="12" t="s">
        <v>126</v>
      </c>
      <c r="C48" s="12"/>
      <c r="D48" s="12"/>
      <c r="E48" s="12" t="s">
        <v>132</v>
      </c>
      <c r="F48" s="12" t="s">
        <v>133</v>
      </c>
      <c r="G48" s="11" t="s">
        <v>93</v>
      </c>
      <c r="H48" s="11">
        <v>1</v>
      </c>
      <c r="I48" s="28" t="s">
        <v>92</v>
      </c>
      <c r="J48" s="28" t="s">
        <v>121</v>
      </c>
      <c r="K48" s="11" t="s">
        <v>25</v>
      </c>
      <c r="L48" s="11"/>
      <c r="M48" s="14">
        <v>75000</v>
      </c>
      <c r="N48" s="12"/>
      <c r="O48" s="11" t="s">
        <v>55</v>
      </c>
      <c r="P48" s="11" t="s">
        <v>27</v>
      </c>
      <c r="Q48" s="15" t="s">
        <v>40</v>
      </c>
      <c r="R48" s="11"/>
      <c r="S48" s="15" t="s">
        <v>40</v>
      </c>
      <c r="T48" s="11"/>
      <c r="U48" s="15">
        <v>42200</v>
      </c>
      <c r="V48" s="11"/>
      <c r="W48" s="15">
        <f>+U48+7</f>
        <v>42207</v>
      </c>
      <c r="X48" s="11"/>
      <c r="Y48" s="15">
        <f>+W48+20</f>
        <v>42227</v>
      </c>
      <c r="Z48" s="11"/>
      <c r="AA48" s="15" t="s">
        <v>40</v>
      </c>
      <c r="AB48" s="11"/>
      <c r="AC48" s="15">
        <f>+Y48+15</f>
        <v>42242</v>
      </c>
      <c r="AD48" s="11"/>
      <c r="AE48" s="15">
        <f>+AC48+365</f>
        <v>42607</v>
      </c>
      <c r="AF48" s="11"/>
      <c r="AG48" s="11"/>
      <c r="AH48" s="11"/>
      <c r="AI48" s="11"/>
      <c r="AJ48" s="25"/>
      <c r="AK48" s="25"/>
      <c r="AL48" s="25"/>
      <c r="AM48" s="25"/>
      <c r="AN48" s="25"/>
      <c r="AO48" s="25"/>
      <c r="AP48" s="25"/>
      <c r="AQ48" s="8"/>
      <c r="AR48" s="8"/>
      <c r="AS48" s="8"/>
      <c r="AT48" s="8"/>
    </row>
    <row r="49" spans="1:46" ht="33.75" x14ac:dyDescent="0.25">
      <c r="A49" s="11">
        <v>386</v>
      </c>
      <c r="B49" s="12" t="s">
        <v>126</v>
      </c>
      <c r="C49" s="12"/>
      <c r="D49" s="12"/>
      <c r="E49" s="12" t="s">
        <v>134</v>
      </c>
      <c r="F49" s="12" t="s">
        <v>133</v>
      </c>
      <c r="G49" s="11" t="s">
        <v>93</v>
      </c>
      <c r="H49" s="11">
        <v>1</v>
      </c>
      <c r="I49" s="28" t="s">
        <v>92</v>
      </c>
      <c r="J49" s="28" t="s">
        <v>121</v>
      </c>
      <c r="K49" s="11" t="s">
        <v>25</v>
      </c>
      <c r="L49" s="11"/>
      <c r="M49" s="14">
        <v>1430</v>
      </c>
      <c r="N49" s="12"/>
      <c r="O49" s="11" t="s">
        <v>55</v>
      </c>
      <c r="P49" s="11" t="s">
        <v>27</v>
      </c>
      <c r="Q49" s="15" t="s">
        <v>40</v>
      </c>
      <c r="R49" s="11"/>
      <c r="S49" s="15" t="s">
        <v>40</v>
      </c>
      <c r="T49" s="11"/>
      <c r="U49" s="15">
        <v>42200</v>
      </c>
      <c r="V49" s="11"/>
      <c r="W49" s="15">
        <f>+U49+7</f>
        <v>42207</v>
      </c>
      <c r="X49" s="11"/>
      <c r="Y49" s="15">
        <f>+W49+20</f>
        <v>42227</v>
      </c>
      <c r="Z49" s="11"/>
      <c r="AA49" s="15" t="s">
        <v>40</v>
      </c>
      <c r="AB49" s="11"/>
      <c r="AC49" s="15">
        <f>+Y49+15</f>
        <v>42242</v>
      </c>
      <c r="AD49" s="11"/>
      <c r="AE49" s="15">
        <f>+AC49+365</f>
        <v>42607</v>
      </c>
      <c r="AF49" s="11"/>
      <c r="AG49" s="11"/>
      <c r="AH49" s="11"/>
      <c r="AI49" s="11"/>
      <c r="AJ49" s="25"/>
      <c r="AK49" s="25"/>
      <c r="AL49" s="25"/>
      <c r="AM49" s="25"/>
      <c r="AN49" s="25"/>
      <c r="AO49" s="25"/>
      <c r="AP49" s="25"/>
      <c r="AQ49" s="8"/>
      <c r="AR49" s="8"/>
      <c r="AS49" s="8"/>
      <c r="AT49" s="8"/>
    </row>
    <row r="50" spans="1:46" s="30" customFormat="1" ht="22.5" x14ac:dyDescent="0.25">
      <c r="A50" s="11">
        <v>395</v>
      </c>
      <c r="B50" s="12" t="s">
        <v>109</v>
      </c>
      <c r="C50" s="12"/>
      <c r="D50" s="12"/>
      <c r="E50" s="12" t="s">
        <v>59</v>
      </c>
      <c r="F50" s="12" t="s">
        <v>149</v>
      </c>
      <c r="G50" s="11" t="s">
        <v>93</v>
      </c>
      <c r="H50" s="11">
        <v>1</v>
      </c>
      <c r="I50" s="28" t="s">
        <v>92</v>
      </c>
      <c r="J50" s="28" t="s">
        <v>40</v>
      </c>
      <c r="K50" s="28" t="s">
        <v>25</v>
      </c>
      <c r="L50" s="28"/>
      <c r="M50" s="14">
        <v>26000</v>
      </c>
      <c r="N50" s="12"/>
      <c r="O50" s="15" t="s">
        <v>26</v>
      </c>
      <c r="P50" s="11" t="s">
        <v>27</v>
      </c>
      <c r="Q50" s="15" t="s">
        <v>40</v>
      </c>
      <c r="R50" s="11"/>
      <c r="S50" s="15" t="s">
        <v>40</v>
      </c>
      <c r="T50" s="11"/>
      <c r="U50" s="15">
        <v>42310</v>
      </c>
      <c r="V50" s="11"/>
      <c r="W50" s="15">
        <f>+U50+21</f>
        <v>42331</v>
      </c>
      <c r="X50" s="11"/>
      <c r="Y50" s="15">
        <f>+W50+5</f>
        <v>42336</v>
      </c>
      <c r="Z50" s="11"/>
      <c r="AA50" s="15">
        <f>+Y50+7</f>
        <v>42343</v>
      </c>
      <c r="AB50" s="11"/>
      <c r="AC50" s="15">
        <f>+AA50+7</f>
        <v>42350</v>
      </c>
      <c r="AD50" s="11"/>
      <c r="AE50" s="15">
        <f>+AC50+365</f>
        <v>42715</v>
      </c>
      <c r="AF50" s="11"/>
      <c r="AG50" s="11"/>
      <c r="AH50" s="11"/>
      <c r="AI50" s="11"/>
      <c r="AJ50" s="32"/>
      <c r="AK50" s="32"/>
      <c r="AL50" s="32"/>
      <c r="AM50" s="32"/>
      <c r="AN50" s="32"/>
      <c r="AO50" s="32"/>
      <c r="AP50" s="32"/>
      <c r="AQ50" s="29"/>
      <c r="AR50" s="29"/>
      <c r="AS50" s="29"/>
      <c r="AT50" s="29"/>
    </row>
    <row r="51" spans="1:46" s="29" customFormat="1" ht="33.75" x14ac:dyDescent="0.25">
      <c r="A51" s="11">
        <v>547</v>
      </c>
      <c r="B51" s="73" t="s">
        <v>223</v>
      </c>
      <c r="C51" s="12"/>
      <c r="D51" s="12"/>
      <c r="E51" s="12" t="s">
        <v>201</v>
      </c>
      <c r="F51" s="12"/>
      <c r="G51" s="11" t="s">
        <v>152</v>
      </c>
      <c r="H51" s="11">
        <v>1</v>
      </c>
      <c r="I51" s="28" t="s">
        <v>92</v>
      </c>
      <c r="J51" s="28" t="s">
        <v>40</v>
      </c>
      <c r="K51" s="11" t="s">
        <v>25</v>
      </c>
      <c r="M51" s="14">
        <f>10500+30500+15000</f>
        <v>56000</v>
      </c>
      <c r="N51" s="15" t="s">
        <v>55</v>
      </c>
      <c r="O51" s="11" t="s">
        <v>27</v>
      </c>
      <c r="P51" s="62"/>
      <c r="Q51" s="12"/>
      <c r="R51" s="62"/>
      <c r="S51" s="12"/>
      <c r="T51" s="62"/>
      <c r="U51" s="12"/>
      <c r="V51" s="62"/>
      <c r="W51" s="12"/>
      <c r="X51" s="62"/>
      <c r="Y51" s="12"/>
      <c r="Z51" s="62"/>
      <c r="AA51" s="12"/>
      <c r="AB51" s="62"/>
      <c r="AC51" s="12"/>
      <c r="AD51" s="62"/>
      <c r="AE51" s="12"/>
      <c r="AF51" s="12"/>
      <c r="AG51" s="12"/>
      <c r="AH51" s="12"/>
      <c r="AI51" s="63"/>
      <c r="AJ51" s="63"/>
      <c r="AK51" s="63"/>
      <c r="AL51" s="63"/>
      <c r="AM51" s="63"/>
      <c r="AN51" s="63"/>
      <c r="AO51" s="63"/>
    </row>
    <row r="52" spans="1:46" s="29" customFormat="1" ht="45" x14ac:dyDescent="0.25">
      <c r="A52" s="11">
        <v>580</v>
      </c>
      <c r="B52" s="73" t="s">
        <v>223</v>
      </c>
      <c r="C52" s="12"/>
      <c r="D52" s="12"/>
      <c r="E52" s="12" t="s">
        <v>202</v>
      </c>
      <c r="F52" s="12"/>
      <c r="G52" s="11" t="s">
        <v>152</v>
      </c>
      <c r="H52" s="11" t="s">
        <v>98</v>
      </c>
      <c r="I52" s="28" t="s">
        <v>92</v>
      </c>
      <c r="J52" s="28" t="s">
        <v>40</v>
      </c>
      <c r="K52" s="11" t="s">
        <v>25</v>
      </c>
      <c r="M52" s="14">
        <v>62500</v>
      </c>
      <c r="N52" s="15" t="s">
        <v>55</v>
      </c>
      <c r="O52" s="11" t="s">
        <v>27</v>
      </c>
      <c r="P52" s="62"/>
      <c r="Q52" s="12"/>
      <c r="R52" s="62"/>
      <c r="S52" s="12"/>
      <c r="T52" s="62"/>
      <c r="U52" s="12"/>
      <c r="V52" s="62"/>
      <c r="W52" s="12"/>
      <c r="X52" s="62"/>
      <c r="Y52" s="12"/>
      <c r="Z52" s="62"/>
      <c r="AA52" s="12"/>
      <c r="AB52" s="62"/>
      <c r="AC52" s="12"/>
      <c r="AD52" s="62"/>
      <c r="AE52" s="12"/>
      <c r="AF52" s="12"/>
      <c r="AG52" s="12"/>
      <c r="AH52" s="12"/>
      <c r="AI52" s="63"/>
      <c r="AJ52" s="63"/>
      <c r="AK52" s="63"/>
      <c r="AL52" s="63"/>
      <c r="AM52" s="63"/>
      <c r="AN52" s="63"/>
      <c r="AO52" s="63"/>
    </row>
    <row r="53" spans="1:46" s="29" customFormat="1" ht="45" x14ac:dyDescent="0.25">
      <c r="A53" s="11">
        <v>2156</v>
      </c>
      <c r="B53" s="73" t="s">
        <v>223</v>
      </c>
      <c r="C53" s="12"/>
      <c r="D53" s="12"/>
      <c r="E53" s="12" t="s">
        <v>203</v>
      </c>
      <c r="F53" s="12"/>
      <c r="G53" s="11" t="s">
        <v>152</v>
      </c>
      <c r="H53" s="11" t="s">
        <v>158</v>
      </c>
      <c r="I53" s="28" t="s">
        <v>92</v>
      </c>
      <c r="J53" s="28" t="s">
        <v>40</v>
      </c>
      <c r="K53" s="11" t="s">
        <v>25</v>
      </c>
      <c r="M53" s="14">
        <v>65000</v>
      </c>
      <c r="N53" s="15" t="s">
        <v>55</v>
      </c>
      <c r="O53" s="11" t="s">
        <v>27</v>
      </c>
      <c r="P53" s="62"/>
      <c r="Q53" s="12"/>
      <c r="R53" s="62"/>
      <c r="S53" s="12"/>
      <c r="T53" s="62"/>
      <c r="U53" s="12"/>
      <c r="V53" s="62"/>
      <c r="W53" s="12"/>
      <c r="X53" s="62"/>
      <c r="Y53" s="12"/>
      <c r="Z53" s="62"/>
      <c r="AA53" s="12"/>
      <c r="AB53" s="62"/>
      <c r="AC53" s="12"/>
      <c r="AD53" s="62"/>
      <c r="AE53" s="12"/>
      <c r="AF53" s="12"/>
      <c r="AG53" s="12"/>
      <c r="AH53" s="12"/>
      <c r="AI53" s="63"/>
      <c r="AJ53" s="63"/>
      <c r="AK53" s="63"/>
      <c r="AL53" s="63"/>
      <c r="AM53" s="63"/>
      <c r="AN53" s="63"/>
      <c r="AO53" s="63"/>
    </row>
    <row r="54" spans="1:46" s="29" customFormat="1" ht="33.75" x14ac:dyDescent="0.25">
      <c r="A54" s="11">
        <v>2186</v>
      </c>
      <c r="B54" s="73" t="s">
        <v>223</v>
      </c>
      <c r="C54" s="12"/>
      <c r="D54" s="12"/>
      <c r="E54" s="12" t="s">
        <v>204</v>
      </c>
      <c r="F54" s="12"/>
      <c r="G54" s="11" t="s">
        <v>152</v>
      </c>
      <c r="H54" s="11">
        <v>1</v>
      </c>
      <c r="I54" s="28" t="s">
        <v>92</v>
      </c>
      <c r="J54" s="28" t="s">
        <v>40</v>
      </c>
      <c r="K54" s="11" t="s">
        <v>25</v>
      </c>
      <c r="M54" s="14">
        <v>4000</v>
      </c>
      <c r="N54" s="15" t="s">
        <v>55</v>
      </c>
      <c r="O54" s="11" t="s">
        <v>27</v>
      </c>
      <c r="P54" s="62"/>
      <c r="Q54" s="12"/>
      <c r="R54" s="62"/>
      <c r="S54" s="12"/>
      <c r="T54" s="62"/>
      <c r="U54" s="12"/>
      <c r="V54" s="62"/>
      <c r="W54" s="12"/>
      <c r="X54" s="62"/>
      <c r="Y54" s="12"/>
      <c r="Z54" s="62"/>
      <c r="AA54" s="12"/>
      <c r="AB54" s="62"/>
      <c r="AC54" s="12"/>
      <c r="AD54" s="62"/>
      <c r="AE54" s="12"/>
      <c r="AF54" s="12"/>
      <c r="AG54" s="12"/>
      <c r="AH54" s="12"/>
      <c r="AI54" s="63"/>
      <c r="AJ54" s="63"/>
      <c r="AK54" s="63"/>
      <c r="AL54" s="63"/>
      <c r="AM54" s="63"/>
      <c r="AN54" s="63"/>
      <c r="AO54" s="63"/>
    </row>
    <row r="55" spans="1:46" s="29" customFormat="1" ht="45" x14ac:dyDescent="0.25">
      <c r="A55" s="11">
        <v>2186</v>
      </c>
      <c r="B55" s="73" t="s">
        <v>223</v>
      </c>
      <c r="C55" s="12"/>
      <c r="D55" s="12"/>
      <c r="E55" s="12" t="s">
        <v>205</v>
      </c>
      <c r="F55" s="12"/>
      <c r="G55" s="11" t="s">
        <v>152</v>
      </c>
      <c r="H55" s="11">
        <v>1</v>
      </c>
      <c r="I55" s="28" t="s">
        <v>92</v>
      </c>
      <c r="J55" s="28" t="s">
        <v>40</v>
      </c>
      <c r="K55" s="11" t="s">
        <v>25</v>
      </c>
      <c r="M55" s="14">
        <v>20000</v>
      </c>
      <c r="N55" s="15" t="s">
        <v>55</v>
      </c>
      <c r="O55" s="11" t="s">
        <v>27</v>
      </c>
      <c r="P55" s="62"/>
      <c r="Q55" s="12"/>
      <c r="R55" s="62"/>
      <c r="S55" s="12"/>
      <c r="T55" s="62"/>
      <c r="U55" s="12"/>
      <c r="V55" s="62"/>
      <c r="W55" s="12"/>
      <c r="X55" s="62"/>
      <c r="Y55" s="12"/>
      <c r="Z55" s="62"/>
      <c r="AA55" s="12"/>
      <c r="AB55" s="62"/>
      <c r="AC55" s="12"/>
      <c r="AD55" s="62"/>
      <c r="AE55" s="12"/>
      <c r="AF55" s="12"/>
      <c r="AG55" s="12"/>
      <c r="AH55" s="12"/>
      <c r="AI55" s="63"/>
      <c r="AJ55" s="63"/>
      <c r="AK55" s="63"/>
      <c r="AL55" s="63"/>
      <c r="AM55" s="63"/>
      <c r="AN55" s="63"/>
      <c r="AO55" s="63"/>
    </row>
    <row r="56" spans="1:46" s="46" customFormat="1" ht="33.75" x14ac:dyDescent="0.25">
      <c r="A56" s="11">
        <v>3956</v>
      </c>
      <c r="B56" s="73" t="s">
        <v>223</v>
      </c>
      <c r="C56" s="12"/>
      <c r="D56" s="12"/>
      <c r="E56" s="12" t="s">
        <v>207</v>
      </c>
      <c r="F56" s="12"/>
      <c r="G56" s="11" t="s">
        <v>152</v>
      </c>
      <c r="H56" s="11">
        <v>1</v>
      </c>
      <c r="I56" s="28" t="s">
        <v>92</v>
      </c>
      <c r="J56" s="28" t="s">
        <v>40</v>
      </c>
      <c r="K56" s="11" t="s">
        <v>25</v>
      </c>
      <c r="M56" s="14">
        <v>240000</v>
      </c>
      <c r="N56" s="15" t="s">
        <v>55</v>
      </c>
      <c r="O56" s="11" t="s">
        <v>27</v>
      </c>
      <c r="P56" s="62"/>
      <c r="Q56" s="12"/>
      <c r="R56" s="62"/>
      <c r="S56" s="12"/>
      <c r="T56" s="62"/>
      <c r="U56" s="12"/>
      <c r="V56" s="62"/>
      <c r="W56" s="12"/>
      <c r="X56" s="62"/>
      <c r="Y56" s="12"/>
      <c r="Z56" s="62"/>
      <c r="AA56" s="12"/>
      <c r="AB56" s="62"/>
      <c r="AC56" s="12"/>
      <c r="AD56" s="62"/>
      <c r="AE56" s="12"/>
      <c r="AF56" s="12"/>
      <c r="AG56" s="12"/>
      <c r="AH56" s="12"/>
    </row>
    <row r="57" spans="1:46" s="70" customFormat="1" ht="33.75" x14ac:dyDescent="0.2">
      <c r="A57" s="11">
        <v>3977</v>
      </c>
      <c r="B57" s="73" t="s">
        <v>223</v>
      </c>
      <c r="C57" s="12"/>
      <c r="D57" s="12"/>
      <c r="E57" s="12" t="s">
        <v>224</v>
      </c>
      <c r="F57" s="12"/>
      <c r="G57" s="11" t="s">
        <v>152</v>
      </c>
      <c r="H57" s="11">
        <v>1</v>
      </c>
      <c r="I57" s="28" t="s">
        <v>92</v>
      </c>
      <c r="J57" s="28" t="s">
        <v>40</v>
      </c>
      <c r="K57" s="11" t="s">
        <v>25</v>
      </c>
      <c r="M57" s="14">
        <v>30000</v>
      </c>
      <c r="N57" s="15" t="s">
        <v>55</v>
      </c>
      <c r="O57" s="11" t="s">
        <v>27</v>
      </c>
      <c r="P57" s="62"/>
      <c r="Q57" s="12"/>
      <c r="R57" s="62"/>
      <c r="S57" s="12"/>
      <c r="T57" s="62"/>
      <c r="U57" s="12"/>
      <c r="V57" s="62"/>
      <c r="W57" s="12"/>
      <c r="X57" s="62"/>
      <c r="Y57" s="12"/>
      <c r="Z57" s="62"/>
      <c r="AA57" s="12"/>
      <c r="AB57" s="62"/>
      <c r="AC57" s="12"/>
      <c r="AD57" s="62"/>
      <c r="AE57" s="12"/>
      <c r="AF57" s="12"/>
      <c r="AG57" s="12"/>
      <c r="AH57" s="12"/>
    </row>
    <row r="58" spans="1:46" s="70" customFormat="1" ht="33.75" x14ac:dyDescent="0.2">
      <c r="A58" s="11">
        <v>3995</v>
      </c>
      <c r="B58" s="73" t="s">
        <v>223</v>
      </c>
      <c r="C58" s="12"/>
      <c r="D58" s="12"/>
      <c r="E58" s="12" t="s">
        <v>208</v>
      </c>
      <c r="F58" s="12"/>
      <c r="G58" s="11" t="s">
        <v>152</v>
      </c>
      <c r="H58" s="11">
        <v>1</v>
      </c>
      <c r="I58" s="28" t="s">
        <v>92</v>
      </c>
      <c r="J58" s="28" t="s">
        <v>40</v>
      </c>
      <c r="K58" s="11" t="s">
        <v>25</v>
      </c>
      <c r="M58" s="14">
        <v>7660</v>
      </c>
      <c r="N58" s="15" t="s">
        <v>55</v>
      </c>
      <c r="O58" s="11" t="s">
        <v>27</v>
      </c>
      <c r="P58" s="62"/>
      <c r="Q58" s="12"/>
      <c r="R58" s="62"/>
      <c r="S58" s="12"/>
      <c r="T58" s="62"/>
      <c r="U58" s="12"/>
      <c r="V58" s="62"/>
      <c r="W58" s="12"/>
      <c r="X58" s="62"/>
      <c r="Y58" s="12"/>
      <c r="Z58" s="62"/>
      <c r="AA58" s="12"/>
      <c r="AB58" s="62"/>
      <c r="AC58" s="12"/>
      <c r="AD58" s="62"/>
      <c r="AE58" s="12"/>
      <c r="AF58" s="12"/>
      <c r="AG58" s="12"/>
      <c r="AH58" s="12"/>
    </row>
    <row r="59" spans="1:46" s="70" customFormat="1" ht="33.75" x14ac:dyDescent="0.2">
      <c r="A59" s="11">
        <v>3998</v>
      </c>
      <c r="B59" s="73" t="s">
        <v>223</v>
      </c>
      <c r="C59" s="12"/>
      <c r="D59" s="12"/>
      <c r="E59" s="12" t="s">
        <v>209</v>
      </c>
      <c r="F59" s="12"/>
      <c r="G59" s="11" t="s">
        <v>152</v>
      </c>
      <c r="H59" s="11">
        <v>1</v>
      </c>
      <c r="I59" s="28" t="s">
        <v>92</v>
      </c>
      <c r="J59" s="28" t="s">
        <v>40</v>
      </c>
      <c r="K59" s="11" t="s">
        <v>25</v>
      </c>
      <c r="M59" s="14">
        <v>11819</v>
      </c>
      <c r="N59" s="15" t="s">
        <v>55</v>
      </c>
      <c r="O59" s="11" t="s">
        <v>27</v>
      </c>
      <c r="P59" s="62"/>
      <c r="Q59" s="12"/>
      <c r="R59" s="62"/>
      <c r="S59" s="12"/>
      <c r="T59" s="62"/>
      <c r="U59" s="12"/>
      <c r="V59" s="62"/>
      <c r="W59" s="12"/>
      <c r="X59" s="62"/>
      <c r="Y59" s="12"/>
      <c r="Z59" s="62"/>
      <c r="AA59" s="12"/>
      <c r="AB59" s="62"/>
      <c r="AC59" s="12"/>
      <c r="AD59" s="62"/>
      <c r="AE59" s="12"/>
      <c r="AF59" s="12"/>
      <c r="AG59" s="12"/>
      <c r="AH59" s="12"/>
    </row>
    <row r="60" spans="1:46" s="24" customFormat="1" ht="15.75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 t="s">
        <v>125</v>
      </c>
      <c r="L60" s="20"/>
      <c r="M60" s="33">
        <f>SUM(M42:M59)</f>
        <v>3321409</v>
      </c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34"/>
      <c r="AK60" s="34"/>
      <c r="AL60" s="34"/>
      <c r="AM60" s="34"/>
      <c r="AN60" s="34"/>
      <c r="AO60" s="34"/>
      <c r="AP60" s="34"/>
    </row>
    <row r="61" spans="1:46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8"/>
      <c r="AR61" s="8"/>
      <c r="AS61" s="8"/>
      <c r="AT61" s="8"/>
    </row>
    <row r="62" spans="1:46" x14ac:dyDescent="0.25">
      <c r="A62" s="26" t="s">
        <v>41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8"/>
      <c r="AR62" s="8"/>
      <c r="AS62" s="8"/>
      <c r="AT62" s="8"/>
    </row>
    <row r="63" spans="1:46" x14ac:dyDescent="0.25">
      <c r="A63" s="74" t="s">
        <v>97</v>
      </c>
      <c r="B63" s="74" t="s">
        <v>1</v>
      </c>
      <c r="C63" s="74" t="s">
        <v>2</v>
      </c>
      <c r="D63" s="74" t="s">
        <v>3</v>
      </c>
      <c r="E63" s="74" t="s">
        <v>4</v>
      </c>
      <c r="F63" s="74" t="s">
        <v>5</v>
      </c>
      <c r="G63" s="74" t="s">
        <v>180</v>
      </c>
      <c r="H63" s="74" t="s">
        <v>7</v>
      </c>
      <c r="I63" s="74" t="s">
        <v>185</v>
      </c>
      <c r="J63" s="74" t="s">
        <v>8</v>
      </c>
      <c r="K63" s="74" t="s">
        <v>42</v>
      </c>
      <c r="L63" s="10"/>
      <c r="M63" s="74" t="s">
        <v>9</v>
      </c>
      <c r="N63" s="74" t="s">
        <v>183</v>
      </c>
      <c r="O63" s="74" t="s">
        <v>184</v>
      </c>
      <c r="P63" s="74" t="s">
        <v>10</v>
      </c>
      <c r="Q63" s="74"/>
      <c r="R63" s="74"/>
      <c r="S63" s="74"/>
      <c r="T63" s="74"/>
      <c r="U63" s="74"/>
      <c r="V63" s="74" t="s">
        <v>43</v>
      </c>
      <c r="W63" s="74" t="s">
        <v>44</v>
      </c>
      <c r="X63" s="74" t="s">
        <v>45</v>
      </c>
      <c r="Y63" s="74" t="s">
        <v>46</v>
      </c>
      <c r="Z63" s="74" t="s">
        <v>13</v>
      </c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8"/>
      <c r="AR63" s="8"/>
      <c r="AS63" s="8"/>
      <c r="AT63" s="8"/>
    </row>
    <row r="64" spans="1:46" x14ac:dyDescent="0.25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10"/>
      <c r="M64" s="74"/>
      <c r="N64" s="74"/>
      <c r="O64" s="74"/>
      <c r="P64" s="74" t="s">
        <v>47</v>
      </c>
      <c r="Q64" s="74"/>
      <c r="R64" s="74" t="s">
        <v>48</v>
      </c>
      <c r="S64" s="74"/>
      <c r="T64" s="74" t="s">
        <v>49</v>
      </c>
      <c r="U64" s="74"/>
      <c r="V64" s="74"/>
      <c r="W64" s="74"/>
      <c r="X64" s="74"/>
      <c r="Y64" s="74"/>
      <c r="Z64" s="74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8"/>
      <c r="AR64" s="8"/>
      <c r="AS64" s="8"/>
      <c r="AT64" s="8"/>
    </row>
    <row r="65" spans="1:46" x14ac:dyDescent="0.25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10"/>
      <c r="M65" s="74"/>
      <c r="N65" s="74"/>
      <c r="O65" s="74"/>
      <c r="P65" s="10" t="s">
        <v>22</v>
      </c>
      <c r="Q65" s="10" t="s">
        <v>23</v>
      </c>
      <c r="R65" s="10" t="s">
        <v>22</v>
      </c>
      <c r="S65" s="10" t="s">
        <v>23</v>
      </c>
      <c r="T65" s="10" t="s">
        <v>22</v>
      </c>
      <c r="U65" s="10" t="s">
        <v>23</v>
      </c>
      <c r="V65" s="74"/>
      <c r="W65" s="74"/>
      <c r="X65" s="74"/>
      <c r="Y65" s="74"/>
      <c r="Z65" s="74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8"/>
      <c r="AR65" s="8"/>
      <c r="AS65" s="8"/>
      <c r="AT65" s="8"/>
    </row>
    <row r="66" spans="1:46" ht="22.5" x14ac:dyDescent="0.25">
      <c r="A66" s="28">
        <v>117</v>
      </c>
      <c r="B66" s="12" t="s">
        <v>109</v>
      </c>
      <c r="C66" s="12"/>
      <c r="D66" s="12"/>
      <c r="E66" s="12" t="s">
        <v>60</v>
      </c>
      <c r="F66" s="12" t="s">
        <v>89</v>
      </c>
      <c r="G66" s="11" t="s">
        <v>96</v>
      </c>
      <c r="H66" s="11" t="s">
        <v>92</v>
      </c>
      <c r="I66" s="11" t="s">
        <v>39</v>
      </c>
      <c r="J66" s="35">
        <v>50000</v>
      </c>
      <c r="K66" s="11">
        <v>1</v>
      </c>
      <c r="L66" s="11"/>
      <c r="M66" s="12"/>
      <c r="N66" s="11" t="s">
        <v>55</v>
      </c>
      <c r="O66" s="11" t="s">
        <v>27</v>
      </c>
      <c r="P66" s="15">
        <v>42318</v>
      </c>
      <c r="Q66" s="11"/>
      <c r="R66" s="15">
        <v>42373</v>
      </c>
      <c r="S66" s="11"/>
      <c r="T66" s="15">
        <f>+R66+362</f>
        <v>42735</v>
      </c>
      <c r="U66" s="11"/>
      <c r="V66" s="11"/>
      <c r="W66" s="11"/>
      <c r="X66" s="11"/>
      <c r="Y66" s="11"/>
      <c r="Z66" s="11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8"/>
      <c r="AR66" s="8"/>
      <c r="AS66" s="8"/>
      <c r="AT66" s="8"/>
    </row>
    <row r="67" spans="1:46" ht="22.5" x14ac:dyDescent="0.25">
      <c r="A67" s="28">
        <v>133</v>
      </c>
      <c r="B67" s="12" t="s">
        <v>109</v>
      </c>
      <c r="C67" s="12"/>
      <c r="D67" s="12"/>
      <c r="E67" s="12" t="s">
        <v>114</v>
      </c>
      <c r="F67" s="12" t="s">
        <v>91</v>
      </c>
      <c r="G67" s="11" t="s">
        <v>50</v>
      </c>
      <c r="H67" s="11" t="s">
        <v>92</v>
      </c>
      <c r="I67" s="11" t="s">
        <v>39</v>
      </c>
      <c r="J67" s="35">
        <v>30000</v>
      </c>
      <c r="K67" s="11">
        <v>1</v>
      </c>
      <c r="L67" s="11"/>
      <c r="M67" s="12"/>
      <c r="N67" s="11" t="s">
        <v>79</v>
      </c>
      <c r="O67" s="11" t="s">
        <v>27</v>
      </c>
      <c r="P67" s="15">
        <v>42186</v>
      </c>
      <c r="Q67" s="11"/>
      <c r="R67" s="15">
        <v>42248</v>
      </c>
      <c r="S67" s="11"/>
      <c r="T67" s="15">
        <f>+R67+90</f>
        <v>42338</v>
      </c>
      <c r="U67" s="11"/>
      <c r="V67" s="11"/>
      <c r="W67" s="11"/>
      <c r="X67" s="11"/>
      <c r="Y67" s="11"/>
      <c r="Z67" s="11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8"/>
      <c r="AR67" s="8"/>
      <c r="AS67" s="8"/>
      <c r="AT67" s="8"/>
    </row>
    <row r="68" spans="1:46" ht="22.5" x14ac:dyDescent="0.25">
      <c r="A68" s="28">
        <v>134</v>
      </c>
      <c r="B68" s="12" t="s">
        <v>109</v>
      </c>
      <c r="C68" s="12"/>
      <c r="D68" s="12"/>
      <c r="E68" s="12" t="s">
        <v>61</v>
      </c>
      <c r="F68" s="12" t="s">
        <v>91</v>
      </c>
      <c r="G68" s="11" t="s">
        <v>50</v>
      </c>
      <c r="H68" s="11" t="s">
        <v>92</v>
      </c>
      <c r="I68" s="11" t="s">
        <v>39</v>
      </c>
      <c r="J68" s="35">
        <v>50000</v>
      </c>
      <c r="K68" s="11">
        <v>1</v>
      </c>
      <c r="L68" s="11"/>
      <c r="M68" s="12"/>
      <c r="N68" s="11" t="s">
        <v>55</v>
      </c>
      <c r="O68" s="11" t="s">
        <v>27</v>
      </c>
      <c r="P68" s="15">
        <v>42186</v>
      </c>
      <c r="Q68" s="11"/>
      <c r="R68" s="15">
        <v>42248</v>
      </c>
      <c r="S68" s="11"/>
      <c r="T68" s="15">
        <f>+R68+90</f>
        <v>42338</v>
      </c>
      <c r="U68" s="11"/>
      <c r="V68" s="11"/>
      <c r="W68" s="11"/>
      <c r="X68" s="11"/>
      <c r="Y68" s="11"/>
      <c r="Z68" s="11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8"/>
      <c r="AR68" s="8"/>
      <c r="AS68" s="8"/>
      <c r="AT68" s="8"/>
    </row>
    <row r="69" spans="1:46" s="30" customFormat="1" ht="33.75" x14ac:dyDescent="0.25">
      <c r="A69" s="28">
        <v>136</v>
      </c>
      <c r="B69" s="12" t="s">
        <v>126</v>
      </c>
      <c r="C69" s="12"/>
      <c r="D69" s="12"/>
      <c r="E69" s="12" t="s">
        <v>143</v>
      </c>
      <c r="F69" s="12" t="s">
        <v>91</v>
      </c>
      <c r="G69" s="11" t="s">
        <v>96</v>
      </c>
      <c r="H69" s="11" t="s">
        <v>92</v>
      </c>
      <c r="I69" s="11" t="s">
        <v>39</v>
      </c>
      <c r="J69" s="36">
        <v>13715</v>
      </c>
      <c r="K69" s="11">
        <v>1</v>
      </c>
      <c r="L69" s="11"/>
      <c r="M69" s="12"/>
      <c r="N69" s="11" t="s">
        <v>55</v>
      </c>
      <c r="O69" s="11" t="s">
        <v>27</v>
      </c>
      <c r="P69" s="15">
        <v>42353</v>
      </c>
      <c r="Q69" s="11"/>
      <c r="R69" s="15">
        <v>42735</v>
      </c>
      <c r="S69" s="11"/>
      <c r="T69" s="15">
        <f>+R69+30</f>
        <v>42765</v>
      </c>
      <c r="U69" s="11"/>
      <c r="V69" s="11"/>
      <c r="W69" s="11"/>
      <c r="X69" s="11"/>
      <c r="Y69" s="11"/>
      <c r="Z69" s="11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29"/>
      <c r="AR69" s="29"/>
      <c r="AS69" s="29"/>
      <c r="AT69" s="29"/>
    </row>
    <row r="70" spans="1:46" s="30" customFormat="1" ht="33.75" x14ac:dyDescent="0.25">
      <c r="A70" s="28">
        <v>144</v>
      </c>
      <c r="B70" s="12" t="s">
        <v>126</v>
      </c>
      <c r="C70" s="11" t="s">
        <v>40</v>
      </c>
      <c r="D70" s="11" t="s">
        <v>51</v>
      </c>
      <c r="E70" s="12" t="s">
        <v>144</v>
      </c>
      <c r="F70" s="12" t="s">
        <v>91</v>
      </c>
      <c r="G70" s="11" t="s">
        <v>96</v>
      </c>
      <c r="H70" s="11" t="s">
        <v>92</v>
      </c>
      <c r="I70" s="11" t="s">
        <v>39</v>
      </c>
      <c r="J70" s="37">
        <v>19010</v>
      </c>
      <c r="K70" s="11">
        <v>1</v>
      </c>
      <c r="L70" s="11"/>
      <c r="M70" s="12"/>
      <c r="N70" s="11" t="s">
        <v>26</v>
      </c>
      <c r="O70" s="11" t="s">
        <v>27</v>
      </c>
      <c r="P70" s="15">
        <f>+P69</f>
        <v>42353</v>
      </c>
      <c r="Q70" s="11"/>
      <c r="R70" s="15">
        <f>+R69</f>
        <v>42735</v>
      </c>
      <c r="S70" s="11"/>
      <c r="T70" s="15">
        <f>+T69</f>
        <v>42765</v>
      </c>
      <c r="U70" s="11"/>
      <c r="V70" s="11"/>
      <c r="W70" s="11"/>
      <c r="X70" s="11"/>
      <c r="Y70" s="38"/>
      <c r="Z70" s="38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29"/>
      <c r="AR70" s="29"/>
      <c r="AS70" s="29"/>
      <c r="AT70" s="29"/>
    </row>
    <row r="71" spans="1:46" s="30" customFormat="1" x14ac:dyDescent="0.25">
      <c r="A71" s="28">
        <v>152</v>
      </c>
      <c r="B71" s="12" t="s">
        <v>126</v>
      </c>
      <c r="C71" s="12"/>
      <c r="D71" s="12"/>
      <c r="E71" s="12" t="s">
        <v>145</v>
      </c>
      <c r="F71" s="12" t="s">
        <v>91</v>
      </c>
      <c r="G71" s="11" t="s">
        <v>96</v>
      </c>
      <c r="H71" s="11" t="s">
        <v>92</v>
      </c>
      <c r="I71" s="11" t="s">
        <v>39</v>
      </c>
      <c r="J71" s="37">
        <v>16000</v>
      </c>
      <c r="K71" s="11">
        <v>1</v>
      </c>
      <c r="L71" s="11"/>
      <c r="M71" s="12"/>
      <c r="N71" s="11" t="s">
        <v>79</v>
      </c>
      <c r="O71" s="11" t="s">
        <v>27</v>
      </c>
      <c r="P71" s="15">
        <f t="shared" ref="P71:P72" si="0">+P70</f>
        <v>42353</v>
      </c>
      <c r="Q71" s="11"/>
      <c r="R71" s="15">
        <f t="shared" ref="R71:R72" si="1">+R70</f>
        <v>42735</v>
      </c>
      <c r="S71" s="11"/>
      <c r="T71" s="15">
        <f t="shared" ref="T71:T72" si="2">+T70</f>
        <v>42765</v>
      </c>
      <c r="U71" s="11"/>
      <c r="V71" s="11"/>
      <c r="W71" s="11"/>
      <c r="X71" s="11"/>
      <c r="Y71" s="11"/>
      <c r="Z71" s="11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29"/>
      <c r="AR71" s="29"/>
      <c r="AS71" s="29"/>
      <c r="AT71" s="29"/>
    </row>
    <row r="72" spans="1:46" s="30" customFormat="1" x14ac:dyDescent="0.25">
      <c r="A72" s="28">
        <v>160</v>
      </c>
      <c r="B72" s="12" t="s">
        <v>126</v>
      </c>
      <c r="C72" s="12"/>
      <c r="D72" s="12"/>
      <c r="E72" s="12" t="s">
        <v>146</v>
      </c>
      <c r="F72" s="12" t="s">
        <v>91</v>
      </c>
      <c r="G72" s="11" t="s">
        <v>96</v>
      </c>
      <c r="H72" s="11" t="s">
        <v>92</v>
      </c>
      <c r="I72" s="11" t="s">
        <v>39</v>
      </c>
      <c r="J72" s="37">
        <v>21715</v>
      </c>
      <c r="K72" s="11">
        <v>1</v>
      </c>
      <c r="L72" s="11"/>
      <c r="M72" s="12"/>
      <c r="N72" s="11" t="s">
        <v>79</v>
      </c>
      <c r="O72" s="11" t="s">
        <v>27</v>
      </c>
      <c r="P72" s="15">
        <f t="shared" si="0"/>
        <v>42353</v>
      </c>
      <c r="Q72" s="11"/>
      <c r="R72" s="15">
        <f t="shared" si="1"/>
        <v>42735</v>
      </c>
      <c r="S72" s="11"/>
      <c r="T72" s="15">
        <f t="shared" si="2"/>
        <v>42765</v>
      </c>
      <c r="U72" s="11"/>
      <c r="V72" s="11"/>
      <c r="W72" s="11"/>
      <c r="X72" s="11"/>
      <c r="Y72" s="11"/>
      <c r="Z72" s="11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29"/>
      <c r="AR72" s="29"/>
      <c r="AS72" s="29"/>
      <c r="AT72" s="29"/>
    </row>
    <row r="73" spans="1:46" ht="45" x14ac:dyDescent="0.25">
      <c r="A73" s="28">
        <v>171</v>
      </c>
      <c r="B73" s="12" t="s">
        <v>109</v>
      </c>
      <c r="C73" s="12"/>
      <c r="D73" s="12"/>
      <c r="E73" s="12" t="s">
        <v>62</v>
      </c>
      <c r="F73" s="12" t="s">
        <v>91</v>
      </c>
      <c r="G73" s="11" t="s">
        <v>50</v>
      </c>
      <c r="H73" s="11" t="s">
        <v>92</v>
      </c>
      <c r="I73" s="11" t="s">
        <v>39</v>
      </c>
      <c r="J73" s="35">
        <v>10000</v>
      </c>
      <c r="K73" s="11">
        <v>1</v>
      </c>
      <c r="L73" s="11"/>
      <c r="M73" s="12"/>
      <c r="N73" s="11" t="s">
        <v>55</v>
      </c>
      <c r="O73" s="11" t="s">
        <v>27</v>
      </c>
      <c r="P73" s="15">
        <v>42278</v>
      </c>
      <c r="Q73" s="11"/>
      <c r="R73" s="15">
        <f>+P73+120</f>
        <v>42398</v>
      </c>
      <c r="S73" s="11"/>
      <c r="T73" s="15">
        <f>+R73+90</f>
        <v>42488</v>
      </c>
      <c r="U73" s="11"/>
      <c r="V73" s="11"/>
      <c r="W73" s="11"/>
      <c r="X73" s="11"/>
      <c r="Y73" s="11"/>
      <c r="Z73" s="11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8"/>
      <c r="AR73" s="8"/>
      <c r="AS73" s="8"/>
      <c r="AT73" s="8"/>
    </row>
    <row r="74" spans="1:46" s="30" customFormat="1" ht="33.75" x14ac:dyDescent="0.25">
      <c r="A74" s="28">
        <v>200</v>
      </c>
      <c r="B74" s="12" t="s">
        <v>109</v>
      </c>
      <c r="C74" s="12"/>
      <c r="D74" s="12"/>
      <c r="E74" s="12" t="s">
        <v>63</v>
      </c>
      <c r="F74" s="12" t="s">
        <v>91</v>
      </c>
      <c r="G74" s="11" t="s">
        <v>50</v>
      </c>
      <c r="H74" s="11" t="s">
        <v>92</v>
      </c>
      <c r="I74" s="11" t="s">
        <v>39</v>
      </c>
      <c r="J74" s="35">
        <v>20000</v>
      </c>
      <c r="K74" s="11">
        <v>1</v>
      </c>
      <c r="L74" s="11"/>
      <c r="M74" s="12"/>
      <c r="N74" s="11" t="s">
        <v>55</v>
      </c>
      <c r="O74" s="11" t="s">
        <v>27</v>
      </c>
      <c r="P74" s="15">
        <v>42030</v>
      </c>
      <c r="Q74" s="11"/>
      <c r="R74" s="15">
        <f>+P74+180</f>
        <v>42210</v>
      </c>
      <c r="S74" s="11"/>
      <c r="T74" s="15">
        <f>+R74+30</f>
        <v>42240</v>
      </c>
      <c r="U74" s="11"/>
      <c r="V74" s="11"/>
      <c r="W74" s="11"/>
      <c r="X74" s="11"/>
      <c r="Y74" s="11"/>
      <c r="Z74" s="11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29"/>
      <c r="AR74" s="29"/>
      <c r="AS74" s="29"/>
      <c r="AT74" s="29"/>
    </row>
    <row r="75" spans="1:46" ht="22.5" x14ac:dyDescent="0.25">
      <c r="A75" s="28">
        <v>248</v>
      </c>
      <c r="B75" s="12" t="s">
        <v>109</v>
      </c>
      <c r="C75" s="12"/>
      <c r="D75" s="12"/>
      <c r="E75" s="12" t="s">
        <v>94</v>
      </c>
      <c r="F75" s="12" t="s">
        <v>91</v>
      </c>
      <c r="G75" s="11" t="s">
        <v>50</v>
      </c>
      <c r="H75" s="11" t="s">
        <v>92</v>
      </c>
      <c r="I75" s="11" t="s">
        <v>39</v>
      </c>
      <c r="J75" s="35">
        <v>3000</v>
      </c>
      <c r="K75" s="11">
        <v>1</v>
      </c>
      <c r="L75" s="11"/>
      <c r="M75" s="12"/>
      <c r="N75" s="11" t="s">
        <v>55</v>
      </c>
      <c r="O75" s="11" t="s">
        <v>27</v>
      </c>
      <c r="P75" s="15">
        <v>42303</v>
      </c>
      <c r="Q75" s="11"/>
      <c r="R75" s="15">
        <f>+P75+30</f>
        <v>42333</v>
      </c>
      <c r="S75" s="11"/>
      <c r="T75" s="15">
        <f>+R75+45</f>
        <v>42378</v>
      </c>
      <c r="U75" s="11"/>
      <c r="V75" s="11"/>
      <c r="W75" s="11"/>
      <c r="X75" s="11"/>
      <c r="Y75" s="11"/>
      <c r="Z75" s="11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8"/>
      <c r="AR75" s="8"/>
      <c r="AS75" s="8"/>
      <c r="AT75" s="8"/>
    </row>
    <row r="76" spans="1:46" s="30" customFormat="1" x14ac:dyDescent="0.25">
      <c r="A76" s="28">
        <v>280</v>
      </c>
      <c r="B76" s="12" t="s">
        <v>126</v>
      </c>
      <c r="C76" s="12"/>
      <c r="D76" s="12"/>
      <c r="E76" s="12" t="s">
        <v>64</v>
      </c>
      <c r="F76" s="12" t="s">
        <v>91</v>
      </c>
      <c r="G76" s="11" t="s">
        <v>96</v>
      </c>
      <c r="H76" s="11" t="s">
        <v>92</v>
      </c>
      <c r="I76" s="11" t="s">
        <v>39</v>
      </c>
      <c r="J76" s="36">
        <v>116322</v>
      </c>
      <c r="K76" s="11">
        <v>1</v>
      </c>
      <c r="L76" s="11"/>
      <c r="M76" s="12"/>
      <c r="N76" s="11" t="s">
        <v>55</v>
      </c>
      <c r="O76" s="11" t="s">
        <v>27</v>
      </c>
      <c r="P76" s="15">
        <v>42353</v>
      </c>
      <c r="Q76" s="11"/>
      <c r="R76" s="15">
        <v>42735</v>
      </c>
      <c r="S76" s="11"/>
      <c r="T76" s="15">
        <f>+R76+30</f>
        <v>42765</v>
      </c>
      <c r="U76" s="11"/>
      <c r="V76" s="11"/>
      <c r="W76" s="11"/>
      <c r="X76" s="11"/>
      <c r="Y76" s="11"/>
      <c r="Z76" s="11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29"/>
      <c r="AR76" s="29"/>
      <c r="AS76" s="29"/>
      <c r="AT76" s="29"/>
    </row>
    <row r="77" spans="1:46" s="30" customFormat="1" ht="22.5" x14ac:dyDescent="0.25">
      <c r="A77" s="28">
        <f>+A76+10</f>
        <v>290</v>
      </c>
      <c r="B77" s="12" t="s">
        <v>126</v>
      </c>
      <c r="C77" s="11" t="s">
        <v>40</v>
      </c>
      <c r="D77" s="11" t="s">
        <v>51</v>
      </c>
      <c r="E77" s="12" t="s">
        <v>65</v>
      </c>
      <c r="F77" s="12" t="s">
        <v>91</v>
      </c>
      <c r="G77" s="11" t="s">
        <v>96</v>
      </c>
      <c r="H77" s="11" t="s">
        <v>92</v>
      </c>
      <c r="I77" s="11" t="s">
        <v>39</v>
      </c>
      <c r="J77" s="37">
        <v>77794</v>
      </c>
      <c r="K77" s="11">
        <v>1</v>
      </c>
      <c r="L77" s="11"/>
      <c r="M77" s="12"/>
      <c r="N77" s="12" t="s">
        <v>26</v>
      </c>
      <c r="O77" s="11" t="s">
        <v>27</v>
      </c>
      <c r="P77" s="15">
        <f>+P76</f>
        <v>42353</v>
      </c>
      <c r="Q77" s="11"/>
      <c r="R77" s="15">
        <f>+R76</f>
        <v>42735</v>
      </c>
      <c r="S77" s="11"/>
      <c r="T77" s="15">
        <f>+T76</f>
        <v>42765</v>
      </c>
      <c r="U77" s="11"/>
      <c r="V77" s="11"/>
      <c r="W77" s="11"/>
      <c r="X77" s="11"/>
      <c r="Y77" s="38"/>
      <c r="Z77" s="38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29"/>
      <c r="AR77" s="29"/>
      <c r="AS77" s="29"/>
      <c r="AT77" s="29"/>
    </row>
    <row r="78" spans="1:46" s="30" customFormat="1" x14ac:dyDescent="0.25">
      <c r="A78" s="28">
        <f t="shared" ref="A78:A88" si="3">+A77+5</f>
        <v>295</v>
      </c>
      <c r="B78" s="12" t="s">
        <v>126</v>
      </c>
      <c r="C78" s="12"/>
      <c r="D78" s="12"/>
      <c r="E78" s="12" t="s">
        <v>66</v>
      </c>
      <c r="F78" s="12" t="s">
        <v>91</v>
      </c>
      <c r="G78" s="11" t="s">
        <v>96</v>
      </c>
      <c r="H78" s="11" t="s">
        <v>92</v>
      </c>
      <c r="I78" s="11" t="s">
        <v>39</v>
      </c>
      <c r="J78" s="37">
        <v>52950</v>
      </c>
      <c r="K78" s="11">
        <v>1</v>
      </c>
      <c r="L78" s="11"/>
      <c r="M78" s="12"/>
      <c r="N78" s="11" t="s">
        <v>79</v>
      </c>
      <c r="O78" s="11" t="s">
        <v>27</v>
      </c>
      <c r="P78" s="15">
        <f t="shared" ref="P78:P88" si="4">+P77</f>
        <v>42353</v>
      </c>
      <c r="Q78" s="11"/>
      <c r="R78" s="15">
        <f t="shared" ref="R78:R88" si="5">+R77</f>
        <v>42735</v>
      </c>
      <c r="S78" s="11"/>
      <c r="T78" s="15">
        <f t="shared" ref="T78:T88" si="6">+T77</f>
        <v>42765</v>
      </c>
      <c r="U78" s="11"/>
      <c r="V78" s="11"/>
      <c r="W78" s="11"/>
      <c r="X78" s="11"/>
      <c r="Y78" s="11"/>
      <c r="Z78" s="11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29"/>
      <c r="AR78" s="29"/>
      <c r="AS78" s="29"/>
      <c r="AT78" s="29"/>
    </row>
    <row r="79" spans="1:46" s="30" customFormat="1" ht="22.5" x14ac:dyDescent="0.25">
      <c r="A79" s="28">
        <f t="shared" si="3"/>
        <v>300</v>
      </c>
      <c r="B79" s="12" t="s">
        <v>126</v>
      </c>
      <c r="C79" s="12"/>
      <c r="D79" s="12"/>
      <c r="E79" s="12" t="s">
        <v>67</v>
      </c>
      <c r="F79" s="12" t="s">
        <v>91</v>
      </c>
      <c r="G79" s="11" t="s">
        <v>96</v>
      </c>
      <c r="H79" s="11" t="s">
        <v>92</v>
      </c>
      <c r="I79" s="11" t="s">
        <v>39</v>
      </c>
      <c r="J79" s="37">
        <v>56402</v>
      </c>
      <c r="K79" s="11">
        <v>1</v>
      </c>
      <c r="L79" s="11"/>
      <c r="M79" s="12"/>
      <c r="N79" s="11" t="s">
        <v>79</v>
      </c>
      <c r="O79" s="11" t="s">
        <v>27</v>
      </c>
      <c r="P79" s="15">
        <f t="shared" si="4"/>
        <v>42353</v>
      </c>
      <c r="Q79" s="11"/>
      <c r="R79" s="15">
        <f t="shared" si="5"/>
        <v>42735</v>
      </c>
      <c r="S79" s="11"/>
      <c r="T79" s="15">
        <f t="shared" si="6"/>
        <v>42765</v>
      </c>
      <c r="U79" s="11"/>
      <c r="V79" s="11"/>
      <c r="W79" s="11"/>
      <c r="X79" s="11"/>
      <c r="Y79" s="11"/>
      <c r="Z79" s="11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29"/>
      <c r="AR79" s="29"/>
      <c r="AS79" s="29"/>
      <c r="AT79" s="29"/>
    </row>
    <row r="80" spans="1:46" s="30" customFormat="1" x14ac:dyDescent="0.25">
      <c r="A80" s="28">
        <f t="shared" si="3"/>
        <v>305</v>
      </c>
      <c r="B80" s="12" t="s">
        <v>126</v>
      </c>
      <c r="C80" s="12"/>
      <c r="D80" s="12"/>
      <c r="E80" s="12" t="s">
        <v>68</v>
      </c>
      <c r="F80" s="12" t="s">
        <v>91</v>
      </c>
      <c r="G80" s="11" t="s">
        <v>96</v>
      </c>
      <c r="H80" s="11" t="s">
        <v>92</v>
      </c>
      <c r="I80" s="11" t="s">
        <v>39</v>
      </c>
      <c r="J80" s="39">
        <v>45634</v>
      </c>
      <c r="K80" s="11">
        <v>1</v>
      </c>
      <c r="L80" s="11"/>
      <c r="M80" s="12"/>
      <c r="N80" s="11" t="s">
        <v>79</v>
      </c>
      <c r="O80" s="11" t="s">
        <v>27</v>
      </c>
      <c r="P80" s="15">
        <f t="shared" si="4"/>
        <v>42353</v>
      </c>
      <c r="Q80" s="11"/>
      <c r="R80" s="15">
        <f t="shared" si="5"/>
        <v>42735</v>
      </c>
      <c r="S80" s="11"/>
      <c r="T80" s="15">
        <f t="shared" si="6"/>
        <v>42765</v>
      </c>
      <c r="U80" s="11"/>
      <c r="V80" s="11"/>
      <c r="W80" s="11"/>
      <c r="X80" s="11"/>
      <c r="Y80" s="11"/>
      <c r="Z80" s="11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29"/>
      <c r="AR80" s="29"/>
      <c r="AS80" s="29"/>
      <c r="AT80" s="29"/>
    </row>
    <row r="81" spans="1:46" s="30" customFormat="1" x14ac:dyDescent="0.25">
      <c r="A81" s="28">
        <f t="shared" si="3"/>
        <v>310</v>
      </c>
      <c r="B81" s="12" t="s">
        <v>126</v>
      </c>
      <c r="C81" s="12"/>
      <c r="D81" s="12"/>
      <c r="E81" s="12" t="s">
        <v>69</v>
      </c>
      <c r="F81" s="12" t="s">
        <v>91</v>
      </c>
      <c r="G81" s="11" t="s">
        <v>96</v>
      </c>
      <c r="H81" s="11" t="s">
        <v>92</v>
      </c>
      <c r="I81" s="11" t="s">
        <v>39</v>
      </c>
      <c r="J81" s="37">
        <v>91280</v>
      </c>
      <c r="K81" s="11">
        <v>1</v>
      </c>
      <c r="L81" s="11"/>
      <c r="M81" s="12"/>
      <c r="N81" s="11" t="s">
        <v>79</v>
      </c>
      <c r="O81" s="11" t="s">
        <v>27</v>
      </c>
      <c r="P81" s="15">
        <f t="shared" si="4"/>
        <v>42353</v>
      </c>
      <c r="Q81" s="11"/>
      <c r="R81" s="15">
        <f t="shared" si="5"/>
        <v>42735</v>
      </c>
      <c r="S81" s="11"/>
      <c r="T81" s="15">
        <f t="shared" si="6"/>
        <v>42765</v>
      </c>
      <c r="U81" s="11"/>
      <c r="V81" s="11"/>
      <c r="W81" s="11"/>
      <c r="X81" s="11"/>
      <c r="Y81" s="11"/>
      <c r="Z81" s="11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29"/>
      <c r="AR81" s="29"/>
      <c r="AS81" s="29"/>
      <c r="AT81" s="29"/>
    </row>
    <row r="82" spans="1:46" s="30" customFormat="1" x14ac:dyDescent="0.25">
      <c r="A82" s="28">
        <f t="shared" si="3"/>
        <v>315</v>
      </c>
      <c r="B82" s="12" t="s">
        <v>126</v>
      </c>
      <c r="C82" s="12"/>
      <c r="D82" s="12"/>
      <c r="E82" s="12" t="s">
        <v>137</v>
      </c>
      <c r="F82" s="12" t="s">
        <v>91</v>
      </c>
      <c r="G82" s="11" t="s">
        <v>96</v>
      </c>
      <c r="H82" s="11" t="s">
        <v>92</v>
      </c>
      <c r="I82" s="11" t="s">
        <v>39</v>
      </c>
      <c r="J82" s="37">
        <v>73098</v>
      </c>
      <c r="K82" s="11">
        <v>1</v>
      </c>
      <c r="L82" s="11"/>
      <c r="M82" s="12"/>
      <c r="N82" s="11" t="s">
        <v>79</v>
      </c>
      <c r="O82" s="11" t="s">
        <v>27</v>
      </c>
      <c r="P82" s="15">
        <f t="shared" si="4"/>
        <v>42353</v>
      </c>
      <c r="Q82" s="11"/>
      <c r="R82" s="15">
        <f t="shared" si="5"/>
        <v>42735</v>
      </c>
      <c r="S82" s="11"/>
      <c r="T82" s="15">
        <f t="shared" si="6"/>
        <v>42765</v>
      </c>
      <c r="U82" s="11"/>
      <c r="V82" s="11"/>
      <c r="W82" s="11"/>
      <c r="X82" s="11"/>
      <c r="Y82" s="11"/>
      <c r="Z82" s="11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29"/>
      <c r="AR82" s="29"/>
      <c r="AS82" s="29"/>
      <c r="AT82" s="29"/>
    </row>
    <row r="83" spans="1:46" s="30" customFormat="1" ht="33.75" x14ac:dyDescent="0.25">
      <c r="A83" s="28">
        <f t="shared" si="3"/>
        <v>320</v>
      </c>
      <c r="B83" s="12" t="s">
        <v>126</v>
      </c>
      <c r="C83" s="12"/>
      <c r="D83" s="12"/>
      <c r="E83" s="12" t="s">
        <v>138</v>
      </c>
      <c r="F83" s="12" t="s">
        <v>91</v>
      </c>
      <c r="G83" s="11" t="s">
        <v>96</v>
      </c>
      <c r="H83" s="11" t="s">
        <v>92</v>
      </c>
      <c r="I83" s="11" t="s">
        <v>39</v>
      </c>
      <c r="J83" s="37">
        <v>67174</v>
      </c>
      <c r="K83" s="11">
        <v>1</v>
      </c>
      <c r="L83" s="11"/>
      <c r="M83" s="12"/>
      <c r="N83" s="11" t="s">
        <v>79</v>
      </c>
      <c r="O83" s="11" t="s">
        <v>27</v>
      </c>
      <c r="P83" s="15">
        <f t="shared" si="4"/>
        <v>42353</v>
      </c>
      <c r="Q83" s="11"/>
      <c r="R83" s="15">
        <f t="shared" si="5"/>
        <v>42735</v>
      </c>
      <c r="S83" s="11"/>
      <c r="T83" s="15">
        <f t="shared" si="6"/>
        <v>42765</v>
      </c>
      <c r="U83" s="11"/>
      <c r="V83" s="11"/>
      <c r="W83" s="11"/>
      <c r="X83" s="11"/>
      <c r="Y83" s="11"/>
      <c r="Z83" s="11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29"/>
      <c r="AR83" s="29"/>
      <c r="AS83" s="29"/>
      <c r="AT83" s="29"/>
    </row>
    <row r="84" spans="1:46" s="30" customFormat="1" ht="33.75" x14ac:dyDescent="0.25">
      <c r="A84" s="28">
        <f t="shared" si="3"/>
        <v>325</v>
      </c>
      <c r="B84" s="12" t="s">
        <v>126</v>
      </c>
      <c r="C84" s="12"/>
      <c r="D84" s="12"/>
      <c r="E84" s="12" t="s">
        <v>70</v>
      </c>
      <c r="F84" s="12" t="s">
        <v>91</v>
      </c>
      <c r="G84" s="11" t="s">
        <v>96</v>
      </c>
      <c r="H84" s="11" t="s">
        <v>92</v>
      </c>
      <c r="I84" s="11" t="s">
        <v>39</v>
      </c>
      <c r="J84" s="37">
        <v>91396</v>
      </c>
      <c r="K84" s="11">
        <v>1</v>
      </c>
      <c r="L84" s="11"/>
      <c r="M84" s="12"/>
      <c r="N84" s="11" t="s">
        <v>79</v>
      </c>
      <c r="O84" s="11" t="s">
        <v>27</v>
      </c>
      <c r="P84" s="15">
        <f t="shared" si="4"/>
        <v>42353</v>
      </c>
      <c r="Q84" s="11"/>
      <c r="R84" s="15">
        <f t="shared" si="5"/>
        <v>42735</v>
      </c>
      <c r="S84" s="11"/>
      <c r="T84" s="15">
        <f t="shared" si="6"/>
        <v>42765</v>
      </c>
      <c r="U84" s="11"/>
      <c r="V84" s="11"/>
      <c r="W84" s="11"/>
      <c r="X84" s="11"/>
      <c r="Y84" s="11"/>
      <c r="Z84" s="11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29"/>
      <c r="AR84" s="29"/>
      <c r="AS84" s="29"/>
      <c r="AT84" s="29"/>
    </row>
    <row r="85" spans="1:46" s="30" customFormat="1" x14ac:dyDescent="0.25">
      <c r="A85" s="28">
        <f t="shared" si="3"/>
        <v>330</v>
      </c>
      <c r="B85" s="12" t="s">
        <v>126</v>
      </c>
      <c r="C85" s="12"/>
      <c r="D85" s="12"/>
      <c r="E85" s="12" t="s">
        <v>139</v>
      </c>
      <c r="F85" s="12" t="s">
        <v>91</v>
      </c>
      <c r="G85" s="11" t="s">
        <v>96</v>
      </c>
      <c r="H85" s="11" t="s">
        <v>92</v>
      </c>
      <c r="I85" s="11" t="s">
        <v>39</v>
      </c>
      <c r="J85" s="37">
        <v>66468</v>
      </c>
      <c r="K85" s="11">
        <v>1</v>
      </c>
      <c r="L85" s="11"/>
      <c r="M85" s="12"/>
      <c r="N85" s="11" t="s">
        <v>79</v>
      </c>
      <c r="O85" s="11" t="s">
        <v>27</v>
      </c>
      <c r="P85" s="15">
        <f t="shared" si="4"/>
        <v>42353</v>
      </c>
      <c r="Q85" s="11"/>
      <c r="R85" s="15">
        <f t="shared" si="5"/>
        <v>42735</v>
      </c>
      <c r="S85" s="11"/>
      <c r="T85" s="15">
        <f t="shared" si="6"/>
        <v>42765</v>
      </c>
      <c r="U85" s="11"/>
      <c r="V85" s="11"/>
      <c r="W85" s="11"/>
      <c r="X85" s="11"/>
      <c r="Y85" s="11"/>
      <c r="Z85" s="11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29"/>
      <c r="AR85" s="29"/>
      <c r="AS85" s="29"/>
      <c r="AT85" s="29"/>
    </row>
    <row r="86" spans="1:46" s="30" customFormat="1" x14ac:dyDescent="0.25">
      <c r="A86" s="28">
        <f t="shared" si="3"/>
        <v>335</v>
      </c>
      <c r="B86" s="12" t="s">
        <v>126</v>
      </c>
      <c r="C86" s="12"/>
      <c r="D86" s="12"/>
      <c r="E86" s="12" t="s">
        <v>71</v>
      </c>
      <c r="F86" s="12" t="s">
        <v>91</v>
      </c>
      <c r="G86" s="11" t="s">
        <v>96</v>
      </c>
      <c r="H86" s="11" t="s">
        <v>92</v>
      </c>
      <c r="I86" s="11" t="s">
        <v>39</v>
      </c>
      <c r="J86" s="37">
        <v>80418</v>
      </c>
      <c r="K86" s="11">
        <v>1</v>
      </c>
      <c r="L86" s="11"/>
      <c r="M86" s="12"/>
      <c r="N86" s="11" t="s">
        <v>79</v>
      </c>
      <c r="O86" s="11" t="s">
        <v>27</v>
      </c>
      <c r="P86" s="15">
        <f t="shared" si="4"/>
        <v>42353</v>
      </c>
      <c r="Q86" s="11"/>
      <c r="R86" s="15">
        <f t="shared" si="5"/>
        <v>42735</v>
      </c>
      <c r="S86" s="11"/>
      <c r="T86" s="15">
        <f t="shared" si="6"/>
        <v>42765</v>
      </c>
      <c r="U86" s="11"/>
      <c r="V86" s="11"/>
      <c r="W86" s="11"/>
      <c r="X86" s="11"/>
      <c r="Y86" s="11"/>
      <c r="Z86" s="11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29"/>
      <c r="AR86" s="29"/>
      <c r="AS86" s="29"/>
      <c r="AT86" s="29"/>
    </row>
    <row r="87" spans="1:46" s="30" customFormat="1" ht="22.5" x14ac:dyDescent="0.25">
      <c r="A87" s="28">
        <f t="shared" si="3"/>
        <v>340</v>
      </c>
      <c r="B87" s="12" t="s">
        <v>126</v>
      </c>
      <c r="C87" s="12"/>
      <c r="D87" s="12"/>
      <c r="E87" s="12" t="s">
        <v>140</v>
      </c>
      <c r="F87" s="12" t="s">
        <v>91</v>
      </c>
      <c r="G87" s="11" t="s">
        <v>96</v>
      </c>
      <c r="H87" s="11" t="s">
        <v>92</v>
      </c>
      <c r="I87" s="11" t="s">
        <v>39</v>
      </c>
      <c r="J87" s="37">
        <v>27982</v>
      </c>
      <c r="K87" s="11">
        <v>1</v>
      </c>
      <c r="L87" s="11"/>
      <c r="M87" s="12"/>
      <c r="N87" s="11" t="s">
        <v>79</v>
      </c>
      <c r="O87" s="11" t="s">
        <v>27</v>
      </c>
      <c r="P87" s="15">
        <f t="shared" si="4"/>
        <v>42353</v>
      </c>
      <c r="Q87" s="11"/>
      <c r="R87" s="15">
        <f t="shared" si="5"/>
        <v>42735</v>
      </c>
      <c r="S87" s="11"/>
      <c r="T87" s="15">
        <f t="shared" si="6"/>
        <v>42765</v>
      </c>
      <c r="U87" s="11"/>
      <c r="V87" s="11"/>
      <c r="W87" s="11"/>
      <c r="X87" s="11"/>
      <c r="Y87" s="11"/>
      <c r="Z87" s="11"/>
      <c r="AA87" s="40"/>
      <c r="AB87" s="40"/>
      <c r="AC87" s="40"/>
      <c r="AD87" s="40"/>
      <c r="AE87" s="40"/>
      <c r="AF87" s="41"/>
      <c r="AG87" s="41"/>
      <c r="AH87" s="41"/>
      <c r="AI87" s="41"/>
      <c r="AJ87" s="42"/>
      <c r="AK87" s="42"/>
    </row>
    <row r="88" spans="1:46" s="30" customFormat="1" ht="22.5" x14ac:dyDescent="0.25">
      <c r="A88" s="28">
        <f t="shared" si="3"/>
        <v>345</v>
      </c>
      <c r="B88" s="12" t="s">
        <v>126</v>
      </c>
      <c r="C88" s="12"/>
      <c r="D88" s="12"/>
      <c r="E88" s="12" t="s">
        <v>141</v>
      </c>
      <c r="F88" s="12" t="s">
        <v>91</v>
      </c>
      <c r="G88" s="11" t="s">
        <v>96</v>
      </c>
      <c r="H88" s="11" t="s">
        <v>92</v>
      </c>
      <c r="I88" s="11" t="s">
        <v>39</v>
      </c>
      <c r="J88" s="37">
        <v>83030</v>
      </c>
      <c r="K88" s="11">
        <v>1</v>
      </c>
      <c r="L88" s="11"/>
      <c r="M88" s="12"/>
      <c r="N88" s="11" t="s">
        <v>79</v>
      </c>
      <c r="O88" s="11" t="s">
        <v>27</v>
      </c>
      <c r="P88" s="15">
        <f t="shared" si="4"/>
        <v>42353</v>
      </c>
      <c r="Q88" s="11"/>
      <c r="R88" s="15">
        <f t="shared" si="5"/>
        <v>42735</v>
      </c>
      <c r="S88" s="11"/>
      <c r="T88" s="15">
        <f t="shared" si="6"/>
        <v>42765</v>
      </c>
      <c r="U88" s="11"/>
      <c r="V88" s="11"/>
      <c r="W88" s="11"/>
      <c r="X88" s="11"/>
      <c r="Y88" s="11"/>
      <c r="Z88" s="11"/>
      <c r="AA88" s="40"/>
      <c r="AB88" s="40"/>
      <c r="AC88" s="40"/>
      <c r="AD88" s="40"/>
      <c r="AE88" s="40"/>
      <c r="AF88" s="41"/>
      <c r="AG88" s="41"/>
      <c r="AH88" s="41"/>
      <c r="AI88" s="41"/>
      <c r="AJ88" s="42"/>
      <c r="AK88" s="42"/>
    </row>
    <row r="89" spans="1:46" s="29" customFormat="1" ht="56.25" x14ac:dyDescent="0.25">
      <c r="A89" s="11">
        <v>33</v>
      </c>
      <c r="B89" s="73" t="s">
        <v>223</v>
      </c>
      <c r="C89" s="12"/>
      <c r="D89" s="12"/>
      <c r="E89" s="12" t="s">
        <v>186</v>
      </c>
      <c r="F89" s="12"/>
      <c r="G89" s="11" t="s">
        <v>50</v>
      </c>
      <c r="H89" s="11" t="s">
        <v>92</v>
      </c>
      <c r="I89" s="11" t="s">
        <v>187</v>
      </c>
      <c r="J89" s="14">
        <v>29400</v>
      </c>
      <c r="K89" s="11">
        <v>1</v>
      </c>
      <c r="L89" s="69"/>
      <c r="M89" s="69"/>
      <c r="N89" s="11" t="s">
        <v>55</v>
      </c>
      <c r="O89" s="11" t="s">
        <v>27</v>
      </c>
      <c r="P89" s="62"/>
      <c r="Q89" s="12"/>
      <c r="R89" s="62"/>
      <c r="S89" s="12"/>
      <c r="T89" s="62"/>
      <c r="U89" s="12"/>
      <c r="V89" s="62"/>
      <c r="W89" s="12"/>
      <c r="X89" s="62"/>
      <c r="Y89" s="12"/>
      <c r="Z89" s="12"/>
      <c r="AA89" s="63"/>
      <c r="AB89" s="63"/>
      <c r="AC89" s="63"/>
      <c r="AD89" s="63"/>
      <c r="AE89" s="63"/>
      <c r="AF89" s="63"/>
    </row>
    <row r="90" spans="1:46" s="29" customFormat="1" ht="45" x14ac:dyDescent="0.25">
      <c r="A90" s="11">
        <v>67</v>
      </c>
      <c r="B90" s="73" t="s">
        <v>223</v>
      </c>
      <c r="C90" s="12"/>
      <c r="D90" s="12"/>
      <c r="E90" s="12" t="s">
        <v>188</v>
      </c>
      <c r="F90" s="12"/>
      <c r="G90" s="11" t="s">
        <v>189</v>
      </c>
      <c r="H90" s="11" t="s">
        <v>92</v>
      </c>
      <c r="I90" s="11" t="s">
        <v>187</v>
      </c>
      <c r="J90" s="14">
        <v>12600</v>
      </c>
      <c r="K90" s="11">
        <v>1</v>
      </c>
      <c r="L90" s="69"/>
      <c r="M90" s="69"/>
      <c r="N90" s="11" t="s">
        <v>55</v>
      </c>
      <c r="O90" s="11" t="s">
        <v>27</v>
      </c>
      <c r="P90" s="62"/>
      <c r="Q90" s="12"/>
      <c r="R90" s="62"/>
      <c r="S90" s="12"/>
      <c r="T90" s="62"/>
      <c r="U90" s="12"/>
      <c r="V90" s="62"/>
      <c r="W90" s="12"/>
      <c r="X90" s="62"/>
      <c r="Y90" s="12"/>
      <c r="Z90" s="12"/>
      <c r="AA90" s="63"/>
      <c r="AB90" s="63"/>
      <c r="AC90" s="63"/>
      <c r="AD90" s="63"/>
      <c r="AE90" s="63"/>
      <c r="AF90" s="63"/>
    </row>
    <row r="91" spans="1:46" s="29" customFormat="1" ht="45" x14ac:dyDescent="0.25">
      <c r="A91" s="11">
        <v>101</v>
      </c>
      <c r="B91" s="73" t="s">
        <v>223</v>
      </c>
      <c r="C91" s="12"/>
      <c r="D91" s="12"/>
      <c r="E91" s="12" t="s">
        <v>190</v>
      </c>
      <c r="F91" s="12"/>
      <c r="G91" s="11" t="s">
        <v>189</v>
      </c>
      <c r="H91" s="11" t="s">
        <v>92</v>
      </c>
      <c r="I91" s="11" t="s">
        <v>187</v>
      </c>
      <c r="J91" s="14">
        <v>132000</v>
      </c>
      <c r="K91" s="11">
        <v>12</v>
      </c>
      <c r="L91" s="69"/>
      <c r="M91" s="69"/>
      <c r="N91" s="11" t="s">
        <v>55</v>
      </c>
      <c r="O91" s="11" t="s">
        <v>27</v>
      </c>
      <c r="P91" s="62"/>
      <c r="Q91" s="12"/>
      <c r="R91" s="62"/>
      <c r="S91" s="12"/>
      <c r="T91" s="62"/>
      <c r="U91" s="12"/>
      <c r="V91" s="62"/>
      <c r="W91" s="12"/>
      <c r="X91" s="62"/>
      <c r="Y91" s="12"/>
      <c r="Z91" s="12"/>
      <c r="AA91" s="63"/>
      <c r="AB91" s="63"/>
      <c r="AC91" s="63"/>
      <c r="AD91" s="63"/>
      <c r="AE91" s="63"/>
      <c r="AF91" s="63"/>
    </row>
    <row r="92" spans="1:46" s="29" customFormat="1" ht="45" x14ac:dyDescent="0.25">
      <c r="A92" s="11">
        <v>1203</v>
      </c>
      <c r="B92" s="73" t="s">
        <v>223</v>
      </c>
      <c r="C92" s="12"/>
      <c r="D92" s="12"/>
      <c r="E92" s="12" t="s">
        <v>191</v>
      </c>
      <c r="F92" s="12"/>
      <c r="G92" s="11" t="s">
        <v>189</v>
      </c>
      <c r="H92" s="11" t="s">
        <v>92</v>
      </c>
      <c r="I92" s="11" t="s">
        <v>187</v>
      </c>
      <c r="J92" s="14">
        <v>316800</v>
      </c>
      <c r="K92" s="11">
        <v>1</v>
      </c>
      <c r="L92" s="69"/>
      <c r="M92" s="69"/>
      <c r="N92" s="11" t="s">
        <v>55</v>
      </c>
      <c r="O92" s="11" t="s">
        <v>27</v>
      </c>
      <c r="P92" s="62"/>
      <c r="Q92" s="12"/>
      <c r="R92" s="62"/>
      <c r="S92" s="12"/>
      <c r="T92" s="62"/>
      <c r="U92" s="12"/>
      <c r="V92" s="62"/>
      <c r="W92" s="12"/>
      <c r="X92" s="62"/>
      <c r="Y92" s="12"/>
      <c r="Z92" s="12"/>
      <c r="AA92" s="63"/>
      <c r="AB92" s="63"/>
      <c r="AC92" s="63"/>
      <c r="AD92" s="63"/>
      <c r="AE92" s="63"/>
      <c r="AF92" s="63"/>
    </row>
    <row r="93" spans="1:46" s="29" customFormat="1" ht="45" x14ac:dyDescent="0.25">
      <c r="A93" s="11">
        <v>1250</v>
      </c>
      <c r="B93" s="73" t="s">
        <v>223</v>
      </c>
      <c r="C93" s="12"/>
      <c r="D93" s="12"/>
      <c r="E93" s="12" t="s">
        <v>192</v>
      </c>
      <c r="F93" s="12"/>
      <c r="G93" s="11" t="s">
        <v>189</v>
      </c>
      <c r="H93" s="11" t="s">
        <v>92</v>
      </c>
      <c r="I93" s="11" t="s">
        <v>187</v>
      </c>
      <c r="J93" s="14">
        <v>28800</v>
      </c>
      <c r="K93" s="11">
        <v>1</v>
      </c>
      <c r="L93" s="69"/>
      <c r="M93" s="69"/>
      <c r="N93" s="11" t="s">
        <v>55</v>
      </c>
      <c r="O93" s="11" t="s">
        <v>27</v>
      </c>
      <c r="P93" s="62"/>
      <c r="Q93" s="12"/>
      <c r="R93" s="62"/>
      <c r="S93" s="12"/>
      <c r="T93" s="62"/>
      <c r="U93" s="12"/>
      <c r="V93" s="62"/>
      <c r="W93" s="12"/>
      <c r="X93" s="62"/>
      <c r="Y93" s="12"/>
      <c r="Z93" s="12"/>
      <c r="AA93" s="63"/>
      <c r="AB93" s="63"/>
      <c r="AC93" s="63"/>
      <c r="AD93" s="63"/>
      <c r="AE93" s="63"/>
      <c r="AF93" s="63"/>
    </row>
    <row r="94" spans="1:46" s="29" customFormat="1" ht="45" x14ac:dyDescent="0.25">
      <c r="A94" s="11">
        <v>1297</v>
      </c>
      <c r="B94" s="73" t="s">
        <v>223</v>
      </c>
      <c r="C94" s="12"/>
      <c r="D94" s="12"/>
      <c r="E94" s="12" t="s">
        <v>193</v>
      </c>
      <c r="F94" s="12"/>
      <c r="G94" s="11" t="s">
        <v>189</v>
      </c>
      <c r="H94" s="11" t="s">
        <v>92</v>
      </c>
      <c r="I94" s="11" t="s">
        <v>187</v>
      </c>
      <c r="J94" s="14">
        <v>36000</v>
      </c>
      <c r="K94" s="11">
        <v>1</v>
      </c>
      <c r="L94" s="69"/>
      <c r="M94" s="69"/>
      <c r="N94" s="11" t="s">
        <v>55</v>
      </c>
      <c r="O94" s="11" t="s">
        <v>27</v>
      </c>
      <c r="P94" s="62"/>
      <c r="Q94" s="12"/>
      <c r="R94" s="62"/>
      <c r="S94" s="12"/>
      <c r="T94" s="62"/>
      <c r="U94" s="12"/>
      <c r="V94" s="62"/>
      <c r="W94" s="12"/>
      <c r="X94" s="62"/>
      <c r="Y94" s="12"/>
      <c r="Z94" s="12"/>
      <c r="AA94" s="63"/>
      <c r="AB94" s="63"/>
      <c r="AC94" s="63"/>
      <c r="AD94" s="63"/>
      <c r="AE94" s="63"/>
      <c r="AF94" s="63"/>
    </row>
    <row r="95" spans="1:46" s="29" customFormat="1" ht="33.75" x14ac:dyDescent="0.25">
      <c r="A95" s="11">
        <v>1343</v>
      </c>
      <c r="B95" s="73" t="s">
        <v>223</v>
      </c>
      <c r="C95" s="12"/>
      <c r="D95" s="12"/>
      <c r="E95" s="12" t="s">
        <v>222</v>
      </c>
      <c r="F95" s="12"/>
      <c r="G95" s="11" t="s">
        <v>189</v>
      </c>
      <c r="H95" s="11" t="s">
        <v>92</v>
      </c>
      <c r="I95" s="11" t="s">
        <v>187</v>
      </c>
      <c r="J95" s="14">
        <v>36000</v>
      </c>
      <c r="K95" s="11">
        <v>1</v>
      </c>
      <c r="L95" s="69"/>
      <c r="M95" s="69"/>
      <c r="N95" s="11" t="s">
        <v>55</v>
      </c>
      <c r="O95" s="11" t="s">
        <v>27</v>
      </c>
      <c r="P95" s="62"/>
      <c r="Q95" s="12"/>
      <c r="R95" s="62"/>
      <c r="S95" s="12"/>
      <c r="T95" s="62"/>
      <c r="U95" s="12"/>
      <c r="V95" s="62"/>
      <c r="W95" s="12"/>
      <c r="X95" s="62"/>
      <c r="Y95" s="12"/>
      <c r="Z95" s="12"/>
      <c r="AA95" s="63"/>
      <c r="AB95" s="63"/>
      <c r="AC95" s="63"/>
      <c r="AD95" s="63"/>
      <c r="AE95" s="63"/>
      <c r="AF95" s="63"/>
    </row>
    <row r="96" spans="1:46" s="29" customFormat="1" ht="33.75" x14ac:dyDescent="0.25">
      <c r="A96" s="11">
        <v>1808</v>
      </c>
      <c r="B96" s="73" t="s">
        <v>223</v>
      </c>
      <c r="C96" s="12"/>
      <c r="D96" s="12"/>
      <c r="E96" s="12" t="s">
        <v>194</v>
      </c>
      <c r="F96" s="12"/>
      <c r="G96" s="11" t="s">
        <v>195</v>
      </c>
      <c r="H96" s="11" t="s">
        <v>92</v>
      </c>
      <c r="I96" s="11" t="s">
        <v>187</v>
      </c>
      <c r="J96" s="14">
        <v>310000</v>
      </c>
      <c r="K96" s="11">
        <v>1</v>
      </c>
      <c r="L96" s="69"/>
      <c r="M96" s="69"/>
      <c r="N96" s="11" t="s">
        <v>55</v>
      </c>
      <c r="O96" s="11" t="s">
        <v>27</v>
      </c>
      <c r="P96" s="62"/>
      <c r="Q96" s="12"/>
      <c r="R96" s="62"/>
      <c r="S96" s="12"/>
      <c r="T96" s="62"/>
      <c r="U96" s="12"/>
      <c r="V96" s="62"/>
      <c r="W96" s="12"/>
      <c r="X96" s="62"/>
      <c r="Y96" s="12"/>
      <c r="Z96" s="12"/>
      <c r="AA96" s="63"/>
      <c r="AB96" s="63"/>
      <c r="AC96" s="63"/>
      <c r="AD96" s="63"/>
      <c r="AE96" s="63"/>
      <c r="AF96" s="63"/>
    </row>
    <row r="97" spans="1:46" s="29" customFormat="1" ht="33.75" x14ac:dyDescent="0.25">
      <c r="A97" s="11" t="s">
        <v>196</v>
      </c>
      <c r="B97" s="73" t="s">
        <v>223</v>
      </c>
      <c r="C97" s="12"/>
      <c r="D97" s="12"/>
      <c r="E97" s="12" t="s">
        <v>197</v>
      </c>
      <c r="F97" s="12"/>
      <c r="G97" s="11" t="s">
        <v>50</v>
      </c>
      <c r="H97" s="11" t="s">
        <v>92</v>
      </c>
      <c r="I97" s="11" t="s">
        <v>187</v>
      </c>
      <c r="J97" s="14">
        <v>51000</v>
      </c>
      <c r="K97" s="11">
        <v>1</v>
      </c>
      <c r="L97" s="69"/>
      <c r="M97" s="69"/>
      <c r="N97" s="11" t="s">
        <v>55</v>
      </c>
      <c r="O97" s="11" t="s">
        <v>27</v>
      </c>
      <c r="P97" s="62"/>
      <c r="Q97" s="12"/>
      <c r="R97" s="62"/>
      <c r="S97" s="12"/>
      <c r="T97" s="62"/>
      <c r="U97" s="12"/>
      <c r="V97" s="62"/>
      <c r="W97" s="12"/>
      <c r="X97" s="62"/>
      <c r="Y97" s="12"/>
      <c r="Z97" s="12"/>
      <c r="AA97" s="63"/>
      <c r="AB97" s="63"/>
      <c r="AC97" s="63"/>
      <c r="AD97" s="63"/>
      <c r="AE97" s="63"/>
      <c r="AF97" s="63"/>
    </row>
    <row r="98" spans="1:46" s="29" customFormat="1" ht="33.75" x14ac:dyDescent="0.25">
      <c r="A98" s="11">
        <v>1945</v>
      </c>
      <c r="B98" s="73" t="s">
        <v>223</v>
      </c>
      <c r="C98" s="12"/>
      <c r="D98" s="12"/>
      <c r="E98" s="12" t="s">
        <v>198</v>
      </c>
      <c r="F98" s="12"/>
      <c r="G98" s="11" t="s">
        <v>50</v>
      </c>
      <c r="H98" s="11" t="s">
        <v>92</v>
      </c>
      <c r="I98" s="11" t="s">
        <v>187</v>
      </c>
      <c r="J98" s="14">
        <v>51000</v>
      </c>
      <c r="K98" s="11">
        <v>1</v>
      </c>
      <c r="L98" s="69"/>
      <c r="M98" s="69"/>
      <c r="N98" s="11" t="s">
        <v>55</v>
      </c>
      <c r="O98" s="11" t="s">
        <v>27</v>
      </c>
      <c r="P98" s="62"/>
      <c r="Q98" s="12"/>
      <c r="R98" s="62"/>
      <c r="S98" s="12"/>
      <c r="T98" s="62"/>
      <c r="U98" s="12"/>
      <c r="V98" s="62"/>
      <c r="W98" s="12"/>
      <c r="X98" s="62"/>
      <c r="Y98" s="12"/>
      <c r="Z98" s="12"/>
      <c r="AA98" s="63"/>
      <c r="AB98" s="63"/>
      <c r="AC98" s="63"/>
      <c r="AD98" s="63"/>
      <c r="AE98" s="63"/>
      <c r="AF98" s="63"/>
    </row>
    <row r="99" spans="1:46" s="29" customFormat="1" ht="45" x14ac:dyDescent="0.25">
      <c r="A99" s="11" t="s">
        <v>199</v>
      </c>
      <c r="B99" s="73" t="s">
        <v>223</v>
      </c>
      <c r="C99" s="12"/>
      <c r="D99" s="12"/>
      <c r="E99" s="12" t="s">
        <v>200</v>
      </c>
      <c r="F99" s="12"/>
      <c r="G99" s="11" t="s">
        <v>50</v>
      </c>
      <c r="H99" s="11" t="s">
        <v>92</v>
      </c>
      <c r="I99" s="11" t="s">
        <v>187</v>
      </c>
      <c r="J99" s="14">
        <f>30000*4</f>
        <v>120000</v>
      </c>
      <c r="K99" s="11">
        <v>4</v>
      </c>
      <c r="L99" s="69"/>
      <c r="M99" s="69"/>
      <c r="N99" s="11" t="s">
        <v>55</v>
      </c>
      <c r="O99" s="11" t="s">
        <v>27</v>
      </c>
      <c r="P99" s="62"/>
      <c r="Q99" s="12"/>
      <c r="R99" s="62"/>
      <c r="S99" s="12"/>
      <c r="T99" s="62"/>
      <c r="U99" s="12"/>
      <c r="V99" s="62"/>
      <c r="W99" s="12"/>
      <c r="X99" s="62"/>
      <c r="Y99" s="12"/>
      <c r="Z99" s="12"/>
      <c r="AA99" s="63"/>
      <c r="AB99" s="63"/>
      <c r="AC99" s="63"/>
      <c r="AD99" s="63"/>
      <c r="AE99" s="63"/>
      <c r="AF99" s="63"/>
    </row>
    <row r="100" spans="1:46" s="44" customFormat="1" ht="15.75" x14ac:dyDescent="0.25">
      <c r="A100" s="20"/>
      <c r="B100" s="20"/>
      <c r="C100" s="20"/>
      <c r="D100" s="20"/>
      <c r="E100" s="20"/>
      <c r="F100" s="20"/>
      <c r="G100" s="20"/>
      <c r="H100" s="20"/>
      <c r="I100" s="20" t="s">
        <v>125</v>
      </c>
      <c r="J100" s="33">
        <f>SUM(J66:J99)</f>
        <v>2286988</v>
      </c>
      <c r="K100" s="33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</row>
    <row r="101" spans="1:46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45"/>
      <c r="AB101" s="45"/>
      <c r="AC101" s="45"/>
      <c r="AD101" s="45"/>
      <c r="AE101" s="45"/>
      <c r="AF101" s="46"/>
      <c r="AG101" s="46"/>
      <c r="AH101" s="46"/>
      <c r="AI101" s="46"/>
      <c r="AJ101" s="47"/>
      <c r="AK101" s="47"/>
      <c r="AL101" s="9"/>
      <c r="AM101" s="9"/>
      <c r="AN101" s="9"/>
      <c r="AO101" s="9"/>
      <c r="AP101" s="9"/>
    </row>
    <row r="102" spans="1:46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8"/>
      <c r="AR102" s="8"/>
      <c r="AS102" s="8"/>
      <c r="AT102" s="8"/>
    </row>
    <row r="103" spans="1:46" x14ac:dyDescent="0.25">
      <c r="A103" s="26" t="s">
        <v>28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75"/>
      <c r="AK103" s="75"/>
      <c r="AL103" s="75"/>
      <c r="AM103" s="75"/>
      <c r="AN103" s="75"/>
      <c r="AO103" s="75"/>
      <c r="AP103" s="75"/>
      <c r="AQ103" s="8"/>
      <c r="AR103" s="8"/>
      <c r="AS103" s="8"/>
      <c r="AT103" s="8"/>
    </row>
    <row r="104" spans="1:46" x14ac:dyDescent="0.25">
      <c r="A104" s="74" t="s">
        <v>97</v>
      </c>
      <c r="B104" s="74" t="s">
        <v>1</v>
      </c>
      <c r="C104" s="74" t="s">
        <v>2</v>
      </c>
      <c r="D104" s="74" t="s">
        <v>3</v>
      </c>
      <c r="E104" s="74" t="s">
        <v>4</v>
      </c>
      <c r="F104" s="74" t="s">
        <v>5</v>
      </c>
      <c r="G104" s="74" t="s">
        <v>180</v>
      </c>
      <c r="H104" s="74" t="s">
        <v>7</v>
      </c>
      <c r="I104" s="74" t="s">
        <v>181</v>
      </c>
      <c r="J104" s="74" t="s">
        <v>185</v>
      </c>
      <c r="K104" s="74" t="s">
        <v>8</v>
      </c>
      <c r="L104" s="10"/>
      <c r="M104" s="74" t="s">
        <v>9</v>
      </c>
      <c r="N104" s="74" t="s">
        <v>183</v>
      </c>
      <c r="O104" s="74" t="s">
        <v>184</v>
      </c>
      <c r="P104" s="74" t="s">
        <v>10</v>
      </c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 t="s">
        <v>29</v>
      </c>
      <c r="AM104" s="74" t="s">
        <v>30</v>
      </c>
      <c r="AN104" s="74" t="s">
        <v>31</v>
      </c>
      <c r="AO104" s="74" t="s">
        <v>32</v>
      </c>
      <c r="AP104" s="74" t="s">
        <v>13</v>
      </c>
      <c r="AQ104" s="8"/>
      <c r="AR104" s="8"/>
      <c r="AS104" s="8"/>
      <c r="AT104" s="8"/>
    </row>
    <row r="105" spans="1:46" x14ac:dyDescent="0.25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10"/>
      <c r="M105" s="74"/>
      <c r="N105" s="74"/>
      <c r="O105" s="74"/>
      <c r="P105" s="74" t="s">
        <v>33</v>
      </c>
      <c r="Q105" s="74"/>
      <c r="R105" s="74" t="s">
        <v>87</v>
      </c>
      <c r="S105" s="74"/>
      <c r="T105" s="74" t="s">
        <v>80</v>
      </c>
      <c r="U105" s="74"/>
      <c r="V105" s="74" t="s">
        <v>81</v>
      </c>
      <c r="W105" s="74"/>
      <c r="X105" s="74" t="s">
        <v>17</v>
      </c>
      <c r="Y105" s="74"/>
      <c r="Z105" s="74" t="s">
        <v>34</v>
      </c>
      <c r="AA105" s="74"/>
      <c r="AB105" s="74" t="s">
        <v>35</v>
      </c>
      <c r="AC105" s="74"/>
      <c r="AD105" s="74" t="s">
        <v>36</v>
      </c>
      <c r="AE105" s="74"/>
      <c r="AF105" s="74" t="s">
        <v>37</v>
      </c>
      <c r="AG105" s="74"/>
      <c r="AH105" s="74" t="s">
        <v>20</v>
      </c>
      <c r="AI105" s="74"/>
      <c r="AJ105" s="74" t="s">
        <v>21</v>
      </c>
      <c r="AK105" s="74"/>
      <c r="AL105" s="74"/>
      <c r="AM105" s="74"/>
      <c r="AN105" s="74"/>
      <c r="AO105" s="74"/>
      <c r="AP105" s="74"/>
      <c r="AQ105" s="8"/>
      <c r="AR105" s="8"/>
      <c r="AS105" s="8"/>
      <c r="AT105" s="8"/>
    </row>
    <row r="106" spans="1:46" x14ac:dyDescent="0.25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10"/>
      <c r="M106" s="74"/>
      <c r="N106" s="74"/>
      <c r="O106" s="74"/>
      <c r="P106" s="10" t="s">
        <v>22</v>
      </c>
      <c r="Q106" s="10" t="s">
        <v>23</v>
      </c>
      <c r="R106" s="10" t="s">
        <v>22</v>
      </c>
      <c r="S106" s="10" t="s">
        <v>23</v>
      </c>
      <c r="T106" s="10" t="s">
        <v>22</v>
      </c>
      <c r="U106" s="10" t="s">
        <v>23</v>
      </c>
      <c r="V106" s="10" t="s">
        <v>22</v>
      </c>
      <c r="W106" s="10" t="s">
        <v>23</v>
      </c>
      <c r="X106" s="10" t="s">
        <v>22</v>
      </c>
      <c r="Y106" s="10" t="s">
        <v>23</v>
      </c>
      <c r="Z106" s="10" t="s">
        <v>22</v>
      </c>
      <c r="AA106" s="10" t="s">
        <v>23</v>
      </c>
      <c r="AB106" s="10" t="s">
        <v>22</v>
      </c>
      <c r="AC106" s="10" t="s">
        <v>23</v>
      </c>
      <c r="AD106" s="10" t="s">
        <v>22</v>
      </c>
      <c r="AE106" s="10" t="s">
        <v>23</v>
      </c>
      <c r="AF106" s="10" t="s">
        <v>22</v>
      </c>
      <c r="AG106" s="10" t="s">
        <v>23</v>
      </c>
      <c r="AH106" s="10" t="s">
        <v>22</v>
      </c>
      <c r="AI106" s="10" t="s">
        <v>23</v>
      </c>
      <c r="AJ106" s="10" t="s">
        <v>22</v>
      </c>
      <c r="AK106" s="10" t="s">
        <v>23</v>
      </c>
      <c r="AL106" s="74"/>
      <c r="AM106" s="74"/>
      <c r="AN106" s="74"/>
      <c r="AO106" s="74"/>
      <c r="AP106" s="74"/>
      <c r="AQ106" s="8"/>
      <c r="AR106" s="8"/>
      <c r="AS106" s="8"/>
      <c r="AT106" s="8"/>
    </row>
    <row r="107" spans="1:46" x14ac:dyDescent="0.25">
      <c r="A107" s="31">
        <v>47</v>
      </c>
      <c r="B107" s="12" t="s">
        <v>102</v>
      </c>
      <c r="C107" s="12"/>
      <c r="D107" s="12"/>
      <c r="E107" s="12" t="s">
        <v>103</v>
      </c>
      <c r="F107" s="12" t="s">
        <v>107</v>
      </c>
      <c r="G107" s="11" t="s">
        <v>38</v>
      </c>
      <c r="H107" s="11" t="s">
        <v>78</v>
      </c>
      <c r="I107" s="11" t="s">
        <v>76</v>
      </c>
      <c r="J107" s="11" t="s">
        <v>39</v>
      </c>
      <c r="K107" s="48">
        <f>1063634.97*0.5333</f>
        <v>567236.52950099995</v>
      </c>
      <c r="L107" s="48"/>
      <c r="M107" s="12"/>
      <c r="N107" s="11" t="s">
        <v>79</v>
      </c>
      <c r="O107" s="11" t="s">
        <v>27</v>
      </c>
      <c r="P107" s="15" t="s">
        <v>40</v>
      </c>
      <c r="Q107" s="15"/>
      <c r="R107" s="15" t="s">
        <v>40</v>
      </c>
      <c r="S107" s="15"/>
      <c r="T107" s="15" t="s">
        <v>40</v>
      </c>
      <c r="U107" s="15"/>
      <c r="V107" s="15" t="s">
        <v>40</v>
      </c>
      <c r="W107" s="15"/>
      <c r="X107" s="15" t="s">
        <v>40</v>
      </c>
      <c r="Y107" s="15"/>
      <c r="Z107" s="15">
        <v>42156</v>
      </c>
      <c r="AA107" s="15"/>
      <c r="AB107" s="15">
        <f>+Z107+7</f>
        <v>42163</v>
      </c>
      <c r="AC107" s="15"/>
      <c r="AD107" s="15" t="s">
        <v>40</v>
      </c>
      <c r="AE107" s="15"/>
      <c r="AF107" s="15">
        <f>+AB107+7</f>
        <v>42170</v>
      </c>
      <c r="AG107" s="15"/>
      <c r="AH107" s="15">
        <f>+AF107+7</f>
        <v>42177</v>
      </c>
      <c r="AI107" s="15"/>
      <c r="AJ107" s="15">
        <v>42369</v>
      </c>
      <c r="AK107" s="15"/>
      <c r="AL107" s="11"/>
      <c r="AM107" s="11"/>
      <c r="AN107" s="11"/>
      <c r="AO107" s="11"/>
      <c r="AP107" s="11"/>
      <c r="AQ107" s="8"/>
      <c r="AR107" s="8"/>
      <c r="AS107" s="8"/>
      <c r="AT107" s="8"/>
    </row>
    <row r="108" spans="1:46" x14ac:dyDescent="0.25">
      <c r="A108" s="31">
        <v>48</v>
      </c>
      <c r="B108" s="12" t="str">
        <f>+B107</f>
        <v>Componente 1: TMC</v>
      </c>
      <c r="C108" s="12"/>
      <c r="D108" s="12"/>
      <c r="E108" s="12" t="s">
        <v>104</v>
      </c>
      <c r="F108" s="12" t="s">
        <v>107</v>
      </c>
      <c r="G108" s="11" t="s">
        <v>38</v>
      </c>
      <c r="H108" s="11" t="s">
        <v>78</v>
      </c>
      <c r="I108" s="11" t="s">
        <v>108</v>
      </c>
      <c r="J108" s="11" t="s">
        <v>39</v>
      </c>
      <c r="K108" s="48">
        <f>196697.51*0.5333</f>
        <v>104898.782083</v>
      </c>
      <c r="L108" s="48"/>
      <c r="M108" s="12"/>
      <c r="N108" s="11" t="s">
        <v>79</v>
      </c>
      <c r="O108" s="11" t="s">
        <v>27</v>
      </c>
      <c r="P108" s="15" t="s">
        <v>40</v>
      </c>
      <c r="Q108" s="15"/>
      <c r="R108" s="15">
        <v>42128</v>
      </c>
      <c r="S108" s="15"/>
      <c r="T108" s="15">
        <v>42135</v>
      </c>
      <c r="U108" s="15"/>
      <c r="V108" s="15">
        <v>42142</v>
      </c>
      <c r="W108" s="15"/>
      <c r="X108" s="15">
        <v>42149</v>
      </c>
      <c r="Y108" s="15"/>
      <c r="Z108" s="15">
        <v>42156</v>
      </c>
      <c r="AA108" s="15"/>
      <c r="AB108" s="15">
        <v>42163</v>
      </c>
      <c r="AC108" s="15"/>
      <c r="AD108" s="15">
        <v>42170</v>
      </c>
      <c r="AE108" s="15"/>
      <c r="AF108" s="15">
        <v>42177</v>
      </c>
      <c r="AG108" s="15"/>
      <c r="AH108" s="15">
        <v>42184</v>
      </c>
      <c r="AI108" s="15"/>
      <c r="AJ108" s="15">
        <v>42369</v>
      </c>
      <c r="AK108" s="15"/>
      <c r="AL108" s="11"/>
      <c r="AM108" s="11"/>
      <c r="AN108" s="11"/>
      <c r="AO108" s="11"/>
      <c r="AP108" s="11"/>
      <c r="AQ108" s="8"/>
      <c r="AR108" s="8"/>
      <c r="AS108" s="8"/>
      <c r="AT108" s="8"/>
    </row>
    <row r="109" spans="1:46" x14ac:dyDescent="0.25">
      <c r="A109" s="31">
        <v>49</v>
      </c>
      <c r="B109" s="12" t="str">
        <f t="shared" ref="B109:B110" si="7">+B108</f>
        <v>Componente 1: TMC</v>
      </c>
      <c r="C109" s="12"/>
      <c r="D109" s="12"/>
      <c r="E109" s="12" t="s">
        <v>105</v>
      </c>
      <c r="F109" s="12" t="s">
        <v>107</v>
      </c>
      <c r="G109" s="11" t="s">
        <v>38</v>
      </c>
      <c r="H109" s="11" t="s">
        <v>78</v>
      </c>
      <c r="I109" s="11" t="s">
        <v>108</v>
      </c>
      <c r="J109" s="11" t="s">
        <v>39</v>
      </c>
      <c r="K109" s="49">
        <f>115688.35*0.5333</f>
        <v>61696.597055000006</v>
      </c>
      <c r="L109" s="49"/>
      <c r="M109" s="12"/>
      <c r="N109" s="11" t="s">
        <v>79</v>
      </c>
      <c r="O109" s="11" t="s">
        <v>27</v>
      </c>
      <c r="P109" s="15" t="s">
        <v>40</v>
      </c>
      <c r="Q109" s="15"/>
      <c r="R109" s="15">
        <f t="shared" ref="R109:R110" si="8">+R108</f>
        <v>42128</v>
      </c>
      <c r="S109" s="15"/>
      <c r="T109" s="15">
        <f t="shared" ref="T109:T110" si="9">+T108</f>
        <v>42135</v>
      </c>
      <c r="U109" s="15"/>
      <c r="V109" s="15">
        <f t="shared" ref="V109:V110" si="10">+V108</f>
        <v>42142</v>
      </c>
      <c r="W109" s="15"/>
      <c r="X109" s="15">
        <f t="shared" ref="X109:X110" si="11">+X108</f>
        <v>42149</v>
      </c>
      <c r="Y109" s="15"/>
      <c r="Z109" s="15">
        <f t="shared" ref="Z109:Z110" si="12">+Z108</f>
        <v>42156</v>
      </c>
      <c r="AA109" s="15"/>
      <c r="AB109" s="15">
        <f t="shared" ref="AB109:AB110" si="13">+AB108</f>
        <v>42163</v>
      </c>
      <c r="AC109" s="15"/>
      <c r="AD109" s="15">
        <f t="shared" ref="AD109:AD110" si="14">+AD108</f>
        <v>42170</v>
      </c>
      <c r="AE109" s="15"/>
      <c r="AF109" s="15">
        <f t="shared" ref="AF109:AF110" si="15">+AF108</f>
        <v>42177</v>
      </c>
      <c r="AG109" s="15"/>
      <c r="AH109" s="15">
        <f t="shared" ref="AH109:AH110" si="16">+AH108</f>
        <v>42184</v>
      </c>
      <c r="AI109" s="15"/>
      <c r="AJ109" s="15">
        <f t="shared" ref="AJ109:AJ110" si="17">+AJ108</f>
        <v>42369</v>
      </c>
      <c r="AK109" s="15"/>
      <c r="AL109" s="11"/>
      <c r="AM109" s="11"/>
      <c r="AN109" s="11"/>
      <c r="AO109" s="11"/>
      <c r="AP109" s="11"/>
      <c r="AQ109" s="8"/>
      <c r="AR109" s="8"/>
      <c r="AS109" s="8"/>
      <c r="AT109" s="8"/>
    </row>
    <row r="110" spans="1:46" x14ac:dyDescent="0.25">
      <c r="A110" s="31">
        <v>50</v>
      </c>
      <c r="B110" s="12" t="str">
        <f t="shared" si="7"/>
        <v>Componente 1: TMC</v>
      </c>
      <c r="C110" s="50"/>
      <c r="D110" s="50"/>
      <c r="E110" s="50" t="s">
        <v>106</v>
      </c>
      <c r="F110" s="50" t="s">
        <v>107</v>
      </c>
      <c r="G110" s="31" t="s">
        <v>38</v>
      </c>
      <c r="H110" s="31" t="s">
        <v>78</v>
      </c>
      <c r="I110" s="11" t="s">
        <v>108</v>
      </c>
      <c r="J110" s="11" t="s">
        <v>39</v>
      </c>
      <c r="K110" s="48">
        <f>63283.7*0.5333</f>
        <v>33749.197209999998</v>
      </c>
      <c r="L110" s="48"/>
      <c r="M110" s="50"/>
      <c r="N110" s="11" t="s">
        <v>79</v>
      </c>
      <c r="O110" s="31" t="s">
        <v>27</v>
      </c>
      <c r="P110" s="51" t="s">
        <v>40</v>
      </c>
      <c r="Q110" s="51"/>
      <c r="R110" s="15">
        <f t="shared" si="8"/>
        <v>42128</v>
      </c>
      <c r="S110" s="15"/>
      <c r="T110" s="15">
        <f t="shared" si="9"/>
        <v>42135</v>
      </c>
      <c r="U110" s="15"/>
      <c r="V110" s="15">
        <f t="shared" si="10"/>
        <v>42142</v>
      </c>
      <c r="W110" s="15"/>
      <c r="X110" s="15">
        <f t="shared" si="11"/>
        <v>42149</v>
      </c>
      <c r="Y110" s="15"/>
      <c r="Z110" s="15">
        <f t="shared" si="12"/>
        <v>42156</v>
      </c>
      <c r="AA110" s="15"/>
      <c r="AB110" s="15">
        <f t="shared" si="13"/>
        <v>42163</v>
      </c>
      <c r="AC110" s="15"/>
      <c r="AD110" s="15">
        <f t="shared" si="14"/>
        <v>42170</v>
      </c>
      <c r="AE110" s="15"/>
      <c r="AF110" s="15">
        <f t="shared" si="15"/>
        <v>42177</v>
      </c>
      <c r="AG110" s="15"/>
      <c r="AH110" s="15">
        <f t="shared" si="16"/>
        <v>42184</v>
      </c>
      <c r="AI110" s="15"/>
      <c r="AJ110" s="15">
        <f t="shared" si="17"/>
        <v>42369</v>
      </c>
      <c r="AK110" s="15"/>
      <c r="AL110" s="31"/>
      <c r="AM110" s="31"/>
      <c r="AN110" s="31"/>
      <c r="AO110" s="31"/>
      <c r="AP110" s="31"/>
      <c r="AQ110" s="8"/>
      <c r="AR110" s="8"/>
      <c r="AS110" s="8"/>
      <c r="AT110" s="8"/>
    </row>
    <row r="111" spans="1:46" ht="33.75" x14ac:dyDescent="0.25">
      <c r="A111" s="38">
        <v>88</v>
      </c>
      <c r="B111" s="12" t="s">
        <v>109</v>
      </c>
      <c r="C111" s="12" t="s">
        <v>75</v>
      </c>
      <c r="D111" s="11"/>
      <c r="E111" s="50" t="s">
        <v>110</v>
      </c>
      <c r="F111" s="12" t="s">
        <v>77</v>
      </c>
      <c r="G111" s="11" t="s">
        <v>38</v>
      </c>
      <c r="H111" s="11" t="s">
        <v>78</v>
      </c>
      <c r="I111" s="11" t="s">
        <v>76</v>
      </c>
      <c r="J111" s="11" t="s">
        <v>39</v>
      </c>
      <c r="K111" s="52">
        <v>450000</v>
      </c>
      <c r="L111" s="53"/>
      <c r="M111" s="11"/>
      <c r="N111" s="11" t="s">
        <v>79</v>
      </c>
      <c r="O111" s="11" t="s">
        <v>27</v>
      </c>
      <c r="P111" s="15" t="s">
        <v>40</v>
      </c>
      <c r="Q111" s="15"/>
      <c r="R111" s="15" t="s">
        <v>40</v>
      </c>
      <c r="S111" s="15"/>
      <c r="T111" s="15" t="s">
        <v>40</v>
      </c>
      <c r="U111" s="15"/>
      <c r="V111" s="15" t="s">
        <v>40</v>
      </c>
      <c r="W111" s="15"/>
      <c r="X111" s="15" t="s">
        <v>40</v>
      </c>
      <c r="Y111" s="15"/>
      <c r="Z111" s="15">
        <v>42248</v>
      </c>
      <c r="AA111" s="15"/>
      <c r="AB111" s="15">
        <f>+Z111+15</f>
        <v>42263</v>
      </c>
      <c r="AC111" s="15"/>
      <c r="AD111" s="15" t="s">
        <v>40</v>
      </c>
      <c r="AE111" s="15"/>
      <c r="AF111" s="15">
        <f>+AB111+7</f>
        <v>42270</v>
      </c>
      <c r="AG111" s="15"/>
      <c r="AH111" s="15">
        <f>+AF111+15</f>
        <v>42285</v>
      </c>
      <c r="AI111" s="15"/>
      <c r="AJ111" s="15">
        <v>42430</v>
      </c>
      <c r="AK111" s="15"/>
      <c r="AL111" s="11"/>
      <c r="AM111" s="11"/>
      <c r="AN111" s="11"/>
      <c r="AO111" s="11"/>
      <c r="AP111" s="11"/>
      <c r="AQ111" s="8"/>
      <c r="AR111" s="8"/>
      <c r="AS111" s="8"/>
      <c r="AT111" s="8"/>
    </row>
    <row r="112" spans="1:46" ht="45" x14ac:dyDescent="0.25">
      <c r="A112" s="38">
        <v>95</v>
      </c>
      <c r="B112" s="12" t="s">
        <v>109</v>
      </c>
      <c r="C112" s="12" t="s">
        <v>75</v>
      </c>
      <c r="D112" s="11"/>
      <c r="E112" s="54" t="s">
        <v>82</v>
      </c>
      <c r="F112" s="12" t="s">
        <v>83</v>
      </c>
      <c r="G112" s="11" t="s">
        <v>38</v>
      </c>
      <c r="H112" s="11" t="s">
        <v>78</v>
      </c>
      <c r="I112" s="11" t="s">
        <v>76</v>
      </c>
      <c r="J112" s="11" t="s">
        <v>39</v>
      </c>
      <c r="K112" s="48">
        <v>50000</v>
      </c>
      <c r="L112" s="48"/>
      <c r="M112" s="11"/>
      <c r="N112" s="11" t="s">
        <v>79</v>
      </c>
      <c r="O112" s="11" t="s">
        <v>27</v>
      </c>
      <c r="P112" s="15" t="s">
        <v>40</v>
      </c>
      <c r="Q112" s="15"/>
      <c r="R112" s="15" t="s">
        <v>40</v>
      </c>
      <c r="S112" s="15"/>
      <c r="T112" s="15" t="s">
        <v>40</v>
      </c>
      <c r="U112" s="15"/>
      <c r="V112" s="15" t="s">
        <v>40</v>
      </c>
      <c r="W112" s="15"/>
      <c r="X112" s="15" t="s">
        <v>40</v>
      </c>
      <c r="Y112" s="15"/>
      <c r="Z112" s="15">
        <v>42248</v>
      </c>
      <c r="AA112" s="15"/>
      <c r="AB112" s="15">
        <f>+Z112+15</f>
        <v>42263</v>
      </c>
      <c r="AC112" s="15"/>
      <c r="AD112" s="15" t="s">
        <v>40</v>
      </c>
      <c r="AE112" s="15"/>
      <c r="AF112" s="15">
        <f>+AB112+7</f>
        <v>42270</v>
      </c>
      <c r="AG112" s="15"/>
      <c r="AH112" s="15">
        <f>+AF112+15</f>
        <v>42285</v>
      </c>
      <c r="AI112" s="15"/>
      <c r="AJ112" s="15">
        <v>42369</v>
      </c>
      <c r="AK112" s="15"/>
      <c r="AL112" s="11"/>
      <c r="AM112" s="11"/>
      <c r="AN112" s="11"/>
      <c r="AO112" s="11"/>
      <c r="AP112" s="11"/>
      <c r="AQ112" s="8"/>
      <c r="AR112" s="8"/>
      <c r="AS112" s="8"/>
      <c r="AT112" s="8"/>
    </row>
    <row r="113" spans="1:46" s="30" customFormat="1" ht="33.75" x14ac:dyDescent="0.25">
      <c r="A113" s="38">
        <v>102</v>
      </c>
      <c r="B113" s="12" t="s">
        <v>109</v>
      </c>
      <c r="C113" s="12" t="s">
        <v>75</v>
      </c>
      <c r="D113" s="12"/>
      <c r="E113" s="12" t="s">
        <v>84</v>
      </c>
      <c r="F113" s="12" t="s">
        <v>85</v>
      </c>
      <c r="G113" s="11" t="s">
        <v>86</v>
      </c>
      <c r="H113" s="11" t="s">
        <v>78</v>
      </c>
      <c r="I113" s="11" t="s">
        <v>108</v>
      </c>
      <c r="J113" s="11" t="s">
        <v>39</v>
      </c>
      <c r="K113" s="48">
        <v>60000</v>
      </c>
      <c r="L113" s="48"/>
      <c r="M113" s="12"/>
      <c r="N113" s="11" t="s">
        <v>55</v>
      </c>
      <c r="O113" s="11" t="s">
        <v>27</v>
      </c>
      <c r="P113" s="15">
        <v>42293</v>
      </c>
      <c r="Q113" s="15"/>
      <c r="R113" s="15">
        <f>SUM(P113)+35</f>
        <v>42328</v>
      </c>
      <c r="S113" s="15"/>
      <c r="T113" s="15">
        <f>SUM(R113)+10</f>
        <v>42338</v>
      </c>
      <c r="U113" s="15"/>
      <c r="V113" s="15">
        <f>+T113+3</f>
        <v>42341</v>
      </c>
      <c r="W113" s="15"/>
      <c r="X113" s="15">
        <f>+V113+30</f>
        <v>42371</v>
      </c>
      <c r="Y113" s="15"/>
      <c r="Z113" s="15">
        <f>+X113+15</f>
        <v>42386</v>
      </c>
      <c r="AA113" s="15"/>
      <c r="AB113" s="15">
        <f>+Z113+15</f>
        <v>42401</v>
      </c>
      <c r="AC113" s="15"/>
      <c r="AD113" s="15">
        <f>+AB113+15</f>
        <v>42416</v>
      </c>
      <c r="AE113" s="15"/>
      <c r="AF113" s="15">
        <f>+AD113+15</f>
        <v>42431</v>
      </c>
      <c r="AG113" s="15"/>
      <c r="AH113" s="15">
        <f>+AF113+5</f>
        <v>42436</v>
      </c>
      <c r="AI113" s="15"/>
      <c r="AJ113" s="15">
        <f>+AH113+240</f>
        <v>42676</v>
      </c>
      <c r="AK113" s="15"/>
      <c r="AL113" s="11"/>
      <c r="AM113" s="11"/>
      <c r="AN113" s="11"/>
      <c r="AO113" s="11"/>
      <c r="AP113" s="11"/>
      <c r="AQ113" s="29"/>
      <c r="AR113" s="29"/>
      <c r="AS113" s="29"/>
      <c r="AT113" s="29"/>
    </row>
    <row r="114" spans="1:46" s="30" customFormat="1" ht="22.5" x14ac:dyDescent="0.25">
      <c r="A114" s="38">
        <v>109</v>
      </c>
      <c r="B114" s="12" t="s">
        <v>109</v>
      </c>
      <c r="C114" s="12" t="s">
        <v>75</v>
      </c>
      <c r="D114" s="12"/>
      <c r="E114" s="12" t="s">
        <v>88</v>
      </c>
      <c r="F114" s="12" t="s">
        <v>111</v>
      </c>
      <c r="G114" s="11" t="s">
        <v>38</v>
      </c>
      <c r="H114" s="11" t="s">
        <v>78</v>
      </c>
      <c r="I114" s="11" t="s">
        <v>76</v>
      </c>
      <c r="J114" s="11" t="s">
        <v>39</v>
      </c>
      <c r="K114" s="48">
        <v>400000</v>
      </c>
      <c r="L114" s="48"/>
      <c r="M114" s="12"/>
      <c r="N114" s="11" t="s">
        <v>79</v>
      </c>
      <c r="O114" s="11" t="s">
        <v>27</v>
      </c>
      <c r="P114" s="15" t="s">
        <v>40</v>
      </c>
      <c r="Q114" s="15"/>
      <c r="R114" s="15" t="s">
        <v>40</v>
      </c>
      <c r="S114" s="15"/>
      <c r="T114" s="15" t="s">
        <v>40</v>
      </c>
      <c r="U114" s="15"/>
      <c r="V114" s="15" t="s">
        <v>40</v>
      </c>
      <c r="W114" s="15"/>
      <c r="X114" s="15" t="s">
        <v>40</v>
      </c>
      <c r="Y114" s="15"/>
      <c r="Z114" s="15">
        <v>42338</v>
      </c>
      <c r="AA114" s="15"/>
      <c r="AB114" s="15">
        <f>+Z114+15</f>
        <v>42353</v>
      </c>
      <c r="AC114" s="15"/>
      <c r="AD114" s="15" t="s">
        <v>40</v>
      </c>
      <c r="AE114" s="15"/>
      <c r="AF114" s="15">
        <f>+AB114+7</f>
        <v>42360</v>
      </c>
      <c r="AG114" s="15"/>
      <c r="AH114" s="15">
        <f>+AF114+15</f>
        <v>42375</v>
      </c>
      <c r="AI114" s="15"/>
      <c r="AJ114" s="15">
        <v>42430</v>
      </c>
      <c r="AK114" s="15"/>
      <c r="AL114" s="11"/>
      <c r="AM114" s="11"/>
      <c r="AN114" s="11"/>
      <c r="AO114" s="11"/>
      <c r="AP114" s="11"/>
      <c r="AQ114" s="29"/>
      <c r="AR114" s="29"/>
      <c r="AS114" s="29"/>
      <c r="AT114" s="29"/>
    </row>
    <row r="115" spans="1:46" s="30" customFormat="1" ht="22.5" x14ac:dyDescent="0.25">
      <c r="A115" s="38">
        <v>125</v>
      </c>
      <c r="B115" s="12" t="s">
        <v>109</v>
      </c>
      <c r="C115" s="12"/>
      <c r="D115" s="12"/>
      <c r="E115" s="12" t="s">
        <v>90</v>
      </c>
      <c r="F115" s="12" t="s">
        <v>112</v>
      </c>
      <c r="G115" s="11" t="s">
        <v>86</v>
      </c>
      <c r="H115" s="11" t="s">
        <v>78</v>
      </c>
      <c r="I115" s="11" t="s">
        <v>108</v>
      </c>
      <c r="J115" s="11" t="s">
        <v>39</v>
      </c>
      <c r="K115" s="48">
        <v>80000</v>
      </c>
      <c r="L115" s="48"/>
      <c r="M115" s="12"/>
      <c r="N115" s="11" t="s">
        <v>55</v>
      </c>
      <c r="O115" s="11" t="s">
        <v>27</v>
      </c>
      <c r="P115" s="15">
        <v>42312</v>
      </c>
      <c r="Q115" s="15"/>
      <c r="R115" s="15">
        <f>SUM(P115)+35</f>
        <v>42347</v>
      </c>
      <c r="S115" s="15"/>
      <c r="T115" s="15">
        <f>SUM(R115)+10</f>
        <v>42357</v>
      </c>
      <c r="U115" s="15"/>
      <c r="V115" s="15">
        <f>+T115+3</f>
        <v>42360</v>
      </c>
      <c r="W115" s="15"/>
      <c r="X115" s="15">
        <f>+V115+30</f>
        <v>42390</v>
      </c>
      <c r="Y115" s="15"/>
      <c r="Z115" s="15">
        <f>+X115+10</f>
        <v>42400</v>
      </c>
      <c r="AA115" s="15"/>
      <c r="AB115" s="15">
        <f>+Z115+7</f>
        <v>42407</v>
      </c>
      <c r="AC115" s="15"/>
      <c r="AD115" s="15">
        <f>+AB115+10</f>
        <v>42417</v>
      </c>
      <c r="AE115" s="15"/>
      <c r="AF115" s="15">
        <f>+AD115+7</f>
        <v>42424</v>
      </c>
      <c r="AG115" s="15"/>
      <c r="AH115" s="15">
        <f>+AF115+5</f>
        <v>42429</v>
      </c>
      <c r="AI115" s="15"/>
      <c r="AJ115" s="15">
        <f>+AH115+60</f>
        <v>42489</v>
      </c>
      <c r="AK115" s="15"/>
      <c r="AL115" s="11"/>
      <c r="AM115" s="11"/>
      <c r="AN115" s="11"/>
      <c r="AO115" s="11"/>
      <c r="AP115" s="11"/>
      <c r="AQ115" s="29"/>
      <c r="AR115" s="29"/>
      <c r="AS115" s="29"/>
      <c r="AT115" s="29"/>
    </row>
    <row r="116" spans="1:46" s="30" customFormat="1" ht="33.75" x14ac:dyDescent="0.25">
      <c r="A116" s="38">
        <v>210</v>
      </c>
      <c r="B116" s="12" t="s">
        <v>109</v>
      </c>
      <c r="C116" s="12" t="s">
        <v>75</v>
      </c>
      <c r="D116" s="12"/>
      <c r="E116" s="12" t="s">
        <v>72</v>
      </c>
      <c r="F116" s="12" t="s">
        <v>95</v>
      </c>
      <c r="G116" s="11" t="s">
        <v>86</v>
      </c>
      <c r="H116" s="11" t="s">
        <v>78</v>
      </c>
      <c r="I116" s="11" t="s">
        <v>108</v>
      </c>
      <c r="J116" s="11" t="s">
        <v>39</v>
      </c>
      <c r="K116" s="48">
        <v>505974</v>
      </c>
      <c r="L116" s="48"/>
      <c r="M116" s="12"/>
      <c r="N116" s="11" t="s">
        <v>79</v>
      </c>
      <c r="O116" s="11" t="s">
        <v>27</v>
      </c>
      <c r="P116" s="15">
        <v>42221</v>
      </c>
      <c r="Q116" s="15"/>
      <c r="R116" s="15">
        <f>SUM(P116)+35</f>
        <v>42256</v>
      </c>
      <c r="S116" s="15"/>
      <c r="T116" s="15">
        <f>SUM(R116)+10</f>
        <v>42266</v>
      </c>
      <c r="U116" s="15"/>
      <c r="V116" s="15">
        <f>+T116+3</f>
        <v>42269</v>
      </c>
      <c r="W116" s="15"/>
      <c r="X116" s="15">
        <f>+V116+30</f>
        <v>42299</v>
      </c>
      <c r="Y116" s="15"/>
      <c r="Z116" s="15">
        <f>+X116+10</f>
        <v>42309</v>
      </c>
      <c r="AA116" s="15"/>
      <c r="AB116" s="15">
        <f>+Z116+15</f>
        <v>42324</v>
      </c>
      <c r="AC116" s="15"/>
      <c r="AD116" s="15">
        <f>+AB116+15</f>
        <v>42339</v>
      </c>
      <c r="AE116" s="15"/>
      <c r="AF116" s="15">
        <f>+AD116+15</f>
        <v>42354</v>
      </c>
      <c r="AG116" s="15"/>
      <c r="AH116" s="15">
        <f>+AF116+15</f>
        <v>42369</v>
      </c>
      <c r="AI116" s="15"/>
      <c r="AJ116" s="15">
        <f>+AH116+300</f>
        <v>42669</v>
      </c>
      <c r="AK116" s="15"/>
      <c r="AL116" s="11"/>
      <c r="AM116" s="11"/>
      <c r="AN116" s="11"/>
      <c r="AO116" s="11"/>
      <c r="AP116" s="11"/>
      <c r="AQ116" s="29"/>
      <c r="AR116" s="29"/>
      <c r="AS116" s="29"/>
      <c r="AT116" s="29"/>
    </row>
    <row r="117" spans="1:46" s="30" customFormat="1" ht="22.5" x14ac:dyDescent="0.25">
      <c r="A117" s="38">
        <v>233</v>
      </c>
      <c r="B117" s="12" t="s">
        <v>109</v>
      </c>
      <c r="C117" s="12"/>
      <c r="D117" s="12"/>
      <c r="E117" s="12" t="s">
        <v>116</v>
      </c>
      <c r="F117" s="12" t="s">
        <v>117</v>
      </c>
      <c r="G117" s="11" t="s">
        <v>38</v>
      </c>
      <c r="H117" s="11" t="s">
        <v>78</v>
      </c>
      <c r="I117" s="11" t="s">
        <v>76</v>
      </c>
      <c r="J117" s="11" t="s">
        <v>39</v>
      </c>
      <c r="K117" s="48">
        <v>100000</v>
      </c>
      <c r="L117" s="48"/>
      <c r="M117" s="12"/>
      <c r="N117" s="11"/>
      <c r="O117" s="11" t="s">
        <v>27</v>
      </c>
      <c r="P117" s="15" t="s">
        <v>40</v>
      </c>
      <c r="Q117" s="15"/>
      <c r="R117" s="15" t="s">
        <v>40</v>
      </c>
      <c r="S117" s="15"/>
      <c r="T117" s="15" t="s">
        <v>40</v>
      </c>
      <c r="U117" s="15"/>
      <c r="V117" s="15" t="s">
        <v>40</v>
      </c>
      <c r="W117" s="15"/>
      <c r="X117" s="15" t="s">
        <v>40</v>
      </c>
      <c r="Y117" s="15"/>
      <c r="Z117" s="15">
        <v>42323</v>
      </c>
      <c r="AA117" s="15"/>
      <c r="AB117" s="15">
        <f>+Z117+15</f>
        <v>42338</v>
      </c>
      <c r="AC117" s="15"/>
      <c r="AD117" s="15" t="s">
        <v>40</v>
      </c>
      <c r="AE117" s="15"/>
      <c r="AF117" s="15">
        <f>+AB117+15</f>
        <v>42353</v>
      </c>
      <c r="AG117" s="15"/>
      <c r="AH117" s="15">
        <f>+AF117+15</f>
        <v>42368</v>
      </c>
      <c r="AI117" s="15"/>
      <c r="AJ117" s="15">
        <f>+AH117+60</f>
        <v>42428</v>
      </c>
      <c r="AK117" s="15"/>
      <c r="AL117" s="11"/>
      <c r="AM117" s="11"/>
      <c r="AN117" s="11"/>
      <c r="AO117" s="11"/>
      <c r="AP117" s="11"/>
      <c r="AQ117" s="29"/>
      <c r="AR117" s="29"/>
      <c r="AS117" s="29"/>
      <c r="AT117" s="29"/>
    </row>
    <row r="118" spans="1:46" ht="22.5" x14ac:dyDescent="0.25">
      <c r="A118" s="31">
        <v>249</v>
      </c>
      <c r="B118" s="12" t="s">
        <v>109</v>
      </c>
      <c r="C118" s="12" t="s">
        <v>75</v>
      </c>
      <c r="D118" s="12"/>
      <c r="E118" s="50" t="s">
        <v>101</v>
      </c>
      <c r="F118" s="12" t="s">
        <v>73</v>
      </c>
      <c r="G118" s="11" t="s">
        <v>86</v>
      </c>
      <c r="H118" s="11" t="s">
        <v>78</v>
      </c>
      <c r="I118" s="11" t="s">
        <v>108</v>
      </c>
      <c r="J118" s="11" t="s">
        <v>39</v>
      </c>
      <c r="K118" s="48">
        <v>20000</v>
      </c>
      <c r="L118" s="48"/>
      <c r="M118" s="12"/>
      <c r="N118" s="11" t="s">
        <v>79</v>
      </c>
      <c r="O118" s="11" t="s">
        <v>27</v>
      </c>
      <c r="P118" s="15">
        <v>42311</v>
      </c>
      <c r="Q118" s="15"/>
      <c r="R118" s="15">
        <f>SUM(P118)+35</f>
        <v>42346</v>
      </c>
      <c r="S118" s="15"/>
      <c r="T118" s="15">
        <f>SUM(R118)+10</f>
        <v>42356</v>
      </c>
      <c r="U118" s="15"/>
      <c r="V118" s="15">
        <f>+T118+3</f>
        <v>42359</v>
      </c>
      <c r="W118" s="15"/>
      <c r="X118" s="15">
        <f>+V118+30</f>
        <v>42389</v>
      </c>
      <c r="Y118" s="15"/>
      <c r="Z118" s="15">
        <f>+X118+10</f>
        <v>42399</v>
      </c>
      <c r="AA118" s="15"/>
      <c r="AB118" s="15">
        <f>+Z118+7</f>
        <v>42406</v>
      </c>
      <c r="AC118" s="15"/>
      <c r="AD118" s="15">
        <f>+AB118+7</f>
        <v>42413</v>
      </c>
      <c r="AE118" s="15"/>
      <c r="AF118" s="15">
        <f>+AD118+7</f>
        <v>42420</v>
      </c>
      <c r="AG118" s="15"/>
      <c r="AH118" s="15">
        <f>+AF118+5</f>
        <v>42425</v>
      </c>
      <c r="AI118" s="15"/>
      <c r="AJ118" s="15">
        <f>+AH118+180</f>
        <v>42605</v>
      </c>
      <c r="AK118" s="15"/>
      <c r="AL118" s="11"/>
      <c r="AM118" s="11"/>
      <c r="AN118" s="11"/>
      <c r="AO118" s="11"/>
      <c r="AP118" s="11"/>
      <c r="AQ118" s="8"/>
      <c r="AR118" s="8"/>
      <c r="AS118" s="8"/>
      <c r="AT118" s="8"/>
    </row>
    <row r="119" spans="1:46" ht="22.5" x14ac:dyDescent="0.25">
      <c r="A119" s="31">
        <v>251</v>
      </c>
      <c r="B119" s="12" t="s">
        <v>109</v>
      </c>
      <c r="C119" s="12"/>
      <c r="D119" s="12"/>
      <c r="E119" s="50" t="s">
        <v>136</v>
      </c>
      <c r="F119" s="12" t="s">
        <v>85</v>
      </c>
      <c r="G119" s="11" t="s">
        <v>86</v>
      </c>
      <c r="H119" s="11" t="s">
        <v>78</v>
      </c>
      <c r="I119" s="11" t="s">
        <v>108</v>
      </c>
      <c r="J119" s="11" t="s">
        <v>39</v>
      </c>
      <c r="K119" s="48">
        <v>1000000</v>
      </c>
      <c r="L119" s="48"/>
      <c r="M119" s="12"/>
      <c r="N119" s="11" t="s">
        <v>55</v>
      </c>
      <c r="O119" s="11" t="s">
        <v>27</v>
      </c>
      <c r="P119" s="15">
        <v>42156</v>
      </c>
      <c r="Q119" s="15"/>
      <c r="R119" s="15">
        <f>SUM(P119)+35</f>
        <v>42191</v>
      </c>
      <c r="S119" s="15"/>
      <c r="T119" s="15">
        <f>SUM(R119)+15</f>
        <v>42206</v>
      </c>
      <c r="U119" s="15"/>
      <c r="V119" s="15">
        <f>+T119+3</f>
        <v>42209</v>
      </c>
      <c r="W119" s="15"/>
      <c r="X119" s="15">
        <f>+V119+45</f>
        <v>42254</v>
      </c>
      <c r="Y119" s="15"/>
      <c r="Z119" s="15">
        <f>+X119+30</f>
        <v>42284</v>
      </c>
      <c r="AA119" s="15"/>
      <c r="AB119" s="15">
        <f>+Z119+15</f>
        <v>42299</v>
      </c>
      <c r="AC119" s="15"/>
      <c r="AD119" s="15">
        <f>+AB119+15</f>
        <v>42314</v>
      </c>
      <c r="AE119" s="15"/>
      <c r="AF119" s="15">
        <f>+AD119+15</f>
        <v>42329</v>
      </c>
      <c r="AG119" s="15"/>
      <c r="AH119" s="15">
        <f>+AD119+5</f>
        <v>42319</v>
      </c>
      <c r="AI119" s="15"/>
      <c r="AJ119" s="15">
        <f>+AH119+240</f>
        <v>42559</v>
      </c>
      <c r="AK119" s="15"/>
      <c r="AL119" s="11"/>
      <c r="AM119" s="11"/>
      <c r="AN119" s="11"/>
      <c r="AO119" s="11"/>
      <c r="AP119" s="11"/>
      <c r="AQ119" s="8"/>
      <c r="AR119" s="8"/>
      <c r="AS119" s="8"/>
      <c r="AT119" s="8"/>
    </row>
    <row r="120" spans="1:46" ht="22.5" x14ac:dyDescent="0.25">
      <c r="A120" s="38" t="s">
        <v>150</v>
      </c>
      <c r="B120" s="12" t="s">
        <v>126</v>
      </c>
      <c r="C120" s="12" t="s">
        <v>75</v>
      </c>
      <c r="D120" s="12"/>
      <c r="E120" s="12" t="s">
        <v>74</v>
      </c>
      <c r="F120" s="12" t="s">
        <v>135</v>
      </c>
      <c r="G120" s="11" t="s">
        <v>86</v>
      </c>
      <c r="H120" s="11" t="s">
        <v>78</v>
      </c>
      <c r="I120" s="11" t="s">
        <v>108</v>
      </c>
      <c r="J120" s="11" t="s">
        <v>39</v>
      </c>
      <c r="K120" s="48">
        <f>200000+200000+164022</f>
        <v>564022</v>
      </c>
      <c r="L120" s="48"/>
      <c r="M120" s="12"/>
      <c r="N120" s="11" t="s">
        <v>79</v>
      </c>
      <c r="O120" s="11" t="s">
        <v>27</v>
      </c>
      <c r="P120" s="15">
        <v>42036</v>
      </c>
      <c r="Q120" s="15"/>
      <c r="R120" s="15">
        <f>+P120+30</f>
        <v>42066</v>
      </c>
      <c r="S120" s="15"/>
      <c r="T120" s="15">
        <f>+R120+15</f>
        <v>42081</v>
      </c>
      <c r="U120" s="15"/>
      <c r="V120" s="15">
        <f>+T120+7</f>
        <v>42088</v>
      </c>
      <c r="W120" s="15"/>
      <c r="X120" s="15">
        <f>+V120+30</f>
        <v>42118</v>
      </c>
      <c r="Y120" s="15"/>
      <c r="Z120" s="15">
        <f>+X120+30</f>
        <v>42148</v>
      </c>
      <c r="AA120" s="15"/>
      <c r="AB120" s="15">
        <f>+Z120+7</f>
        <v>42155</v>
      </c>
      <c r="AC120" s="15"/>
      <c r="AD120" s="15">
        <f>+AB120+30</f>
        <v>42185</v>
      </c>
      <c r="AE120" s="15"/>
      <c r="AF120" s="15">
        <f>+AD120+15</f>
        <v>42200</v>
      </c>
      <c r="AG120" s="15"/>
      <c r="AH120" s="15">
        <f>+AF120+7</f>
        <v>42207</v>
      </c>
      <c r="AI120" s="15"/>
      <c r="AJ120" s="15">
        <f>+AH120+690</f>
        <v>42897</v>
      </c>
      <c r="AK120" s="15"/>
      <c r="AL120" s="11"/>
      <c r="AM120" s="11"/>
      <c r="AN120" s="11"/>
      <c r="AO120" s="11"/>
      <c r="AP120" s="11"/>
      <c r="AQ120" s="8"/>
      <c r="AR120" s="8"/>
      <c r="AS120" s="8"/>
      <c r="AT120" s="8"/>
    </row>
    <row r="121" spans="1:46" s="46" customFormat="1" ht="33.75" x14ac:dyDescent="0.25">
      <c r="A121" s="11">
        <v>4212</v>
      </c>
      <c r="B121" s="73" t="s">
        <v>223</v>
      </c>
      <c r="C121" s="12"/>
      <c r="D121" s="12"/>
      <c r="E121" s="12" t="s">
        <v>210</v>
      </c>
      <c r="F121" s="12"/>
      <c r="G121" s="11" t="s">
        <v>86</v>
      </c>
      <c r="H121" s="11">
        <v>1</v>
      </c>
      <c r="I121" s="11" t="s">
        <v>211</v>
      </c>
      <c r="J121" s="11" t="s">
        <v>187</v>
      </c>
      <c r="K121" s="14">
        <v>400000</v>
      </c>
      <c r="L121" s="14"/>
      <c r="M121" s="11"/>
      <c r="N121" s="11" t="s">
        <v>79</v>
      </c>
      <c r="O121" s="11" t="s">
        <v>27</v>
      </c>
      <c r="P121" s="62"/>
      <c r="Q121" s="12"/>
      <c r="R121" s="62"/>
      <c r="S121" s="12"/>
      <c r="T121" s="62"/>
      <c r="U121" s="12"/>
      <c r="V121" s="62"/>
      <c r="W121" s="12"/>
      <c r="X121" s="62"/>
      <c r="Y121" s="12"/>
      <c r="Z121" s="62"/>
      <c r="AA121" s="12"/>
      <c r="AB121" s="62"/>
      <c r="AC121" s="12"/>
      <c r="AD121" s="62"/>
      <c r="AE121" s="12"/>
      <c r="AF121" s="12"/>
      <c r="AG121" s="12"/>
      <c r="AH121" s="12"/>
      <c r="AI121" s="50"/>
      <c r="AJ121" s="50"/>
      <c r="AK121" s="50"/>
      <c r="AL121" s="50"/>
      <c r="AM121" s="50"/>
      <c r="AN121" s="50"/>
      <c r="AO121" s="50"/>
    </row>
    <row r="122" spans="1:46" s="29" customFormat="1" ht="33.75" x14ac:dyDescent="0.25">
      <c r="A122" s="11">
        <v>4</v>
      </c>
      <c r="B122" s="73" t="s">
        <v>223</v>
      </c>
      <c r="C122" s="12"/>
      <c r="D122" s="12"/>
      <c r="E122" s="12" t="s">
        <v>212</v>
      </c>
      <c r="F122" s="12"/>
      <c r="G122" s="11" t="s">
        <v>206</v>
      </c>
      <c r="H122" s="11">
        <v>1</v>
      </c>
      <c r="I122" s="11" t="s">
        <v>211</v>
      </c>
      <c r="J122" s="11" t="s">
        <v>187</v>
      </c>
      <c r="K122" s="14">
        <v>8500000</v>
      </c>
      <c r="L122" s="14"/>
      <c r="M122" s="11"/>
      <c r="N122" s="11" t="s">
        <v>79</v>
      </c>
      <c r="O122" s="11" t="s">
        <v>27</v>
      </c>
      <c r="P122" s="62"/>
      <c r="Q122" s="12"/>
      <c r="R122" s="62"/>
      <c r="S122" s="12"/>
      <c r="T122" s="62"/>
      <c r="U122" s="12"/>
      <c r="V122" s="62"/>
      <c r="W122" s="12"/>
      <c r="X122" s="62"/>
      <c r="Y122" s="12"/>
      <c r="Z122" s="62"/>
      <c r="AA122" s="12"/>
      <c r="AB122" s="62"/>
      <c r="AC122" s="12"/>
      <c r="AD122" s="6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</row>
    <row r="123" spans="1:46" s="44" customFormat="1" ht="15.75" x14ac:dyDescent="0.25">
      <c r="A123" s="20"/>
      <c r="B123" s="20"/>
      <c r="C123" s="20"/>
      <c r="D123" s="20"/>
      <c r="E123" s="20"/>
      <c r="F123" s="20"/>
      <c r="G123" s="20"/>
      <c r="H123" s="20"/>
      <c r="I123" s="20"/>
      <c r="J123" s="20" t="s">
        <v>125</v>
      </c>
      <c r="K123" s="33">
        <f>SUM(K107:K122)</f>
        <v>12897577.105849</v>
      </c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55"/>
      <c r="AM123" s="55"/>
      <c r="AN123" s="55"/>
      <c r="AO123" s="55"/>
      <c r="AP123" s="55"/>
    </row>
    <row r="124" spans="1:46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8"/>
      <c r="AR124" s="8"/>
      <c r="AS124" s="8"/>
      <c r="AT124" s="8"/>
    </row>
    <row r="125" spans="1:46" s="29" customFormat="1" ht="11.25" x14ac:dyDescent="0.25">
      <c r="A125" s="64" t="s">
        <v>213</v>
      </c>
      <c r="B125" s="65"/>
      <c r="C125" s="65"/>
      <c r="D125" s="65"/>
      <c r="E125" s="71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5"/>
      <c r="AI125" s="66"/>
      <c r="AJ125" s="63"/>
      <c r="AK125" s="63"/>
      <c r="AL125" s="63"/>
      <c r="AM125" s="63"/>
      <c r="AN125" s="63"/>
      <c r="AO125" s="63"/>
      <c r="AP125" s="63"/>
    </row>
    <row r="126" spans="1:46" s="29" customFormat="1" ht="11.25" x14ac:dyDescent="0.25">
      <c r="A126" s="74" t="s">
        <v>97</v>
      </c>
      <c r="B126" s="74" t="s">
        <v>1</v>
      </c>
      <c r="C126" s="74" t="s">
        <v>2</v>
      </c>
      <c r="D126" s="74" t="s">
        <v>3</v>
      </c>
      <c r="E126" s="74" t="s">
        <v>4</v>
      </c>
      <c r="F126" s="74" t="s">
        <v>5</v>
      </c>
      <c r="G126" s="74" t="s">
        <v>217</v>
      </c>
      <c r="H126" s="74" t="s">
        <v>6</v>
      </c>
      <c r="I126" s="74" t="s">
        <v>7</v>
      </c>
      <c r="J126" s="74" t="s">
        <v>218</v>
      </c>
      <c r="K126" s="74" t="s">
        <v>219</v>
      </c>
      <c r="L126" s="10"/>
      <c r="M126" s="74" t="s">
        <v>8</v>
      </c>
      <c r="N126" s="74" t="s">
        <v>9</v>
      </c>
      <c r="O126" s="74" t="s">
        <v>220</v>
      </c>
      <c r="P126" s="74" t="s">
        <v>221</v>
      </c>
      <c r="Q126" s="74" t="s">
        <v>10</v>
      </c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 t="s">
        <v>11</v>
      </c>
      <c r="AH126" s="74" t="s">
        <v>12</v>
      </c>
      <c r="AI126" s="74" t="s">
        <v>13</v>
      </c>
      <c r="AJ126" s="63"/>
      <c r="AK126" s="63"/>
      <c r="AL126" s="63"/>
      <c r="AM126" s="63"/>
      <c r="AN126" s="63"/>
      <c r="AO126" s="63"/>
      <c r="AP126" s="63"/>
    </row>
    <row r="127" spans="1:46" s="8" customFormat="1" ht="11.25" x14ac:dyDescent="0.25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10"/>
      <c r="M127" s="74"/>
      <c r="N127" s="74"/>
      <c r="O127" s="74"/>
      <c r="P127" s="74"/>
      <c r="Q127" s="74" t="s">
        <v>14</v>
      </c>
      <c r="R127" s="74"/>
      <c r="S127" s="74" t="s">
        <v>15</v>
      </c>
      <c r="T127" s="74"/>
      <c r="U127" s="74" t="s">
        <v>16</v>
      </c>
      <c r="V127" s="74"/>
      <c r="W127" s="74" t="s">
        <v>17</v>
      </c>
      <c r="X127" s="74"/>
      <c r="Y127" s="74" t="s">
        <v>18</v>
      </c>
      <c r="Z127" s="74"/>
      <c r="AA127" s="74" t="s">
        <v>19</v>
      </c>
      <c r="AB127" s="74"/>
      <c r="AC127" s="74" t="s">
        <v>20</v>
      </c>
      <c r="AD127" s="74"/>
      <c r="AE127" s="74" t="s">
        <v>21</v>
      </c>
      <c r="AF127" s="74"/>
      <c r="AG127" s="74"/>
      <c r="AH127" s="74"/>
      <c r="AI127" s="74"/>
    </row>
    <row r="128" spans="1:46" s="8" customFormat="1" ht="11.25" x14ac:dyDescent="0.25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10"/>
      <c r="M128" s="74"/>
      <c r="N128" s="74"/>
      <c r="O128" s="74"/>
      <c r="P128" s="74"/>
      <c r="Q128" s="10" t="s">
        <v>22</v>
      </c>
      <c r="R128" s="10" t="s">
        <v>23</v>
      </c>
      <c r="S128" s="10" t="s">
        <v>22</v>
      </c>
      <c r="T128" s="10" t="s">
        <v>23</v>
      </c>
      <c r="U128" s="10" t="s">
        <v>22</v>
      </c>
      <c r="V128" s="10" t="s">
        <v>23</v>
      </c>
      <c r="W128" s="10" t="s">
        <v>22</v>
      </c>
      <c r="X128" s="10" t="s">
        <v>23</v>
      </c>
      <c r="Y128" s="10" t="s">
        <v>22</v>
      </c>
      <c r="Z128" s="10" t="s">
        <v>23</v>
      </c>
      <c r="AA128" s="10" t="s">
        <v>22</v>
      </c>
      <c r="AB128" s="10" t="s">
        <v>23</v>
      </c>
      <c r="AC128" s="10" t="s">
        <v>22</v>
      </c>
      <c r="AD128" s="10" t="s">
        <v>23</v>
      </c>
      <c r="AE128" s="10" t="s">
        <v>22</v>
      </c>
      <c r="AF128" s="10" t="s">
        <v>23</v>
      </c>
      <c r="AG128" s="74"/>
      <c r="AH128" s="74"/>
      <c r="AI128" s="74"/>
    </row>
    <row r="129" spans="1:46" s="29" customFormat="1" ht="33.75" x14ac:dyDescent="0.25">
      <c r="A129" s="11">
        <v>25</v>
      </c>
      <c r="B129" s="73" t="s">
        <v>223</v>
      </c>
      <c r="C129" s="12"/>
      <c r="D129" s="12"/>
      <c r="E129" s="12" t="s">
        <v>214</v>
      </c>
      <c r="F129" s="12"/>
      <c r="G129" s="11" t="s">
        <v>215</v>
      </c>
      <c r="H129" s="11" t="s">
        <v>158</v>
      </c>
      <c r="I129" s="28" t="s">
        <v>92</v>
      </c>
      <c r="J129" s="11" t="s">
        <v>213</v>
      </c>
      <c r="K129" s="11" t="s">
        <v>216</v>
      </c>
      <c r="L129" s="11"/>
      <c r="M129" s="14">
        <v>18433715</v>
      </c>
      <c r="N129" s="12"/>
      <c r="O129" s="15" t="s">
        <v>55</v>
      </c>
      <c r="P129" s="11" t="s">
        <v>27</v>
      </c>
      <c r="Q129" s="62"/>
      <c r="R129" s="12"/>
      <c r="S129" s="62"/>
      <c r="T129" s="12"/>
      <c r="U129" s="62"/>
      <c r="V129" s="12"/>
      <c r="W129" s="62"/>
      <c r="X129" s="12"/>
      <c r="Y129" s="62"/>
      <c r="Z129" s="12"/>
      <c r="AA129" s="62"/>
      <c r="AB129" s="12"/>
      <c r="AC129" s="62"/>
      <c r="AD129" s="12"/>
      <c r="AE129" s="62"/>
      <c r="AF129" s="12"/>
      <c r="AG129" s="12"/>
      <c r="AH129" s="12"/>
      <c r="AI129" s="12"/>
      <c r="AJ129" s="63"/>
      <c r="AK129" s="63"/>
      <c r="AL129" s="63"/>
      <c r="AM129" s="63"/>
      <c r="AN129" s="63"/>
      <c r="AO129" s="63"/>
      <c r="AP129" s="63"/>
    </row>
    <row r="130" spans="1:46" s="44" customFormat="1" ht="15.75" x14ac:dyDescent="0.25">
      <c r="A130" s="20"/>
      <c r="B130" s="20"/>
      <c r="C130" s="20"/>
      <c r="D130" s="20"/>
      <c r="E130" s="20"/>
      <c r="F130" s="20"/>
      <c r="G130" s="20"/>
      <c r="H130" s="20"/>
      <c r="I130" s="20"/>
      <c r="J130" s="67"/>
      <c r="K130" s="20" t="s">
        <v>125</v>
      </c>
      <c r="L130" s="20" t="s">
        <v>125</v>
      </c>
      <c r="M130" s="33">
        <f>SUM(M129)</f>
        <v>18433715</v>
      </c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55"/>
      <c r="AN130" s="55"/>
      <c r="AO130" s="55"/>
      <c r="AP130" s="55"/>
      <c r="AQ130" s="55"/>
    </row>
    <row r="131" spans="1:46" ht="15.75" thickBot="1" x14ac:dyDescent="0.3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8"/>
      <c r="AR131" s="8"/>
      <c r="AS131" s="8"/>
      <c r="AT131" s="8"/>
    </row>
    <row r="132" spans="1:46" s="60" customFormat="1" ht="16.5" thickBot="1" x14ac:dyDescent="0.3">
      <c r="A132" s="56"/>
      <c r="B132" s="57"/>
      <c r="C132" s="57"/>
      <c r="D132" s="57"/>
      <c r="E132" s="57"/>
      <c r="F132" s="57"/>
      <c r="G132" s="57"/>
      <c r="H132" s="57"/>
      <c r="I132" s="57"/>
      <c r="J132" s="57" t="s">
        <v>125</v>
      </c>
      <c r="K132" s="58">
        <f>+K123+J100+M60+M36+M130</f>
        <v>41765137.105848998</v>
      </c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59"/>
    </row>
    <row r="135" spans="1:46" x14ac:dyDescent="0.25">
      <c r="B135" s="72"/>
      <c r="C135" s="72"/>
      <c r="D135" s="72"/>
      <c r="E135" s="72"/>
    </row>
  </sheetData>
  <mergeCells count="136">
    <mergeCell ref="AG5:AG7"/>
    <mergeCell ref="AH5:AH7"/>
    <mergeCell ref="AI5:AI7"/>
    <mergeCell ref="Q6:R6"/>
    <mergeCell ref="S6:T6"/>
    <mergeCell ref="U6:V6"/>
    <mergeCell ref="W6:X6"/>
    <mergeCell ref="Y6:Z6"/>
    <mergeCell ref="AG39:AG41"/>
    <mergeCell ref="AH39:AH41"/>
    <mergeCell ref="AI39:AI41"/>
    <mergeCell ref="Q40:R40"/>
    <mergeCell ref="S40:T40"/>
    <mergeCell ref="U40:V40"/>
    <mergeCell ref="W40:X40"/>
    <mergeCell ref="AC6:AD6"/>
    <mergeCell ref="AE6:AF6"/>
    <mergeCell ref="C5:C7"/>
    <mergeCell ref="D5:D7"/>
    <mergeCell ref="E5:E7"/>
    <mergeCell ref="F5:F7"/>
    <mergeCell ref="G5:G7"/>
    <mergeCell ref="H5:H7"/>
    <mergeCell ref="AA6:AB6"/>
    <mergeCell ref="I5:I7"/>
    <mergeCell ref="J5:J7"/>
    <mergeCell ref="K5:K7"/>
    <mergeCell ref="M5:M7"/>
    <mergeCell ref="N5:N7"/>
    <mergeCell ref="O5:O7"/>
    <mergeCell ref="A5:A7"/>
    <mergeCell ref="A39:A41"/>
    <mergeCell ref="Y40:Z40"/>
    <mergeCell ref="AA40:AB40"/>
    <mergeCell ref="AC40:AD40"/>
    <mergeCell ref="AE40:AF40"/>
    <mergeCell ref="B39:B41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M39:M41"/>
    <mergeCell ref="N39:N41"/>
    <mergeCell ref="O39:O41"/>
    <mergeCell ref="P39:P41"/>
    <mergeCell ref="Q39:AF39"/>
    <mergeCell ref="P5:P7"/>
    <mergeCell ref="Q5:AF5"/>
    <mergeCell ref="B5:B7"/>
    <mergeCell ref="AN104:AN106"/>
    <mergeCell ref="AO104:AO106"/>
    <mergeCell ref="AP104:AP106"/>
    <mergeCell ref="A63:A65"/>
    <mergeCell ref="B63:B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M63:M65"/>
    <mergeCell ref="N63:N65"/>
    <mergeCell ref="O63:O65"/>
    <mergeCell ref="P63:U63"/>
    <mergeCell ref="V63:V65"/>
    <mergeCell ref="W63:W65"/>
    <mergeCell ref="X63:X65"/>
    <mergeCell ref="Y63:Y65"/>
    <mergeCell ref="AJ103:AP103"/>
    <mergeCell ref="A104:A106"/>
    <mergeCell ref="B104:B106"/>
    <mergeCell ref="C104:C106"/>
    <mergeCell ref="D104:D106"/>
    <mergeCell ref="E104:E106"/>
    <mergeCell ref="F104:F106"/>
    <mergeCell ref="G104:G106"/>
    <mergeCell ref="H104:H106"/>
    <mergeCell ref="I104:I106"/>
    <mergeCell ref="J104:J106"/>
    <mergeCell ref="K104:K106"/>
    <mergeCell ref="M104:M106"/>
    <mergeCell ref="N104:N106"/>
    <mergeCell ref="O104:O106"/>
    <mergeCell ref="P104:AK104"/>
    <mergeCell ref="AL104:AL106"/>
    <mergeCell ref="AH105:AI105"/>
    <mergeCell ref="AJ105:AK105"/>
    <mergeCell ref="P105:Q105"/>
    <mergeCell ref="R105:S105"/>
    <mergeCell ref="T105:U105"/>
    <mergeCell ref="V105:W105"/>
    <mergeCell ref="AM104:AM106"/>
    <mergeCell ref="J126:J128"/>
    <mergeCell ref="K126:K128"/>
    <mergeCell ref="M126:M128"/>
    <mergeCell ref="N126:N128"/>
    <mergeCell ref="O126:O128"/>
    <mergeCell ref="P126:P128"/>
    <mergeCell ref="Q126:AF126"/>
    <mergeCell ref="T64:U64"/>
    <mergeCell ref="X105:Y105"/>
    <mergeCell ref="Z105:AA105"/>
    <mergeCell ref="AB105:AC105"/>
    <mergeCell ref="AD105:AE105"/>
    <mergeCell ref="AF105:AG105"/>
    <mergeCell ref="Z63:Z65"/>
    <mergeCell ref="P64:Q64"/>
    <mergeCell ref="R64:S64"/>
    <mergeCell ref="AG126:AG128"/>
    <mergeCell ref="A126:A128"/>
    <mergeCell ref="B126:B128"/>
    <mergeCell ref="C126:C128"/>
    <mergeCell ref="D126:D128"/>
    <mergeCell ref="E126:E128"/>
    <mergeCell ref="F126:F128"/>
    <mergeCell ref="G126:G128"/>
    <mergeCell ref="H126:H128"/>
    <mergeCell ref="I126:I128"/>
    <mergeCell ref="AH126:AH128"/>
    <mergeCell ref="AI126:AI128"/>
    <mergeCell ref="Q127:R127"/>
    <mergeCell ref="S127:T127"/>
    <mergeCell ref="U127:V127"/>
    <mergeCell ref="W127:X127"/>
    <mergeCell ref="Y127:Z127"/>
    <mergeCell ref="AA127:AB127"/>
    <mergeCell ref="AC127:AD127"/>
    <mergeCell ref="AE127:AF127"/>
  </mergeCells>
  <dataValidations count="6">
    <dataValidation type="list" allowBlank="1" showInputMessage="1" showErrorMessage="1" sqref="P42:P44 P36 P8 P46:P50">
      <formula1>$AQ$2:$AQ$2</formula1>
    </dataValidation>
    <dataValidation type="list" allowBlank="1" showInputMessage="1" showErrorMessage="1" sqref="J42:L44 N77 K45:L49 J111 N70 G75 O42:O49 O8 J8:L8 L36 J36 O36">
      <formula1>#REF!</formula1>
    </dataValidation>
    <dataValidation type="list" allowBlank="1" showInputMessage="1" showErrorMessage="1" sqref="G76 G66:G69 G73:G74">
      <formula1>$AQ$105:$AQ$111</formula1>
    </dataValidation>
    <dataValidation type="list" allowBlank="1" showInputMessage="1" showErrorMessage="1" sqref="O66:O88">
      <formula1>$AQ$2:$AQ$4</formula1>
    </dataValidation>
    <dataValidation type="list" allowBlank="1" showInputMessage="1" showErrorMessage="1" sqref="I66:I88">
      <formula1>$AQ$101:$AQ$102</formula1>
    </dataValidation>
    <dataValidation type="list" allowBlank="1" showInputMessage="1" showErrorMessage="1" sqref="O89:O99">
      <formula1>$AP$2:$AP$4</formula1>
    </dataValidation>
  </dataValidations>
  <pageMargins left="0.15748031496062992" right="0.15748031496062992" top="0.59055118110236227" bottom="0.27559055118110237" header="0.23622047244094491" footer="0.23622047244094491"/>
  <pageSetup scale="75" orientation="landscape" r:id="rId1"/>
  <headerFooter>
    <oddHeader>&amp;CBID/1093
Programa de Apoyo al Bono Vida Mejor y a la Estrategía Vida Mejor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F2BA73533D89346B9EF2B78F623B099" ma:contentTypeVersion="0" ma:contentTypeDescription="A content type to manage public (operations) IDB documents" ma:contentTypeScope="" ma:versionID="12234fc17d4455c70576d97c4564744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f32c5dd488d5d8caf8715745ccb806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7b6cc8-aa77-492b-a3d9-e2df0bc5e2b3}" ma:internalName="TaxCatchAll" ma:showField="CatchAllData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7b6cc8-aa77-492b-a3d9-e2df0bc5e2b3}" ma:internalName="TaxCatchAllLabel" ma:readOnly="true" ma:showField="CatchAllDataLabel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38771690</IDBDocs_x0020_Number>
    <Document_x0020_Author xmlns="9c571b2f-e523-4ab2-ba2e-09e151a03ef4">Sanchez, Maria Deni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HO-L1093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64D82386-9E84-4EFD-81E9-EABDA049DFA5}"/>
</file>

<file path=customXml/itemProps2.xml><?xml version="1.0" encoding="utf-8"?>
<ds:datastoreItem xmlns:ds="http://schemas.openxmlformats.org/officeDocument/2006/customXml" ds:itemID="{3AAE4D1C-DA67-4D73-BB65-21476303E590}"/>
</file>

<file path=customXml/itemProps3.xml><?xml version="1.0" encoding="utf-8"?>
<ds:datastoreItem xmlns:ds="http://schemas.openxmlformats.org/officeDocument/2006/customXml" ds:itemID="{FFD3D260-8CBB-4CD8-BB3A-F0BB9C8004CD}"/>
</file>

<file path=customXml/itemProps4.xml><?xml version="1.0" encoding="utf-8"?>
<ds:datastoreItem xmlns:ds="http://schemas.openxmlformats.org/officeDocument/2006/customXml" ds:itemID="{C4E757FA-F9C3-4A41-8DB3-D89CA4B37D05}"/>
</file>

<file path=customXml/itemProps5.xml><?xml version="1.0" encoding="utf-8"?>
<ds:datastoreItem xmlns:ds="http://schemas.openxmlformats.org/officeDocument/2006/customXml" ds:itemID="{509FC9BA-69C3-4030-8038-1DADEB23C0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PA 2015</vt:lpstr>
      <vt:lpstr>Contratación_Directa__Por_cont</vt:lpstr>
      <vt:lpstr>Contratación_Directa__Por_cont.</vt:lpstr>
      <vt:lpstr>Contratación_Directa__Por_continuidad</vt:lpstr>
      <vt:lpstr>'PA 2015'!Print_Titles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- Plan de Adquisiciones</dc:title>
  <dc:creator>Omar Casco</dc:creator>
  <cp:lastModifiedBy>Test</cp:lastModifiedBy>
  <cp:lastPrinted>2014-10-13T22:27:10Z</cp:lastPrinted>
  <dcterms:created xsi:type="dcterms:W3CDTF">2014-04-08T22:14:56Z</dcterms:created>
  <dcterms:modified xsi:type="dcterms:W3CDTF">2014-11-09T13:04:51Z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0x01010046CF21643EE8D14686A648AA6DAD0892008F2BA73533D89346B9EF2B78F623B099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