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UR-LON/UR-L1143/15 LifeCycle Milestones/Draft Area/"/>
    </mc:Choice>
  </mc:AlternateContent>
  <xr:revisionPtr revIDLastSave="2" documentId="983D01D473740E1CBABEE9F7F6E7EB31E37378A9" xr6:coauthVersionLast="21" xr6:coauthVersionMax="21" xr10:uidLastSave="{B6D2CB4B-FE9B-4F68-931B-74FB6188E349}"/>
  <bookViews>
    <workbookView xWindow="0" yWindow="0" windowWidth="23040" windowHeight="8568" xr2:uid="{00000000-000D-0000-FFFF-FFFF00000000}"/>
  </bookViews>
  <sheets>
    <sheet name="Presupuesto detallado" sheetId="6" r:id="rId1"/>
  </sheet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0" i="6" l="1"/>
  <c r="Z44" i="6" l="1"/>
  <c r="Y44" i="6"/>
  <c r="X44" i="6"/>
  <c r="W44" i="6"/>
  <c r="V44" i="6"/>
  <c r="U44" i="6"/>
  <c r="T44" i="6"/>
  <c r="S44" i="6"/>
  <c r="R44" i="6"/>
  <c r="Q44" i="6"/>
  <c r="P44" i="6"/>
  <c r="O44" i="6"/>
  <c r="N44" i="6"/>
  <c r="M44" i="6"/>
  <c r="L44" i="6"/>
  <c r="K44" i="6"/>
  <c r="J44" i="6"/>
  <c r="I44" i="6"/>
  <c r="H44" i="6"/>
  <c r="W32" i="6"/>
  <c r="W9" i="6" s="1"/>
  <c r="U32" i="6"/>
  <c r="T32" i="6"/>
  <c r="R32" i="6"/>
  <c r="Q32" i="6"/>
  <c r="L32" i="6"/>
  <c r="K32" i="6"/>
  <c r="I32" i="6"/>
  <c r="H32" i="6"/>
  <c r="I63" i="6"/>
  <c r="W37" i="6" l="1"/>
  <c r="V56" i="6"/>
  <c r="S56" i="6"/>
  <c r="O56" i="6"/>
  <c r="Y56" i="6" s="1"/>
  <c r="N56" i="6"/>
  <c r="M56" i="6"/>
  <c r="J56" i="6"/>
  <c r="V55" i="6"/>
  <c r="S55" i="6"/>
  <c r="O55" i="6"/>
  <c r="Y55" i="6" s="1"/>
  <c r="N55" i="6"/>
  <c r="X55" i="6" s="1"/>
  <c r="M55" i="6"/>
  <c r="J55" i="6"/>
  <c r="P56" i="6" l="1"/>
  <c r="Z55" i="6"/>
  <c r="G55" i="6" s="1"/>
  <c r="F55" i="6" s="1"/>
  <c r="X56" i="6"/>
  <c r="Z56" i="6" s="1"/>
  <c r="G56" i="6" s="1"/>
  <c r="F56" i="6" s="1"/>
  <c r="P55" i="6"/>
  <c r="O63" i="6" l="1"/>
  <c r="N63" i="6"/>
  <c r="X63" i="6" s="1"/>
  <c r="O61" i="6"/>
  <c r="Y61" i="6" s="1"/>
  <c r="N61" i="6"/>
  <c r="X61" i="6" s="1"/>
  <c r="O60" i="6"/>
  <c r="Y60" i="6" s="1"/>
  <c r="N60" i="6"/>
  <c r="X60" i="6" s="1"/>
  <c r="O59" i="6"/>
  <c r="Y59" i="6" s="1"/>
  <c r="N59" i="6"/>
  <c r="X59" i="6" s="1"/>
  <c r="O58" i="6"/>
  <c r="Y58" i="6" s="1"/>
  <c r="N58" i="6"/>
  <c r="X58" i="6" s="1"/>
  <c r="O57" i="6"/>
  <c r="Y57" i="6" s="1"/>
  <c r="N57" i="6"/>
  <c r="X57" i="6" s="1"/>
  <c r="O54" i="6"/>
  <c r="Y54" i="6" s="1"/>
  <c r="N54" i="6"/>
  <c r="X54" i="6" s="1"/>
  <c r="O53" i="6"/>
  <c r="Y53" i="6" s="1"/>
  <c r="N53" i="6"/>
  <c r="X53" i="6" s="1"/>
  <c r="O51" i="6"/>
  <c r="Y51" i="6" s="1"/>
  <c r="N51" i="6"/>
  <c r="X51" i="6" s="1"/>
  <c r="O50" i="6"/>
  <c r="Y50" i="6" s="1"/>
  <c r="N50" i="6"/>
  <c r="X50" i="6" s="1"/>
  <c r="O49" i="6"/>
  <c r="Y49" i="6" s="1"/>
  <c r="N49" i="6"/>
  <c r="X49" i="6" s="1"/>
  <c r="O31" i="6"/>
  <c r="Y31" i="6" s="1"/>
  <c r="N31" i="6"/>
  <c r="X31" i="6" s="1"/>
  <c r="O34" i="6"/>
  <c r="Y34" i="6" s="1"/>
  <c r="N34" i="6"/>
  <c r="X34" i="6" s="1"/>
  <c r="O33" i="6"/>
  <c r="N33" i="6"/>
  <c r="O30" i="6"/>
  <c r="Y30" i="6" s="1"/>
  <c r="N30" i="6"/>
  <c r="X30" i="6" s="1"/>
  <c r="O29" i="6"/>
  <c r="Y29" i="6" s="1"/>
  <c r="N29" i="6"/>
  <c r="X29" i="6" s="1"/>
  <c r="O45" i="6"/>
  <c r="Y45" i="6" s="1"/>
  <c r="N45" i="6"/>
  <c r="X45" i="6" s="1"/>
  <c r="O47" i="6"/>
  <c r="Y47" i="6" s="1"/>
  <c r="N47" i="6"/>
  <c r="X47" i="6" s="1"/>
  <c r="O43" i="6"/>
  <c r="Y43" i="6" s="1"/>
  <c r="N43" i="6"/>
  <c r="X43" i="6" s="1"/>
  <c r="O41" i="6"/>
  <c r="Y41" i="6" s="1"/>
  <c r="N41" i="6"/>
  <c r="X41" i="6" s="1"/>
  <c r="O40" i="6"/>
  <c r="Y40" i="6" s="1"/>
  <c r="N40" i="6"/>
  <c r="X40" i="6" s="1"/>
  <c r="O39" i="6"/>
  <c r="Y39" i="6" s="1"/>
  <c r="N39" i="6"/>
  <c r="X39" i="6" s="1"/>
  <c r="O36" i="6"/>
  <c r="Y36" i="6" s="1"/>
  <c r="N36" i="6"/>
  <c r="X36" i="6" s="1"/>
  <c r="O27" i="6"/>
  <c r="Y27" i="6" s="1"/>
  <c r="N27" i="6"/>
  <c r="X27" i="6" s="1"/>
  <c r="O25" i="6"/>
  <c r="Y25" i="6" s="1"/>
  <c r="N25" i="6"/>
  <c r="X25" i="6" s="1"/>
  <c r="O24" i="6"/>
  <c r="Y24" i="6" s="1"/>
  <c r="N24" i="6"/>
  <c r="X24" i="6" s="1"/>
  <c r="O23" i="6"/>
  <c r="Y23" i="6" s="1"/>
  <c r="N23" i="6"/>
  <c r="X23" i="6" s="1"/>
  <c r="O22" i="6"/>
  <c r="Y22" i="6" s="1"/>
  <c r="N22" i="6"/>
  <c r="X22" i="6" s="1"/>
  <c r="O21" i="6"/>
  <c r="Y21" i="6" s="1"/>
  <c r="N21" i="6"/>
  <c r="X21" i="6" s="1"/>
  <c r="O20" i="6"/>
  <c r="Y20" i="6" s="1"/>
  <c r="N20" i="6"/>
  <c r="X20" i="6" s="1"/>
  <c r="O17" i="6"/>
  <c r="Y17" i="6" s="1"/>
  <c r="N17" i="6"/>
  <c r="X17" i="6" s="1"/>
  <c r="O16" i="6"/>
  <c r="Y16" i="6" s="1"/>
  <c r="N16" i="6"/>
  <c r="X16" i="6" s="1"/>
  <c r="O15" i="6"/>
  <c r="Y15" i="6" s="1"/>
  <c r="N15" i="6"/>
  <c r="X15" i="6" s="1"/>
  <c r="N14" i="6"/>
  <c r="X14" i="6" s="1"/>
  <c r="O13" i="6"/>
  <c r="Y13" i="6" s="1"/>
  <c r="N13" i="6"/>
  <c r="X13" i="6" s="1"/>
  <c r="O11" i="6"/>
  <c r="Y11" i="6" s="1"/>
  <c r="N11" i="6"/>
  <c r="X11" i="6" s="1"/>
  <c r="M63" i="6"/>
  <c r="M61" i="6"/>
  <c r="M60" i="6"/>
  <c r="M59" i="6"/>
  <c r="M58" i="6"/>
  <c r="M57" i="6"/>
  <c r="M54" i="6"/>
  <c r="M53" i="6"/>
  <c r="L52" i="6"/>
  <c r="K52" i="6"/>
  <c r="M51" i="6"/>
  <c r="M50" i="6"/>
  <c r="M49" i="6"/>
  <c r="L48" i="6"/>
  <c r="K48" i="6"/>
  <c r="M31" i="6"/>
  <c r="M34" i="6"/>
  <c r="M33" i="6"/>
  <c r="M29" i="6"/>
  <c r="L28" i="6"/>
  <c r="K28" i="6"/>
  <c r="M45" i="6"/>
  <c r="M47" i="6"/>
  <c r="M46" i="6" s="1"/>
  <c r="L46" i="6"/>
  <c r="K46" i="6"/>
  <c r="M43" i="6"/>
  <c r="M42" i="6" s="1"/>
  <c r="L42" i="6"/>
  <c r="K42" i="6"/>
  <c r="M41" i="6"/>
  <c r="M40" i="6"/>
  <c r="M39" i="6"/>
  <c r="L38" i="6"/>
  <c r="K38" i="6"/>
  <c r="M36" i="6"/>
  <c r="M35" i="6" s="1"/>
  <c r="L35" i="6"/>
  <c r="K35" i="6"/>
  <c r="M27" i="6"/>
  <c r="M26" i="6" s="1"/>
  <c r="L26" i="6"/>
  <c r="K26" i="6"/>
  <c r="M25" i="6"/>
  <c r="M24" i="6"/>
  <c r="M23" i="6"/>
  <c r="M22" i="6"/>
  <c r="M21" i="6"/>
  <c r="M20" i="6"/>
  <c r="L19" i="6"/>
  <c r="L18" i="6" s="1"/>
  <c r="K19" i="6"/>
  <c r="N19" i="6" s="1"/>
  <c r="X19" i="6" s="1"/>
  <c r="M17" i="6"/>
  <c r="M16" i="6"/>
  <c r="M15" i="6"/>
  <c r="L14" i="6"/>
  <c r="O14" i="6" s="1"/>
  <c r="M13" i="6"/>
  <c r="K12" i="6"/>
  <c r="M11" i="6"/>
  <c r="M10" i="6" s="1"/>
  <c r="L10" i="6"/>
  <c r="K10" i="6"/>
  <c r="X33" i="6" l="1"/>
  <c r="X32" i="6" s="1"/>
  <c r="N32" i="6"/>
  <c r="L9" i="6"/>
  <c r="M32" i="6"/>
  <c r="Y33" i="6"/>
  <c r="Y32" i="6" s="1"/>
  <c r="O32" i="6"/>
  <c r="K18" i="6"/>
  <c r="K9" i="6" s="1"/>
  <c r="L37" i="6"/>
  <c r="K37" i="6"/>
  <c r="O19" i="6"/>
  <c r="Y19" i="6" s="1"/>
  <c r="M14" i="6"/>
  <c r="M12" i="6" s="1"/>
  <c r="L12" i="6"/>
  <c r="M48" i="6"/>
  <c r="M52" i="6"/>
  <c r="M28" i="6"/>
  <c r="M38" i="6"/>
  <c r="M19" i="6"/>
  <c r="M18" i="6" s="1"/>
  <c r="U28" i="6"/>
  <c r="T28" i="6"/>
  <c r="R28" i="6"/>
  <c r="Q28" i="6"/>
  <c r="O28" i="6"/>
  <c r="N28" i="6"/>
  <c r="I28" i="6"/>
  <c r="H28" i="6"/>
  <c r="M9" i="6" l="1"/>
  <c r="K65" i="6"/>
  <c r="M37" i="6"/>
  <c r="L65" i="6"/>
  <c r="U38" i="6"/>
  <c r="T38" i="6"/>
  <c r="R38" i="6"/>
  <c r="Q38" i="6"/>
  <c r="O38" i="6"/>
  <c r="N38" i="6"/>
  <c r="I38" i="6"/>
  <c r="H38" i="6"/>
  <c r="V63" i="6"/>
  <c r="S63" i="6"/>
  <c r="P63" i="6"/>
  <c r="J63" i="6"/>
  <c r="Y63" i="6"/>
  <c r="M65" i="6" l="1"/>
  <c r="J39" i="6"/>
  <c r="P39" i="6"/>
  <c r="S39" i="6"/>
  <c r="V39" i="6"/>
  <c r="I42" i="6"/>
  <c r="N42" i="6"/>
  <c r="O42" i="6"/>
  <c r="Q42" i="6"/>
  <c r="R42" i="6"/>
  <c r="T42" i="6"/>
  <c r="U42" i="6"/>
  <c r="J43" i="6"/>
  <c r="J42" i="6" s="1"/>
  <c r="P43" i="6"/>
  <c r="P42" i="6" s="1"/>
  <c r="S43" i="6"/>
  <c r="S42" i="6" s="1"/>
  <c r="V43" i="6"/>
  <c r="V42" i="6" s="1"/>
  <c r="I46" i="6"/>
  <c r="N46" i="6"/>
  <c r="O46" i="6"/>
  <c r="Q46" i="6"/>
  <c r="R46" i="6"/>
  <c r="T46" i="6"/>
  <c r="U46" i="6"/>
  <c r="J47" i="6"/>
  <c r="J46" i="6" s="1"/>
  <c r="P47" i="6"/>
  <c r="P46" i="6" s="1"/>
  <c r="S47" i="6"/>
  <c r="S46" i="6" s="1"/>
  <c r="V47" i="6"/>
  <c r="V46" i="6" s="1"/>
  <c r="U35" i="6" l="1"/>
  <c r="T35" i="6"/>
  <c r="R35" i="6"/>
  <c r="Q35" i="6"/>
  <c r="O35" i="6"/>
  <c r="N35" i="6"/>
  <c r="I35" i="6"/>
  <c r="U26" i="6"/>
  <c r="T26" i="6"/>
  <c r="R26" i="6"/>
  <c r="Q26" i="6"/>
  <c r="O26" i="6"/>
  <c r="N26" i="6"/>
  <c r="I26" i="6"/>
  <c r="U18" i="6"/>
  <c r="U9" i="6" s="1"/>
  <c r="T18" i="6"/>
  <c r="R18" i="6"/>
  <c r="Q18" i="6"/>
  <c r="I18" i="6"/>
  <c r="T12" i="6"/>
  <c r="Q12" i="6"/>
  <c r="N12" i="6"/>
  <c r="I12" i="6"/>
  <c r="U10" i="6"/>
  <c r="T10" i="6"/>
  <c r="R10" i="6"/>
  <c r="Q10" i="6"/>
  <c r="O10" i="6"/>
  <c r="N10" i="6"/>
  <c r="I10" i="6"/>
  <c r="J11" i="6"/>
  <c r="J10" i="6" s="1"/>
  <c r="P11" i="6"/>
  <c r="P10" i="6" s="1"/>
  <c r="S11" i="6"/>
  <c r="S10" i="6" s="1"/>
  <c r="V11" i="6"/>
  <c r="V10" i="6" s="1"/>
  <c r="J13" i="6"/>
  <c r="P13" i="6"/>
  <c r="S13" i="6"/>
  <c r="V13" i="6"/>
  <c r="J14" i="6"/>
  <c r="O12" i="6"/>
  <c r="R14" i="6"/>
  <c r="U14" i="6"/>
  <c r="U12" i="6" s="1"/>
  <c r="J15" i="6"/>
  <c r="P15" i="6"/>
  <c r="S15" i="6"/>
  <c r="V15" i="6"/>
  <c r="J16" i="6"/>
  <c r="P16" i="6"/>
  <c r="S16" i="6"/>
  <c r="V16" i="6"/>
  <c r="J17" i="6"/>
  <c r="P17" i="6"/>
  <c r="S17" i="6"/>
  <c r="V17" i="6"/>
  <c r="J19" i="6"/>
  <c r="N18" i="6"/>
  <c r="O18" i="6"/>
  <c r="O9" i="6" s="1"/>
  <c r="S19" i="6"/>
  <c r="V19" i="6"/>
  <c r="J20" i="6"/>
  <c r="P20" i="6"/>
  <c r="S20" i="6"/>
  <c r="V20" i="6"/>
  <c r="J21" i="6"/>
  <c r="P21" i="6"/>
  <c r="S21" i="6"/>
  <c r="V21" i="6"/>
  <c r="J22" i="6"/>
  <c r="P22" i="6"/>
  <c r="S22" i="6"/>
  <c r="V22" i="6"/>
  <c r="J23" i="6"/>
  <c r="P23" i="6"/>
  <c r="S23" i="6"/>
  <c r="V23" i="6"/>
  <c r="J24" i="6"/>
  <c r="P24" i="6"/>
  <c r="S24" i="6"/>
  <c r="V24" i="6"/>
  <c r="J25" i="6"/>
  <c r="P25" i="6"/>
  <c r="S25" i="6"/>
  <c r="V25" i="6"/>
  <c r="J27" i="6"/>
  <c r="J26" i="6" s="1"/>
  <c r="P27" i="6"/>
  <c r="P26" i="6" s="1"/>
  <c r="S27" i="6"/>
  <c r="S26" i="6" s="1"/>
  <c r="V27" i="6"/>
  <c r="V26" i="6" s="1"/>
  <c r="J45" i="6"/>
  <c r="P45" i="6"/>
  <c r="S45" i="6"/>
  <c r="V45" i="6"/>
  <c r="J36" i="6"/>
  <c r="J35" i="6" s="1"/>
  <c r="P36" i="6"/>
  <c r="P35" i="6" s="1"/>
  <c r="S36" i="6"/>
  <c r="S35" i="6" s="1"/>
  <c r="V36" i="6"/>
  <c r="V35" i="6" s="1"/>
  <c r="J40" i="6"/>
  <c r="P40" i="6"/>
  <c r="S40" i="6"/>
  <c r="V40" i="6"/>
  <c r="J41" i="6"/>
  <c r="P41" i="6"/>
  <c r="S41" i="6"/>
  <c r="V41" i="6"/>
  <c r="I48" i="6"/>
  <c r="N48" i="6"/>
  <c r="O48" i="6"/>
  <c r="Q48" i="6"/>
  <c r="R48" i="6"/>
  <c r="R37" i="6" s="1"/>
  <c r="T48" i="6"/>
  <c r="U48" i="6"/>
  <c r="J49" i="6"/>
  <c r="P49" i="6"/>
  <c r="S49" i="6"/>
  <c r="V49" i="6"/>
  <c r="J50" i="6"/>
  <c r="P50" i="6"/>
  <c r="S50" i="6"/>
  <c r="V50" i="6"/>
  <c r="J51" i="6"/>
  <c r="P51" i="6"/>
  <c r="S51" i="6"/>
  <c r="V51" i="6"/>
  <c r="J31" i="6"/>
  <c r="P31" i="6"/>
  <c r="S31" i="6"/>
  <c r="V31" i="6"/>
  <c r="J29" i="6"/>
  <c r="P29" i="6"/>
  <c r="S29" i="6"/>
  <c r="V29" i="6"/>
  <c r="J33" i="6"/>
  <c r="P33" i="6"/>
  <c r="S33" i="6"/>
  <c r="V33" i="6"/>
  <c r="J34" i="6"/>
  <c r="P34" i="6"/>
  <c r="S34" i="6"/>
  <c r="V34" i="6"/>
  <c r="I52" i="6"/>
  <c r="N52" i="6"/>
  <c r="O52" i="6"/>
  <c r="Q52" i="6"/>
  <c r="R52" i="6"/>
  <c r="T52" i="6"/>
  <c r="U52" i="6"/>
  <c r="J53" i="6"/>
  <c r="P53" i="6"/>
  <c r="S53" i="6"/>
  <c r="V53" i="6"/>
  <c r="J54" i="6"/>
  <c r="P54" i="6"/>
  <c r="S54" i="6"/>
  <c r="V54" i="6"/>
  <c r="J57" i="6"/>
  <c r="P57" i="6"/>
  <c r="S57" i="6"/>
  <c r="V57" i="6"/>
  <c r="J58" i="6"/>
  <c r="P58" i="6"/>
  <c r="S58" i="6"/>
  <c r="V58" i="6"/>
  <c r="J59" i="6"/>
  <c r="P59" i="6"/>
  <c r="S59" i="6"/>
  <c r="V59" i="6"/>
  <c r="J60" i="6"/>
  <c r="P60" i="6"/>
  <c r="S60" i="6"/>
  <c r="V60" i="6"/>
  <c r="J61" i="6"/>
  <c r="P61" i="6"/>
  <c r="S61" i="6"/>
  <c r="V61" i="6"/>
  <c r="V32" i="6" l="1"/>
  <c r="I9" i="6"/>
  <c r="S32" i="6"/>
  <c r="Q9" i="6"/>
  <c r="P32" i="6"/>
  <c r="I37" i="6"/>
  <c r="J32" i="6"/>
  <c r="N9" i="6"/>
  <c r="T9" i="6"/>
  <c r="U37" i="6"/>
  <c r="T37" i="6"/>
  <c r="N37" i="6"/>
  <c r="O37" i="6"/>
  <c r="Q37" i="6"/>
  <c r="R12" i="6"/>
  <c r="Y14" i="6"/>
  <c r="S28" i="6"/>
  <c r="J28" i="6"/>
  <c r="V28" i="6"/>
  <c r="P28" i="6"/>
  <c r="P38" i="6"/>
  <c r="J38" i="6"/>
  <c r="J37" i="6" s="1"/>
  <c r="V38" i="6"/>
  <c r="S38" i="6"/>
  <c r="J48" i="6"/>
  <c r="S14" i="6"/>
  <c r="S12" i="6" s="1"/>
  <c r="P19" i="6"/>
  <c r="P18" i="6" s="1"/>
  <c r="J12" i="6"/>
  <c r="S18" i="6"/>
  <c r="J18" i="6"/>
  <c r="S52" i="6"/>
  <c r="V18" i="6"/>
  <c r="V52" i="6"/>
  <c r="V48" i="6"/>
  <c r="S48" i="6"/>
  <c r="P52" i="6"/>
  <c r="P48" i="6"/>
  <c r="J52" i="6"/>
  <c r="V14" i="6"/>
  <c r="P14" i="6"/>
  <c r="P12" i="6" s="1"/>
  <c r="Y46" i="6"/>
  <c r="H46" i="6"/>
  <c r="H18" i="6"/>
  <c r="H26" i="6"/>
  <c r="H12" i="6"/>
  <c r="H10" i="6"/>
  <c r="H35" i="6"/>
  <c r="H48" i="6"/>
  <c r="Y42" i="6"/>
  <c r="H42" i="6"/>
  <c r="X10" i="6"/>
  <c r="Y26" i="6"/>
  <c r="H52" i="6"/>
  <c r="Y35" i="6"/>
  <c r="H9" i="6" l="1"/>
  <c r="R9" i="6"/>
  <c r="R65" i="6" s="1"/>
  <c r="S9" i="6"/>
  <c r="J9" i="6"/>
  <c r="P9" i="6"/>
  <c r="P37" i="6"/>
  <c r="S37" i="6"/>
  <c r="H37" i="6"/>
  <c r="V37" i="6"/>
  <c r="U65" i="6"/>
  <c r="Y28" i="6"/>
  <c r="N65" i="6"/>
  <c r="Q65" i="6"/>
  <c r="O65" i="6"/>
  <c r="I65" i="6"/>
  <c r="T65" i="6"/>
  <c r="X28" i="6"/>
  <c r="Z63" i="6"/>
  <c r="X38" i="6"/>
  <c r="Y38" i="6"/>
  <c r="V12" i="6"/>
  <c r="V9" i="6" s="1"/>
  <c r="Z50" i="6"/>
  <c r="G50" i="6" s="1"/>
  <c r="F50" i="6" s="1"/>
  <c r="Z29" i="6"/>
  <c r="Z27" i="6"/>
  <c r="Z26" i="6" s="1"/>
  <c r="Z60" i="6"/>
  <c r="G60" i="6" s="1"/>
  <c r="F60" i="6" s="1"/>
  <c r="G30" i="6"/>
  <c r="F30" i="6" s="1"/>
  <c r="Z24" i="6"/>
  <c r="G24" i="6" s="1"/>
  <c r="F24" i="6" s="1"/>
  <c r="Z25" i="6"/>
  <c r="G25" i="6" s="1"/>
  <c r="F25" i="6" s="1"/>
  <c r="Z16" i="6"/>
  <c r="G16" i="6" s="1"/>
  <c r="F16" i="6" s="1"/>
  <c r="Z39" i="6"/>
  <c r="Z49" i="6"/>
  <c r="G49" i="6" s="1"/>
  <c r="F49" i="6" s="1"/>
  <c r="Z58" i="6"/>
  <c r="G58" i="6" s="1"/>
  <c r="F58" i="6" s="1"/>
  <c r="X12" i="6"/>
  <c r="Z19" i="6"/>
  <c r="G19" i="6" s="1"/>
  <c r="F19" i="6" s="1"/>
  <c r="Z43" i="6"/>
  <c r="G43" i="6" s="1"/>
  <c r="F43" i="6" s="1"/>
  <c r="Z13" i="6"/>
  <c r="G13" i="6" s="1"/>
  <c r="F13" i="6" s="1"/>
  <c r="X42" i="6"/>
  <c r="Z53" i="6"/>
  <c r="G53" i="6" s="1"/>
  <c r="F53" i="6" s="1"/>
  <c r="Z41" i="6"/>
  <c r="G41" i="6" s="1"/>
  <c r="F41" i="6" s="1"/>
  <c r="Z51" i="6"/>
  <c r="G51" i="6" s="1"/>
  <c r="F51" i="6" s="1"/>
  <c r="Z20" i="6"/>
  <c r="G20" i="6" s="1"/>
  <c r="F20" i="6" s="1"/>
  <c r="X48" i="6"/>
  <c r="Z61" i="6"/>
  <c r="G61" i="6" s="1"/>
  <c r="F61" i="6" s="1"/>
  <c r="Z34" i="6"/>
  <c r="X26" i="6"/>
  <c r="Z17" i="6"/>
  <c r="G17" i="6" s="1"/>
  <c r="F17" i="6" s="1"/>
  <c r="Z59" i="6"/>
  <c r="G59" i="6" s="1"/>
  <c r="F59" i="6" s="1"/>
  <c r="Z22" i="6"/>
  <c r="G22" i="6" s="1"/>
  <c r="F22" i="6" s="1"/>
  <c r="Z54" i="6"/>
  <c r="G54" i="6" s="1"/>
  <c r="F54" i="6" s="1"/>
  <c r="Z40" i="6"/>
  <c r="G40" i="6" s="1"/>
  <c r="F40" i="6" s="1"/>
  <c r="Z23" i="6"/>
  <c r="G23" i="6" s="1"/>
  <c r="F23" i="6" s="1"/>
  <c r="Z11" i="6"/>
  <c r="Z10" i="6" s="1"/>
  <c r="Y52" i="6"/>
  <c r="Z33" i="6"/>
  <c r="Y18" i="6"/>
  <c r="Z36" i="6"/>
  <c r="G36" i="6" s="1"/>
  <c r="F36" i="6" s="1"/>
  <c r="Z47" i="6"/>
  <c r="Z46" i="6" s="1"/>
  <c r="Z21" i="6"/>
  <c r="G21" i="6" s="1"/>
  <c r="F21" i="6" s="1"/>
  <c r="Z15" i="6"/>
  <c r="G15" i="6" s="1"/>
  <c r="F15" i="6" s="1"/>
  <c r="X35" i="6"/>
  <c r="Y48" i="6"/>
  <c r="Z57" i="6"/>
  <c r="G57" i="6" s="1"/>
  <c r="F57" i="6" s="1"/>
  <c r="Y10" i="6"/>
  <c r="Z31" i="6"/>
  <c r="Z45" i="6"/>
  <c r="X46" i="6"/>
  <c r="Y12" i="6"/>
  <c r="Z14" i="6"/>
  <c r="G14" i="6" s="1"/>
  <c r="F14" i="6" s="1"/>
  <c r="X52" i="6"/>
  <c r="Y9" i="6" l="1"/>
  <c r="Z32" i="6"/>
  <c r="Y37" i="6"/>
  <c r="X37" i="6"/>
  <c r="H65" i="6"/>
  <c r="P65" i="6"/>
  <c r="S65" i="6"/>
  <c r="J65" i="6"/>
  <c r="V65" i="6"/>
  <c r="G29" i="6"/>
  <c r="F29" i="6" s="1"/>
  <c r="Z28" i="6"/>
  <c r="Z38" i="6"/>
  <c r="G27" i="6"/>
  <c r="F27" i="6" s="1"/>
  <c r="G34" i="6"/>
  <c r="F34" i="6" s="1"/>
  <c r="G33" i="6"/>
  <c r="F33" i="6" s="1"/>
  <c r="Z48" i="6"/>
  <c r="Z42" i="6"/>
  <c r="G11" i="6"/>
  <c r="F11" i="6" s="1"/>
  <c r="X18" i="6"/>
  <c r="X9" i="6" s="1"/>
  <c r="G39" i="6"/>
  <c r="F39" i="6" s="1"/>
  <c r="G47" i="6"/>
  <c r="F47" i="6" s="1"/>
  <c r="Z35" i="6"/>
  <c r="G31" i="6"/>
  <c r="F31" i="6" s="1"/>
  <c r="Z12" i="6"/>
  <c r="Z52" i="6"/>
  <c r="Z18" i="6"/>
  <c r="G45" i="6"/>
  <c r="F45" i="6" s="1"/>
  <c r="Z9" i="6" l="1"/>
  <c r="Z37" i="6"/>
  <c r="Y65" i="6"/>
  <c r="X65" i="6"/>
  <c r="Z65" i="6" l="1"/>
</calcChain>
</file>

<file path=xl/sharedStrings.xml><?xml version="1.0" encoding="utf-8"?>
<sst xmlns="http://schemas.openxmlformats.org/spreadsheetml/2006/main" count="121" uniqueCount="103">
  <si>
    <t>PLAN DE EJECUCIÓN PLURIANUAL</t>
  </si>
  <si>
    <t>Año 2017 (3 meses)</t>
  </si>
  <si>
    <t>Año 2018</t>
  </si>
  <si>
    <t>Año 2019</t>
  </si>
  <si>
    <t>TOTAL</t>
  </si>
  <si>
    <t>Cantidad</t>
  </si>
  <si>
    <t>Cto. Unit.</t>
  </si>
  <si>
    <t>Tot. Programa.</t>
  </si>
  <si>
    <t>BID</t>
  </si>
  <si>
    <t>Cont. Loc.</t>
  </si>
  <si>
    <t>Total</t>
  </si>
  <si>
    <t>1.1.1</t>
  </si>
  <si>
    <t>Evolución de la plataforma HCEN</t>
  </si>
  <si>
    <t>Conectatón / Hackatón / Workshops</t>
  </si>
  <si>
    <t>Licencias de software</t>
  </si>
  <si>
    <t xml:space="preserve">Red salud </t>
  </si>
  <si>
    <t>Mantenimiento de licencias y actualización de versiones HCEN</t>
  </si>
  <si>
    <t>Servicio de soporte extendido plataforma HCEN</t>
  </si>
  <si>
    <t>1.2.1</t>
  </si>
  <si>
    <t>1.3.1</t>
  </si>
  <si>
    <t>Elaboración de hojas de datos clínicos</t>
  </si>
  <si>
    <t>1.3.2</t>
  </si>
  <si>
    <t>Utilización de servicios terminológicos</t>
  </si>
  <si>
    <t>1.3.3</t>
  </si>
  <si>
    <t>Evolución del diccionario nacional de medicamentos</t>
  </si>
  <si>
    <t>1.3.4</t>
  </si>
  <si>
    <t>Mantenimiento de contenidos y soporte para el diccionario nacional de medicamentos</t>
  </si>
  <si>
    <t>1.3.5</t>
  </si>
  <si>
    <t>Consultor licenciado en registros médicos</t>
  </si>
  <si>
    <t>1.4.1</t>
  </si>
  <si>
    <t>1.5.1</t>
  </si>
  <si>
    <t>Elaboración de un plan de continuidad</t>
  </si>
  <si>
    <t>Coordinación del componente</t>
  </si>
  <si>
    <t>Coordinador del componente</t>
  </si>
  <si>
    <t>2.1.1</t>
  </si>
  <si>
    <t>Evolución, mantenimiento y despliegue de HCEO</t>
  </si>
  <si>
    <t>2.2.1</t>
  </si>
  <si>
    <t>Implantaciones de RIDI en hospitales públicos</t>
  </si>
  <si>
    <t>Consultor técnico radiólogo</t>
  </si>
  <si>
    <t>2.3.1</t>
  </si>
  <si>
    <t>2.4.1</t>
  </si>
  <si>
    <t>Diseño e implementación de la receta electrónica nacional</t>
  </si>
  <si>
    <t>2.5.1</t>
  </si>
  <si>
    <t>Creación de una mesa de ayuda para la atención de incidencias</t>
  </si>
  <si>
    <t>2.5.2</t>
  </si>
  <si>
    <t>Consultor en imagenología digital</t>
  </si>
  <si>
    <t>3.1.1</t>
  </si>
  <si>
    <t>Consultor para gestión del cambio</t>
  </si>
  <si>
    <t>3.1.2</t>
  </si>
  <si>
    <t>Elaboración de un plan de gestión del cambio y comunicaciones</t>
  </si>
  <si>
    <t>Realización de campaña de comunicación</t>
  </si>
  <si>
    <t>Auditoría financiera</t>
  </si>
  <si>
    <t>Consultor especialista en estándares de salud</t>
  </si>
  <si>
    <t>Consultor para articulación y coordinación institucional</t>
  </si>
  <si>
    <t>Consultor encargado de PMO y adquisiciones</t>
  </si>
  <si>
    <t>1.2.2</t>
  </si>
  <si>
    <t>1.2.3</t>
  </si>
  <si>
    <t>1.2.4</t>
  </si>
  <si>
    <t>1.2.5</t>
  </si>
  <si>
    <t>1.3.6</t>
  </si>
  <si>
    <t>1.3.7</t>
  </si>
  <si>
    <t>2.1.2</t>
  </si>
  <si>
    <t>2.1.3</t>
  </si>
  <si>
    <t>Componente 3: Administración del programa</t>
  </si>
  <si>
    <t>4. Imprevistos</t>
  </si>
  <si>
    <t>3.1.3</t>
  </si>
  <si>
    <t>3.1.4</t>
  </si>
  <si>
    <t>3.1.5</t>
  </si>
  <si>
    <t>3.1.6</t>
  </si>
  <si>
    <t>3.1.7</t>
  </si>
  <si>
    <t>Acciones de capacitación y difusión sobre las nuevas herramientas</t>
  </si>
  <si>
    <t>2.5.3</t>
  </si>
  <si>
    <t>Diseño y elaboración del portal de usuario para acceso a datos de salud</t>
  </si>
  <si>
    <t>Componente 1: Consolidación de la HCEN</t>
  </si>
  <si>
    <t>Año 2020</t>
  </si>
  <si>
    <t>Costo total de programa</t>
  </si>
  <si>
    <t>Componente 2: Herramientas de gestión de información clínica digital</t>
  </si>
  <si>
    <t>1.6.1</t>
  </si>
  <si>
    <t>1.5.2</t>
  </si>
  <si>
    <t>1.5.3</t>
  </si>
  <si>
    <t>Mediciones para evaluación de impacto</t>
  </si>
  <si>
    <t>Consultor especialista en monitoreo</t>
  </si>
  <si>
    <t>Evaluación intermedia y final</t>
  </si>
  <si>
    <t>Análisis costo beneficio ex-post</t>
  </si>
  <si>
    <t>3.1.8</t>
  </si>
  <si>
    <t>3.1.9</t>
  </si>
  <si>
    <t>Consultoría en ciberseguridad</t>
  </si>
  <si>
    <t>Modelo de marco regulatorio y mecanismo de gobernanza de la HCEN elaborado</t>
  </si>
  <si>
    <t xml:space="preserve">Nuevas versiones de la plataforma HCEN  puestas en producción </t>
  </si>
  <si>
    <t>Estrategia en materia de ciberseguridad  elaborada</t>
  </si>
  <si>
    <t xml:space="preserve">Sistema de prescripción, administración y control de medicamentos operando </t>
  </si>
  <si>
    <t>Proyectos de gestión de información clínica en prestadores y entidades del sector salud desarrollados e implementados</t>
  </si>
  <si>
    <t>Proyectos piloto de complementación  de servicios de salud desarrollados e implementados</t>
  </si>
  <si>
    <t>Versiones de modelos de conjuntos mínimos de datos de hojas clínicas aprobadas</t>
  </si>
  <si>
    <t>Personal del sector salud capacitado mediante cursos, talleres y jornadas</t>
  </si>
  <si>
    <t>Centros de salud que incorporan la aplicación de HCEO e imagenología desarrollada con el primer préstamo</t>
  </si>
  <si>
    <t>Consultor responsable plataforma HCEN</t>
  </si>
  <si>
    <t>Consultor coordinador médico HCEN</t>
  </si>
  <si>
    <t>Contratación de firmas desarrolladoras de soluciones tecnológicas</t>
  </si>
  <si>
    <t xml:space="preserve">Desarrollo y puesta en marcha de proyectos pilotos </t>
  </si>
  <si>
    <t>1.7.1</t>
  </si>
  <si>
    <t>Estrategia de comunicación hacia la ciudadanía</t>
  </si>
  <si>
    <t>1.6.2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</si>
</sst>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_-;\-* #,##0_-;_-* &quot;-&quot;??_-;_-@_-"/>
    <numFmt numFmtId="165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  <charset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</font>
    <font>
      <b/>
      <sz val="10"/>
      <color theme="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u/>
      <sz val="18"/>
      <color theme="1"/>
      <name val="Calibri"/>
      <scheme val="minor"/>
    </font>
    <font>
      <b/>
      <u/>
      <sz val="10"/>
      <color theme="1"/>
      <name val="Calibri"/>
      <scheme val="minor"/>
    </font>
    <font>
      <sz val="10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3" fillId="0" borderId="0" applyBorder="0" applyProtection="0"/>
    <xf numFmtId="0" fontId="1" fillId="0" borderId="0"/>
  </cellStyleXfs>
  <cellXfs count="71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/>
    <xf numFmtId="0" fontId="7" fillId="0" borderId="6" xfId="3" applyFont="1" applyBorder="1" applyAlignment="1">
      <alignment horizontal="center"/>
    </xf>
    <xf numFmtId="0" fontId="7" fillId="0" borderId="6" xfId="3" applyFont="1" applyBorder="1" applyAlignment="1">
      <alignment horizontal="center" wrapText="1"/>
    </xf>
    <xf numFmtId="0" fontId="7" fillId="0" borderId="11" xfId="3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164" fontId="8" fillId="3" borderId="4" xfId="0" applyNumberFormat="1" applyFont="1" applyFill="1" applyBorder="1"/>
    <xf numFmtId="0" fontId="2" fillId="2" borderId="2" xfId="0" applyFont="1" applyFill="1" applyBorder="1" applyAlignment="1">
      <alignment horizontal="center" vertical="center" wrapText="1"/>
    </xf>
    <xf numFmtId="164" fontId="6" fillId="2" borderId="4" xfId="1" applyNumberFormat="1" applyFont="1" applyFill="1" applyBorder="1" applyAlignment="1">
      <alignment vertical="center"/>
    </xf>
    <xf numFmtId="164" fontId="4" fillId="0" borderId="0" xfId="1" applyNumberFormat="1" applyFont="1"/>
    <xf numFmtId="0" fontId="4" fillId="0" borderId="1" xfId="0" applyFont="1" applyBorder="1" applyAlignment="1">
      <alignment wrapText="1"/>
    </xf>
    <xf numFmtId="164" fontId="4" fillId="0" borderId="4" xfId="1" applyNumberFormat="1" applyFont="1" applyBorder="1"/>
    <xf numFmtId="164" fontId="4" fillId="0" borderId="1" xfId="1" applyNumberFormat="1" applyFont="1" applyBorder="1"/>
    <xf numFmtId="164" fontId="4" fillId="0" borderId="5" xfId="1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vertical="center" wrapText="1"/>
    </xf>
    <xf numFmtId="164" fontId="6" fillId="0" borderId="0" xfId="1" applyNumberFormat="1" applyFont="1"/>
    <xf numFmtId="0" fontId="6" fillId="0" borderId="0" xfId="0" applyFont="1"/>
    <xf numFmtId="164" fontId="8" fillId="3" borderId="4" xfId="1" applyNumberFormat="1" applyFont="1" applyFill="1" applyBorder="1"/>
    <xf numFmtId="164" fontId="5" fillId="0" borderId="0" xfId="1" applyNumberFormat="1" applyFont="1"/>
    <xf numFmtId="164" fontId="8" fillId="3" borderId="5" xfId="1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9" fillId="0" borderId="0" xfId="0" applyNumberFormat="1" applyFont="1"/>
    <xf numFmtId="0" fontId="11" fillId="0" borderId="0" xfId="0" applyFont="1" applyAlignment="1">
      <alignment wrapText="1"/>
    </xf>
    <xf numFmtId="0" fontId="6" fillId="2" borderId="1" xfId="0" applyFont="1" applyFill="1" applyBorder="1" applyAlignment="1">
      <alignment vertical="center"/>
    </xf>
    <xf numFmtId="0" fontId="4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8" fillId="3" borderId="1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/>
    </xf>
    <xf numFmtId="0" fontId="11" fillId="0" borderId="0" xfId="0" applyFont="1" applyAlignment="1">
      <alignment horizontal="left" wrapText="1"/>
    </xf>
    <xf numFmtId="0" fontId="7" fillId="0" borderId="6" xfId="3" applyFont="1" applyBorder="1" applyAlignment="1">
      <alignment horizontal="left"/>
    </xf>
    <xf numFmtId="0" fontId="8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4" fillId="4" borderId="1" xfId="0" applyFont="1" applyFill="1" applyBorder="1" applyAlignment="1">
      <alignment wrapText="1"/>
    </xf>
    <xf numFmtId="164" fontId="4" fillId="0" borderId="2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/>
    </xf>
    <xf numFmtId="0" fontId="2" fillId="2" borderId="13" xfId="0" applyFont="1" applyFill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164" fontId="5" fillId="0" borderId="0" xfId="0" applyNumberFormat="1" applyFont="1"/>
    <xf numFmtId="0" fontId="4" fillId="4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4" fillId="6" borderId="0" xfId="0" applyFont="1" applyFill="1"/>
    <xf numFmtId="0" fontId="5" fillId="5" borderId="14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5" fillId="5" borderId="10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</cellXfs>
  <cellStyles count="4">
    <cellStyle name="Comma" xfId="1" builtinId="3"/>
    <cellStyle name="Normal" xfId="0" builtinId="0"/>
    <cellStyle name="Normal 2" xfId="3" xr:uid="{00000000-0005-0000-0000-000002000000}"/>
    <cellStyle name="Texto explicativo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B3:AA65"/>
  <sheetViews>
    <sheetView showGridLines="0" tabSelected="1" zoomScaleNormal="100" workbookViewId="0">
      <pane xSplit="4" ySplit="8" topLeftCell="N48" activePane="bottomRight" state="frozen"/>
      <selection activeCell="K25" sqref="K25"/>
      <selection pane="topRight" activeCell="K25" sqref="K25"/>
      <selection pane="bottomLeft" activeCell="K25" sqref="K25"/>
      <selection pane="bottomRight" activeCell="R53" sqref="R53"/>
    </sheetView>
  </sheetViews>
  <sheetFormatPr defaultColWidth="10.88671875" defaultRowHeight="13.8" x14ac:dyDescent="0.3"/>
  <cols>
    <col min="1" max="1" width="1.44140625" style="1" customWidth="1"/>
    <col min="2" max="2" width="4.88671875" style="34" customWidth="1"/>
    <col min="3" max="3" width="5.33203125" style="34" bestFit="1" customWidth="1"/>
    <col min="4" max="4" width="46" style="3" bestFit="1" customWidth="1"/>
    <col min="5" max="5" width="7.88671875" style="3" hidden="1" customWidth="1"/>
    <col min="6" max="6" width="8.44140625" style="3" hidden="1" customWidth="1"/>
    <col min="7" max="7" width="12.6640625" style="3" hidden="1" customWidth="1"/>
    <col min="8" max="8" width="8" style="1" hidden="1" customWidth="1"/>
    <col min="9" max="9" width="9.109375" style="1" hidden="1" customWidth="1"/>
    <col min="10" max="10" width="8" style="1" hidden="1" customWidth="1"/>
    <col min="11" max="11" width="9.44140625" style="1" hidden="1" customWidth="1"/>
    <col min="12" max="12" width="9.109375" style="1" hidden="1" customWidth="1"/>
    <col min="13" max="13" width="9.44140625" style="1" hidden="1" customWidth="1"/>
    <col min="14" max="14" width="10" style="1" bestFit="1" customWidth="1"/>
    <col min="15" max="15" width="8.5546875" style="1" bestFit="1" customWidth="1"/>
    <col min="16" max="17" width="10" style="1" bestFit="1" customWidth="1"/>
    <col min="18" max="18" width="9.109375" style="1" bestFit="1" customWidth="1"/>
    <col min="19" max="19" width="10" style="1" bestFit="1" customWidth="1"/>
    <col min="20" max="20" width="9.44140625" style="1" bestFit="1" customWidth="1"/>
    <col min="21" max="21" width="9.109375" style="1" bestFit="1" customWidth="1"/>
    <col min="22" max="22" width="9.44140625" style="1" bestFit="1" customWidth="1"/>
    <col min="23" max="23" width="3.33203125" style="1" hidden="1" customWidth="1"/>
    <col min="24" max="24" width="10" style="1" bestFit="1" customWidth="1"/>
    <col min="25" max="25" width="9.44140625" style="1" bestFit="1" customWidth="1"/>
    <col min="26" max="26" width="10" style="1" bestFit="1" customWidth="1"/>
    <col min="27" max="16384" width="10.88671875" style="1"/>
  </cols>
  <sheetData>
    <row r="3" spans="2:26" ht="23.4" x14ac:dyDescent="0.45">
      <c r="B3" s="35" t="s">
        <v>0</v>
      </c>
      <c r="C3" s="38"/>
      <c r="D3" s="32"/>
    </row>
    <row r="6" spans="2:26" ht="14.4" thickBot="1" x14ac:dyDescent="0.35">
      <c r="H6" s="61"/>
      <c r="I6" s="61"/>
      <c r="J6" s="61"/>
      <c r="K6" s="61"/>
      <c r="L6" s="61"/>
      <c r="M6" s="61"/>
    </row>
    <row r="7" spans="2:26" ht="13.95" customHeight="1" x14ac:dyDescent="0.3">
      <c r="H7" s="66" t="s">
        <v>1</v>
      </c>
      <c r="I7" s="67"/>
      <c r="J7" s="68"/>
      <c r="K7" s="66" t="s">
        <v>2</v>
      </c>
      <c r="L7" s="67"/>
      <c r="M7" s="68"/>
      <c r="N7" s="62" t="s">
        <v>2</v>
      </c>
      <c r="O7" s="63"/>
      <c r="P7" s="64"/>
      <c r="Q7" s="65" t="s">
        <v>3</v>
      </c>
      <c r="R7" s="63"/>
      <c r="S7" s="64"/>
      <c r="T7" s="65" t="s">
        <v>74</v>
      </c>
      <c r="U7" s="63"/>
      <c r="V7" s="64"/>
      <c r="X7" s="63" t="s">
        <v>4</v>
      </c>
      <c r="Y7" s="63"/>
      <c r="Z7" s="64"/>
    </row>
    <row r="8" spans="2:26" s="4" customFormat="1" x14ac:dyDescent="0.3">
      <c r="B8" s="52"/>
      <c r="C8" s="39"/>
      <c r="D8" s="6"/>
      <c r="E8" s="5" t="s">
        <v>5</v>
      </c>
      <c r="F8" s="5" t="s">
        <v>6</v>
      </c>
      <c r="G8" s="7" t="s">
        <v>7</v>
      </c>
      <c r="H8" s="8" t="s">
        <v>8</v>
      </c>
      <c r="I8" s="9" t="s">
        <v>9</v>
      </c>
      <c r="J8" s="10" t="s">
        <v>10</v>
      </c>
      <c r="K8" s="8" t="s">
        <v>8</v>
      </c>
      <c r="L8" s="9" t="s">
        <v>9</v>
      </c>
      <c r="M8" s="10" t="s">
        <v>10</v>
      </c>
      <c r="N8" s="8" t="s">
        <v>8</v>
      </c>
      <c r="O8" s="9" t="s">
        <v>9</v>
      </c>
      <c r="P8" s="10" t="s">
        <v>10</v>
      </c>
      <c r="Q8" s="8" t="s">
        <v>8</v>
      </c>
      <c r="R8" s="9" t="s">
        <v>9</v>
      </c>
      <c r="S8" s="10" t="s">
        <v>10</v>
      </c>
      <c r="T8" s="8" t="s">
        <v>8</v>
      </c>
      <c r="U8" s="9" t="s">
        <v>9</v>
      </c>
      <c r="V8" s="10" t="s">
        <v>10</v>
      </c>
      <c r="X8" s="8" t="s">
        <v>8</v>
      </c>
      <c r="Y8" s="9" t="s">
        <v>9</v>
      </c>
      <c r="Z8" s="10" t="s">
        <v>10</v>
      </c>
    </row>
    <row r="9" spans="2:26" s="2" customFormat="1" x14ac:dyDescent="0.3">
      <c r="B9" s="36" t="s">
        <v>73</v>
      </c>
      <c r="C9" s="40"/>
      <c r="D9" s="11"/>
      <c r="E9" s="11"/>
      <c r="F9" s="11"/>
      <c r="G9" s="12"/>
      <c r="H9" s="13">
        <f t="shared" ref="H9:Y9" si="0">+H18+H26+H12+H10+H35+H28+H32</f>
        <v>459521.70431248553</v>
      </c>
      <c r="I9" s="13">
        <f t="shared" si="0"/>
        <v>54540.2</v>
      </c>
      <c r="J9" s="13">
        <f t="shared" si="0"/>
        <v>514061.90431248548</v>
      </c>
      <c r="K9" s="13">
        <f t="shared" si="0"/>
        <v>788381.211791398</v>
      </c>
      <c r="L9" s="13">
        <f t="shared" si="0"/>
        <v>270577.5</v>
      </c>
      <c r="M9" s="13">
        <f t="shared" si="0"/>
        <v>1058958.711791398</v>
      </c>
      <c r="N9" s="13">
        <f t="shared" si="0"/>
        <v>1247902.9161038832</v>
      </c>
      <c r="O9" s="13">
        <f t="shared" si="0"/>
        <v>325117.7</v>
      </c>
      <c r="P9" s="13">
        <f t="shared" si="0"/>
        <v>1573020.6161038834</v>
      </c>
      <c r="Q9" s="13">
        <f t="shared" si="0"/>
        <v>272078.65419096773</v>
      </c>
      <c r="R9" s="13">
        <f t="shared" si="0"/>
        <v>466494.5</v>
      </c>
      <c r="S9" s="13">
        <f t="shared" si="0"/>
        <v>738573.15419096779</v>
      </c>
      <c r="T9" s="13">
        <f t="shared" si="0"/>
        <v>180338.63970754843</v>
      </c>
      <c r="U9" s="13">
        <f t="shared" si="0"/>
        <v>127645.40000000002</v>
      </c>
      <c r="V9" s="13">
        <f t="shared" si="0"/>
        <v>307984.03970754845</v>
      </c>
      <c r="W9" s="13">
        <f t="shared" si="0"/>
        <v>0</v>
      </c>
      <c r="X9" s="13">
        <f t="shared" si="0"/>
        <v>1700320.2100023995</v>
      </c>
      <c r="Y9" s="13">
        <f t="shared" si="0"/>
        <v>919257.59999999998</v>
      </c>
      <c r="Z9" s="13">
        <f>+Z18+Z26+Z12+Z10+Z35+Z28+Z32</f>
        <v>2619577.8100023996</v>
      </c>
    </row>
    <row r="10" spans="2:26" ht="27" customHeight="1" x14ac:dyDescent="0.3">
      <c r="B10" s="53">
        <v>1.1000000000000001</v>
      </c>
      <c r="C10" s="69" t="s">
        <v>87</v>
      </c>
      <c r="D10" s="70"/>
      <c r="E10" s="33"/>
      <c r="F10" s="33"/>
      <c r="G10" s="14"/>
      <c r="H10" s="15">
        <f>+H11</f>
        <v>0</v>
      </c>
      <c r="I10" s="15">
        <f t="shared" ref="I10:V10" si="1">+I11</f>
        <v>0</v>
      </c>
      <c r="J10" s="15">
        <f t="shared" si="1"/>
        <v>0</v>
      </c>
      <c r="K10" s="15">
        <f t="shared" si="1"/>
        <v>0</v>
      </c>
      <c r="L10" s="15">
        <f t="shared" si="1"/>
        <v>0</v>
      </c>
      <c r="M10" s="15">
        <f t="shared" si="1"/>
        <v>0</v>
      </c>
      <c r="N10" s="15">
        <f t="shared" si="1"/>
        <v>0</v>
      </c>
      <c r="O10" s="15">
        <f t="shared" si="1"/>
        <v>0</v>
      </c>
      <c r="P10" s="15">
        <f t="shared" si="1"/>
        <v>0</v>
      </c>
      <c r="Q10" s="15">
        <f t="shared" si="1"/>
        <v>50000</v>
      </c>
      <c r="R10" s="15">
        <f t="shared" si="1"/>
        <v>0</v>
      </c>
      <c r="S10" s="15">
        <f t="shared" si="1"/>
        <v>50000</v>
      </c>
      <c r="T10" s="15">
        <f t="shared" si="1"/>
        <v>0</v>
      </c>
      <c r="U10" s="15">
        <f t="shared" si="1"/>
        <v>0</v>
      </c>
      <c r="V10" s="15">
        <f t="shared" si="1"/>
        <v>0</v>
      </c>
      <c r="W10" s="16"/>
      <c r="X10" s="15">
        <f>+X11</f>
        <v>50000</v>
      </c>
      <c r="Y10" s="15">
        <f>+Y11</f>
        <v>0</v>
      </c>
      <c r="Z10" s="15">
        <f>+Z11</f>
        <v>50000</v>
      </c>
    </row>
    <row r="11" spans="2:26" x14ac:dyDescent="0.3">
      <c r="B11" s="50"/>
      <c r="C11" s="45" t="s">
        <v>11</v>
      </c>
      <c r="D11" s="17" t="s">
        <v>31</v>
      </c>
      <c r="E11" s="30">
        <v>1</v>
      </c>
      <c r="F11" s="43">
        <f>+G11/E11</f>
        <v>50000</v>
      </c>
      <c r="G11" s="43">
        <f>+Z11</f>
        <v>50000</v>
      </c>
      <c r="H11" s="18">
        <v>0</v>
      </c>
      <c r="I11" s="18">
        <v>0</v>
      </c>
      <c r="J11" s="18">
        <f>+H11+I11</f>
        <v>0</v>
      </c>
      <c r="K11" s="18">
        <v>0</v>
      </c>
      <c r="L11" s="18">
        <v>0</v>
      </c>
      <c r="M11" s="18">
        <f>+K11+L11</f>
        <v>0</v>
      </c>
      <c r="N11" s="18">
        <f>+H11+K11</f>
        <v>0</v>
      </c>
      <c r="O11" s="18">
        <f>+I11+L11</f>
        <v>0</v>
      </c>
      <c r="P11" s="18">
        <f>+N11+O11</f>
        <v>0</v>
      </c>
      <c r="Q11" s="18">
        <v>50000</v>
      </c>
      <c r="R11" s="18">
        <v>0</v>
      </c>
      <c r="S11" s="18">
        <f>+Q11+R11</f>
        <v>50000</v>
      </c>
      <c r="T11" s="18">
        <v>0</v>
      </c>
      <c r="U11" s="18">
        <v>0</v>
      </c>
      <c r="V11" s="18">
        <f>+T11+U11</f>
        <v>0</v>
      </c>
      <c r="W11" s="16"/>
      <c r="X11" s="18">
        <f>N11+Q11+T11</f>
        <v>50000</v>
      </c>
      <c r="Y11" s="19">
        <f>O11+R11+U11</f>
        <v>0</v>
      </c>
      <c r="Z11" s="20">
        <f>+X11+Y11</f>
        <v>50000</v>
      </c>
    </row>
    <row r="12" spans="2:26" ht="27" customHeight="1" x14ac:dyDescent="0.3">
      <c r="B12" s="53">
        <v>1.2</v>
      </c>
      <c r="C12" s="69" t="s">
        <v>93</v>
      </c>
      <c r="D12" s="70"/>
      <c r="E12" s="33"/>
      <c r="F12" s="33"/>
      <c r="G12" s="14"/>
      <c r="H12" s="15">
        <f>SUM(H13:H17)</f>
        <v>184269.16731149299</v>
      </c>
      <c r="I12" s="15">
        <f t="shared" ref="I12:V12" si="2">SUM(I13:I17)</f>
        <v>25500</v>
      </c>
      <c r="J12" s="15">
        <f t="shared" si="2"/>
        <v>209769.16731149299</v>
      </c>
      <c r="K12" s="15">
        <f t="shared" ref="K12:M12" si="3">SUM(K13:K17)</f>
        <v>138957.67778064517</v>
      </c>
      <c r="L12" s="15">
        <f t="shared" si="3"/>
        <v>102000</v>
      </c>
      <c r="M12" s="15">
        <f t="shared" si="3"/>
        <v>240957.67778064517</v>
      </c>
      <c r="N12" s="15">
        <f t="shared" si="2"/>
        <v>323226.84509213816</v>
      </c>
      <c r="O12" s="15">
        <f t="shared" si="2"/>
        <v>127500</v>
      </c>
      <c r="P12" s="15">
        <f t="shared" si="2"/>
        <v>450726.8450921381</v>
      </c>
      <c r="Q12" s="15">
        <f t="shared" si="2"/>
        <v>42853.445558709682</v>
      </c>
      <c r="R12" s="15">
        <f t="shared" si="2"/>
        <v>102000</v>
      </c>
      <c r="S12" s="15">
        <f t="shared" si="2"/>
        <v>144853.44555870967</v>
      </c>
      <c r="T12" s="15">
        <f t="shared" si="2"/>
        <v>35354.09258593549</v>
      </c>
      <c r="U12" s="15">
        <f t="shared" si="2"/>
        <v>76500</v>
      </c>
      <c r="V12" s="15">
        <f t="shared" si="2"/>
        <v>111854.09258593549</v>
      </c>
      <c r="W12" s="16"/>
      <c r="X12" s="15">
        <f t="shared" ref="X12:Z12" si="4">SUM(X13:X17)</f>
        <v>401434.38323678332</v>
      </c>
      <c r="Y12" s="15">
        <f t="shared" si="4"/>
        <v>306000</v>
      </c>
      <c r="Z12" s="15">
        <f t="shared" si="4"/>
        <v>707434.38323678332</v>
      </c>
    </row>
    <row r="13" spans="2:26" x14ac:dyDescent="0.3">
      <c r="B13" s="46"/>
      <c r="C13" s="41" t="s">
        <v>18</v>
      </c>
      <c r="D13" s="17" t="s">
        <v>20</v>
      </c>
      <c r="E13" s="30"/>
      <c r="F13" s="43" t="e">
        <f t="shared" ref="F13:F17" si="5">+G13/E13</f>
        <v>#DIV/0!</v>
      </c>
      <c r="G13" s="43">
        <f t="shared" ref="G13:G17" si="6">+Z13</f>
        <v>200000</v>
      </c>
      <c r="H13" s="18">
        <v>100000</v>
      </c>
      <c r="I13" s="18">
        <v>0</v>
      </c>
      <c r="J13" s="18">
        <f t="shared" ref="J13:J17" si="7">+H13+I13</f>
        <v>100000</v>
      </c>
      <c r="K13" s="18">
        <v>100000</v>
      </c>
      <c r="L13" s="18">
        <v>0</v>
      </c>
      <c r="M13" s="18">
        <f>+K13+L13</f>
        <v>100000</v>
      </c>
      <c r="N13" s="18">
        <f t="shared" ref="N13:N17" si="8">+H13+K13</f>
        <v>200000</v>
      </c>
      <c r="O13" s="18">
        <f t="shared" ref="O13:O17" si="9">+I13+L13</f>
        <v>0</v>
      </c>
      <c r="P13" s="18">
        <f>+N13+O13</f>
        <v>200000</v>
      </c>
      <c r="Q13" s="18">
        <v>0</v>
      </c>
      <c r="R13" s="18">
        <v>0</v>
      </c>
      <c r="S13" s="18">
        <f t="shared" ref="S13:S17" si="10">+Q13+R13</f>
        <v>0</v>
      </c>
      <c r="T13" s="18">
        <v>0</v>
      </c>
      <c r="U13" s="18">
        <v>0</v>
      </c>
      <c r="V13" s="18">
        <f t="shared" ref="V13:V16" si="11">+T13+U13</f>
        <v>0</v>
      </c>
      <c r="W13" s="16"/>
      <c r="X13" s="18">
        <f t="shared" ref="X13:X17" si="12">N13+Q13+T13</f>
        <v>200000</v>
      </c>
      <c r="Y13" s="19">
        <f t="shared" ref="Y13:Y17" si="13">O13+R13+U13</f>
        <v>0</v>
      </c>
      <c r="Z13" s="20">
        <f t="shared" ref="Z13:Z17" si="14">+X13+Y13</f>
        <v>200000</v>
      </c>
    </row>
    <row r="14" spans="2:26" x14ac:dyDescent="0.3">
      <c r="B14" s="47"/>
      <c r="C14" s="41" t="s">
        <v>55</v>
      </c>
      <c r="D14" s="17" t="s">
        <v>22</v>
      </c>
      <c r="E14" s="30"/>
      <c r="F14" s="43" t="e">
        <f t="shared" si="5"/>
        <v>#DIV/0!</v>
      </c>
      <c r="G14" s="43">
        <f t="shared" si="6"/>
        <v>306000</v>
      </c>
      <c r="H14" s="18">
        <v>0</v>
      </c>
      <c r="I14" s="18">
        <v>25500</v>
      </c>
      <c r="J14" s="18">
        <f t="shared" si="7"/>
        <v>25500</v>
      </c>
      <c r="K14" s="18">
        <v>0</v>
      </c>
      <c r="L14" s="18">
        <f>102000</f>
        <v>102000</v>
      </c>
      <c r="M14" s="18">
        <f>+K14+L14</f>
        <v>102000</v>
      </c>
      <c r="N14" s="18">
        <f t="shared" si="8"/>
        <v>0</v>
      </c>
      <c r="O14" s="18">
        <f t="shared" si="9"/>
        <v>127500</v>
      </c>
      <c r="P14" s="18">
        <f>+N14+O14</f>
        <v>127500</v>
      </c>
      <c r="Q14" s="18">
        <v>0</v>
      </c>
      <c r="R14" s="18">
        <f>102000</f>
        <v>102000</v>
      </c>
      <c r="S14" s="18">
        <f t="shared" si="10"/>
        <v>102000</v>
      </c>
      <c r="T14" s="18">
        <v>0</v>
      </c>
      <c r="U14" s="18">
        <f>76500</f>
        <v>76500</v>
      </c>
      <c r="V14" s="18">
        <f t="shared" si="11"/>
        <v>76500</v>
      </c>
      <c r="W14" s="16"/>
      <c r="X14" s="18">
        <f t="shared" si="12"/>
        <v>0</v>
      </c>
      <c r="Y14" s="19">
        <f t="shared" si="13"/>
        <v>306000</v>
      </c>
      <c r="Z14" s="20">
        <f t="shared" si="14"/>
        <v>306000</v>
      </c>
    </row>
    <row r="15" spans="2:26" x14ac:dyDescent="0.3">
      <c r="B15" s="47"/>
      <c r="C15" s="41" t="s">
        <v>56</v>
      </c>
      <c r="D15" s="17" t="s">
        <v>24</v>
      </c>
      <c r="E15" s="30"/>
      <c r="F15" s="43" t="e">
        <f t="shared" si="5"/>
        <v>#DIV/0!</v>
      </c>
      <c r="G15" s="43">
        <f t="shared" si="6"/>
        <v>45247.987408797868</v>
      </c>
      <c r="H15" s="18">
        <v>45247.987408797868</v>
      </c>
      <c r="I15" s="18">
        <v>0</v>
      </c>
      <c r="J15" s="18">
        <f t="shared" si="7"/>
        <v>45247.987408797868</v>
      </c>
      <c r="K15" s="18">
        <v>0</v>
      </c>
      <c r="L15" s="18">
        <v>0</v>
      </c>
      <c r="M15" s="18">
        <f>+K15+L15</f>
        <v>0</v>
      </c>
      <c r="N15" s="18">
        <f t="shared" si="8"/>
        <v>45247.987408797868</v>
      </c>
      <c r="O15" s="18">
        <f t="shared" si="9"/>
        <v>0</v>
      </c>
      <c r="P15" s="18">
        <f>+N15+O15</f>
        <v>45247.987408797868</v>
      </c>
      <c r="Q15" s="18">
        <v>0</v>
      </c>
      <c r="R15" s="18">
        <v>0</v>
      </c>
      <c r="S15" s="18">
        <f t="shared" si="10"/>
        <v>0</v>
      </c>
      <c r="T15" s="18">
        <v>0</v>
      </c>
      <c r="U15" s="18">
        <v>0</v>
      </c>
      <c r="V15" s="18">
        <f t="shared" si="11"/>
        <v>0</v>
      </c>
      <c r="W15" s="16"/>
      <c r="X15" s="18">
        <f t="shared" si="12"/>
        <v>45247.987408797868</v>
      </c>
      <c r="Y15" s="19">
        <f t="shared" si="13"/>
        <v>0</v>
      </c>
      <c r="Z15" s="20">
        <f t="shared" si="14"/>
        <v>45247.987408797868</v>
      </c>
    </row>
    <row r="16" spans="2:26" ht="27.6" x14ac:dyDescent="0.3">
      <c r="B16" s="47"/>
      <c r="C16" s="41" t="s">
        <v>57</v>
      </c>
      <c r="D16" s="17" t="s">
        <v>26</v>
      </c>
      <c r="E16" s="30"/>
      <c r="F16" s="43" t="e">
        <f t="shared" si="5"/>
        <v>#DIV/0!</v>
      </c>
      <c r="G16" s="43">
        <f t="shared" si="6"/>
        <v>30167.162225275777</v>
      </c>
      <c r="H16" s="18">
        <v>30167.162225275777</v>
      </c>
      <c r="I16" s="18">
        <v>0</v>
      </c>
      <c r="J16" s="18">
        <f t="shared" si="7"/>
        <v>30167.162225275777</v>
      </c>
      <c r="K16" s="18">
        <v>0</v>
      </c>
      <c r="L16" s="18">
        <v>0</v>
      </c>
      <c r="M16" s="18">
        <f>+K16+L16</f>
        <v>0</v>
      </c>
      <c r="N16" s="18">
        <f t="shared" si="8"/>
        <v>30167.162225275777</v>
      </c>
      <c r="O16" s="18">
        <f t="shared" si="9"/>
        <v>0</v>
      </c>
      <c r="P16" s="18">
        <f>+N16+O16</f>
        <v>30167.162225275777</v>
      </c>
      <c r="Q16" s="18">
        <v>0</v>
      </c>
      <c r="R16" s="18">
        <v>0</v>
      </c>
      <c r="S16" s="18">
        <f t="shared" si="10"/>
        <v>0</v>
      </c>
      <c r="T16" s="18">
        <v>0</v>
      </c>
      <c r="U16" s="18">
        <v>0</v>
      </c>
      <c r="V16" s="18">
        <f t="shared" si="11"/>
        <v>0</v>
      </c>
      <c r="W16" s="16"/>
      <c r="X16" s="18">
        <f t="shared" si="12"/>
        <v>30167.162225275777</v>
      </c>
      <c r="Y16" s="19">
        <f t="shared" si="13"/>
        <v>0</v>
      </c>
      <c r="Z16" s="20">
        <f t="shared" si="14"/>
        <v>30167.162225275777</v>
      </c>
    </row>
    <row r="17" spans="2:26" x14ac:dyDescent="0.3">
      <c r="B17" s="47"/>
      <c r="C17" s="41" t="s">
        <v>58</v>
      </c>
      <c r="D17" s="42" t="s">
        <v>28</v>
      </c>
      <c r="E17" s="30">
        <v>1</v>
      </c>
      <c r="F17" s="43">
        <f t="shared" si="5"/>
        <v>126019.23360270969</v>
      </c>
      <c r="G17" s="43">
        <f t="shared" si="6"/>
        <v>126019.23360270969</v>
      </c>
      <c r="H17" s="18">
        <v>8854.0176774193551</v>
      </c>
      <c r="I17" s="18">
        <v>0</v>
      </c>
      <c r="J17" s="18">
        <f t="shared" si="7"/>
        <v>8854.0176774193551</v>
      </c>
      <c r="K17" s="18">
        <v>38957.677780645165</v>
      </c>
      <c r="L17" s="18">
        <v>0</v>
      </c>
      <c r="M17" s="18">
        <f>+K17+L17</f>
        <v>38957.677780645165</v>
      </c>
      <c r="N17" s="18">
        <f t="shared" si="8"/>
        <v>47811.695458064518</v>
      </c>
      <c r="O17" s="18">
        <f t="shared" si="9"/>
        <v>0</v>
      </c>
      <c r="P17" s="18">
        <f>+N17+O17</f>
        <v>47811.695458064518</v>
      </c>
      <c r="Q17" s="18">
        <v>42853.445558709682</v>
      </c>
      <c r="R17" s="18">
        <v>0</v>
      </c>
      <c r="S17" s="18">
        <f t="shared" si="10"/>
        <v>42853.445558709682</v>
      </c>
      <c r="T17" s="18">
        <v>35354.09258593549</v>
      </c>
      <c r="U17" s="18">
        <v>0</v>
      </c>
      <c r="V17" s="18">
        <f>+T17+U17</f>
        <v>35354.09258593549</v>
      </c>
      <c r="W17" s="16"/>
      <c r="X17" s="18">
        <f t="shared" si="12"/>
        <v>126019.23360270969</v>
      </c>
      <c r="Y17" s="19">
        <f t="shared" si="13"/>
        <v>0</v>
      </c>
      <c r="Z17" s="20">
        <f t="shared" si="14"/>
        <v>126019.23360270969</v>
      </c>
    </row>
    <row r="18" spans="2:26" ht="27" customHeight="1" x14ac:dyDescent="0.3">
      <c r="B18" s="53">
        <v>1.3</v>
      </c>
      <c r="C18" s="69" t="s">
        <v>88</v>
      </c>
      <c r="D18" s="70"/>
      <c r="E18" s="33"/>
      <c r="F18" s="33"/>
      <c r="G18" s="14"/>
      <c r="H18" s="15">
        <f>SUM(H19:H25)</f>
        <v>176109.92381819684</v>
      </c>
      <c r="I18" s="15">
        <f t="shared" ref="I18:V18" si="15">SUM(I19:I25)</f>
        <v>7800</v>
      </c>
      <c r="J18" s="15">
        <f t="shared" si="15"/>
        <v>183909.92381819684</v>
      </c>
      <c r="K18" s="15">
        <f t="shared" ref="K18:M18" si="16">SUM(K19:K25)</f>
        <v>467461.64890967752</v>
      </c>
      <c r="L18" s="15">
        <f t="shared" si="16"/>
        <v>168577.5</v>
      </c>
      <c r="M18" s="15">
        <f t="shared" si="16"/>
        <v>636039.14890967752</v>
      </c>
      <c r="N18" s="15">
        <f t="shared" si="15"/>
        <v>643571.57272787427</v>
      </c>
      <c r="O18" s="15">
        <f t="shared" si="15"/>
        <v>176377.5</v>
      </c>
      <c r="P18" s="15">
        <f t="shared" si="15"/>
        <v>819949.07272787427</v>
      </c>
      <c r="Q18" s="15">
        <f t="shared" si="15"/>
        <v>42853.445558709682</v>
      </c>
      <c r="R18" s="15">
        <f t="shared" si="15"/>
        <v>114494.50000000001</v>
      </c>
      <c r="S18" s="15">
        <f t="shared" si="15"/>
        <v>157347.94555870967</v>
      </c>
      <c r="T18" s="15">
        <f t="shared" si="15"/>
        <v>35354.09258593549</v>
      </c>
      <c r="U18" s="15">
        <f t="shared" si="15"/>
        <v>51145.400000000016</v>
      </c>
      <c r="V18" s="15">
        <f t="shared" si="15"/>
        <v>86499.492585935513</v>
      </c>
      <c r="W18" s="16"/>
      <c r="X18" s="15">
        <f t="shared" ref="X18:Z18" si="17">SUM(X19:X25)</f>
        <v>721779.11087251944</v>
      </c>
      <c r="Y18" s="15">
        <f t="shared" si="17"/>
        <v>342017.4</v>
      </c>
      <c r="Z18" s="15">
        <f t="shared" si="17"/>
        <v>1063796.5108725196</v>
      </c>
    </row>
    <row r="19" spans="2:26" x14ac:dyDescent="0.3">
      <c r="B19" s="46"/>
      <c r="C19" s="41" t="s">
        <v>19</v>
      </c>
      <c r="D19" s="17" t="s">
        <v>12</v>
      </c>
      <c r="E19" s="30">
        <v>1</v>
      </c>
      <c r="F19" s="43">
        <f t="shared" ref="F19:F25" si="18">+G19/E19</f>
        <v>365317.70005376352</v>
      </c>
      <c r="G19" s="43">
        <f t="shared" ref="G19:G25" si="19">+Z19</f>
        <v>365317.70005376352</v>
      </c>
      <c r="H19" s="18">
        <v>34624.682258064509</v>
      </c>
      <c r="I19" s="18">
        <v>0</v>
      </c>
      <c r="J19" s="18">
        <f>+H19+I19</f>
        <v>34624.682258064509</v>
      </c>
      <c r="K19" s="18">
        <f>121370.017795699+151808</f>
        <v>273178.01779569901</v>
      </c>
      <c r="L19" s="18">
        <f>57515</f>
        <v>57515</v>
      </c>
      <c r="M19" s="18">
        <f t="shared" ref="M19" si="20">+K19+L19</f>
        <v>330693.01779569901</v>
      </c>
      <c r="N19" s="18">
        <f t="shared" ref="N19:N25" si="21">+H19+K19</f>
        <v>307802.70005376352</v>
      </c>
      <c r="O19" s="18">
        <f t="shared" ref="O19:O25" si="22">+I19+L19</f>
        <v>57515</v>
      </c>
      <c r="P19" s="18">
        <f t="shared" ref="P19:P36" si="23">+N19+O19</f>
        <v>365317.70005376352</v>
      </c>
      <c r="Q19" s="18">
        <v>0</v>
      </c>
      <c r="R19" s="18">
        <v>0</v>
      </c>
      <c r="S19" s="18">
        <f t="shared" ref="S19:S25" si="24">+Q19+R19</f>
        <v>0</v>
      </c>
      <c r="T19" s="18">
        <v>0</v>
      </c>
      <c r="U19" s="18">
        <v>0</v>
      </c>
      <c r="V19" s="18">
        <f t="shared" ref="V19:V25" si="25">+T19+U19</f>
        <v>0</v>
      </c>
      <c r="W19" s="16"/>
      <c r="X19" s="18">
        <f t="shared" ref="X19:X25" si="26">N19+Q19+T19</f>
        <v>307802.70005376352</v>
      </c>
      <c r="Y19" s="19">
        <f t="shared" ref="Y19:Y25" si="27">O19+R19+U19</f>
        <v>57515</v>
      </c>
      <c r="Z19" s="20">
        <f>+X19+Y19</f>
        <v>365317.70005376352</v>
      </c>
    </row>
    <row r="20" spans="2:26" x14ac:dyDescent="0.3">
      <c r="B20" s="47"/>
      <c r="C20" s="41" t="s">
        <v>21</v>
      </c>
      <c r="D20" s="17" t="s">
        <v>13</v>
      </c>
      <c r="E20" s="30"/>
      <c r="F20" s="43" t="e">
        <f t="shared" si="18"/>
        <v>#DIV/0!</v>
      </c>
      <c r="G20" s="43">
        <f t="shared" si="19"/>
        <v>113485</v>
      </c>
      <c r="H20" s="18">
        <v>0</v>
      </c>
      <c r="I20" s="18">
        <v>0</v>
      </c>
      <c r="J20" s="18">
        <f t="shared" ref="J20:J25" si="28">+H20+I20</f>
        <v>0</v>
      </c>
      <c r="K20" s="18"/>
      <c r="L20" s="18">
        <v>56742.5</v>
      </c>
      <c r="M20" s="18">
        <f>+K20+L20</f>
        <v>56742.5</v>
      </c>
      <c r="N20" s="18">
        <f t="shared" si="21"/>
        <v>0</v>
      </c>
      <c r="O20" s="18">
        <f t="shared" si="22"/>
        <v>56742.5</v>
      </c>
      <c r="P20" s="18">
        <f>+N20+O20</f>
        <v>56742.5</v>
      </c>
      <c r="Q20" s="18"/>
      <c r="R20" s="18">
        <v>56742.5</v>
      </c>
      <c r="S20" s="18">
        <f>+Q20+R20</f>
        <v>56742.5</v>
      </c>
      <c r="T20" s="18">
        <v>0</v>
      </c>
      <c r="U20" s="18">
        <v>0</v>
      </c>
      <c r="V20" s="18">
        <f t="shared" si="25"/>
        <v>0</v>
      </c>
      <c r="W20" s="16"/>
      <c r="X20" s="18">
        <f t="shared" si="26"/>
        <v>0</v>
      </c>
      <c r="Y20" s="19">
        <f t="shared" si="27"/>
        <v>113485</v>
      </c>
      <c r="Z20" s="20">
        <f t="shared" ref="Z20:Z25" si="29">+X20+Y20</f>
        <v>113485</v>
      </c>
    </row>
    <row r="21" spans="2:26" x14ac:dyDescent="0.3">
      <c r="B21" s="47"/>
      <c r="C21" s="41" t="s">
        <v>23</v>
      </c>
      <c r="D21" s="17" t="s">
        <v>14</v>
      </c>
      <c r="E21" s="30"/>
      <c r="F21" s="43" t="e">
        <f t="shared" si="18"/>
        <v>#DIV/0!</v>
      </c>
      <c r="G21" s="43">
        <f t="shared" si="19"/>
        <v>60000</v>
      </c>
      <c r="H21" s="18">
        <v>0</v>
      </c>
      <c r="I21" s="18">
        <v>0</v>
      </c>
      <c r="J21" s="18">
        <f t="shared" si="28"/>
        <v>0</v>
      </c>
      <c r="K21" s="18">
        <v>0</v>
      </c>
      <c r="L21" s="18">
        <v>20000</v>
      </c>
      <c r="M21" s="18">
        <f t="shared" ref="M21:M25" si="30">+K21+L21</f>
        <v>20000</v>
      </c>
      <c r="N21" s="18">
        <f t="shared" si="21"/>
        <v>0</v>
      </c>
      <c r="O21" s="18">
        <f t="shared" si="22"/>
        <v>20000</v>
      </c>
      <c r="P21" s="18">
        <f t="shared" si="23"/>
        <v>20000</v>
      </c>
      <c r="Q21" s="18">
        <v>0</v>
      </c>
      <c r="R21" s="18">
        <v>20000</v>
      </c>
      <c r="S21" s="18">
        <f t="shared" si="24"/>
        <v>20000</v>
      </c>
      <c r="T21" s="18">
        <v>0</v>
      </c>
      <c r="U21" s="18">
        <v>20000</v>
      </c>
      <c r="V21" s="18">
        <f t="shared" si="25"/>
        <v>20000</v>
      </c>
      <c r="W21" s="16"/>
      <c r="X21" s="18">
        <f t="shared" si="26"/>
        <v>0</v>
      </c>
      <c r="Y21" s="19">
        <f t="shared" si="27"/>
        <v>60000</v>
      </c>
      <c r="Z21" s="20">
        <f t="shared" si="29"/>
        <v>60000</v>
      </c>
    </row>
    <row r="22" spans="2:26" x14ac:dyDescent="0.3">
      <c r="B22" s="47"/>
      <c r="C22" s="41" t="s">
        <v>25</v>
      </c>
      <c r="D22" s="42" t="s">
        <v>96</v>
      </c>
      <c r="E22" s="30">
        <v>1</v>
      </c>
      <c r="F22" s="43">
        <f t="shared" si="18"/>
        <v>126019.23360270969</v>
      </c>
      <c r="G22" s="43">
        <f t="shared" si="19"/>
        <v>126019.23360270969</v>
      </c>
      <c r="H22" s="18">
        <v>8854.0176774193551</v>
      </c>
      <c r="I22" s="18">
        <v>0</v>
      </c>
      <c r="J22" s="18">
        <f t="shared" si="28"/>
        <v>8854.0176774193551</v>
      </c>
      <c r="K22" s="18">
        <v>38957.677780645165</v>
      </c>
      <c r="L22" s="18">
        <v>0</v>
      </c>
      <c r="M22" s="18">
        <f t="shared" si="30"/>
        <v>38957.677780645165</v>
      </c>
      <c r="N22" s="18">
        <f t="shared" si="21"/>
        <v>47811.695458064518</v>
      </c>
      <c r="O22" s="18">
        <f t="shared" si="22"/>
        <v>0</v>
      </c>
      <c r="P22" s="18">
        <f t="shared" si="23"/>
        <v>47811.695458064518</v>
      </c>
      <c r="Q22" s="18">
        <v>42853.445558709682</v>
      </c>
      <c r="R22" s="18">
        <v>0</v>
      </c>
      <c r="S22" s="18">
        <f t="shared" si="24"/>
        <v>42853.445558709682</v>
      </c>
      <c r="T22" s="18">
        <v>35354.09258593549</v>
      </c>
      <c r="U22" s="18">
        <v>0</v>
      </c>
      <c r="V22" s="18">
        <f t="shared" si="25"/>
        <v>35354.09258593549</v>
      </c>
      <c r="W22" s="16"/>
      <c r="X22" s="18">
        <f t="shared" si="26"/>
        <v>126019.23360270969</v>
      </c>
      <c r="Y22" s="19">
        <f t="shared" si="27"/>
        <v>0</v>
      </c>
      <c r="Z22" s="20">
        <f t="shared" si="29"/>
        <v>126019.23360270969</v>
      </c>
    </row>
    <row r="23" spans="2:26" x14ac:dyDescent="0.3">
      <c r="B23" s="47"/>
      <c r="C23" s="41" t="s">
        <v>27</v>
      </c>
      <c r="D23" s="17" t="s">
        <v>15</v>
      </c>
      <c r="E23" s="30"/>
      <c r="F23" s="43" t="e">
        <f t="shared" si="18"/>
        <v>#DIV/0!</v>
      </c>
      <c r="G23" s="43">
        <f t="shared" si="19"/>
        <v>111017.40000000005</v>
      </c>
      <c r="H23" s="18">
        <v>0</v>
      </c>
      <c r="I23" s="18">
        <v>7800</v>
      </c>
      <c r="J23" s="18">
        <f t="shared" si="28"/>
        <v>7800</v>
      </c>
      <c r="K23" s="18">
        <v>0</v>
      </c>
      <c r="L23" s="18">
        <v>34320.000000000007</v>
      </c>
      <c r="M23" s="18">
        <f t="shared" si="30"/>
        <v>34320.000000000007</v>
      </c>
      <c r="N23" s="18">
        <f t="shared" si="21"/>
        <v>0</v>
      </c>
      <c r="O23" s="18">
        <f t="shared" si="22"/>
        <v>42120.000000000007</v>
      </c>
      <c r="P23" s="18">
        <f t="shared" si="23"/>
        <v>42120.000000000007</v>
      </c>
      <c r="Q23" s="18">
        <v>0</v>
      </c>
      <c r="R23" s="18">
        <v>37752.000000000015</v>
      </c>
      <c r="S23" s="18">
        <f t="shared" si="24"/>
        <v>37752.000000000015</v>
      </c>
      <c r="T23" s="18">
        <v>0</v>
      </c>
      <c r="U23" s="18">
        <v>31145.400000000016</v>
      </c>
      <c r="V23" s="18">
        <f t="shared" si="25"/>
        <v>31145.400000000016</v>
      </c>
      <c r="W23" s="16"/>
      <c r="X23" s="18">
        <f t="shared" si="26"/>
        <v>0</v>
      </c>
      <c r="Y23" s="19">
        <f t="shared" si="27"/>
        <v>111017.40000000005</v>
      </c>
      <c r="Z23" s="20">
        <f t="shared" si="29"/>
        <v>111017.40000000005</v>
      </c>
    </row>
    <row r="24" spans="2:26" ht="27.6" x14ac:dyDescent="0.3">
      <c r="B24" s="47"/>
      <c r="C24" s="41" t="s">
        <v>59</v>
      </c>
      <c r="D24" s="17" t="s">
        <v>16</v>
      </c>
      <c r="E24" s="30"/>
      <c r="F24" s="43" t="e">
        <f t="shared" si="18"/>
        <v>#DIV/0!</v>
      </c>
      <c r="G24" s="43">
        <f t="shared" si="19"/>
        <v>271820.41833333333</v>
      </c>
      <c r="H24" s="18">
        <v>116494.465</v>
      </c>
      <c r="I24" s="18">
        <v>0</v>
      </c>
      <c r="J24" s="18">
        <f t="shared" si="28"/>
        <v>116494.465</v>
      </c>
      <c r="K24" s="18">
        <v>155325.95333333334</v>
      </c>
      <c r="L24" s="18">
        <v>0</v>
      </c>
      <c r="M24" s="18">
        <f t="shared" si="30"/>
        <v>155325.95333333334</v>
      </c>
      <c r="N24" s="18">
        <f t="shared" si="21"/>
        <v>271820.41833333333</v>
      </c>
      <c r="O24" s="18">
        <f t="shared" si="22"/>
        <v>0</v>
      </c>
      <c r="P24" s="18">
        <f t="shared" si="23"/>
        <v>271820.41833333333</v>
      </c>
      <c r="Q24" s="18">
        <v>0</v>
      </c>
      <c r="R24" s="18">
        <v>0</v>
      </c>
      <c r="S24" s="18">
        <f t="shared" si="24"/>
        <v>0</v>
      </c>
      <c r="T24" s="18">
        <v>0</v>
      </c>
      <c r="U24" s="18">
        <v>0</v>
      </c>
      <c r="V24" s="18">
        <f t="shared" si="25"/>
        <v>0</v>
      </c>
      <c r="W24" s="16"/>
      <c r="X24" s="18">
        <f t="shared" si="26"/>
        <v>271820.41833333333</v>
      </c>
      <c r="Y24" s="19">
        <f t="shared" si="27"/>
        <v>0</v>
      </c>
      <c r="Z24" s="20">
        <f t="shared" si="29"/>
        <v>271820.41833333333</v>
      </c>
    </row>
    <row r="25" spans="2:26" x14ac:dyDescent="0.3">
      <c r="B25" s="48"/>
      <c r="C25" s="41" t="s">
        <v>60</v>
      </c>
      <c r="D25" s="17" t="s">
        <v>17</v>
      </c>
      <c r="E25" s="30"/>
      <c r="F25" s="43" t="e">
        <f t="shared" si="18"/>
        <v>#DIV/0!</v>
      </c>
      <c r="G25" s="43">
        <f t="shared" si="19"/>
        <v>16136.758882712977</v>
      </c>
      <c r="H25" s="18">
        <v>16136.758882712977</v>
      </c>
      <c r="I25" s="18">
        <v>0</v>
      </c>
      <c r="J25" s="18">
        <f t="shared" si="28"/>
        <v>16136.758882712977</v>
      </c>
      <c r="K25" s="18">
        <v>0</v>
      </c>
      <c r="L25" s="18">
        <v>0</v>
      </c>
      <c r="M25" s="18">
        <f t="shared" si="30"/>
        <v>0</v>
      </c>
      <c r="N25" s="18">
        <f t="shared" si="21"/>
        <v>16136.758882712977</v>
      </c>
      <c r="O25" s="18">
        <f t="shared" si="22"/>
        <v>0</v>
      </c>
      <c r="P25" s="18">
        <f t="shared" si="23"/>
        <v>16136.758882712977</v>
      </c>
      <c r="Q25" s="18">
        <v>0</v>
      </c>
      <c r="R25" s="18">
        <v>0</v>
      </c>
      <c r="S25" s="18">
        <f t="shared" si="24"/>
        <v>0</v>
      </c>
      <c r="T25" s="18">
        <v>0</v>
      </c>
      <c r="U25" s="18">
        <v>0</v>
      </c>
      <c r="V25" s="18">
        <f t="shared" si="25"/>
        <v>0</v>
      </c>
      <c r="W25" s="16"/>
      <c r="X25" s="18">
        <f t="shared" si="26"/>
        <v>16136.758882712977</v>
      </c>
      <c r="Y25" s="19">
        <f t="shared" si="27"/>
        <v>0</v>
      </c>
      <c r="Z25" s="20">
        <f t="shared" si="29"/>
        <v>16136.758882712977</v>
      </c>
    </row>
    <row r="26" spans="2:26" ht="27" customHeight="1" x14ac:dyDescent="0.3">
      <c r="B26" s="53">
        <v>1.4</v>
      </c>
      <c r="C26" s="69" t="s">
        <v>89</v>
      </c>
      <c r="D26" s="70"/>
      <c r="E26" s="33"/>
      <c r="F26" s="33"/>
      <c r="G26" s="14"/>
      <c r="H26" s="15">
        <f>+H27</f>
        <v>50000</v>
      </c>
      <c r="I26" s="15">
        <f t="shared" ref="I26:V26" si="31">+I27</f>
        <v>0</v>
      </c>
      <c r="J26" s="15">
        <f t="shared" si="31"/>
        <v>50000</v>
      </c>
      <c r="K26" s="15">
        <f t="shared" si="31"/>
        <v>0</v>
      </c>
      <c r="L26" s="15">
        <f t="shared" si="31"/>
        <v>0</v>
      </c>
      <c r="M26" s="15">
        <f t="shared" si="31"/>
        <v>0</v>
      </c>
      <c r="N26" s="15">
        <f t="shared" si="31"/>
        <v>50000</v>
      </c>
      <c r="O26" s="15">
        <f t="shared" si="31"/>
        <v>0</v>
      </c>
      <c r="P26" s="15">
        <f t="shared" si="31"/>
        <v>50000</v>
      </c>
      <c r="Q26" s="15">
        <f t="shared" si="31"/>
        <v>0</v>
      </c>
      <c r="R26" s="15">
        <f t="shared" si="31"/>
        <v>0</v>
      </c>
      <c r="S26" s="15">
        <f t="shared" si="31"/>
        <v>0</v>
      </c>
      <c r="T26" s="15">
        <f t="shared" si="31"/>
        <v>0</v>
      </c>
      <c r="U26" s="15">
        <f t="shared" si="31"/>
        <v>0</v>
      </c>
      <c r="V26" s="15">
        <f t="shared" si="31"/>
        <v>0</v>
      </c>
      <c r="W26" s="16"/>
      <c r="X26" s="15">
        <f t="shared" ref="X26:Z26" si="32">+X27</f>
        <v>50000</v>
      </c>
      <c r="Y26" s="15">
        <f t="shared" si="32"/>
        <v>0</v>
      </c>
      <c r="Z26" s="15">
        <f t="shared" si="32"/>
        <v>50000</v>
      </c>
    </row>
    <row r="27" spans="2:26" s="25" customFormat="1" x14ac:dyDescent="0.3">
      <c r="B27" s="22"/>
      <c r="C27" s="22" t="s">
        <v>29</v>
      </c>
      <c r="D27" s="23" t="s">
        <v>86</v>
      </c>
      <c r="E27" s="21">
        <v>1</v>
      </c>
      <c r="F27" s="43">
        <f t="shared" ref="F27" si="33">+G27/E27</f>
        <v>50000</v>
      </c>
      <c r="G27" s="43">
        <f>+Z27</f>
        <v>50000</v>
      </c>
      <c r="H27" s="18">
        <v>50000</v>
      </c>
      <c r="I27" s="18">
        <v>0</v>
      </c>
      <c r="J27" s="18">
        <f>+H27+I27</f>
        <v>50000</v>
      </c>
      <c r="K27" s="18">
        <v>0</v>
      </c>
      <c r="L27" s="18">
        <v>0</v>
      </c>
      <c r="M27" s="18">
        <f t="shared" ref="M27" si="34">+K27+L27</f>
        <v>0</v>
      </c>
      <c r="N27" s="18">
        <f>+H27+K27</f>
        <v>50000</v>
      </c>
      <c r="O27" s="18">
        <f>+I27+L27</f>
        <v>0</v>
      </c>
      <c r="P27" s="18">
        <f t="shared" si="23"/>
        <v>50000</v>
      </c>
      <c r="Q27" s="18">
        <v>0</v>
      </c>
      <c r="R27" s="18">
        <v>0</v>
      </c>
      <c r="S27" s="18">
        <f>+Q27+R27</f>
        <v>0</v>
      </c>
      <c r="T27" s="18">
        <v>0</v>
      </c>
      <c r="U27" s="18">
        <v>0</v>
      </c>
      <c r="V27" s="18">
        <f>+T27+U27</f>
        <v>0</v>
      </c>
      <c r="W27" s="24"/>
      <c r="X27" s="18">
        <f>N27+Q27+T27</f>
        <v>50000</v>
      </c>
      <c r="Y27" s="19">
        <f>O27+R27+U27</f>
        <v>0</v>
      </c>
      <c r="Z27" s="20">
        <f>+X27+Y27</f>
        <v>50000</v>
      </c>
    </row>
    <row r="28" spans="2:26" ht="27" customHeight="1" x14ac:dyDescent="0.3">
      <c r="B28" s="53">
        <v>1.5</v>
      </c>
      <c r="C28" s="69" t="s">
        <v>94</v>
      </c>
      <c r="D28" s="70"/>
      <c r="E28" s="33"/>
      <c r="F28" s="33"/>
      <c r="G28" s="14"/>
      <c r="H28" s="15">
        <f t="shared" ref="H28:V28" si="35">+SUM(H29:H31)</f>
        <v>26795.684344086025</v>
      </c>
      <c r="I28" s="15">
        <f t="shared" si="35"/>
        <v>21240.2</v>
      </c>
      <c r="J28" s="15">
        <f t="shared" si="35"/>
        <v>48035.884344086022</v>
      </c>
      <c r="K28" s="15">
        <f t="shared" si="35"/>
        <v>77307.677780645172</v>
      </c>
      <c r="L28" s="15">
        <f t="shared" si="35"/>
        <v>0</v>
      </c>
      <c r="M28" s="15">
        <f t="shared" si="35"/>
        <v>77307.677780645172</v>
      </c>
      <c r="N28" s="15">
        <f t="shared" si="35"/>
        <v>104103.36212473118</v>
      </c>
      <c r="O28" s="15">
        <f t="shared" si="35"/>
        <v>21240.2</v>
      </c>
      <c r="P28" s="15">
        <f t="shared" si="35"/>
        <v>125343.56212473119</v>
      </c>
      <c r="Q28" s="15">
        <f t="shared" si="35"/>
        <v>81203.445558709675</v>
      </c>
      <c r="R28" s="15">
        <f t="shared" si="35"/>
        <v>0</v>
      </c>
      <c r="S28" s="15">
        <f t="shared" si="35"/>
        <v>81203.445558709675</v>
      </c>
      <c r="T28" s="15">
        <f t="shared" si="35"/>
        <v>64116.59258593549</v>
      </c>
      <c r="U28" s="15">
        <f t="shared" si="35"/>
        <v>0</v>
      </c>
      <c r="V28" s="15">
        <f t="shared" si="35"/>
        <v>64116.59258593549</v>
      </c>
      <c r="W28" s="16"/>
      <c r="X28" s="15">
        <f>+SUM(X29:X31)</f>
        <v>249423.40026937635</v>
      </c>
      <c r="Y28" s="15">
        <f>+SUM(Y29:Y31)</f>
        <v>21240.2</v>
      </c>
      <c r="Z28" s="15">
        <f>+SUM(Z29:Z31)</f>
        <v>270663.60026937636</v>
      </c>
    </row>
    <row r="29" spans="2:26" ht="27.6" x14ac:dyDescent="0.3">
      <c r="B29" s="51"/>
      <c r="C29" s="51" t="s">
        <v>30</v>
      </c>
      <c r="D29" s="17" t="s">
        <v>49</v>
      </c>
      <c r="E29" s="30">
        <v>1</v>
      </c>
      <c r="F29" s="43">
        <f t="shared" ref="F29" si="36">+G29/E29</f>
        <v>21240.2</v>
      </c>
      <c r="G29" s="43">
        <f>+Z29</f>
        <v>21240.2</v>
      </c>
      <c r="H29" s="18">
        <v>0</v>
      </c>
      <c r="I29" s="18">
        <v>21240.2</v>
      </c>
      <c r="J29" s="18">
        <f t="shared" ref="J29" si="37">+H29+I29</f>
        <v>21240.2</v>
      </c>
      <c r="K29" s="18">
        <v>0</v>
      </c>
      <c r="L29" s="18">
        <v>0</v>
      </c>
      <c r="M29" s="18">
        <f t="shared" ref="M29" si="38">+K29+L29</f>
        <v>0</v>
      </c>
      <c r="N29" s="18">
        <f t="shared" ref="N29:N31" si="39">+H29+K29</f>
        <v>0</v>
      </c>
      <c r="O29" s="18">
        <f t="shared" ref="O29:O31" si="40">+I29+L29</f>
        <v>21240.2</v>
      </c>
      <c r="P29" s="18">
        <f t="shared" ref="P29" si="41">+N29+O29</f>
        <v>21240.2</v>
      </c>
      <c r="Q29" s="18">
        <v>0</v>
      </c>
      <c r="R29" s="18">
        <v>0</v>
      </c>
      <c r="S29" s="18">
        <f t="shared" ref="S29" si="42">+Q29+R29</f>
        <v>0</v>
      </c>
      <c r="T29" s="18">
        <v>0</v>
      </c>
      <c r="U29" s="18">
        <v>0</v>
      </c>
      <c r="V29" s="18">
        <f t="shared" ref="V29" si="43">+T29+U29</f>
        <v>0</v>
      </c>
      <c r="W29" s="16"/>
      <c r="X29" s="18">
        <f t="shared" ref="X29:X31" si="44">N29+Q29+T29</f>
        <v>0</v>
      </c>
      <c r="Y29" s="19">
        <f t="shared" ref="Y29:Y31" si="45">O29+R29+U29</f>
        <v>21240.2</v>
      </c>
      <c r="Z29" s="20">
        <f t="shared" ref="Z29" si="46">+X29+Y29</f>
        <v>21240.2</v>
      </c>
    </row>
    <row r="30" spans="2:26" ht="27.6" x14ac:dyDescent="0.3">
      <c r="B30" s="51"/>
      <c r="C30" s="51" t="s">
        <v>78</v>
      </c>
      <c r="D30" s="17" t="s">
        <v>70</v>
      </c>
      <c r="E30" s="30"/>
      <c r="F30" s="43" t="e">
        <f t="shared" ref="F30" si="47">+G30/E30</f>
        <v>#DIV/0!</v>
      </c>
      <c r="G30" s="43">
        <f t="shared" ref="G30" si="48">+Z30</f>
        <v>123404.16666666667</v>
      </c>
      <c r="H30" s="18">
        <v>17941.666666666668</v>
      </c>
      <c r="I30" s="18">
        <v>0</v>
      </c>
      <c r="J30" s="18">
        <v>17941.666666666668</v>
      </c>
      <c r="K30" s="18">
        <v>38350</v>
      </c>
      <c r="L30" s="18">
        <v>0</v>
      </c>
      <c r="M30" s="18">
        <v>38350</v>
      </c>
      <c r="N30" s="18">
        <f t="shared" si="39"/>
        <v>56291.666666666672</v>
      </c>
      <c r="O30" s="18">
        <f t="shared" si="40"/>
        <v>0</v>
      </c>
      <c r="P30" s="18">
        <f>+N30+O30</f>
        <v>56291.666666666672</v>
      </c>
      <c r="Q30" s="18">
        <v>38350</v>
      </c>
      <c r="R30" s="18">
        <v>0</v>
      </c>
      <c r="S30" s="18">
        <v>38350</v>
      </c>
      <c r="T30" s="18">
        <v>28762.5</v>
      </c>
      <c r="U30" s="18">
        <v>0</v>
      </c>
      <c r="V30" s="18">
        <v>28762.5</v>
      </c>
      <c r="W30" s="16"/>
      <c r="X30" s="18">
        <f t="shared" si="44"/>
        <v>123404.16666666667</v>
      </c>
      <c r="Y30" s="19">
        <f t="shared" si="45"/>
        <v>0</v>
      </c>
      <c r="Z30" s="20">
        <v>123404.16666666667</v>
      </c>
    </row>
    <row r="31" spans="2:26" x14ac:dyDescent="0.3">
      <c r="B31" s="51"/>
      <c r="C31" s="51" t="s">
        <v>79</v>
      </c>
      <c r="D31" s="17" t="s">
        <v>47</v>
      </c>
      <c r="E31" s="30">
        <v>1</v>
      </c>
      <c r="F31" s="43">
        <f>+G31/E31</f>
        <v>126019.23360270969</v>
      </c>
      <c r="G31" s="43">
        <f>+Z31</f>
        <v>126019.23360270969</v>
      </c>
      <c r="H31" s="18">
        <v>8854.0176774193551</v>
      </c>
      <c r="I31" s="18">
        <v>0</v>
      </c>
      <c r="J31" s="18">
        <f>+H31+I31</f>
        <v>8854.0176774193551</v>
      </c>
      <c r="K31" s="18">
        <v>38957.677780645165</v>
      </c>
      <c r="L31" s="18">
        <v>0</v>
      </c>
      <c r="M31" s="18">
        <f>+K31+L31</f>
        <v>38957.677780645165</v>
      </c>
      <c r="N31" s="18">
        <f t="shared" si="39"/>
        <v>47811.695458064518</v>
      </c>
      <c r="O31" s="18">
        <f t="shared" si="40"/>
        <v>0</v>
      </c>
      <c r="P31" s="18">
        <f>+N31+O31</f>
        <v>47811.695458064518</v>
      </c>
      <c r="Q31" s="18">
        <v>42853.445558709682</v>
      </c>
      <c r="R31" s="18">
        <v>0</v>
      </c>
      <c r="S31" s="18">
        <f>+Q31+R31</f>
        <v>42853.445558709682</v>
      </c>
      <c r="T31" s="18">
        <v>35354.09258593549</v>
      </c>
      <c r="U31" s="18">
        <v>0</v>
      </c>
      <c r="V31" s="18">
        <f>+T31+U31</f>
        <v>35354.09258593549</v>
      </c>
      <c r="W31" s="16"/>
      <c r="X31" s="18">
        <f t="shared" si="44"/>
        <v>126019.23360270969</v>
      </c>
      <c r="Y31" s="19">
        <f t="shared" si="45"/>
        <v>0</v>
      </c>
      <c r="Z31" s="20">
        <f>+X31+Y31</f>
        <v>126019.23360270969</v>
      </c>
    </row>
    <row r="32" spans="2:26" ht="27" customHeight="1" x14ac:dyDescent="0.3">
      <c r="B32" s="53">
        <v>1.6</v>
      </c>
      <c r="C32" s="69" t="s">
        <v>101</v>
      </c>
      <c r="D32" s="70"/>
      <c r="E32" s="33"/>
      <c r="F32" s="33"/>
      <c r="G32" s="14"/>
      <c r="H32" s="15">
        <f>+H33+H34</f>
        <v>10948.516129032258</v>
      </c>
      <c r="I32" s="15">
        <f t="shared" ref="I32:Z32" si="49">+I33+I34</f>
        <v>0</v>
      </c>
      <c r="J32" s="15">
        <f t="shared" si="49"/>
        <v>10948.516129032258</v>
      </c>
      <c r="K32" s="15">
        <f t="shared" si="49"/>
        <v>54501.19139784947</v>
      </c>
      <c r="L32" s="15">
        <f t="shared" si="49"/>
        <v>0</v>
      </c>
      <c r="M32" s="15">
        <f t="shared" si="49"/>
        <v>54501.19139784947</v>
      </c>
      <c r="N32" s="15">
        <f t="shared" si="49"/>
        <v>65449.707526881728</v>
      </c>
      <c r="O32" s="15">
        <f t="shared" si="49"/>
        <v>0</v>
      </c>
      <c r="P32" s="15">
        <f t="shared" si="49"/>
        <v>65449.707526881728</v>
      </c>
      <c r="Q32" s="15">
        <f t="shared" si="49"/>
        <v>0</v>
      </c>
      <c r="R32" s="15">
        <f t="shared" si="49"/>
        <v>250000</v>
      </c>
      <c r="S32" s="15">
        <f t="shared" si="49"/>
        <v>250000</v>
      </c>
      <c r="T32" s="15">
        <f t="shared" si="49"/>
        <v>0</v>
      </c>
      <c r="U32" s="15">
        <f t="shared" si="49"/>
        <v>0</v>
      </c>
      <c r="V32" s="15">
        <f t="shared" si="49"/>
        <v>0</v>
      </c>
      <c r="W32" s="15">
        <f t="shared" si="49"/>
        <v>0</v>
      </c>
      <c r="X32" s="15">
        <f t="shared" si="49"/>
        <v>65449.707526881728</v>
      </c>
      <c r="Y32" s="15">
        <f t="shared" si="49"/>
        <v>250000</v>
      </c>
      <c r="Z32" s="15">
        <f t="shared" si="49"/>
        <v>315449.70752688171</v>
      </c>
    </row>
    <row r="33" spans="2:27" x14ac:dyDescent="0.3">
      <c r="B33" s="50"/>
      <c r="C33" s="51" t="s">
        <v>77</v>
      </c>
      <c r="D33" s="60" t="s">
        <v>50</v>
      </c>
      <c r="E33" s="30">
        <v>1</v>
      </c>
      <c r="F33" s="43">
        <f t="shared" ref="F33" si="50">+G33/E33</f>
        <v>250000</v>
      </c>
      <c r="G33" s="43">
        <f>+Z33</f>
        <v>250000</v>
      </c>
      <c r="H33" s="18">
        <v>0</v>
      </c>
      <c r="I33" s="18">
        <v>0</v>
      </c>
      <c r="J33" s="18">
        <f t="shared" ref="J33" si="51">+H33+I33</f>
        <v>0</v>
      </c>
      <c r="K33" s="18">
        <v>0</v>
      </c>
      <c r="L33" s="18"/>
      <c r="M33" s="18">
        <f t="shared" ref="M33:M34" si="52">+K33+L33</f>
        <v>0</v>
      </c>
      <c r="N33" s="18">
        <f>+H33+K33</f>
        <v>0</v>
      </c>
      <c r="O33" s="18">
        <f>+I33+L33</f>
        <v>0</v>
      </c>
      <c r="P33" s="18">
        <f t="shared" ref="P33" si="53">+N33+O33</f>
        <v>0</v>
      </c>
      <c r="Q33" s="18">
        <v>0</v>
      </c>
      <c r="R33" s="18">
        <v>250000</v>
      </c>
      <c r="S33" s="18">
        <f>+Q33+R33</f>
        <v>250000</v>
      </c>
      <c r="T33" s="18">
        <v>0</v>
      </c>
      <c r="U33" s="18">
        <v>0</v>
      </c>
      <c r="V33" s="18">
        <f>+T33+U33</f>
        <v>0</v>
      </c>
      <c r="W33" s="16"/>
      <c r="X33" s="18">
        <f>N33+Q33+T33</f>
        <v>0</v>
      </c>
      <c r="Y33" s="19">
        <f>O33+R33+U33</f>
        <v>250000</v>
      </c>
      <c r="Z33" s="20">
        <f>+X33+Y33</f>
        <v>250000</v>
      </c>
    </row>
    <row r="34" spans="2:27" ht="27.6" x14ac:dyDescent="0.3">
      <c r="B34" s="50"/>
      <c r="C34" s="51" t="s">
        <v>102</v>
      </c>
      <c r="D34" s="17" t="s">
        <v>72</v>
      </c>
      <c r="E34" s="30">
        <v>1</v>
      </c>
      <c r="F34" s="43">
        <f t="shared" ref="F34" si="54">+G34/E34</f>
        <v>65449.707526881728</v>
      </c>
      <c r="G34" s="43">
        <f>+Z34</f>
        <v>65449.707526881728</v>
      </c>
      <c r="H34" s="18">
        <v>10948.516129032258</v>
      </c>
      <c r="I34" s="18">
        <v>0</v>
      </c>
      <c r="J34" s="18">
        <f>+H34+I34</f>
        <v>10948.516129032258</v>
      </c>
      <c r="K34" s="18">
        <v>54501.19139784947</v>
      </c>
      <c r="L34" s="18">
        <v>0</v>
      </c>
      <c r="M34" s="18">
        <f t="shared" si="52"/>
        <v>54501.19139784947</v>
      </c>
      <c r="N34" s="18">
        <f>+H34+K34</f>
        <v>65449.707526881728</v>
      </c>
      <c r="O34" s="18">
        <f>+I34+L34</f>
        <v>0</v>
      </c>
      <c r="P34" s="18">
        <f t="shared" ref="P34" si="55">+N34+O34</f>
        <v>65449.707526881728</v>
      </c>
      <c r="Q34" s="18">
        <v>0</v>
      </c>
      <c r="R34" s="18">
        <v>0</v>
      </c>
      <c r="S34" s="18">
        <f>+Q34+R34</f>
        <v>0</v>
      </c>
      <c r="T34" s="18">
        <v>0</v>
      </c>
      <c r="U34" s="18">
        <v>0</v>
      </c>
      <c r="V34" s="18">
        <f>+T34+U34</f>
        <v>0</v>
      </c>
      <c r="W34" s="16"/>
      <c r="X34" s="18">
        <f>N34+Q34+T34</f>
        <v>65449.707526881728</v>
      </c>
      <c r="Y34" s="19">
        <f>O34+R34+U34</f>
        <v>0</v>
      </c>
      <c r="Z34" s="20">
        <f>+X34+Y34</f>
        <v>65449.707526881728</v>
      </c>
    </row>
    <row r="35" spans="2:27" ht="27" customHeight="1" x14ac:dyDescent="0.3">
      <c r="B35" s="53">
        <v>1.7</v>
      </c>
      <c r="C35" s="69" t="s">
        <v>32</v>
      </c>
      <c r="D35" s="70"/>
      <c r="E35" s="33"/>
      <c r="F35" s="33"/>
      <c r="G35" s="14"/>
      <c r="H35" s="15">
        <f>+H36</f>
        <v>11398.412709677421</v>
      </c>
      <c r="I35" s="15">
        <f t="shared" ref="I35:V35" si="56">+I36</f>
        <v>0</v>
      </c>
      <c r="J35" s="15">
        <f t="shared" si="56"/>
        <v>11398.412709677421</v>
      </c>
      <c r="K35" s="15">
        <f t="shared" si="56"/>
        <v>50153.015922580649</v>
      </c>
      <c r="L35" s="15">
        <f t="shared" si="56"/>
        <v>0</v>
      </c>
      <c r="M35" s="15">
        <f t="shared" si="56"/>
        <v>50153.015922580649</v>
      </c>
      <c r="N35" s="15">
        <f t="shared" si="56"/>
        <v>61551.428632258074</v>
      </c>
      <c r="O35" s="15">
        <f t="shared" si="56"/>
        <v>0</v>
      </c>
      <c r="P35" s="15">
        <f t="shared" si="56"/>
        <v>61551.428632258074</v>
      </c>
      <c r="Q35" s="15">
        <f t="shared" si="56"/>
        <v>55168.317514838716</v>
      </c>
      <c r="R35" s="15">
        <f t="shared" si="56"/>
        <v>0</v>
      </c>
      <c r="S35" s="15">
        <f t="shared" si="56"/>
        <v>55168.317514838716</v>
      </c>
      <c r="T35" s="15">
        <f t="shared" si="56"/>
        <v>45513.861949741942</v>
      </c>
      <c r="U35" s="15">
        <f t="shared" si="56"/>
        <v>0</v>
      </c>
      <c r="V35" s="15">
        <f t="shared" si="56"/>
        <v>45513.861949741942</v>
      </c>
      <c r="W35" s="16"/>
      <c r="X35" s="15">
        <f t="shared" ref="X35:Z35" si="57">+X36</f>
        <v>162233.60809683875</v>
      </c>
      <c r="Y35" s="15">
        <f t="shared" si="57"/>
        <v>0</v>
      </c>
      <c r="Z35" s="15">
        <f t="shared" si="57"/>
        <v>162233.60809683875</v>
      </c>
    </row>
    <row r="36" spans="2:27" x14ac:dyDescent="0.3">
      <c r="B36" s="50"/>
      <c r="C36" s="45" t="s">
        <v>100</v>
      </c>
      <c r="D36" s="42" t="s">
        <v>33</v>
      </c>
      <c r="E36" s="30">
        <v>1</v>
      </c>
      <c r="F36" s="43">
        <f t="shared" ref="F36" si="58">+G36/E36</f>
        <v>162233.60809683875</v>
      </c>
      <c r="G36" s="43">
        <f>+Z36</f>
        <v>162233.60809683875</v>
      </c>
      <c r="H36" s="18">
        <v>11398.412709677421</v>
      </c>
      <c r="I36" s="18">
        <v>0</v>
      </c>
      <c r="J36" s="18">
        <f>+H36+I36</f>
        <v>11398.412709677421</v>
      </c>
      <c r="K36" s="18">
        <v>50153.015922580649</v>
      </c>
      <c r="L36" s="18">
        <v>0</v>
      </c>
      <c r="M36" s="18">
        <f t="shared" ref="M36" si="59">+K36+L36</f>
        <v>50153.015922580649</v>
      </c>
      <c r="N36" s="18">
        <f>+H36+K36</f>
        <v>61551.428632258074</v>
      </c>
      <c r="O36" s="18">
        <f>+I36+L36</f>
        <v>0</v>
      </c>
      <c r="P36" s="18">
        <f t="shared" si="23"/>
        <v>61551.428632258074</v>
      </c>
      <c r="Q36" s="18">
        <v>55168.317514838716</v>
      </c>
      <c r="R36" s="18">
        <v>0</v>
      </c>
      <c r="S36" s="18">
        <f>+Q36+R36</f>
        <v>55168.317514838716</v>
      </c>
      <c r="T36" s="18">
        <v>45513.861949741942</v>
      </c>
      <c r="U36" s="18">
        <v>0</v>
      </c>
      <c r="V36" s="18">
        <f>+T36+U36</f>
        <v>45513.861949741942</v>
      </c>
      <c r="W36" s="16"/>
      <c r="X36" s="18">
        <f>N36+Q36+T36</f>
        <v>162233.60809683875</v>
      </c>
      <c r="Y36" s="19">
        <f>O36+R36+U36</f>
        <v>0</v>
      </c>
      <c r="Z36" s="20">
        <f>+X36+Y36</f>
        <v>162233.60809683875</v>
      </c>
    </row>
    <row r="37" spans="2:27" s="2" customFormat="1" x14ac:dyDescent="0.3">
      <c r="B37" s="37" t="s">
        <v>76</v>
      </c>
      <c r="C37" s="40"/>
      <c r="D37" s="11"/>
      <c r="E37" s="11"/>
      <c r="F37" s="11"/>
      <c r="G37" s="12"/>
      <c r="H37" s="26">
        <f t="shared" ref="H37:Z37" si="60">+H38+H42+H46+H48+H44</f>
        <v>272163.6477316129</v>
      </c>
      <c r="I37" s="26">
        <f t="shared" si="60"/>
        <v>3541.9354838709678</v>
      </c>
      <c r="J37" s="26">
        <f t="shared" si="60"/>
        <v>275705.58321548387</v>
      </c>
      <c r="K37" s="26">
        <f t="shared" si="60"/>
        <v>949549.50754597865</v>
      </c>
      <c r="L37" s="26">
        <f t="shared" si="60"/>
        <v>15584.516129032261</v>
      </c>
      <c r="M37" s="26">
        <f t="shared" si="60"/>
        <v>965134.02367501089</v>
      </c>
      <c r="N37" s="26">
        <f t="shared" si="60"/>
        <v>1221713.1552775917</v>
      </c>
      <c r="O37" s="26">
        <f t="shared" si="60"/>
        <v>19126.451612903227</v>
      </c>
      <c r="P37" s="26">
        <f t="shared" si="60"/>
        <v>1240839.6068904949</v>
      </c>
      <c r="Q37" s="26">
        <f t="shared" si="60"/>
        <v>1184533.8546339097</v>
      </c>
      <c r="R37" s="26">
        <f t="shared" si="60"/>
        <v>17142.967741935488</v>
      </c>
      <c r="S37" s="26">
        <f t="shared" si="60"/>
        <v>1201676.8223758452</v>
      </c>
      <c r="T37" s="26">
        <f t="shared" si="60"/>
        <v>435990.43007297546</v>
      </c>
      <c r="U37" s="26">
        <f t="shared" si="60"/>
        <v>14142.948387096778</v>
      </c>
      <c r="V37" s="26">
        <f t="shared" si="60"/>
        <v>450133.37846007227</v>
      </c>
      <c r="W37" s="26">
        <f t="shared" si="60"/>
        <v>0</v>
      </c>
      <c r="X37" s="26">
        <f t="shared" si="60"/>
        <v>2842237.4399844767</v>
      </c>
      <c r="Y37" s="26">
        <f t="shared" si="60"/>
        <v>50412.367741935494</v>
      </c>
      <c r="Z37" s="26">
        <f t="shared" si="60"/>
        <v>2892649.8077264121</v>
      </c>
      <c r="AA37" s="58"/>
    </row>
    <row r="38" spans="2:27" ht="27" customHeight="1" x14ac:dyDescent="0.3">
      <c r="B38" s="53">
        <v>2.1</v>
      </c>
      <c r="C38" s="69" t="s">
        <v>95</v>
      </c>
      <c r="D38" s="70"/>
      <c r="E38" s="33"/>
      <c r="F38" s="33"/>
      <c r="G38" s="14"/>
      <c r="H38" s="15">
        <f t="shared" ref="H38:V38" si="61">+SUM(H39:H41)</f>
        <v>183972.04993548387</v>
      </c>
      <c r="I38" s="15">
        <f t="shared" si="61"/>
        <v>0</v>
      </c>
      <c r="J38" s="15">
        <f t="shared" si="61"/>
        <v>183972.04993548387</v>
      </c>
      <c r="K38" s="15">
        <f t="shared" si="61"/>
        <v>473463.64552258066</v>
      </c>
      <c r="L38" s="15">
        <f t="shared" si="61"/>
        <v>0</v>
      </c>
      <c r="M38" s="15">
        <f t="shared" si="61"/>
        <v>473463.64552258066</v>
      </c>
      <c r="N38" s="15">
        <f t="shared" si="61"/>
        <v>657435.69545806455</v>
      </c>
      <c r="O38" s="15">
        <f t="shared" si="61"/>
        <v>0</v>
      </c>
      <c r="P38" s="15">
        <f t="shared" si="61"/>
        <v>657435.69545806455</v>
      </c>
      <c r="Q38" s="15">
        <f t="shared" si="61"/>
        <v>192853.44555870967</v>
      </c>
      <c r="R38" s="15">
        <f t="shared" si="61"/>
        <v>0</v>
      </c>
      <c r="S38" s="15">
        <f t="shared" si="61"/>
        <v>192853.44555870967</v>
      </c>
      <c r="T38" s="15">
        <f t="shared" si="61"/>
        <v>35354.09258593549</v>
      </c>
      <c r="U38" s="15">
        <f t="shared" si="61"/>
        <v>0</v>
      </c>
      <c r="V38" s="15">
        <f t="shared" si="61"/>
        <v>35354.09258593549</v>
      </c>
      <c r="W38" s="16"/>
      <c r="X38" s="15">
        <f>+SUM(X39:X41)</f>
        <v>885643.23360270972</v>
      </c>
      <c r="Y38" s="15">
        <f>+SUM(Y39:Y41)</f>
        <v>0</v>
      </c>
      <c r="Z38" s="15">
        <f>+SUM(Z39:Z41)</f>
        <v>885643.23360270972</v>
      </c>
    </row>
    <row r="39" spans="2:27" x14ac:dyDescent="0.3">
      <c r="B39" s="50"/>
      <c r="C39" s="45" t="s">
        <v>34</v>
      </c>
      <c r="D39" s="17" t="s">
        <v>35</v>
      </c>
      <c r="E39" s="29">
        <v>24</v>
      </c>
      <c r="F39" s="43">
        <f t="shared" ref="F39" si="62">+G39/E39</f>
        <v>29999.375</v>
      </c>
      <c r="G39" s="43">
        <f>+Z39</f>
        <v>719985</v>
      </c>
      <c r="H39" s="18">
        <v>135479.03225806452</v>
      </c>
      <c r="I39" s="18">
        <v>0</v>
      </c>
      <c r="J39" s="18">
        <f>+H39+I39</f>
        <v>135479.03225806452</v>
      </c>
      <c r="K39" s="18">
        <v>434505.96774193551</v>
      </c>
      <c r="L39" s="18">
        <v>0</v>
      </c>
      <c r="M39" s="18">
        <f t="shared" ref="M39:M41" si="63">+K39+L39</f>
        <v>434505.96774193551</v>
      </c>
      <c r="N39" s="18">
        <f t="shared" ref="N39:N41" si="64">+H39+K39</f>
        <v>569985</v>
      </c>
      <c r="O39" s="18">
        <f t="shared" ref="O39:O41" si="65">+I39+L39</f>
        <v>0</v>
      </c>
      <c r="P39" s="18">
        <f t="shared" ref="P39" si="66">+N39+O39</f>
        <v>569985</v>
      </c>
      <c r="Q39" s="18">
        <v>150000</v>
      </c>
      <c r="R39" s="18">
        <v>0</v>
      </c>
      <c r="S39" s="18">
        <f>+Q39+R39</f>
        <v>150000</v>
      </c>
      <c r="T39" s="18">
        <v>0</v>
      </c>
      <c r="U39" s="18">
        <v>0</v>
      </c>
      <c r="V39" s="18">
        <f>+T39+U39</f>
        <v>0</v>
      </c>
      <c r="W39" s="16"/>
      <c r="X39" s="18">
        <f t="shared" ref="X39:X41" si="67">N39+Q39+T39</f>
        <v>719985</v>
      </c>
      <c r="Y39" s="19">
        <f t="shared" ref="Y39:Y41" si="68">O39+R39+U39</f>
        <v>0</v>
      </c>
      <c r="Z39" s="20">
        <f>+X39+Y39</f>
        <v>719985</v>
      </c>
    </row>
    <row r="40" spans="2:27" x14ac:dyDescent="0.3">
      <c r="B40" s="56"/>
      <c r="C40" s="54" t="s">
        <v>61</v>
      </c>
      <c r="D40" s="17" t="s">
        <v>37</v>
      </c>
      <c r="E40" s="29">
        <v>24</v>
      </c>
      <c r="F40" s="43">
        <f t="shared" ref="F40:F41" si="69">+G40/E40</f>
        <v>1651.625</v>
      </c>
      <c r="G40" s="43">
        <f>+Z40</f>
        <v>39639</v>
      </c>
      <c r="H40" s="18">
        <v>39639</v>
      </c>
      <c r="I40" s="18">
        <v>0</v>
      </c>
      <c r="J40" s="18">
        <f t="shared" ref="J40:J41" si="70">+H40+I40</f>
        <v>39639</v>
      </c>
      <c r="K40" s="18">
        <v>0</v>
      </c>
      <c r="L40" s="18">
        <v>0</v>
      </c>
      <c r="M40" s="18">
        <f t="shared" si="63"/>
        <v>0</v>
      </c>
      <c r="N40" s="18">
        <f t="shared" si="64"/>
        <v>39639</v>
      </c>
      <c r="O40" s="18">
        <f t="shared" si="65"/>
        <v>0</v>
      </c>
      <c r="P40" s="18">
        <f t="shared" ref="P40:P41" si="71">+N40+O40</f>
        <v>39639</v>
      </c>
      <c r="Q40" s="18">
        <v>0</v>
      </c>
      <c r="R40" s="18">
        <v>0</v>
      </c>
      <c r="S40" s="18">
        <f t="shared" ref="S40:S41" si="72">+Q40+R40</f>
        <v>0</v>
      </c>
      <c r="T40" s="18">
        <v>0</v>
      </c>
      <c r="U40" s="18">
        <v>0</v>
      </c>
      <c r="V40" s="18">
        <f>+T40+U40</f>
        <v>0</v>
      </c>
      <c r="W40" s="16"/>
      <c r="X40" s="18">
        <f t="shared" si="67"/>
        <v>39639</v>
      </c>
      <c r="Y40" s="19">
        <f t="shared" si="68"/>
        <v>0</v>
      </c>
      <c r="Z40" s="20">
        <f t="shared" ref="Z40:Z41" si="73">+X40+Y40</f>
        <v>39639</v>
      </c>
    </row>
    <row r="41" spans="2:27" x14ac:dyDescent="0.3">
      <c r="B41" s="57"/>
      <c r="C41" s="54" t="s">
        <v>62</v>
      </c>
      <c r="D41" s="42" t="s">
        <v>38</v>
      </c>
      <c r="E41" s="29">
        <v>1</v>
      </c>
      <c r="F41" s="43">
        <f t="shared" si="69"/>
        <v>126019.23360270969</v>
      </c>
      <c r="G41" s="43">
        <f>+Z41</f>
        <v>126019.23360270969</v>
      </c>
      <c r="H41" s="18">
        <v>8854.0176774193551</v>
      </c>
      <c r="I41" s="18">
        <v>0</v>
      </c>
      <c r="J41" s="18">
        <f t="shared" si="70"/>
        <v>8854.0176774193551</v>
      </c>
      <c r="K41" s="18">
        <v>38957.677780645165</v>
      </c>
      <c r="L41" s="18">
        <v>0</v>
      </c>
      <c r="M41" s="18">
        <f t="shared" si="63"/>
        <v>38957.677780645165</v>
      </c>
      <c r="N41" s="18">
        <f t="shared" si="64"/>
        <v>47811.695458064518</v>
      </c>
      <c r="O41" s="18">
        <f t="shared" si="65"/>
        <v>0</v>
      </c>
      <c r="P41" s="18">
        <f t="shared" si="71"/>
        <v>47811.695458064518</v>
      </c>
      <c r="Q41" s="18">
        <v>42853.445558709682</v>
      </c>
      <c r="R41" s="18">
        <v>0</v>
      </c>
      <c r="S41" s="18">
        <f t="shared" si="72"/>
        <v>42853.445558709682</v>
      </c>
      <c r="T41" s="18">
        <v>35354.09258593549</v>
      </c>
      <c r="U41" s="18">
        <v>0</v>
      </c>
      <c r="V41" s="18">
        <f>+T41+U41</f>
        <v>35354.09258593549</v>
      </c>
      <c r="W41" s="16"/>
      <c r="X41" s="18">
        <f t="shared" si="67"/>
        <v>126019.23360270969</v>
      </c>
      <c r="Y41" s="19">
        <f t="shared" si="68"/>
        <v>0</v>
      </c>
      <c r="Z41" s="20">
        <f t="shared" si="73"/>
        <v>126019.23360270969</v>
      </c>
    </row>
    <row r="42" spans="2:27" ht="27" customHeight="1" x14ac:dyDescent="0.3">
      <c r="B42" s="53">
        <v>2.2000000000000002</v>
      </c>
      <c r="C42" s="69" t="s">
        <v>91</v>
      </c>
      <c r="D42" s="70"/>
      <c r="E42" s="33"/>
      <c r="F42" s="33"/>
      <c r="G42" s="14"/>
      <c r="H42" s="15">
        <f>+H43</f>
        <v>0</v>
      </c>
      <c r="I42" s="15">
        <f t="shared" ref="I42:V42" si="74">+I43</f>
        <v>0</v>
      </c>
      <c r="J42" s="15">
        <f t="shared" si="74"/>
        <v>0</v>
      </c>
      <c r="K42" s="15">
        <f t="shared" si="74"/>
        <v>150000</v>
      </c>
      <c r="L42" s="15">
        <f t="shared" si="74"/>
        <v>0</v>
      </c>
      <c r="M42" s="15">
        <f t="shared" si="74"/>
        <v>150000</v>
      </c>
      <c r="N42" s="15">
        <f t="shared" si="74"/>
        <v>150000</v>
      </c>
      <c r="O42" s="15">
        <f t="shared" si="74"/>
        <v>0</v>
      </c>
      <c r="P42" s="15">
        <f t="shared" si="74"/>
        <v>150000</v>
      </c>
      <c r="Q42" s="15">
        <f t="shared" si="74"/>
        <v>150000</v>
      </c>
      <c r="R42" s="15">
        <f t="shared" si="74"/>
        <v>0</v>
      </c>
      <c r="S42" s="15">
        <f t="shared" si="74"/>
        <v>150000</v>
      </c>
      <c r="T42" s="15">
        <f t="shared" si="74"/>
        <v>75000</v>
      </c>
      <c r="U42" s="15">
        <f t="shared" si="74"/>
        <v>0</v>
      </c>
      <c r="V42" s="15">
        <f t="shared" si="74"/>
        <v>75000</v>
      </c>
      <c r="W42" s="16"/>
      <c r="X42" s="15">
        <f t="shared" ref="X42:Z42" si="75">+X43</f>
        <v>375000</v>
      </c>
      <c r="Y42" s="15">
        <f t="shared" si="75"/>
        <v>0</v>
      </c>
      <c r="Z42" s="15">
        <f t="shared" si="75"/>
        <v>375000</v>
      </c>
    </row>
    <row r="43" spans="2:27" ht="27.6" x14ac:dyDescent="0.3">
      <c r="B43" s="50"/>
      <c r="C43" s="22" t="s">
        <v>36</v>
      </c>
      <c r="D43" s="60" t="s">
        <v>98</v>
      </c>
      <c r="E43" s="21">
        <v>2</v>
      </c>
      <c r="F43" s="43">
        <f t="shared" ref="F43" si="76">+G43/E43</f>
        <v>187500</v>
      </c>
      <c r="G43" s="43">
        <f>+Z43</f>
        <v>375000</v>
      </c>
      <c r="H43" s="18"/>
      <c r="I43" s="18">
        <v>0</v>
      </c>
      <c r="J43" s="18">
        <f>+H43+I43</f>
        <v>0</v>
      </c>
      <c r="K43" s="18">
        <v>150000</v>
      </c>
      <c r="L43" s="18">
        <v>0</v>
      </c>
      <c r="M43" s="18">
        <f t="shared" ref="M43" si="77">+K43+L43</f>
        <v>150000</v>
      </c>
      <c r="N43" s="18">
        <f>+H43+K43</f>
        <v>150000</v>
      </c>
      <c r="O43" s="18">
        <f>+I43+L43</f>
        <v>0</v>
      </c>
      <c r="P43" s="18">
        <f t="shared" ref="P43" si="78">+N43+O43</f>
        <v>150000</v>
      </c>
      <c r="Q43" s="18">
        <v>150000</v>
      </c>
      <c r="R43" s="18">
        <v>0</v>
      </c>
      <c r="S43" s="18">
        <f>+Q43+R43</f>
        <v>150000</v>
      </c>
      <c r="T43" s="18">
        <v>75000</v>
      </c>
      <c r="U43" s="18">
        <v>0</v>
      </c>
      <c r="V43" s="18">
        <f>+T43+U43</f>
        <v>75000</v>
      </c>
      <c r="W43" s="16"/>
      <c r="X43" s="18">
        <f>N43+Q43+T43</f>
        <v>375000</v>
      </c>
      <c r="Y43" s="19">
        <f>O43+R43+U43</f>
        <v>0</v>
      </c>
      <c r="Z43" s="20">
        <f>+X43+Y43</f>
        <v>375000</v>
      </c>
    </row>
    <row r="44" spans="2:27" ht="54.6" customHeight="1" x14ac:dyDescent="0.3">
      <c r="B44" s="53">
        <v>2.2999999999999998</v>
      </c>
      <c r="C44" s="69" t="s">
        <v>92</v>
      </c>
      <c r="D44" s="70"/>
      <c r="E44" s="33"/>
      <c r="F44" s="33"/>
      <c r="G44" s="14"/>
      <c r="H44" s="15">
        <f>+H45</f>
        <v>34624.682258064509</v>
      </c>
      <c r="I44" s="15">
        <f t="shared" ref="I44:Z44" si="79">+I45</f>
        <v>0</v>
      </c>
      <c r="J44" s="15">
        <f t="shared" si="79"/>
        <v>34624.682258064509</v>
      </c>
      <c r="K44" s="15">
        <f t="shared" si="79"/>
        <v>121370.01779569899</v>
      </c>
      <c r="L44" s="15">
        <f t="shared" si="79"/>
        <v>0</v>
      </c>
      <c r="M44" s="15">
        <f t="shared" si="79"/>
        <v>121370.01779569899</v>
      </c>
      <c r="N44" s="15">
        <f t="shared" si="79"/>
        <v>155994.70005376352</v>
      </c>
      <c r="O44" s="15">
        <f t="shared" si="79"/>
        <v>0</v>
      </c>
      <c r="P44" s="15">
        <f t="shared" si="79"/>
        <v>155994.70005376352</v>
      </c>
      <c r="Q44" s="15">
        <f t="shared" si="79"/>
        <v>500000</v>
      </c>
      <c r="R44" s="15">
        <f t="shared" si="79"/>
        <v>0</v>
      </c>
      <c r="S44" s="15">
        <f t="shared" si="79"/>
        <v>500000</v>
      </c>
      <c r="T44" s="15">
        <f t="shared" si="79"/>
        <v>0</v>
      </c>
      <c r="U44" s="15">
        <f t="shared" si="79"/>
        <v>0</v>
      </c>
      <c r="V44" s="15">
        <f t="shared" si="79"/>
        <v>0</v>
      </c>
      <c r="W44" s="15">
        <f t="shared" si="79"/>
        <v>0</v>
      </c>
      <c r="X44" s="15">
        <f t="shared" si="79"/>
        <v>655994.70005376358</v>
      </c>
      <c r="Y44" s="15">
        <f t="shared" si="79"/>
        <v>0</v>
      </c>
      <c r="Z44" s="15">
        <f t="shared" si="79"/>
        <v>655994.70005376358</v>
      </c>
    </row>
    <row r="45" spans="2:27" x14ac:dyDescent="0.3">
      <c r="B45" s="50"/>
      <c r="C45" s="45" t="s">
        <v>39</v>
      </c>
      <c r="D45" s="60" t="s">
        <v>99</v>
      </c>
      <c r="E45" s="30">
        <v>1</v>
      </c>
      <c r="F45" s="43">
        <f t="shared" ref="F45" si="80">+G45/E45</f>
        <v>655994.70005376358</v>
      </c>
      <c r="G45" s="43">
        <f>+Z45</f>
        <v>655994.70005376358</v>
      </c>
      <c r="H45" s="18">
        <v>34624.682258064509</v>
      </c>
      <c r="I45" s="18">
        <v>0</v>
      </c>
      <c r="J45" s="18">
        <f>+H45+I45</f>
        <v>34624.682258064509</v>
      </c>
      <c r="K45" s="18">
        <v>121370.01779569899</v>
      </c>
      <c r="L45" s="18">
        <v>0</v>
      </c>
      <c r="M45" s="18">
        <f>+K45+L45</f>
        <v>121370.01779569899</v>
      </c>
      <c r="N45" s="18">
        <f>+H45+K45</f>
        <v>155994.70005376352</v>
      </c>
      <c r="O45" s="18">
        <f>+I45+L45</f>
        <v>0</v>
      </c>
      <c r="P45" s="18">
        <f>+N45+O45</f>
        <v>155994.70005376352</v>
      </c>
      <c r="Q45" s="18">
        <v>500000</v>
      </c>
      <c r="R45" s="18">
        <v>0</v>
      </c>
      <c r="S45" s="18">
        <f>+Q45+R45</f>
        <v>500000</v>
      </c>
      <c r="T45" s="18"/>
      <c r="U45" s="18">
        <v>0</v>
      </c>
      <c r="V45" s="18">
        <f>+T45+U45</f>
        <v>0</v>
      </c>
      <c r="W45" s="16"/>
      <c r="X45" s="18">
        <f t="shared" ref="X45" si="81">N45+Q45+T45</f>
        <v>655994.70005376358</v>
      </c>
      <c r="Y45" s="19">
        <f t="shared" ref="Y45" si="82">O45+R45+U45</f>
        <v>0</v>
      </c>
      <c r="Z45" s="20">
        <f>+X45+Y45</f>
        <v>655994.70005376358</v>
      </c>
    </row>
    <row r="46" spans="2:27" ht="27" customHeight="1" x14ac:dyDescent="0.3">
      <c r="B46" s="53">
        <v>2.4</v>
      </c>
      <c r="C46" s="69" t="s">
        <v>90</v>
      </c>
      <c r="D46" s="70"/>
      <c r="E46" s="33"/>
      <c r="F46" s="33"/>
      <c r="G46" s="14"/>
      <c r="H46" s="15">
        <f>+H47</f>
        <v>34624.682258064509</v>
      </c>
      <c r="I46" s="15">
        <f t="shared" ref="I46:V46" si="83">+I47</f>
        <v>0</v>
      </c>
      <c r="J46" s="15">
        <f t="shared" si="83"/>
        <v>34624.682258064509</v>
      </c>
      <c r="K46" s="15">
        <f t="shared" si="83"/>
        <v>121370.01779569899</v>
      </c>
      <c r="L46" s="15">
        <f t="shared" si="83"/>
        <v>0</v>
      </c>
      <c r="M46" s="15">
        <f t="shared" si="83"/>
        <v>121370.01779569899</v>
      </c>
      <c r="N46" s="15">
        <f t="shared" si="83"/>
        <v>155994.70005376352</v>
      </c>
      <c r="O46" s="15">
        <f t="shared" si="83"/>
        <v>0</v>
      </c>
      <c r="P46" s="15">
        <f t="shared" si="83"/>
        <v>155994.70005376352</v>
      </c>
      <c r="Q46" s="15">
        <f t="shared" si="83"/>
        <v>250000</v>
      </c>
      <c r="R46" s="15">
        <f t="shared" si="83"/>
        <v>0</v>
      </c>
      <c r="S46" s="15">
        <f t="shared" si="83"/>
        <v>250000</v>
      </c>
      <c r="T46" s="15">
        <f t="shared" si="83"/>
        <v>250000</v>
      </c>
      <c r="U46" s="15">
        <f t="shared" si="83"/>
        <v>0</v>
      </c>
      <c r="V46" s="15">
        <f t="shared" si="83"/>
        <v>250000</v>
      </c>
      <c r="W46" s="16"/>
      <c r="X46" s="15">
        <f t="shared" ref="X46:Z46" si="84">+X47</f>
        <v>655994.70005376358</v>
      </c>
      <c r="Y46" s="15">
        <f t="shared" si="84"/>
        <v>0</v>
      </c>
      <c r="Z46" s="15">
        <f t="shared" si="84"/>
        <v>655994.70005376358</v>
      </c>
    </row>
    <row r="47" spans="2:27" ht="27.6" x14ac:dyDescent="0.3">
      <c r="B47" s="50"/>
      <c r="C47" s="45" t="s">
        <v>40</v>
      </c>
      <c r="D47" s="17" t="s">
        <v>41</v>
      </c>
      <c r="E47" s="30">
        <v>1</v>
      </c>
      <c r="F47" s="43">
        <f t="shared" ref="F47" si="85">+G47/E47</f>
        <v>655994.70005376358</v>
      </c>
      <c r="G47" s="43">
        <f>+Z47</f>
        <v>655994.70005376358</v>
      </c>
      <c r="H47" s="18">
        <v>34624.682258064509</v>
      </c>
      <c r="I47" s="18">
        <v>0</v>
      </c>
      <c r="J47" s="18">
        <f>+H47+I47</f>
        <v>34624.682258064509</v>
      </c>
      <c r="K47" s="18">
        <v>121370.01779569899</v>
      </c>
      <c r="L47" s="18">
        <v>0</v>
      </c>
      <c r="M47" s="18">
        <f t="shared" ref="M47" si="86">+K47+L47</f>
        <v>121370.01779569899</v>
      </c>
      <c r="N47" s="18">
        <f>+H47+K47</f>
        <v>155994.70005376352</v>
      </c>
      <c r="O47" s="18">
        <f>+I47+L47</f>
        <v>0</v>
      </c>
      <c r="P47" s="18">
        <f t="shared" ref="P47" si="87">+N47+O47</f>
        <v>155994.70005376352</v>
      </c>
      <c r="Q47" s="18">
        <v>250000</v>
      </c>
      <c r="R47" s="18">
        <v>0</v>
      </c>
      <c r="S47" s="18">
        <f>+Q47+R47</f>
        <v>250000</v>
      </c>
      <c r="T47" s="18">
        <v>250000</v>
      </c>
      <c r="U47" s="18">
        <v>0</v>
      </c>
      <c r="V47" s="18">
        <f>+T47+U47</f>
        <v>250000</v>
      </c>
      <c r="W47" s="16"/>
      <c r="X47" s="18">
        <f>N47+Q47+T47</f>
        <v>655994.70005376358</v>
      </c>
      <c r="Y47" s="19">
        <f>O47+R47+U47</f>
        <v>0</v>
      </c>
      <c r="Z47" s="20">
        <f>+X47+Y47</f>
        <v>655994.70005376358</v>
      </c>
    </row>
    <row r="48" spans="2:27" ht="27" customHeight="1" x14ac:dyDescent="0.3">
      <c r="B48" s="55">
        <v>2.5</v>
      </c>
      <c r="C48" s="69" t="s">
        <v>32</v>
      </c>
      <c r="D48" s="70"/>
      <c r="E48" s="33"/>
      <c r="F48" s="33"/>
      <c r="G48" s="14"/>
      <c r="H48" s="15">
        <f>SUM(H49:H51)</f>
        <v>18942.23328</v>
      </c>
      <c r="I48" s="15">
        <f t="shared" ref="I48:V48" si="88">SUM(I49:I51)</f>
        <v>3541.9354838709678</v>
      </c>
      <c r="J48" s="15">
        <f t="shared" si="88"/>
        <v>22484.16876387097</v>
      </c>
      <c r="K48" s="15">
        <f t="shared" ref="K48:M48" si="89">SUM(K49:K51)</f>
        <v>83345.826432000002</v>
      </c>
      <c r="L48" s="15">
        <f t="shared" si="89"/>
        <v>15584.516129032261</v>
      </c>
      <c r="M48" s="15">
        <f t="shared" si="89"/>
        <v>98930.342561032274</v>
      </c>
      <c r="N48" s="15">
        <f t="shared" si="88"/>
        <v>102288.059712</v>
      </c>
      <c r="O48" s="15">
        <f t="shared" si="88"/>
        <v>19126.451612903227</v>
      </c>
      <c r="P48" s="15">
        <f t="shared" si="88"/>
        <v>121414.51132490323</v>
      </c>
      <c r="Q48" s="15">
        <f t="shared" si="88"/>
        <v>91680.409075200005</v>
      </c>
      <c r="R48" s="15">
        <f t="shared" si="88"/>
        <v>17142.967741935488</v>
      </c>
      <c r="S48" s="15">
        <f t="shared" si="88"/>
        <v>108823.37681713549</v>
      </c>
      <c r="T48" s="15">
        <f t="shared" si="88"/>
        <v>75636.33748704</v>
      </c>
      <c r="U48" s="15">
        <f t="shared" si="88"/>
        <v>14142.948387096778</v>
      </c>
      <c r="V48" s="15">
        <f t="shared" si="88"/>
        <v>89779.285874136782</v>
      </c>
      <c r="W48" s="16"/>
      <c r="X48" s="15">
        <f t="shared" ref="X48:Z48" si="90">SUM(X49:X51)</f>
        <v>269604.80627424002</v>
      </c>
      <c r="Y48" s="15">
        <f t="shared" si="90"/>
        <v>50412.367741935494</v>
      </c>
      <c r="Z48" s="15">
        <f t="shared" si="90"/>
        <v>320017.17401617556</v>
      </c>
    </row>
    <row r="49" spans="2:26" ht="27.6" x14ac:dyDescent="0.3">
      <c r="B49" s="46"/>
      <c r="C49" s="41" t="s">
        <v>42</v>
      </c>
      <c r="D49" s="17" t="s">
        <v>43</v>
      </c>
      <c r="E49" s="30">
        <v>1</v>
      </c>
      <c r="F49" s="43">
        <f t="shared" ref="F49:F51" si="91">+G49/E49</f>
        <v>50412.367741935494</v>
      </c>
      <c r="G49" s="43">
        <f>+Z49</f>
        <v>50412.367741935494</v>
      </c>
      <c r="H49" s="18">
        <v>0</v>
      </c>
      <c r="I49" s="18">
        <v>3541.9354838709678</v>
      </c>
      <c r="J49" s="18">
        <f t="shared" ref="J49:J51" si="92">+H49+I49</f>
        <v>3541.9354838709678</v>
      </c>
      <c r="K49" s="18">
        <v>0</v>
      </c>
      <c r="L49" s="18">
        <v>15584.516129032261</v>
      </c>
      <c r="M49" s="18">
        <f t="shared" ref="M49:M51" si="93">+K49+L49</f>
        <v>15584.516129032261</v>
      </c>
      <c r="N49" s="18">
        <f t="shared" ref="N49:N51" si="94">+H49+K49</f>
        <v>0</v>
      </c>
      <c r="O49" s="18">
        <f t="shared" ref="O49:O51" si="95">+I49+L49</f>
        <v>19126.451612903227</v>
      </c>
      <c r="P49" s="18">
        <f t="shared" ref="P49:P51" si="96">+N49+O49</f>
        <v>19126.451612903227</v>
      </c>
      <c r="Q49" s="18">
        <v>0</v>
      </c>
      <c r="R49" s="18">
        <v>17142.967741935488</v>
      </c>
      <c r="S49" s="18">
        <f t="shared" ref="S49:S51" si="97">+Q49+R49</f>
        <v>17142.967741935488</v>
      </c>
      <c r="T49" s="18">
        <v>0</v>
      </c>
      <c r="U49" s="18">
        <v>14142.948387096778</v>
      </c>
      <c r="V49" s="18">
        <f t="shared" ref="V49:V51" si="98">+T49+U49</f>
        <v>14142.948387096778</v>
      </c>
      <c r="W49" s="16"/>
      <c r="X49" s="18">
        <f t="shared" ref="X49:X51" si="99">N49+Q49+T49</f>
        <v>0</v>
      </c>
      <c r="Y49" s="19">
        <f t="shared" ref="Y49:Y51" si="100">O49+R49+U49</f>
        <v>50412.367741935494</v>
      </c>
      <c r="Z49" s="20">
        <f t="shared" ref="Z49:Z51" si="101">+X49+Y49</f>
        <v>50412.367741935494</v>
      </c>
    </row>
    <row r="50" spans="2:26" x14ac:dyDescent="0.3">
      <c r="B50" s="47"/>
      <c r="C50" s="41" t="s">
        <v>44</v>
      </c>
      <c r="D50" s="42" t="s">
        <v>45</v>
      </c>
      <c r="E50" s="30">
        <v>1</v>
      </c>
      <c r="F50" s="43">
        <f t="shared" si="91"/>
        <v>107371.19817740128</v>
      </c>
      <c r="G50" s="43">
        <f>+Z50</f>
        <v>107371.19817740128</v>
      </c>
      <c r="H50" s="18">
        <v>7543.8205703225794</v>
      </c>
      <c r="I50" s="18">
        <v>0</v>
      </c>
      <c r="J50" s="18">
        <f t="shared" si="92"/>
        <v>7543.8205703225794</v>
      </c>
      <c r="K50" s="18">
        <v>33192.810509419352</v>
      </c>
      <c r="L50" s="18">
        <v>0</v>
      </c>
      <c r="M50" s="18">
        <f t="shared" si="93"/>
        <v>33192.810509419352</v>
      </c>
      <c r="N50" s="18">
        <f t="shared" si="94"/>
        <v>40736.631079741928</v>
      </c>
      <c r="O50" s="18">
        <f t="shared" si="95"/>
        <v>0</v>
      </c>
      <c r="P50" s="18">
        <f t="shared" si="96"/>
        <v>40736.631079741928</v>
      </c>
      <c r="Q50" s="18">
        <v>36512.091560361288</v>
      </c>
      <c r="R50" s="18">
        <v>0</v>
      </c>
      <c r="S50" s="18">
        <f t="shared" si="97"/>
        <v>36512.091560361288</v>
      </c>
      <c r="T50" s="18">
        <v>30122.475537298062</v>
      </c>
      <c r="U50" s="18">
        <v>0</v>
      </c>
      <c r="V50" s="18">
        <f t="shared" si="98"/>
        <v>30122.475537298062</v>
      </c>
      <c r="W50" s="16"/>
      <c r="X50" s="18">
        <f t="shared" si="99"/>
        <v>107371.19817740128</v>
      </c>
      <c r="Y50" s="19">
        <f t="shared" si="100"/>
        <v>0</v>
      </c>
      <c r="Z50" s="20">
        <f t="shared" si="101"/>
        <v>107371.19817740128</v>
      </c>
    </row>
    <row r="51" spans="2:26" x14ac:dyDescent="0.3">
      <c r="B51" s="47"/>
      <c r="C51" s="41" t="s">
        <v>71</v>
      </c>
      <c r="D51" s="42" t="s">
        <v>33</v>
      </c>
      <c r="E51" s="30">
        <v>1</v>
      </c>
      <c r="F51" s="43">
        <f t="shared" si="91"/>
        <v>162233.60809683875</v>
      </c>
      <c r="G51" s="43">
        <f>+Z51</f>
        <v>162233.60809683875</v>
      </c>
      <c r="H51" s="18">
        <v>11398.412709677421</v>
      </c>
      <c r="I51" s="18">
        <v>0</v>
      </c>
      <c r="J51" s="18">
        <f t="shared" si="92"/>
        <v>11398.412709677421</v>
      </c>
      <c r="K51" s="18">
        <v>50153.015922580649</v>
      </c>
      <c r="L51" s="18">
        <v>0</v>
      </c>
      <c r="M51" s="18">
        <f t="shared" si="93"/>
        <v>50153.015922580649</v>
      </c>
      <c r="N51" s="18">
        <f t="shared" si="94"/>
        <v>61551.428632258074</v>
      </c>
      <c r="O51" s="18">
        <f t="shared" si="95"/>
        <v>0</v>
      </c>
      <c r="P51" s="18">
        <f t="shared" si="96"/>
        <v>61551.428632258074</v>
      </c>
      <c r="Q51" s="18">
        <v>55168.317514838716</v>
      </c>
      <c r="R51" s="18">
        <v>0</v>
      </c>
      <c r="S51" s="18">
        <f t="shared" si="97"/>
        <v>55168.317514838716</v>
      </c>
      <c r="T51" s="18">
        <v>45513.861949741942</v>
      </c>
      <c r="U51" s="18">
        <v>0</v>
      </c>
      <c r="V51" s="18">
        <f t="shared" si="98"/>
        <v>45513.861949741942</v>
      </c>
      <c r="W51" s="16"/>
      <c r="X51" s="18">
        <f t="shared" si="99"/>
        <v>162233.60809683875</v>
      </c>
      <c r="Y51" s="19">
        <f t="shared" si="100"/>
        <v>0</v>
      </c>
      <c r="Z51" s="20">
        <f t="shared" si="101"/>
        <v>162233.60809683875</v>
      </c>
    </row>
    <row r="52" spans="2:26" s="2" customFormat="1" x14ac:dyDescent="0.3">
      <c r="B52" s="37" t="s">
        <v>63</v>
      </c>
      <c r="C52" s="40"/>
      <c r="D52" s="11"/>
      <c r="E52" s="11"/>
      <c r="F52" s="11"/>
      <c r="G52" s="12"/>
      <c r="H52" s="26">
        <f>SUM(H53:H61)</f>
        <v>142383.39467741936</v>
      </c>
      <c r="I52" s="26">
        <f t="shared" ref="I52:V52" si="102">SUM(I53:I61)</f>
        <v>0</v>
      </c>
      <c r="J52" s="26">
        <f t="shared" si="102"/>
        <v>142383.39467741936</v>
      </c>
      <c r="K52" s="26">
        <f t="shared" ref="K52:M52" si="103">SUM(K53:K61)</f>
        <v>254486.93658064518</v>
      </c>
      <c r="L52" s="26">
        <f t="shared" si="103"/>
        <v>11000</v>
      </c>
      <c r="M52" s="26">
        <f t="shared" si="103"/>
        <v>265486.93658064515</v>
      </c>
      <c r="N52" s="26">
        <f t="shared" si="102"/>
        <v>396870.33125806454</v>
      </c>
      <c r="O52" s="26">
        <f t="shared" si="102"/>
        <v>11000</v>
      </c>
      <c r="P52" s="26">
        <f t="shared" si="102"/>
        <v>407870.33125806454</v>
      </c>
      <c r="Q52" s="26">
        <f t="shared" si="102"/>
        <v>233135.63023870968</v>
      </c>
      <c r="R52" s="26">
        <f t="shared" si="102"/>
        <v>12100.000000000002</v>
      </c>
      <c r="S52" s="26">
        <f t="shared" si="102"/>
        <v>245235.63023870968</v>
      </c>
      <c r="T52" s="26">
        <f t="shared" si="102"/>
        <v>337236.89494693553</v>
      </c>
      <c r="U52" s="26">
        <f t="shared" si="102"/>
        <v>7230.0000000000036</v>
      </c>
      <c r="V52" s="26">
        <f t="shared" si="102"/>
        <v>344466.89494693553</v>
      </c>
      <c r="W52" s="27"/>
      <c r="X52" s="26">
        <f>SUM(X53:X61)</f>
        <v>967242.85644370969</v>
      </c>
      <c r="Y52" s="26">
        <f t="shared" ref="Y52:Z52" si="104">SUM(Y53:Y61)</f>
        <v>30330.000000000004</v>
      </c>
      <c r="Z52" s="26">
        <f t="shared" si="104"/>
        <v>997572.85644370969</v>
      </c>
    </row>
    <row r="53" spans="2:26" x14ac:dyDescent="0.3">
      <c r="B53" s="49"/>
      <c r="C53" s="59" t="s">
        <v>46</v>
      </c>
      <c r="D53" s="42" t="s">
        <v>51</v>
      </c>
      <c r="E53" s="44">
        <v>3</v>
      </c>
      <c r="F53" s="43">
        <f>+G53/E53</f>
        <v>10110.000000000002</v>
      </c>
      <c r="G53" s="43">
        <f t="shared" ref="G53:G61" si="105">+Z53</f>
        <v>30330.000000000004</v>
      </c>
      <c r="H53" s="18">
        <v>0</v>
      </c>
      <c r="I53" s="18">
        <v>0</v>
      </c>
      <c r="J53" s="18">
        <f t="shared" ref="J53:J61" si="106">+H53+I53</f>
        <v>0</v>
      </c>
      <c r="K53" s="18">
        <v>0</v>
      </c>
      <c r="L53" s="18">
        <v>11000</v>
      </c>
      <c r="M53" s="18">
        <f t="shared" ref="M53:M61" si="107">+K53+L53</f>
        <v>11000</v>
      </c>
      <c r="N53" s="18">
        <f t="shared" ref="N53:N61" si="108">+H53+K53</f>
        <v>0</v>
      </c>
      <c r="O53" s="18">
        <f t="shared" ref="O53:O61" si="109">+I53+L53</f>
        <v>11000</v>
      </c>
      <c r="P53" s="18">
        <f t="shared" ref="P53:P61" si="110">+N53+O53</f>
        <v>11000</v>
      </c>
      <c r="Q53" s="18">
        <v>0</v>
      </c>
      <c r="R53" s="18">
        <v>12100.000000000002</v>
      </c>
      <c r="S53" s="18">
        <f t="shared" ref="S53:S61" si="111">+Q53+R53</f>
        <v>12100.000000000002</v>
      </c>
      <c r="T53" s="18">
        <v>0</v>
      </c>
      <c r="U53" s="18">
        <v>7230.0000000000036</v>
      </c>
      <c r="V53" s="18">
        <f t="shared" ref="V53:V61" si="112">+T53+U53</f>
        <v>7230.0000000000036</v>
      </c>
      <c r="W53" s="16"/>
      <c r="X53" s="18">
        <f t="shared" ref="X53:X61" si="113">N53+Q53+T53</f>
        <v>0</v>
      </c>
      <c r="Y53" s="19">
        <f t="shared" ref="Y53:Y61" si="114">O53+R53+U53</f>
        <v>30330.000000000004</v>
      </c>
      <c r="Z53" s="20">
        <f t="shared" ref="Z53:Z61" si="115">+X53+Y53</f>
        <v>30330.000000000004</v>
      </c>
    </row>
    <row r="54" spans="2:26" x14ac:dyDescent="0.3">
      <c r="B54" s="49"/>
      <c r="C54" s="59" t="s">
        <v>48</v>
      </c>
      <c r="D54" s="42" t="s">
        <v>80</v>
      </c>
      <c r="E54" s="44">
        <v>6</v>
      </c>
      <c r="F54" s="43">
        <f t="shared" ref="F54:F61" si="116">+G54/E54</f>
        <v>45000</v>
      </c>
      <c r="G54" s="43">
        <f t="shared" si="105"/>
        <v>270000</v>
      </c>
      <c r="H54" s="18">
        <v>100000</v>
      </c>
      <c r="I54" s="18"/>
      <c r="J54" s="18">
        <f>+H54+I54</f>
        <v>100000</v>
      </c>
      <c r="K54" s="18">
        <v>50000</v>
      </c>
      <c r="L54" s="18"/>
      <c r="M54" s="18">
        <f t="shared" si="107"/>
        <v>50000</v>
      </c>
      <c r="N54" s="18">
        <f>+H54+K54</f>
        <v>150000</v>
      </c>
      <c r="O54" s="18">
        <f t="shared" si="109"/>
        <v>0</v>
      </c>
      <c r="P54" s="18">
        <f t="shared" si="110"/>
        <v>150000</v>
      </c>
      <c r="Q54" s="18">
        <v>0</v>
      </c>
      <c r="R54" s="18">
        <v>0</v>
      </c>
      <c r="S54" s="18">
        <f t="shared" si="111"/>
        <v>0</v>
      </c>
      <c r="T54" s="18">
        <v>120000</v>
      </c>
      <c r="U54" s="18"/>
      <c r="V54" s="18">
        <f t="shared" si="112"/>
        <v>120000</v>
      </c>
      <c r="W54" s="16"/>
      <c r="X54" s="18">
        <f t="shared" si="113"/>
        <v>270000</v>
      </c>
      <c r="Y54" s="19">
        <f t="shared" si="114"/>
        <v>0</v>
      </c>
      <c r="Z54" s="20">
        <f t="shared" si="115"/>
        <v>270000</v>
      </c>
    </row>
    <row r="55" spans="2:26" x14ac:dyDescent="0.3">
      <c r="B55" s="49"/>
      <c r="C55" s="59" t="s">
        <v>65</v>
      </c>
      <c r="D55" s="60" t="s">
        <v>82</v>
      </c>
      <c r="E55" s="44">
        <v>1</v>
      </c>
      <c r="F55" s="43">
        <f t="shared" ref="F55" si="117">+G55/E55</f>
        <v>30000</v>
      </c>
      <c r="G55" s="43">
        <f t="shared" ref="G55" si="118">+Z55</f>
        <v>30000</v>
      </c>
      <c r="H55" s="18"/>
      <c r="I55" s="18"/>
      <c r="J55" s="18">
        <f>+H55+I55</f>
        <v>0</v>
      </c>
      <c r="K55" s="18">
        <v>0</v>
      </c>
      <c r="L55" s="18"/>
      <c r="M55" s="18">
        <f t="shared" ref="M55" si="119">+K55+L55</f>
        <v>0</v>
      </c>
      <c r="N55" s="18">
        <f>+H55+K55</f>
        <v>0</v>
      </c>
      <c r="O55" s="18">
        <f t="shared" ref="O55" si="120">+I55+L55</f>
        <v>0</v>
      </c>
      <c r="P55" s="18">
        <f t="shared" ref="P55" si="121">+N55+O55</f>
        <v>0</v>
      </c>
      <c r="Q55" s="18">
        <v>10000</v>
      </c>
      <c r="R55" s="18"/>
      <c r="S55" s="18">
        <f t="shared" ref="S55" si="122">+Q55+R55</f>
        <v>10000</v>
      </c>
      <c r="T55" s="18">
        <v>20000</v>
      </c>
      <c r="U55" s="18"/>
      <c r="V55" s="18">
        <f t="shared" ref="V55" si="123">+T55+U55</f>
        <v>20000</v>
      </c>
      <c r="W55" s="16"/>
      <c r="X55" s="18">
        <f t="shared" ref="X55" si="124">N55+Q55+T55</f>
        <v>30000</v>
      </c>
      <c r="Y55" s="19">
        <f t="shared" ref="Y55" si="125">O55+R55+U55</f>
        <v>0</v>
      </c>
      <c r="Z55" s="20">
        <f t="shared" ref="Z55" si="126">+X55+Y55</f>
        <v>30000</v>
      </c>
    </row>
    <row r="56" spans="2:26" x14ac:dyDescent="0.3">
      <c r="B56" s="49"/>
      <c r="C56" s="59" t="s">
        <v>66</v>
      </c>
      <c r="D56" s="60" t="s">
        <v>83</v>
      </c>
      <c r="E56" s="44">
        <v>1</v>
      </c>
      <c r="F56" s="43">
        <f t="shared" ref="F56" si="127">+G56/E56</f>
        <v>10000</v>
      </c>
      <c r="G56" s="43">
        <f t="shared" ref="G56" si="128">+Z56</f>
        <v>10000</v>
      </c>
      <c r="H56" s="18"/>
      <c r="I56" s="18"/>
      <c r="J56" s="18">
        <f>+H56+I56</f>
        <v>0</v>
      </c>
      <c r="K56" s="18">
        <v>0</v>
      </c>
      <c r="L56" s="18"/>
      <c r="M56" s="18">
        <f t="shared" ref="M56" si="129">+K56+L56</f>
        <v>0</v>
      </c>
      <c r="N56" s="18">
        <f>+H56+K56</f>
        <v>0</v>
      </c>
      <c r="O56" s="18">
        <f t="shared" ref="O56" si="130">+I56+L56</f>
        <v>0</v>
      </c>
      <c r="P56" s="18">
        <f t="shared" ref="P56" si="131">+N56+O56</f>
        <v>0</v>
      </c>
      <c r="Q56" s="18"/>
      <c r="R56" s="18"/>
      <c r="S56" s="18">
        <f t="shared" ref="S56" si="132">+Q56+R56</f>
        <v>0</v>
      </c>
      <c r="T56" s="18">
        <v>10000</v>
      </c>
      <c r="U56" s="18"/>
      <c r="V56" s="18">
        <f t="shared" ref="V56" si="133">+T56+U56</f>
        <v>10000</v>
      </c>
      <c r="W56" s="16"/>
      <c r="X56" s="18">
        <f t="shared" ref="X56" si="134">N56+Q56+T56</f>
        <v>10000</v>
      </c>
      <c r="Y56" s="19">
        <f t="shared" ref="Y56" si="135">O56+R56+U56</f>
        <v>0</v>
      </c>
      <c r="Z56" s="20">
        <f t="shared" ref="Z56" si="136">+X56+Y56</f>
        <v>10000</v>
      </c>
    </row>
    <row r="57" spans="2:26" x14ac:dyDescent="0.3">
      <c r="B57" s="49"/>
      <c r="C57" s="59" t="s">
        <v>67</v>
      </c>
      <c r="D57" s="60" t="s">
        <v>81</v>
      </c>
      <c r="E57" s="44">
        <v>1</v>
      </c>
      <c r="F57" s="43">
        <f t="shared" si="116"/>
        <v>54000</v>
      </c>
      <c r="G57" s="43">
        <f t="shared" si="105"/>
        <v>54000</v>
      </c>
      <c r="H57" s="18"/>
      <c r="I57" s="18"/>
      <c r="J57" s="18">
        <f>+H57+I57</f>
        <v>0</v>
      </c>
      <c r="K57" s="18">
        <v>18000</v>
      </c>
      <c r="L57" s="18"/>
      <c r="M57" s="18">
        <f t="shared" si="107"/>
        <v>18000</v>
      </c>
      <c r="N57" s="18">
        <f>+H57+K57</f>
        <v>18000</v>
      </c>
      <c r="O57" s="18">
        <f t="shared" si="109"/>
        <v>0</v>
      </c>
      <c r="P57" s="18">
        <f t="shared" si="110"/>
        <v>18000</v>
      </c>
      <c r="Q57" s="18">
        <v>18000</v>
      </c>
      <c r="R57" s="18"/>
      <c r="S57" s="18">
        <f t="shared" si="111"/>
        <v>18000</v>
      </c>
      <c r="T57" s="18">
        <v>18000</v>
      </c>
      <c r="U57" s="18"/>
      <c r="V57" s="18">
        <f t="shared" si="112"/>
        <v>18000</v>
      </c>
      <c r="W57" s="16"/>
      <c r="X57" s="18">
        <f t="shared" si="113"/>
        <v>54000</v>
      </c>
      <c r="Y57" s="19">
        <f t="shared" si="114"/>
        <v>0</v>
      </c>
      <c r="Z57" s="20">
        <f t="shared" si="115"/>
        <v>54000</v>
      </c>
    </row>
    <row r="58" spans="2:26" x14ac:dyDescent="0.3">
      <c r="B58" s="49"/>
      <c r="C58" s="59" t="s">
        <v>68</v>
      </c>
      <c r="D58" s="42" t="s">
        <v>52</v>
      </c>
      <c r="E58" s="44">
        <v>1</v>
      </c>
      <c r="F58" s="43">
        <f t="shared" si="116"/>
        <v>162233.60809683875</v>
      </c>
      <c r="G58" s="43">
        <f t="shared" si="105"/>
        <v>162233.60809683875</v>
      </c>
      <c r="H58" s="18">
        <v>11398.412709677421</v>
      </c>
      <c r="I58" s="18">
        <v>0</v>
      </c>
      <c r="J58" s="18">
        <f t="shared" si="106"/>
        <v>11398.412709677421</v>
      </c>
      <c r="K58" s="18">
        <v>50153.015922580649</v>
      </c>
      <c r="L58" s="18">
        <v>0</v>
      </c>
      <c r="M58" s="18">
        <f t="shared" si="107"/>
        <v>50153.015922580649</v>
      </c>
      <c r="N58" s="18">
        <f t="shared" si="108"/>
        <v>61551.428632258074</v>
      </c>
      <c r="O58" s="18">
        <f t="shared" si="109"/>
        <v>0</v>
      </c>
      <c r="P58" s="18">
        <f t="shared" si="110"/>
        <v>61551.428632258074</v>
      </c>
      <c r="Q58" s="18">
        <v>55168.317514838716</v>
      </c>
      <c r="R58" s="18">
        <v>0</v>
      </c>
      <c r="S58" s="18">
        <f t="shared" si="111"/>
        <v>55168.317514838716</v>
      </c>
      <c r="T58" s="18">
        <v>45513.861949741942</v>
      </c>
      <c r="U58" s="18">
        <v>0</v>
      </c>
      <c r="V58" s="18">
        <f t="shared" si="112"/>
        <v>45513.861949741942</v>
      </c>
      <c r="W58" s="16"/>
      <c r="X58" s="18">
        <f t="shared" si="113"/>
        <v>162233.60809683875</v>
      </c>
      <c r="Y58" s="19">
        <f t="shared" si="114"/>
        <v>0</v>
      </c>
      <c r="Z58" s="20">
        <f t="shared" si="115"/>
        <v>162233.60809683875</v>
      </c>
    </row>
    <row r="59" spans="2:26" x14ac:dyDescent="0.3">
      <c r="B59" s="49"/>
      <c r="C59" s="59" t="s">
        <v>69</v>
      </c>
      <c r="D59" s="42" t="s">
        <v>97</v>
      </c>
      <c r="E59" s="44">
        <v>1</v>
      </c>
      <c r="F59" s="43">
        <f t="shared" si="116"/>
        <v>162233.60809683875</v>
      </c>
      <c r="G59" s="43">
        <f t="shared" si="105"/>
        <v>162233.60809683875</v>
      </c>
      <c r="H59" s="18">
        <v>11398.412709677421</v>
      </c>
      <c r="I59" s="18">
        <v>0</v>
      </c>
      <c r="J59" s="18">
        <f t="shared" si="106"/>
        <v>11398.412709677421</v>
      </c>
      <c r="K59" s="18">
        <v>50153.015922580649</v>
      </c>
      <c r="L59" s="18">
        <v>0</v>
      </c>
      <c r="M59" s="18">
        <f t="shared" si="107"/>
        <v>50153.015922580649</v>
      </c>
      <c r="N59" s="18">
        <f t="shared" si="108"/>
        <v>61551.428632258074</v>
      </c>
      <c r="O59" s="18">
        <f t="shared" si="109"/>
        <v>0</v>
      </c>
      <c r="P59" s="18">
        <f t="shared" si="110"/>
        <v>61551.428632258074</v>
      </c>
      <c r="Q59" s="18">
        <v>55168.317514838716</v>
      </c>
      <c r="R59" s="18">
        <v>0</v>
      </c>
      <c r="S59" s="18">
        <f t="shared" si="111"/>
        <v>55168.317514838716</v>
      </c>
      <c r="T59" s="18">
        <v>45513.861949741942</v>
      </c>
      <c r="U59" s="18">
        <v>0</v>
      </c>
      <c r="V59" s="18">
        <f t="shared" si="112"/>
        <v>45513.861949741942</v>
      </c>
      <c r="W59" s="16"/>
      <c r="X59" s="18">
        <f t="shared" si="113"/>
        <v>162233.60809683875</v>
      </c>
      <c r="Y59" s="19">
        <f t="shared" si="114"/>
        <v>0</v>
      </c>
      <c r="Z59" s="20">
        <f t="shared" si="115"/>
        <v>162233.60809683875</v>
      </c>
    </row>
    <row r="60" spans="2:26" x14ac:dyDescent="0.3">
      <c r="B60" s="49"/>
      <c r="C60" s="59" t="s">
        <v>84</v>
      </c>
      <c r="D60" s="42" t="s">
        <v>53</v>
      </c>
      <c r="E60" s="44">
        <v>1</v>
      </c>
      <c r="F60" s="43">
        <f t="shared" si="116"/>
        <v>152756.40664732258</v>
      </c>
      <c r="G60" s="43">
        <f t="shared" si="105"/>
        <v>152756.40664732258</v>
      </c>
      <c r="H60" s="18">
        <v>10732.55158064516</v>
      </c>
      <c r="I60" s="18">
        <v>0</v>
      </c>
      <c r="J60" s="18">
        <f t="shared" si="106"/>
        <v>10732.55158064516</v>
      </c>
      <c r="K60" s="18">
        <v>47223.226954838712</v>
      </c>
      <c r="L60" s="18">
        <v>0</v>
      </c>
      <c r="M60" s="18">
        <f t="shared" si="107"/>
        <v>47223.226954838712</v>
      </c>
      <c r="N60" s="18">
        <f t="shared" si="108"/>
        <v>57955.778535483871</v>
      </c>
      <c r="O60" s="18">
        <f t="shared" si="109"/>
        <v>0</v>
      </c>
      <c r="P60" s="18">
        <f t="shared" si="110"/>
        <v>57955.778535483871</v>
      </c>
      <c r="Q60" s="18">
        <v>51945.549650322588</v>
      </c>
      <c r="R60" s="18">
        <v>0</v>
      </c>
      <c r="S60" s="18">
        <f t="shared" si="111"/>
        <v>51945.549650322588</v>
      </c>
      <c r="T60" s="18">
        <v>42855.078461516139</v>
      </c>
      <c r="U60" s="18">
        <v>0</v>
      </c>
      <c r="V60" s="18">
        <f t="shared" si="112"/>
        <v>42855.078461516139</v>
      </c>
      <c r="W60" s="16"/>
      <c r="X60" s="18">
        <f t="shared" si="113"/>
        <v>152756.40664732258</v>
      </c>
      <c r="Y60" s="19">
        <f t="shared" si="114"/>
        <v>0</v>
      </c>
      <c r="Z60" s="20">
        <f t="shared" si="115"/>
        <v>152756.40664732258</v>
      </c>
    </row>
    <row r="61" spans="2:26" x14ac:dyDescent="0.3">
      <c r="B61" s="49"/>
      <c r="C61" s="49" t="s">
        <v>85</v>
      </c>
      <c r="D61" s="42" t="s">
        <v>54</v>
      </c>
      <c r="E61" s="44">
        <v>1</v>
      </c>
      <c r="F61" s="43">
        <f t="shared" si="116"/>
        <v>126019.23360270969</v>
      </c>
      <c r="G61" s="43">
        <f t="shared" si="105"/>
        <v>126019.23360270969</v>
      </c>
      <c r="H61" s="18">
        <v>8854.0176774193551</v>
      </c>
      <c r="I61" s="18">
        <v>0</v>
      </c>
      <c r="J61" s="18">
        <f t="shared" si="106"/>
        <v>8854.0176774193551</v>
      </c>
      <c r="K61" s="18">
        <v>38957.677780645165</v>
      </c>
      <c r="L61" s="18">
        <v>0</v>
      </c>
      <c r="M61" s="18">
        <f t="shared" si="107"/>
        <v>38957.677780645165</v>
      </c>
      <c r="N61" s="18">
        <f t="shared" si="108"/>
        <v>47811.695458064518</v>
      </c>
      <c r="O61" s="18">
        <f t="shared" si="109"/>
        <v>0</v>
      </c>
      <c r="P61" s="18">
        <f t="shared" si="110"/>
        <v>47811.695458064518</v>
      </c>
      <c r="Q61" s="18">
        <v>42853.445558709682</v>
      </c>
      <c r="R61" s="18">
        <v>0</v>
      </c>
      <c r="S61" s="18">
        <f t="shared" si="111"/>
        <v>42853.445558709682</v>
      </c>
      <c r="T61" s="18">
        <v>35354.09258593549</v>
      </c>
      <c r="U61" s="18">
        <v>0</v>
      </c>
      <c r="V61" s="18">
        <f t="shared" si="112"/>
        <v>35354.09258593549</v>
      </c>
      <c r="W61" s="16"/>
      <c r="X61" s="18">
        <f t="shared" si="113"/>
        <v>126019.23360270969</v>
      </c>
      <c r="Y61" s="19">
        <f t="shared" si="114"/>
        <v>0</v>
      </c>
      <c r="Z61" s="20">
        <f t="shared" si="115"/>
        <v>126019.23360270969</v>
      </c>
    </row>
    <row r="62" spans="2:26" ht="9" customHeight="1" x14ac:dyDescent="0.3"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</row>
    <row r="63" spans="2:26" s="2" customFormat="1" x14ac:dyDescent="0.3">
      <c r="B63" s="37" t="s">
        <v>64</v>
      </c>
      <c r="C63" s="40"/>
      <c r="D63" s="11"/>
      <c r="E63" s="11"/>
      <c r="F63" s="11"/>
      <c r="G63" s="12"/>
      <c r="H63" s="26">
        <v>21898.516129032258</v>
      </c>
      <c r="I63" s="26">
        <f>0+I43</f>
        <v>0</v>
      </c>
      <c r="J63" s="28">
        <f>+H63+I63</f>
        <v>21898.516129032258</v>
      </c>
      <c r="K63" s="26">
        <v>94301.19139784947</v>
      </c>
      <c r="L63" s="26">
        <v>0</v>
      </c>
      <c r="M63" s="28">
        <f>+K63+L63</f>
        <v>94301.19139784947</v>
      </c>
      <c r="N63" s="26">
        <f>+H63+K63</f>
        <v>116199.70752688173</v>
      </c>
      <c r="O63" s="26">
        <f>+I63+L63</f>
        <v>0</v>
      </c>
      <c r="P63" s="28">
        <f>+N63+O63</f>
        <v>116199.70752688173</v>
      </c>
      <c r="Q63" s="26">
        <v>150000</v>
      </c>
      <c r="R63" s="26">
        <v>0</v>
      </c>
      <c r="S63" s="28">
        <f>+Q63+R63</f>
        <v>150000</v>
      </c>
      <c r="T63" s="26">
        <v>224000</v>
      </c>
      <c r="U63" s="26">
        <v>0</v>
      </c>
      <c r="V63" s="28">
        <f>+T63+U63</f>
        <v>224000</v>
      </c>
      <c r="W63" s="27"/>
      <c r="X63" s="26">
        <f>+N63+Q63+T63</f>
        <v>490199.70752688171</v>
      </c>
      <c r="Y63" s="26">
        <f>+I63+O63+R63+U63</f>
        <v>0</v>
      </c>
      <c r="Z63" s="28">
        <f>+X63+Y63</f>
        <v>490199.70752688171</v>
      </c>
    </row>
    <row r="64" spans="2:26" ht="9.4499999999999993" customHeight="1" x14ac:dyDescent="0.3"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</row>
    <row r="65" spans="2:27" s="2" customFormat="1" x14ac:dyDescent="0.3">
      <c r="B65" s="37" t="s">
        <v>75</v>
      </c>
      <c r="C65" s="40"/>
      <c r="D65" s="11"/>
      <c r="E65" s="11"/>
      <c r="F65" s="11"/>
      <c r="G65" s="12"/>
      <c r="H65" s="26">
        <f t="shared" ref="H65:V65" si="137">+H63+H52+H37+H9</f>
        <v>895967.26285055</v>
      </c>
      <c r="I65" s="26">
        <f t="shared" si="137"/>
        <v>58082.135483870967</v>
      </c>
      <c r="J65" s="26">
        <f t="shared" si="137"/>
        <v>954049.39833442098</v>
      </c>
      <c r="K65" s="26">
        <f t="shared" si="137"/>
        <v>2086718.8473158712</v>
      </c>
      <c r="L65" s="26">
        <f t="shared" si="137"/>
        <v>297162.01612903224</v>
      </c>
      <c r="M65" s="26">
        <f t="shared" si="137"/>
        <v>2383880.8634449034</v>
      </c>
      <c r="N65" s="26">
        <f t="shared" si="137"/>
        <v>2982686.1101664212</v>
      </c>
      <c r="O65" s="26">
        <f t="shared" si="137"/>
        <v>355244.15161290322</v>
      </c>
      <c r="P65" s="26">
        <f t="shared" si="137"/>
        <v>3337930.2617793246</v>
      </c>
      <c r="Q65" s="26">
        <f t="shared" si="137"/>
        <v>1839748.1390635872</v>
      </c>
      <c r="R65" s="26">
        <f t="shared" si="137"/>
        <v>495737.46774193551</v>
      </c>
      <c r="S65" s="26">
        <f t="shared" si="137"/>
        <v>2335485.6068055229</v>
      </c>
      <c r="T65" s="26">
        <f t="shared" si="137"/>
        <v>1177565.9647274595</v>
      </c>
      <c r="U65" s="26">
        <f t="shared" si="137"/>
        <v>149018.3483870968</v>
      </c>
      <c r="V65" s="26">
        <f t="shared" si="137"/>
        <v>1326584.3131145563</v>
      </c>
      <c r="W65" s="27"/>
      <c r="X65" s="26">
        <f>+X63+X52+X37+X9</f>
        <v>6000000.213957468</v>
      </c>
      <c r="Y65" s="26">
        <f>+Y63+Y52+Y37+Y9</f>
        <v>999999.96774193551</v>
      </c>
      <c r="Z65" s="26">
        <f>+Z63+Z52+Z37+Z9</f>
        <v>7000000.1816994026</v>
      </c>
      <c r="AA65" s="31"/>
    </row>
  </sheetData>
  <mergeCells count="18">
    <mergeCell ref="H7:J7"/>
    <mergeCell ref="C10:D10"/>
    <mergeCell ref="C26:D26"/>
    <mergeCell ref="C48:D48"/>
    <mergeCell ref="C28:D28"/>
    <mergeCell ref="C46:D46"/>
    <mergeCell ref="C18:D18"/>
    <mergeCell ref="C12:D12"/>
    <mergeCell ref="C44:D44"/>
    <mergeCell ref="C42:D42"/>
    <mergeCell ref="C35:D35"/>
    <mergeCell ref="C38:D38"/>
    <mergeCell ref="C32:D32"/>
    <mergeCell ref="N7:P7"/>
    <mergeCell ref="Q7:S7"/>
    <mergeCell ref="T7:V7"/>
    <mergeCell ref="X7:Z7"/>
    <mergeCell ref="K7:M7"/>
  </mergeCells>
  <pageMargins left="0.7" right="0.7" top="0.75" bottom="0.75" header="0.3" footer="0.3"/>
  <pageSetup scale="66" fitToHeight="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Uruguay</TermName>
          <TermId xmlns="http://schemas.microsoft.com/office/infopath/2007/PartnerControls">5d9b6fdd-d595-4446-a0eb-c14b465f6d0e</TermId>
        </TermInfo>
      </Terms>
    </ic46d7e087fd4a108fb86518ca413cc6>
    <IDBDocs_x0020_Number xmlns="cdc7663a-08f0-4737-9e8c-148ce897a09c" xsi:nil="true"/>
    <Division_x0020_or_x0020_Unit xmlns="cdc7663a-08f0-4737-9e8c-148ce897a09c">IFD/ICS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Gonzalez, Melissa Maria Laura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E-GOVERNMENT</TermName>
          <TermId xmlns="http://schemas.microsoft.com/office/infopath/2007/PartnerControls">281505e9-fdf9-47b0-b36a-d5df63f0fdea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41</Value>
      <Value>40</Value>
      <Value>32</Value>
      <Value>30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UR-L1143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R0000484072</Record_x0020_Number>
    <_dlc_DocId xmlns="cdc7663a-08f0-4737-9e8c-148ce897a09c">EZSHARE-775961652-28</_dlc_DocId>
    <_dlc_DocIdUrl xmlns="cdc7663a-08f0-4737-9e8c-148ce897a09c">
      <Url>https://idbg.sharepoint.com/teams/EZ-UR-LON/UR-L1143/_layouts/15/DocIdRedir.aspx?ID=EZSHARE-775961652-28</Url>
      <Description>EZSHARE-775961652-28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85AB60407186243895F6A726C2E306A" ma:contentTypeVersion="22" ma:contentTypeDescription="A content type to manage public (operations) IDB documents" ma:contentTypeScope="" ma:versionID="0bde1456fe3ab91dfb38c0a6f990eeb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cea056ba81274f896f5e7327bdd1ee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Props1.xml><?xml version="1.0" encoding="utf-8"?>
<ds:datastoreItem xmlns:ds="http://schemas.openxmlformats.org/officeDocument/2006/customXml" ds:itemID="{3C221667-8A19-4C5E-904C-5F0DCCCE03D6}"/>
</file>

<file path=customXml/itemProps2.xml><?xml version="1.0" encoding="utf-8"?>
<ds:datastoreItem xmlns:ds="http://schemas.openxmlformats.org/officeDocument/2006/customXml" ds:itemID="{98CCCB90-BF6B-4B01-9087-D5236DCFC3DB}">
  <ds:schemaRefs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www.w3.org/XML/1998/namespace"/>
    <ds:schemaRef ds:uri="http://purl.org/dc/dcmitype/"/>
    <ds:schemaRef ds:uri="http://schemas.openxmlformats.org/package/2006/metadata/core-properties"/>
    <ds:schemaRef ds:uri="cdc7663a-08f0-4737-9e8c-148ce897a09c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EE7993B-D81B-4E6C-BEDF-92D340D4575E}"/>
</file>

<file path=customXml/itemProps4.xml><?xml version="1.0" encoding="utf-8"?>
<ds:datastoreItem xmlns:ds="http://schemas.openxmlformats.org/officeDocument/2006/customXml" ds:itemID="{6B2A462D-7FA3-4AA9-9D14-6EE5715F192B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DBE415EF-5EBF-4DA9-96E1-CC3B2FBD1239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95B9C6B3-322A-4772-9B69-DB277F93880F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Presupuesto detallado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Silvina Regueiro</dc:creator>
  <cp:keywords/>
  <dc:description/>
  <cp:lastModifiedBy>MMGonzalez</cp:lastModifiedBy>
  <cp:revision/>
  <cp:lastPrinted>2017-07-19T18:58:08Z</cp:lastPrinted>
  <dcterms:created xsi:type="dcterms:W3CDTF">2017-03-31T19:06:21Z</dcterms:created>
  <dcterms:modified xsi:type="dcterms:W3CDTF">2017-08-30T17:25:22Z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1;#Project Preparation, Planning and Design|29ca0c72-1fc4-435f-a09c-28585cb5eac9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41;#E-GOVERNMENT|281505e9-fdf9-47b0-b36a-d5df63f0fdea</vt:lpwstr>
  </property>
  <property fmtid="{D5CDD505-2E9C-101B-9397-08002B2CF9AE}" pid="8" name="Fund IDB">
    <vt:lpwstr>30;#ORC|c028a4b2-ad8b-4cf4-9cac-a2ae6a778e23</vt:lpwstr>
  </property>
  <property fmtid="{D5CDD505-2E9C-101B-9397-08002B2CF9AE}" pid="9" name="Country">
    <vt:lpwstr>32;#Uruguay|5d9b6fdd-d595-4446-a0eb-c14b465f6d0e</vt:lpwstr>
  </property>
  <property fmtid="{D5CDD505-2E9C-101B-9397-08002B2CF9AE}" pid="10" name="Sector IDB">
    <vt:lpwstr>40;#REFORM / MODERNIZATION OF THE STATE|c8fda4a7-691a-4c65-b227-9825197b5cd2</vt:lpwstr>
  </property>
  <property fmtid="{D5CDD505-2E9C-101B-9397-08002B2CF9AE}" pid="11" name="_dlc_DocIdItemGuid">
    <vt:lpwstr>690d2d2e-ef5c-4901-876a-289443fc35ca</vt:lpwstr>
  </property>
  <property fmtid="{D5CDD505-2E9C-101B-9397-08002B2CF9AE}" pid="12" name="ContentTypeId">
    <vt:lpwstr>0x0101001A458A224826124E8B45B1D613300CFC00785AB60407186243895F6A726C2E306A</vt:lpwstr>
  </property>
</Properties>
</file>