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tgibson_iadb_org/Documents/TC- Capacity Building/3021 - TC Document Files/"/>
    </mc:Choice>
  </mc:AlternateContent>
  <bookViews>
    <workbookView xWindow="0" yWindow="0" windowWidth="23040" windowHeight="9130"/>
  </bookViews>
  <sheets>
    <sheet name="PP" sheetId="10" r:id="rId1"/>
    <sheet name="ACCENTInputPrices" sheetId="2" state="hidden" r:id="rId2"/>
    <sheet name="FurnitureBidders" sheetId="4" state="hidden" r:id="rId3"/>
    <sheet name="CCIncubatorExtract" sheetId="5" state="hidden" r:id="rId4"/>
    <sheet name="PromotionalMaterialSubBudget" sheetId="7" state="hidden" r:id="rId5"/>
    <sheet name="Sheet2" sheetId="9" r:id="rId6"/>
  </sheets>
  <definedNames>
    <definedName name="_xlnm.Print_Area" localSheetId="0">PP!$A$1:$L$8</definedName>
  </definedNames>
  <calcPr calcId="171027"/>
</workbook>
</file>

<file path=xl/calcChain.xml><?xml version="1.0" encoding="utf-8"?>
<calcChain xmlns="http://schemas.openxmlformats.org/spreadsheetml/2006/main">
  <c r="C8" i="10" l="1"/>
  <c r="F3" i="7" l="1"/>
  <c r="F4" i="7"/>
  <c r="F2" i="7"/>
  <c r="F5" i="7" s="1"/>
  <c r="F72" i="5"/>
  <c r="F71" i="5"/>
  <c r="F70" i="5"/>
  <c r="F69" i="5"/>
  <c r="F68" i="5"/>
  <c r="F67" i="5"/>
  <c r="F66" i="5"/>
  <c r="F65" i="5"/>
  <c r="F64" i="5"/>
  <c r="F63" i="5"/>
  <c r="F62" i="5"/>
  <c r="F60" i="5"/>
  <c r="F59" i="5"/>
  <c r="F57" i="5"/>
  <c r="F56" i="5"/>
  <c r="F55" i="5"/>
  <c r="F54" i="5"/>
  <c r="F53" i="5"/>
  <c r="F51" i="5"/>
  <c r="I51" i="5" s="1"/>
  <c r="F50" i="5"/>
  <c r="H50" i="5" s="1"/>
  <c r="F49" i="5"/>
  <c r="H49" i="5" s="1"/>
  <c r="F48" i="5"/>
  <c r="H48" i="5" s="1"/>
  <c r="F47" i="5"/>
  <c r="H47" i="5" s="1"/>
  <c r="D46" i="5"/>
  <c r="F44" i="5"/>
  <c r="F43" i="5"/>
  <c r="D42" i="5"/>
  <c r="F40" i="5"/>
  <c r="I40" i="5" s="1"/>
  <c r="F39" i="5"/>
  <c r="H39" i="5" s="1"/>
  <c r="F38" i="5"/>
  <c r="H38" i="5" s="1"/>
  <c r="F37" i="5"/>
  <c r="H37" i="5" s="1"/>
  <c r="F36" i="5"/>
  <c r="H36" i="5" s="1"/>
  <c r="D35" i="5"/>
  <c r="F33" i="5"/>
  <c r="I33" i="5" s="1"/>
  <c r="F32" i="5"/>
  <c r="I32" i="5" s="1"/>
  <c r="E30" i="5"/>
  <c r="D30" i="5"/>
  <c r="F30" i="5" s="1"/>
  <c r="H30" i="5" s="1"/>
  <c r="E28" i="5"/>
  <c r="D28" i="5"/>
  <c r="E25" i="5"/>
  <c r="D25" i="5"/>
  <c r="E24" i="5"/>
  <c r="D24" i="5"/>
  <c r="F24" i="5" s="1"/>
  <c r="F22" i="5"/>
  <c r="F18" i="5"/>
  <c r="D17" i="5"/>
  <c r="E16" i="5"/>
  <c r="D16" i="5"/>
  <c r="F16" i="5" s="1"/>
  <c r="D15" i="5"/>
  <c r="D14" i="5"/>
  <c r="F12" i="5"/>
  <c r="F11" i="5"/>
  <c r="F10" i="5"/>
  <c r="F9" i="5"/>
  <c r="F8" i="5"/>
  <c r="F7" i="5"/>
  <c r="F6" i="5"/>
  <c r="F5" i="5"/>
  <c r="F4" i="5"/>
  <c r="E3" i="5"/>
  <c r="F3" i="5"/>
  <c r="H3" i="5" s="1"/>
  <c r="I31" i="2"/>
  <c r="J29" i="2"/>
  <c r="F29" i="2"/>
  <c r="J28" i="2"/>
  <c r="F28" i="2"/>
  <c r="J27" i="2"/>
  <c r="F27" i="2"/>
  <c r="J26" i="2"/>
  <c r="F26" i="2"/>
  <c r="G26" i="2" s="1"/>
  <c r="J25" i="2"/>
  <c r="F25" i="2"/>
  <c r="G25" i="2" s="1"/>
  <c r="J24" i="2"/>
  <c r="F24" i="2"/>
  <c r="G24" i="2" s="1"/>
  <c r="D24" i="2"/>
  <c r="J23" i="2"/>
  <c r="F23" i="2"/>
  <c r="G23" i="2" s="1"/>
  <c r="D23" i="2"/>
  <c r="J22" i="2"/>
  <c r="F22" i="2"/>
  <c r="G22" i="2" s="1"/>
  <c r="D22" i="2"/>
  <c r="F21" i="2"/>
  <c r="G21" i="2"/>
  <c r="D21" i="2"/>
  <c r="J20" i="2"/>
  <c r="F20" i="2" s="1"/>
  <c r="G20" i="2" s="1"/>
  <c r="D20" i="2"/>
  <c r="J19" i="2"/>
  <c r="F19" i="2" s="1"/>
  <c r="G19" i="2" s="1"/>
  <c r="J18" i="2"/>
  <c r="F18" i="2"/>
  <c r="G18" i="2" s="1"/>
  <c r="D18" i="2"/>
  <c r="J17" i="2"/>
  <c r="F17" i="2"/>
  <c r="G17" i="2" s="1"/>
  <c r="D17" i="2"/>
  <c r="J16" i="2"/>
  <c r="F16" i="2"/>
  <c r="E17" i="5" s="1"/>
  <c r="D16" i="2"/>
  <c r="J15" i="2"/>
  <c r="F15" i="2" s="1"/>
  <c r="G15" i="2" s="1"/>
  <c r="D15" i="2"/>
  <c r="J14" i="2"/>
  <c r="F14" i="2" s="1"/>
  <c r="G14" i="2" s="1"/>
  <c r="D14" i="2"/>
  <c r="J13" i="2"/>
  <c r="F13" i="2" s="1"/>
  <c r="D13" i="2"/>
  <c r="J12" i="2"/>
  <c r="F12" i="2" s="1"/>
  <c r="D12" i="2"/>
  <c r="J11" i="2"/>
  <c r="F11" i="2"/>
  <c r="G11" i="2" s="1"/>
  <c r="D11" i="2"/>
  <c r="J10" i="2"/>
  <c r="F10" i="2"/>
  <c r="E46" i="5" s="1"/>
  <c r="F46" i="5" s="1"/>
  <c r="D10" i="2"/>
  <c r="J9" i="2"/>
  <c r="F9" i="2" s="1"/>
  <c r="D9" i="2"/>
  <c r="J8" i="2"/>
  <c r="F8" i="2"/>
  <c r="G8" i="2" s="1"/>
  <c r="D8" i="2"/>
  <c r="J7" i="2"/>
  <c r="F7" i="2" s="1"/>
  <c r="J6" i="2"/>
  <c r="F6" i="2" s="1"/>
  <c r="D6" i="2"/>
  <c r="D31" i="2" s="1"/>
  <c r="J5" i="2"/>
  <c r="F5" i="2"/>
  <c r="E31" i="5" s="1"/>
  <c r="F31" i="5" s="1"/>
  <c r="H31" i="5" s="1"/>
  <c r="D5" i="2"/>
  <c r="J4" i="2"/>
  <c r="F4" i="2" s="1"/>
  <c r="G4" i="2" s="1"/>
  <c r="D4" i="2"/>
  <c r="F52" i="5"/>
  <c r="G5" i="2"/>
  <c r="D30" i="2"/>
  <c r="G16" i="2"/>
  <c r="E14" i="5"/>
  <c r="F14" i="5" s="1"/>
  <c r="E19" i="5"/>
  <c r="F19" i="5" s="1"/>
  <c r="F28" i="5"/>
  <c r="H28" i="5" s="1"/>
  <c r="F58" i="5"/>
  <c r="F61" i="5"/>
  <c r="F25" i="5"/>
  <c r="F2" i="5"/>
  <c r="G9" i="2" l="1"/>
  <c r="E15" i="5"/>
  <c r="G12" i="2"/>
  <c r="E35" i="5"/>
  <c r="F35" i="5" s="1"/>
  <c r="G31" i="2"/>
  <c r="F17" i="5"/>
  <c r="G6" i="2"/>
  <c r="E29" i="5"/>
  <c r="F29" i="5" s="1"/>
  <c r="F45" i="5"/>
  <c r="H46" i="5"/>
  <c r="E42" i="5"/>
  <c r="F42" i="5" s="1"/>
  <c r="F41" i="5" s="1"/>
  <c r="G13" i="2"/>
  <c r="F15" i="5"/>
  <c r="F13" i="5" s="1"/>
  <c r="E21" i="5"/>
  <c r="F21" i="5" s="1"/>
  <c r="G7" i="2"/>
  <c r="E20" i="5"/>
  <c r="F20" i="5" s="1"/>
  <c r="G10" i="2"/>
  <c r="K3" i="5" l="1"/>
  <c r="H35" i="5"/>
  <c r="F34" i="5"/>
  <c r="F27" i="5"/>
  <c r="H29" i="5"/>
</calcChain>
</file>

<file path=xl/sharedStrings.xml><?xml version="1.0" encoding="utf-8"?>
<sst xmlns="http://schemas.openxmlformats.org/spreadsheetml/2006/main" count="220" uniqueCount="180">
  <si>
    <t>Item</t>
  </si>
  <si>
    <t>Description</t>
  </si>
  <si>
    <t>Unit</t>
  </si>
  <si>
    <t>Quantity</t>
  </si>
  <si>
    <t>Cost</t>
  </si>
  <si>
    <t>Value</t>
  </si>
  <si>
    <t>Minor Works</t>
  </si>
  <si>
    <t>MBFZ</t>
  </si>
  <si>
    <t>CC</t>
  </si>
  <si>
    <t>BPIAJ</t>
  </si>
  <si>
    <t>Services related to the removal of dry walls for rooms not to be used and other minor works for preparation of the space.</t>
  </si>
  <si>
    <t>Signage: production</t>
  </si>
  <si>
    <t>Signage: installation</t>
  </si>
  <si>
    <t>vendor</t>
  </si>
  <si>
    <t>Cleaning</t>
  </si>
  <si>
    <t>Cleaning of floors and carpets and general facilities to make ready for operations.</t>
  </si>
  <si>
    <t>Painting</t>
  </si>
  <si>
    <t>Painting entry/external and internal walls of the facility.</t>
  </si>
  <si>
    <t>Professional fees for the graphic design of a logo and brand kit including all stationery and tempaltes for promotional material.</t>
  </si>
  <si>
    <t>Branding: design</t>
  </si>
  <si>
    <t>the production of signs for entry point as well as any directional signs to the Incubator.</t>
  </si>
  <si>
    <t>Service fees to install signage.</t>
  </si>
  <si>
    <t>Promotional Material: Printing</t>
  </si>
  <si>
    <t>Promotional Material: Development</t>
  </si>
  <si>
    <t>Website: Design</t>
  </si>
  <si>
    <t>Website: registration</t>
  </si>
  <si>
    <t>Production of business cards and any other promotional material to be printed.</t>
  </si>
  <si>
    <t>Development of material o support promotion of the Incubator.</t>
  </si>
  <si>
    <t>Technical services fees for the design of the website.</t>
  </si>
  <si>
    <t>Purchase of a url (including hosting)</t>
  </si>
  <si>
    <t>* May place under framework budget</t>
  </si>
  <si>
    <t>Cubicle Stations, new</t>
  </si>
  <si>
    <t>Task chairs, new</t>
  </si>
  <si>
    <t>Cubicle Stations, used</t>
  </si>
  <si>
    <t>Task chairs, used</t>
  </si>
  <si>
    <t>Office desks</t>
  </si>
  <si>
    <t>Office/Executive chairs</t>
  </si>
  <si>
    <t>Flow?</t>
  </si>
  <si>
    <t>Projector</t>
  </si>
  <si>
    <t>Training room: stations</t>
  </si>
  <si>
    <t>Conference Room: desk</t>
  </si>
  <si>
    <t>Conference Room: chairs</t>
  </si>
  <si>
    <t>Training Room: White board (electronic / basic)</t>
  </si>
  <si>
    <t>Training room: Television / projector screen</t>
  </si>
  <si>
    <t>Conf room: White board (electronic / basic)</t>
  </si>
  <si>
    <t>Conf room: Television / projector screen</t>
  </si>
  <si>
    <t>Easel</t>
  </si>
  <si>
    <t>Preparatory Services / Goods</t>
  </si>
  <si>
    <t>Infrastructure Services / Goods</t>
  </si>
  <si>
    <t>Water Tanks</t>
  </si>
  <si>
    <t>Generator</t>
  </si>
  <si>
    <t>Reserve Fuel tank</t>
  </si>
  <si>
    <t>Fuel</t>
  </si>
  <si>
    <t>Water pump</t>
  </si>
  <si>
    <t>Camera System</t>
  </si>
  <si>
    <t>Card Access system</t>
  </si>
  <si>
    <t>Fire Extinguisher (5 lbs)</t>
  </si>
  <si>
    <t>Fire Extinguisher (10 lbs)</t>
  </si>
  <si>
    <t>Furniture and Equipment</t>
  </si>
  <si>
    <t>Seats / Stations</t>
  </si>
  <si>
    <t>Offices</t>
  </si>
  <si>
    <t>Air Conditioning Units</t>
  </si>
  <si>
    <t>Conference Room</t>
  </si>
  <si>
    <t>Training Room</t>
  </si>
  <si>
    <t>Refrigerator</t>
  </si>
  <si>
    <t>Microwaves</t>
  </si>
  <si>
    <t>Kettles</t>
  </si>
  <si>
    <t>UPS</t>
  </si>
  <si>
    <t xml:space="preserve">Lockers </t>
  </si>
  <si>
    <t>Common Areas</t>
  </si>
  <si>
    <t>Computer - operations</t>
  </si>
  <si>
    <t>Printer - large capacity</t>
  </si>
  <si>
    <t>Multifunctional device (desk)</t>
  </si>
  <si>
    <t>Office Supplies</t>
  </si>
  <si>
    <t>*If separate from production service</t>
  </si>
  <si>
    <t>Monitor</t>
  </si>
  <si>
    <t>Telephone</t>
  </si>
  <si>
    <t>Columbus Contribution</t>
  </si>
  <si>
    <t>ACCENT Asset List</t>
  </si>
  <si>
    <t>Sell Price</t>
  </si>
  <si>
    <t>Total</t>
  </si>
  <si>
    <t>USD</t>
  </si>
  <si>
    <t>Guest Chairs</t>
  </si>
  <si>
    <t>Task Chairs</t>
  </si>
  <si>
    <t xml:space="preserve">Cubicle Seats </t>
  </si>
  <si>
    <t xml:space="preserve">Server Rm
         AC units 24000 BTU 
         </t>
  </si>
  <si>
    <t>Generator 275 KVA</t>
  </si>
  <si>
    <t>Water Tanks (2 x 600, 2x 1000)</t>
  </si>
  <si>
    <t>Conference Rm Set of 4 Tables</t>
  </si>
  <si>
    <t xml:space="preserve">Conference Rm Chairs </t>
  </si>
  <si>
    <t>Office Desk</t>
  </si>
  <si>
    <t>22 X 63 Training RM Desk</t>
  </si>
  <si>
    <t>Office Tables (5 ft)</t>
  </si>
  <si>
    <t>Reception Cubicles  Seats</t>
  </si>
  <si>
    <t>Reserve Fuel Tank</t>
  </si>
  <si>
    <t>Fuel (568 litres)</t>
  </si>
  <si>
    <t>Water Pump  15 Hsp, 100 PSI</t>
  </si>
  <si>
    <t xml:space="preserve">Laterals
              2 Drawers
              3 Drawers
              4 Drawers
              5 Drawers </t>
  </si>
  <si>
    <t>5
5
4
1</t>
  </si>
  <si>
    <t>Storage Cabinet</t>
  </si>
  <si>
    <t xml:space="preserve">3 Draw Pedestle </t>
  </si>
  <si>
    <t>Ragalta water cooler</t>
  </si>
  <si>
    <t>Camera  System???</t>
  </si>
  <si>
    <t>16 CH DVR (1 TB hard drive) with 12 Cameras and 2 CCTV power supply</t>
  </si>
  <si>
    <t>Access Card Systems ???</t>
  </si>
  <si>
    <t xml:space="preserve">10 lbs Co2 Fire extinguisher </t>
  </si>
  <si>
    <t xml:space="preserve">5 lbs Co2 Fire extinguisher </t>
  </si>
  <si>
    <t>GE 160 KVA UPS with Batteries and Transformers</t>
  </si>
  <si>
    <t>lump sum</t>
  </si>
  <si>
    <t>Total: sub-budget</t>
  </si>
  <si>
    <t>unit</t>
  </si>
  <si>
    <t>litres</t>
  </si>
  <si>
    <t>What are JFB requirements?</t>
  </si>
  <si>
    <t>comment</t>
  </si>
  <si>
    <t>ACCENT</t>
  </si>
  <si>
    <t>operational budget?</t>
  </si>
  <si>
    <t>inc in minor works.</t>
  </si>
  <si>
    <t>using the BPIAJ site for this.</t>
  </si>
  <si>
    <t>May get assistance - Contribution?</t>
  </si>
  <si>
    <t>Possible revenue stream</t>
  </si>
  <si>
    <t>To be Imported.  Tyler Direct</t>
  </si>
  <si>
    <t>Server room build-out: 4 cages</t>
  </si>
  <si>
    <t xml:space="preserve">BPIAJ Services - </t>
  </si>
  <si>
    <t>Preparation of Information kits</t>
  </si>
  <si>
    <t>Marketing &amp; Promotions</t>
  </si>
  <si>
    <t>Photography</t>
  </si>
  <si>
    <t>Press Release</t>
  </si>
  <si>
    <t>BPIAJ Offer Quantity</t>
  </si>
  <si>
    <t>BPIAJ Offer Price</t>
  </si>
  <si>
    <t>BPIAJ Total Offer Price</t>
  </si>
  <si>
    <t>ACCENT Offer</t>
  </si>
  <si>
    <t>Revised ACCENT offer price (unit)</t>
  </si>
  <si>
    <t>CF</t>
  </si>
  <si>
    <t>JH</t>
  </si>
  <si>
    <t>NA</t>
  </si>
  <si>
    <t>Columbus</t>
  </si>
  <si>
    <t>CF/JH</t>
  </si>
  <si>
    <t>Cubicle Cost (4x4)</t>
  </si>
  <si>
    <t>Cubicle Cost (4x3)</t>
  </si>
  <si>
    <t>Chair cost</t>
  </si>
  <si>
    <t>Corporate Interiors</t>
  </si>
  <si>
    <t>Jamaica Fibreglass</t>
  </si>
  <si>
    <t>Neveast</t>
  </si>
  <si>
    <t>Today’s Office</t>
  </si>
  <si>
    <t>Corporate Interiors*</t>
  </si>
  <si>
    <t>Subject to approval</t>
  </si>
  <si>
    <t>Business Cards</t>
  </si>
  <si>
    <t>Information Material</t>
  </si>
  <si>
    <t>Promotional drive</t>
  </si>
  <si>
    <t>Manager's business cards</t>
  </si>
  <si>
    <t>1-page sheet on Incubator outlining basic services for promotional events.</t>
  </si>
  <si>
    <t>USB drive with images, information and relevant forms.</t>
  </si>
  <si>
    <t>units</t>
  </si>
  <si>
    <r>
      <t xml:space="preserve">Ref. No. </t>
    </r>
    <r>
      <rPr>
        <vertAlign val="superscript"/>
        <sz val="8"/>
        <rFont val="Arial"/>
        <family val="2"/>
      </rPr>
      <t>1</t>
    </r>
  </si>
  <si>
    <t>Description of and category of procurement contract</t>
  </si>
  <si>
    <t>Estimated cost  in     (US$ thousand)</t>
  </si>
  <si>
    <r>
      <t xml:space="preserve">Procurement method </t>
    </r>
    <r>
      <rPr>
        <vertAlign val="superscript"/>
        <sz val="8"/>
        <rFont val="Arial"/>
        <family val="2"/>
      </rPr>
      <t>2</t>
    </r>
  </si>
  <si>
    <t>Review (ex-ante or           ex-post)</t>
  </si>
  <si>
    <t>Source of financing and percentage</t>
  </si>
  <si>
    <r>
      <t xml:space="preserve">Prequali-fication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(Yes/No)</t>
    </r>
  </si>
  <si>
    <t>Estimated Dates</t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</si>
  <si>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(pending, in process, awarded, cancelled)</t>
    </r>
  </si>
  <si>
    <t>Comments</t>
  </si>
  <si>
    <t>IDB %</t>
  </si>
  <si>
    <t>Local / Other %</t>
  </si>
  <si>
    <t>Publication of specific procurement notice</t>
  </si>
  <si>
    <t>Completion of contract</t>
  </si>
  <si>
    <t>No</t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</si>
  <si>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</si>
  <si>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</si>
  <si>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</si>
  <si>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</si>
  <si>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Ex-ante</t>
  </si>
  <si>
    <t>Project: Building Cluster Capacity in Small &amp; Vulnerable Countries</t>
  </si>
  <si>
    <t>Project Number: RG-T3021</t>
  </si>
  <si>
    <t>Hire a Firm to diagnose and design capacity building initiatives for 10-12 BSOs in CARICOM territories</t>
  </si>
  <si>
    <t>Period comprised in this Procurement Plan:  From May 2017 - November 2017</t>
  </si>
  <si>
    <t>Hire an Individual Consultant to design and create instructional tools for dissemination.</t>
  </si>
  <si>
    <t>FCS</t>
  </si>
  <si>
    <t>IICQ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</si>
</sst>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"/>
    <numFmt numFmtId="165" formatCode="&quot;$&quot;#,##0.00"/>
    <numFmt numFmtId="166" formatCode="_(* #,##0_);_(* \(#,##0\);_(* &quot;-&quot;??_);_(@_)"/>
    <numFmt numFmtId="167" formatCode="_(&quot;$&quot;* #,##0_);_(&quot;$&quot;* \(#,##0\);_(&quot;$&quot;* &quot;-&quot;??_);_(@_)"/>
    <numFmt numFmtId="168" formatCode="[$USD]\ #,##0.00"/>
    <numFmt numFmtId="169" formatCode="&quot;$&quot;#,##0;[Red]\-&quot;$&quot;#,##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name val="Arial"/>
      <family val="2"/>
    </font>
    <font>
      <b/>
      <u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0" borderId="0" xfId="0" applyAlignment="1">
      <alignment horizontal="left" vertical="top"/>
    </xf>
    <xf numFmtId="3" fontId="2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0" fillId="0" borderId="0" xfId="0" applyAlignment="1">
      <alignment vertical="top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0" fillId="3" borderId="0" xfId="0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center" wrapText="1"/>
    </xf>
    <xf numFmtId="4" fontId="0" fillId="0" borderId="2" xfId="0" applyNumberFormat="1" applyFill="1" applyBorder="1" applyAlignment="1">
      <alignment horizontal="left" vertical="top"/>
    </xf>
    <xf numFmtId="0" fontId="0" fillId="0" borderId="0" xfId="0" applyFill="1"/>
    <xf numFmtId="0" fontId="0" fillId="0" borderId="2" xfId="0" applyFill="1" applyBorder="1" applyAlignment="1">
      <alignment horizontal="left" vertical="center" wrapText="1"/>
    </xf>
    <xf numFmtId="4" fontId="0" fillId="0" borderId="2" xfId="0" applyNumberFormat="1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4" fontId="0" fillId="0" borderId="2" xfId="0" applyNumberFormat="1" applyFill="1" applyBorder="1" applyAlignment="1">
      <alignment vertical="top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 vertical="top"/>
    </xf>
    <xf numFmtId="165" fontId="0" fillId="0" borderId="2" xfId="0" applyNumberFormat="1" applyFill="1" applyBorder="1" applyAlignment="1">
      <alignment horizontal="right"/>
    </xf>
    <xf numFmtId="166" fontId="0" fillId="0" borderId="0" xfId="1" applyNumberFormat="1" applyFont="1"/>
    <xf numFmtId="167" fontId="0" fillId="0" borderId="0" xfId="2" applyNumberFormat="1" applyFont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167" fontId="0" fillId="2" borderId="0" xfId="2" applyNumberFormat="1" applyFont="1" applyFill="1"/>
    <xf numFmtId="0" fontId="0" fillId="3" borderId="0" xfId="0" applyFill="1"/>
    <xf numFmtId="167" fontId="0" fillId="3" borderId="0" xfId="2" applyNumberFormat="1" applyFont="1" applyFill="1"/>
    <xf numFmtId="0" fontId="2" fillId="3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4" fontId="0" fillId="3" borderId="6" xfId="0" applyNumberFormat="1" applyFill="1" applyBorder="1"/>
    <xf numFmtId="165" fontId="0" fillId="0" borderId="2" xfId="0" applyNumberFormat="1" applyFill="1" applyBorder="1"/>
    <xf numFmtId="1" fontId="0" fillId="0" borderId="2" xfId="0" applyNumberFormat="1" applyFill="1" applyBorder="1" applyAlignment="1">
      <alignment horizontal="right"/>
    </xf>
    <xf numFmtId="44" fontId="0" fillId="0" borderId="2" xfId="2" applyFont="1" applyFill="1" applyBorder="1"/>
    <xf numFmtId="0" fontId="0" fillId="3" borderId="6" xfId="0" applyFill="1" applyBorder="1"/>
    <xf numFmtId="1" fontId="0" fillId="0" borderId="2" xfId="0" applyNumberFormat="1" applyFill="1" applyBorder="1" applyAlignment="1">
      <alignment horizontal="right" vertical="top"/>
    </xf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4" fontId="0" fillId="3" borderId="2" xfId="0" applyNumberFormat="1" applyFill="1" applyBorder="1"/>
    <xf numFmtId="165" fontId="0" fillId="3" borderId="2" xfId="0" applyNumberFormat="1" applyFill="1" applyBorder="1" applyAlignment="1">
      <alignment horizontal="right"/>
    </xf>
    <xf numFmtId="1" fontId="0" fillId="3" borderId="2" xfId="0" applyNumberFormat="1" applyFill="1" applyBorder="1" applyAlignment="1">
      <alignment horizontal="right"/>
    </xf>
    <xf numFmtId="44" fontId="0" fillId="3" borderId="2" xfId="2" applyFont="1" applyFill="1" applyBorder="1"/>
    <xf numFmtId="0" fontId="0" fillId="5" borderId="2" xfId="0" applyFill="1" applyBorder="1"/>
    <xf numFmtId="0" fontId="0" fillId="5" borderId="3" xfId="0" applyFill="1" applyBorder="1" applyAlignment="1">
      <alignment horizontal="center"/>
    </xf>
    <xf numFmtId="4" fontId="0" fillId="5" borderId="2" xfId="0" applyNumberFormat="1" applyFill="1" applyBorder="1"/>
    <xf numFmtId="165" fontId="0" fillId="5" borderId="2" xfId="0" applyNumberFormat="1" applyFill="1" applyBorder="1" applyAlignment="1">
      <alignment horizontal="right"/>
    </xf>
    <xf numFmtId="1" fontId="0" fillId="5" borderId="2" xfId="0" applyNumberFormat="1" applyFill="1" applyBorder="1" applyAlignment="1">
      <alignment horizontal="right"/>
    </xf>
    <xf numFmtId="44" fontId="0" fillId="5" borderId="2" xfId="2" applyFont="1" applyFill="1" applyBorder="1"/>
    <xf numFmtId="0" fontId="0" fillId="5" borderId="6" xfId="0" applyFill="1" applyBorder="1"/>
    <xf numFmtId="165" fontId="0" fillId="5" borderId="2" xfId="0" applyNumberFormat="1" applyFill="1" applyBorder="1"/>
    <xf numFmtId="165" fontId="0" fillId="0" borderId="0" xfId="0" applyNumberFormat="1" applyFill="1"/>
    <xf numFmtId="0" fontId="0" fillId="3" borderId="2" xfId="0" applyFill="1" applyBorder="1" applyAlignment="1">
      <alignment horizontal="center"/>
    </xf>
    <xf numFmtId="0" fontId="0" fillId="0" borderId="0" xfId="0" applyNumberFormat="1" applyFill="1"/>
    <xf numFmtId="0" fontId="0" fillId="5" borderId="2" xfId="0" applyFill="1" applyBorder="1" applyAlignment="1">
      <alignment wrapText="1"/>
    </xf>
    <xf numFmtId="0" fontId="0" fillId="5" borderId="2" xfId="0" applyFill="1" applyBorder="1" applyAlignment="1">
      <alignment horizontal="center"/>
    </xf>
    <xf numFmtId="0" fontId="0" fillId="5" borderId="5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165" fontId="3" fillId="0" borderId="0" xfId="0" applyNumberFormat="1" applyFont="1" applyFill="1" applyAlignment="1">
      <alignment horizontal="right"/>
    </xf>
    <xf numFmtId="44" fontId="0" fillId="0" borderId="0" xfId="2" applyFont="1" applyFill="1"/>
    <xf numFmtId="165" fontId="0" fillId="0" borderId="0" xfId="0" applyNumberFormat="1" applyFill="1" applyAlignment="1">
      <alignment horizontal="right"/>
    </xf>
    <xf numFmtId="44" fontId="0" fillId="0" borderId="0" xfId="0" applyNumberFormat="1" applyFill="1"/>
    <xf numFmtId="44" fontId="0" fillId="0" borderId="0" xfId="0" applyNumberFormat="1"/>
    <xf numFmtId="1" fontId="0" fillId="0" borderId="0" xfId="0" applyNumberFormat="1"/>
    <xf numFmtId="164" fontId="4" fillId="3" borderId="0" xfId="0" applyNumberFormat="1" applyFont="1" applyFill="1" applyBorder="1" applyAlignment="1">
      <alignment horizontal="center"/>
    </xf>
    <xf numFmtId="167" fontId="4" fillId="3" borderId="0" xfId="2" applyNumberFormat="1" applyFont="1" applyFill="1"/>
    <xf numFmtId="167" fontId="4" fillId="2" borderId="0" xfId="2" applyNumberFormat="1" applyFont="1" applyFill="1"/>
    <xf numFmtId="0" fontId="0" fillId="0" borderId="0" xfId="0"/>
    <xf numFmtId="0" fontId="3" fillId="6" borderId="7" xfId="0" applyFont="1" applyFill="1" applyBorder="1" applyAlignment="1">
      <alignment vertical="top" wrapText="1"/>
    </xf>
    <xf numFmtId="0" fontId="3" fillId="7" borderId="8" xfId="0" applyFont="1" applyFill="1" applyBorder="1" applyAlignment="1">
      <alignment horizontal="center" vertical="top" wrapText="1"/>
    </xf>
    <xf numFmtId="0" fontId="3" fillId="6" borderId="9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43" fontId="0" fillId="0" borderId="0" xfId="1" applyFont="1"/>
    <xf numFmtId="168" fontId="0" fillId="0" borderId="0" xfId="0" applyNumberFormat="1" applyAlignment="1">
      <alignment horizontal="left" vertical="top" wrapText="1"/>
    </xf>
    <xf numFmtId="0" fontId="0" fillId="0" borderId="0" xfId="0" applyAlignment="1">
      <alignment vertical="top" wrapText="1"/>
    </xf>
    <xf numFmtId="44" fontId="0" fillId="0" borderId="0" xfId="2" applyFont="1"/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9" fontId="9" fillId="0" borderId="2" xfId="0" applyNumberFormat="1" applyFont="1" applyBorder="1" applyAlignment="1">
      <alignment vertical="center" wrapText="1"/>
    </xf>
    <xf numFmtId="0" fontId="9" fillId="0" borderId="2" xfId="0" applyFont="1" applyBorder="1"/>
    <xf numFmtId="15" fontId="9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169" fontId="0" fillId="0" borderId="0" xfId="0" applyNumberFormat="1"/>
    <xf numFmtId="169" fontId="2" fillId="0" borderId="2" xfId="0" applyNumberFormat="1" applyFont="1" applyBorder="1"/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9" fontId="9" fillId="0" borderId="2" xfId="3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activeCell="D7" sqref="D7"/>
    </sheetView>
  </sheetViews>
  <sheetFormatPr defaultRowHeight="14"/>
  <cols>
    <col min="1" max="1" width="5.33203125" customWidth="1"/>
    <col min="2" max="2" width="38" customWidth="1"/>
    <col min="3" max="3" width="8.6640625" customWidth="1"/>
    <col min="4" max="4" width="10" customWidth="1"/>
    <col min="5" max="6" width="8.58203125" customWidth="1"/>
    <col min="7" max="8" width="8" customWidth="1"/>
    <col min="9" max="9" width="9.6640625" customWidth="1"/>
    <col min="10" max="10" width="8.4140625" customWidth="1"/>
    <col min="11" max="11" width="9.4140625" customWidth="1"/>
    <col min="12" max="12" width="12.58203125" customWidth="1"/>
  </cols>
  <sheetData>
    <row r="1" spans="1:13" ht="15">
      <c r="A1" s="127" t="s">
        <v>173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85"/>
    </row>
    <row r="2" spans="1:13" ht="15">
      <c r="A2" s="127" t="s">
        <v>174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85"/>
    </row>
    <row r="3" spans="1:13" ht="15">
      <c r="A3" s="127" t="s">
        <v>176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85"/>
    </row>
    <row r="4" spans="1:13" ht="52">
      <c r="A4" s="128" t="s">
        <v>153</v>
      </c>
      <c r="B4" s="94" t="s">
        <v>154</v>
      </c>
      <c r="C4" s="95" t="s">
        <v>155</v>
      </c>
      <c r="D4" s="95" t="s">
        <v>156</v>
      </c>
      <c r="E4" s="95" t="s">
        <v>157</v>
      </c>
      <c r="F4" s="95" t="s">
        <v>158</v>
      </c>
      <c r="G4" s="95"/>
      <c r="H4" s="95" t="s">
        <v>159</v>
      </c>
      <c r="I4" s="129" t="s">
        <v>160</v>
      </c>
      <c r="J4" s="130"/>
      <c r="K4" s="95" t="s">
        <v>161</v>
      </c>
      <c r="L4" s="128" t="s">
        <v>162</v>
      </c>
      <c r="M4" s="85"/>
    </row>
    <row r="5" spans="1:13" ht="40">
      <c r="A5" s="128"/>
      <c r="B5" s="96"/>
      <c r="C5" s="95"/>
      <c r="D5" s="95"/>
      <c r="E5" s="95"/>
      <c r="F5" s="95" t="s">
        <v>163</v>
      </c>
      <c r="G5" s="95" t="s">
        <v>164</v>
      </c>
      <c r="H5" s="95"/>
      <c r="I5" s="95" t="s">
        <v>165</v>
      </c>
      <c r="J5" s="95" t="s">
        <v>166</v>
      </c>
      <c r="K5" s="95"/>
      <c r="L5" s="128"/>
      <c r="M5" s="85"/>
    </row>
    <row r="6" spans="1:13" s="85" customFormat="1" ht="23">
      <c r="A6" s="98">
        <v>1.1000000000000001</v>
      </c>
      <c r="B6" s="98" t="s">
        <v>177</v>
      </c>
      <c r="C6" s="99">
        <v>67500</v>
      </c>
      <c r="D6" s="107" t="s">
        <v>179</v>
      </c>
      <c r="E6" s="107" t="s">
        <v>172</v>
      </c>
      <c r="F6" s="109">
        <v>1</v>
      </c>
      <c r="G6" s="109">
        <v>0</v>
      </c>
      <c r="H6" s="107" t="s">
        <v>167</v>
      </c>
      <c r="I6" s="101">
        <v>42877</v>
      </c>
      <c r="J6" s="101">
        <v>43008</v>
      </c>
      <c r="K6" s="110"/>
      <c r="L6" s="110"/>
    </row>
    <row r="7" spans="1:13" ht="39" customHeight="1">
      <c r="A7" s="97">
        <v>1.2</v>
      </c>
      <c r="B7" s="98" t="s">
        <v>175</v>
      </c>
      <c r="C7" s="99">
        <v>300000</v>
      </c>
      <c r="D7" s="107" t="s">
        <v>178</v>
      </c>
      <c r="E7" s="107" t="s">
        <v>172</v>
      </c>
      <c r="F7" s="109">
        <v>1</v>
      </c>
      <c r="G7" s="109">
        <v>0</v>
      </c>
      <c r="H7" s="107" t="s">
        <v>167</v>
      </c>
      <c r="I7" s="101">
        <v>42877</v>
      </c>
      <c r="J7" s="101">
        <v>42977</v>
      </c>
      <c r="K7" s="107"/>
      <c r="L7" s="100"/>
      <c r="M7" s="85"/>
    </row>
    <row r="8" spans="1:13" ht="18" customHeight="1">
      <c r="A8" s="102"/>
      <c r="B8" s="103"/>
      <c r="C8" s="106">
        <f>SUM(C6:C7)</f>
        <v>367500</v>
      </c>
      <c r="D8" s="108"/>
      <c r="E8" s="103"/>
      <c r="F8" s="103"/>
      <c r="G8" s="103"/>
      <c r="H8" s="103"/>
      <c r="I8" s="103"/>
      <c r="J8" s="103"/>
      <c r="K8" s="104"/>
      <c r="L8" s="103"/>
      <c r="M8" s="85"/>
    </row>
    <row r="9" spans="1:13" ht="33.75" customHeight="1">
      <c r="A9" s="111" t="s">
        <v>168</v>
      </c>
      <c r="B9" s="112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4"/>
    </row>
    <row r="10" spans="1:13" ht="59.25" customHeight="1">
      <c r="A10" s="115" t="s">
        <v>169</v>
      </c>
      <c r="B10" s="116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8"/>
    </row>
    <row r="11" spans="1:13" ht="11.25" customHeight="1">
      <c r="A11" s="119" t="s">
        <v>170</v>
      </c>
      <c r="B11" s="120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2"/>
    </row>
    <row r="12" spans="1:13" ht="11.25" customHeight="1">
      <c r="A12" s="123" t="s">
        <v>171</v>
      </c>
      <c r="B12" s="124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6"/>
    </row>
    <row r="14" spans="1:13">
      <c r="C14" s="105"/>
    </row>
    <row r="15" spans="1:13">
      <c r="C15" s="105"/>
    </row>
    <row r="16" spans="1:13">
      <c r="C16" s="105"/>
    </row>
  </sheetData>
  <mergeCells count="10">
    <mergeCell ref="A9:M9"/>
    <mergeCell ref="A10:M10"/>
    <mergeCell ref="A11:M11"/>
    <mergeCell ref="A12:M12"/>
    <mergeCell ref="A1:L1"/>
    <mergeCell ref="A2:L2"/>
    <mergeCell ref="A3:L3"/>
    <mergeCell ref="A4:A5"/>
    <mergeCell ref="I4:J4"/>
    <mergeCell ref="L4:L5"/>
  </mergeCells>
  <pageMargins left="0.7" right="0.7" top="0.75" bottom="0.75" header="0.3" footer="0.3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workbookViewId="0">
      <selection activeCell="I4" sqref="I4:I29"/>
    </sheetView>
  </sheetViews>
  <sheetFormatPr defaultColWidth="8.9140625" defaultRowHeight="14"/>
  <cols>
    <col min="1" max="1" width="29.4140625" style="21" customWidth="1"/>
    <col min="2" max="2" width="19.33203125" style="74" customWidth="1"/>
    <col min="3" max="3" width="10.9140625" style="21" customWidth="1"/>
    <col min="4" max="4" width="11.6640625" style="78" bestFit="1" customWidth="1"/>
    <col min="5" max="5" width="11.08203125" style="78" customWidth="1"/>
    <col min="6" max="6" width="13.4140625" style="21" customWidth="1"/>
    <col min="7" max="7" width="14.4140625" style="21" customWidth="1"/>
    <col min="8" max="8" width="3.6640625" style="21" customWidth="1"/>
    <col min="9" max="9" width="12.4140625" style="68" bestFit="1" customWidth="1"/>
    <col min="10" max="10" width="12" style="21" customWidth="1"/>
    <col min="11" max="16384" width="8.9140625" style="21"/>
  </cols>
  <sheetData>
    <row r="2" spans="1:10" s="44" customFormat="1" ht="75" customHeight="1">
      <c r="A2" s="38" t="s">
        <v>78</v>
      </c>
      <c r="B2" s="39"/>
      <c r="C2" s="38" t="s">
        <v>79</v>
      </c>
      <c r="D2" s="40" t="s">
        <v>80</v>
      </c>
      <c r="E2" s="131" t="s">
        <v>127</v>
      </c>
      <c r="F2" s="41" t="s">
        <v>128</v>
      </c>
      <c r="G2" s="41" t="s">
        <v>129</v>
      </c>
      <c r="H2" s="42"/>
      <c r="I2" s="40" t="s">
        <v>130</v>
      </c>
      <c r="J2" s="43" t="s">
        <v>131</v>
      </c>
    </row>
    <row r="3" spans="1:10">
      <c r="A3" s="45" t="s">
        <v>0</v>
      </c>
      <c r="B3" s="46" t="s">
        <v>3</v>
      </c>
      <c r="C3" s="47" t="s">
        <v>81</v>
      </c>
      <c r="D3" s="47" t="s">
        <v>81</v>
      </c>
      <c r="E3" s="132"/>
      <c r="F3" s="47" t="s">
        <v>81</v>
      </c>
      <c r="G3" s="47" t="s">
        <v>81</v>
      </c>
      <c r="H3" s="48"/>
      <c r="I3" s="49"/>
    </row>
    <row r="4" spans="1:10">
      <c r="A4" s="17" t="s">
        <v>82</v>
      </c>
      <c r="B4" s="24">
        <v>18</v>
      </c>
      <c r="C4" s="23">
        <v>25</v>
      </c>
      <c r="D4" s="29">
        <f>SUM(B4*C4)</f>
        <v>450</v>
      </c>
      <c r="E4" s="50">
        <v>10</v>
      </c>
      <c r="F4" s="51">
        <f>J4</f>
        <v>20</v>
      </c>
      <c r="G4" s="51">
        <f>E4*F4</f>
        <v>200</v>
      </c>
      <c r="H4" s="52"/>
      <c r="I4" s="49">
        <v>360</v>
      </c>
      <c r="J4" s="21">
        <f>I4/B4</f>
        <v>20</v>
      </c>
    </row>
    <row r="5" spans="1:10">
      <c r="A5" s="17" t="s">
        <v>83</v>
      </c>
      <c r="B5" s="24">
        <v>180</v>
      </c>
      <c r="C5" s="23">
        <v>40</v>
      </c>
      <c r="D5" s="29">
        <f t="shared" ref="D5:D6" si="0">SUM(B5*C5)</f>
        <v>7200</v>
      </c>
      <c r="E5" s="50">
        <v>50</v>
      </c>
      <c r="F5" s="51">
        <f t="shared" ref="F5:F29" si="1">J5</f>
        <v>30</v>
      </c>
      <c r="G5" s="51">
        <f t="shared" ref="G5:G24" si="2">E5*F5</f>
        <v>1500</v>
      </c>
      <c r="H5" s="52"/>
      <c r="I5" s="49">
        <v>5400</v>
      </c>
      <c r="J5" s="21">
        <f t="shared" ref="J5:J29" si="3">I5/B5</f>
        <v>30</v>
      </c>
    </row>
    <row r="6" spans="1:10">
      <c r="A6" s="17" t="s">
        <v>84</v>
      </c>
      <c r="B6" s="24">
        <v>154</v>
      </c>
      <c r="C6" s="23">
        <v>100</v>
      </c>
      <c r="D6" s="29">
        <f t="shared" si="0"/>
        <v>15400</v>
      </c>
      <c r="E6" s="50">
        <v>50</v>
      </c>
      <c r="F6" s="51">
        <f t="shared" si="1"/>
        <v>57.467532467532465</v>
      </c>
      <c r="G6" s="51">
        <f t="shared" si="2"/>
        <v>2873.3766233766232</v>
      </c>
      <c r="H6" s="52"/>
      <c r="I6" s="49">
        <v>8850</v>
      </c>
      <c r="J6" s="21">
        <f t="shared" si="3"/>
        <v>57.467532467532465</v>
      </c>
    </row>
    <row r="7" spans="1:10" ht="56">
      <c r="A7" s="18" t="s">
        <v>85</v>
      </c>
      <c r="B7" s="19">
        <v>4</v>
      </c>
      <c r="C7" s="20">
        <v>3500</v>
      </c>
      <c r="D7" s="28">
        <v>3500</v>
      </c>
      <c r="E7" s="53">
        <v>4</v>
      </c>
      <c r="F7" s="51">
        <f t="shared" si="1"/>
        <v>750</v>
      </c>
      <c r="G7" s="51">
        <f t="shared" si="2"/>
        <v>3000</v>
      </c>
      <c r="H7" s="52"/>
      <c r="I7" s="49">
        <v>3000</v>
      </c>
      <c r="J7" s="21">
        <f t="shared" si="3"/>
        <v>750</v>
      </c>
    </row>
    <row r="8" spans="1:10">
      <c r="A8" s="17" t="s">
        <v>86</v>
      </c>
      <c r="B8" s="24">
        <v>1</v>
      </c>
      <c r="C8" s="23">
        <v>15000</v>
      </c>
      <c r="D8" s="29">
        <f t="shared" ref="D8:D24" si="4">SUM(B8*C8)</f>
        <v>15000</v>
      </c>
      <c r="E8" s="50">
        <v>1</v>
      </c>
      <c r="F8" s="51">
        <f t="shared" si="1"/>
        <v>13000</v>
      </c>
      <c r="G8" s="51">
        <f t="shared" si="2"/>
        <v>13000</v>
      </c>
      <c r="H8" s="52"/>
      <c r="I8" s="49">
        <v>13000</v>
      </c>
      <c r="J8" s="21">
        <f t="shared" si="3"/>
        <v>13000</v>
      </c>
    </row>
    <row r="9" spans="1:10">
      <c r="A9" s="17" t="s">
        <v>87</v>
      </c>
      <c r="B9" s="24">
        <v>4</v>
      </c>
      <c r="C9" s="23">
        <v>100</v>
      </c>
      <c r="D9" s="29">
        <f t="shared" si="4"/>
        <v>400</v>
      </c>
      <c r="E9" s="50">
        <v>4</v>
      </c>
      <c r="F9" s="51">
        <f t="shared" si="1"/>
        <v>80</v>
      </c>
      <c r="G9" s="51">
        <f t="shared" si="2"/>
        <v>320</v>
      </c>
      <c r="H9" s="52"/>
      <c r="I9" s="49">
        <v>320</v>
      </c>
      <c r="J9" s="21">
        <f t="shared" si="3"/>
        <v>80</v>
      </c>
    </row>
    <row r="10" spans="1:10">
      <c r="A10" s="17" t="s">
        <v>88</v>
      </c>
      <c r="B10" s="24">
        <v>1</v>
      </c>
      <c r="C10" s="23">
        <v>400</v>
      </c>
      <c r="D10" s="29">
        <f t="shared" si="4"/>
        <v>400</v>
      </c>
      <c r="E10" s="50">
        <v>1</v>
      </c>
      <c r="F10" s="51">
        <f t="shared" si="1"/>
        <v>300</v>
      </c>
      <c r="G10" s="51">
        <f t="shared" si="2"/>
        <v>300</v>
      </c>
      <c r="H10" s="52"/>
      <c r="I10" s="49">
        <v>300</v>
      </c>
      <c r="J10" s="21">
        <f t="shared" si="3"/>
        <v>300</v>
      </c>
    </row>
    <row r="11" spans="1:10">
      <c r="A11" s="17" t="s">
        <v>89</v>
      </c>
      <c r="B11" s="24">
        <v>12</v>
      </c>
      <c r="C11" s="23">
        <v>60</v>
      </c>
      <c r="D11" s="29">
        <f t="shared" si="4"/>
        <v>720</v>
      </c>
      <c r="E11" s="50">
        <v>0</v>
      </c>
      <c r="F11" s="51">
        <f t="shared" si="1"/>
        <v>30</v>
      </c>
      <c r="G11" s="51">
        <f t="shared" si="2"/>
        <v>0</v>
      </c>
      <c r="H11" s="52"/>
      <c r="I11" s="49">
        <v>360</v>
      </c>
      <c r="J11" s="21">
        <f t="shared" si="3"/>
        <v>30</v>
      </c>
    </row>
    <row r="12" spans="1:10">
      <c r="A12" s="17" t="s">
        <v>90</v>
      </c>
      <c r="B12" s="24">
        <v>8</v>
      </c>
      <c r="C12" s="23">
        <v>100</v>
      </c>
      <c r="D12" s="29">
        <f t="shared" si="4"/>
        <v>800</v>
      </c>
      <c r="E12" s="50">
        <v>4</v>
      </c>
      <c r="F12" s="51">
        <f t="shared" si="1"/>
        <v>87</v>
      </c>
      <c r="G12" s="51">
        <f t="shared" si="2"/>
        <v>348</v>
      </c>
      <c r="H12" s="52"/>
      <c r="I12" s="49">
        <v>696</v>
      </c>
      <c r="J12" s="21">
        <f t="shared" si="3"/>
        <v>87</v>
      </c>
    </row>
    <row r="13" spans="1:10">
      <c r="A13" s="17" t="s">
        <v>91</v>
      </c>
      <c r="B13" s="27">
        <v>24</v>
      </c>
      <c r="C13" s="23">
        <v>50</v>
      </c>
      <c r="D13" s="29">
        <f t="shared" si="4"/>
        <v>1200</v>
      </c>
      <c r="E13" s="50">
        <v>12</v>
      </c>
      <c r="F13" s="51">
        <f t="shared" si="1"/>
        <v>30</v>
      </c>
      <c r="G13" s="51">
        <f t="shared" si="2"/>
        <v>360</v>
      </c>
      <c r="H13" s="52"/>
      <c r="I13" s="49">
        <v>720</v>
      </c>
      <c r="J13" s="21">
        <f t="shared" si="3"/>
        <v>30</v>
      </c>
    </row>
    <row r="14" spans="1:10">
      <c r="A14" s="17" t="s">
        <v>92</v>
      </c>
      <c r="B14" s="24">
        <v>3</v>
      </c>
      <c r="C14" s="23">
        <v>100</v>
      </c>
      <c r="D14" s="29">
        <f t="shared" si="4"/>
        <v>300</v>
      </c>
      <c r="E14" s="50">
        <v>3</v>
      </c>
      <c r="F14" s="51">
        <f t="shared" si="1"/>
        <v>87</v>
      </c>
      <c r="G14" s="51">
        <f t="shared" si="2"/>
        <v>261</v>
      </c>
      <c r="H14" s="52"/>
      <c r="I14" s="49">
        <v>261</v>
      </c>
      <c r="J14" s="21">
        <f t="shared" si="3"/>
        <v>87</v>
      </c>
    </row>
    <row r="15" spans="1:10">
      <c r="A15" s="54" t="s">
        <v>93</v>
      </c>
      <c r="B15" s="55">
        <v>1</v>
      </c>
      <c r="C15" s="56">
        <v>100</v>
      </c>
      <c r="D15" s="57">
        <f t="shared" si="4"/>
        <v>100</v>
      </c>
      <c r="E15" s="58">
        <v>1</v>
      </c>
      <c r="F15" s="51">
        <f t="shared" si="1"/>
        <v>0</v>
      </c>
      <c r="G15" s="59">
        <f t="shared" si="2"/>
        <v>0</v>
      </c>
      <c r="H15" s="52"/>
      <c r="I15" s="49"/>
      <c r="J15" s="21">
        <f t="shared" si="3"/>
        <v>0</v>
      </c>
    </row>
    <row r="16" spans="1:10">
      <c r="A16" s="17" t="s">
        <v>94</v>
      </c>
      <c r="B16" s="24">
        <v>1</v>
      </c>
      <c r="C16" s="23">
        <v>1500</v>
      </c>
      <c r="D16" s="29">
        <f t="shared" si="4"/>
        <v>1500</v>
      </c>
      <c r="E16" s="50">
        <v>1</v>
      </c>
      <c r="F16" s="51">
        <f t="shared" si="1"/>
        <v>1500</v>
      </c>
      <c r="G16" s="51">
        <f t="shared" si="2"/>
        <v>1500</v>
      </c>
      <c r="H16" s="52"/>
      <c r="I16" s="49">
        <v>1500</v>
      </c>
      <c r="J16" s="21">
        <f t="shared" si="3"/>
        <v>1500</v>
      </c>
    </row>
    <row r="17" spans="1:10">
      <c r="A17" s="60" t="s">
        <v>95</v>
      </c>
      <c r="B17" s="61">
        <v>1400</v>
      </c>
      <c r="C17" s="62">
        <v>1.28</v>
      </c>
      <c r="D17" s="63">
        <f t="shared" si="4"/>
        <v>1792</v>
      </c>
      <c r="E17" s="64">
        <v>0</v>
      </c>
      <c r="F17" s="51">
        <f t="shared" si="1"/>
        <v>0</v>
      </c>
      <c r="G17" s="65">
        <f t="shared" si="2"/>
        <v>0</v>
      </c>
      <c r="H17" s="66"/>
      <c r="I17" s="67"/>
      <c r="J17" s="21">
        <f t="shared" si="3"/>
        <v>0</v>
      </c>
    </row>
    <row r="18" spans="1:10">
      <c r="A18" s="17" t="s">
        <v>96</v>
      </c>
      <c r="B18" s="24">
        <v>1</v>
      </c>
      <c r="C18" s="23">
        <v>1000</v>
      </c>
      <c r="D18" s="29">
        <f t="shared" si="4"/>
        <v>1000</v>
      </c>
      <c r="E18" s="50">
        <v>1</v>
      </c>
      <c r="F18" s="51">
        <f t="shared" si="1"/>
        <v>750</v>
      </c>
      <c r="G18" s="51">
        <f t="shared" si="2"/>
        <v>750</v>
      </c>
      <c r="H18" s="52"/>
      <c r="I18" s="49">
        <v>750</v>
      </c>
      <c r="J18" s="21">
        <f t="shared" si="3"/>
        <v>750</v>
      </c>
    </row>
    <row r="19" spans="1:10" ht="70">
      <c r="A19" s="18" t="s">
        <v>97</v>
      </c>
      <c r="B19" s="25" t="s">
        <v>98</v>
      </c>
      <c r="C19" s="26">
        <v>1000</v>
      </c>
      <c r="D19" s="29">
        <v>1000</v>
      </c>
      <c r="E19" s="50">
        <v>2</v>
      </c>
      <c r="F19" s="51">
        <f t="shared" si="1"/>
        <v>56.666666666666664</v>
      </c>
      <c r="G19" s="51">
        <f>F19</f>
        <v>56.666666666666664</v>
      </c>
      <c r="H19" s="52"/>
      <c r="I19" s="49">
        <v>850</v>
      </c>
      <c r="J19" s="68">
        <f>I19/15</f>
        <v>56.666666666666664</v>
      </c>
    </row>
    <row r="20" spans="1:10">
      <c r="A20" s="17" t="s">
        <v>99</v>
      </c>
      <c r="B20" s="24">
        <v>1</v>
      </c>
      <c r="C20" s="23">
        <v>65</v>
      </c>
      <c r="D20" s="29">
        <f t="shared" si="4"/>
        <v>65</v>
      </c>
      <c r="E20" s="50">
        <v>0</v>
      </c>
      <c r="F20" s="51">
        <f t="shared" si="1"/>
        <v>60</v>
      </c>
      <c r="G20" s="51">
        <f t="shared" si="2"/>
        <v>0</v>
      </c>
      <c r="H20" s="52"/>
      <c r="I20" s="49">
        <v>60</v>
      </c>
      <c r="J20" s="21">
        <f t="shared" si="3"/>
        <v>60</v>
      </c>
    </row>
    <row r="21" spans="1:10">
      <c r="A21" s="54" t="s">
        <v>100</v>
      </c>
      <c r="B21" s="69">
        <v>0</v>
      </c>
      <c r="C21" s="56">
        <v>10</v>
      </c>
      <c r="D21" s="57">
        <f t="shared" si="4"/>
        <v>0</v>
      </c>
      <c r="E21" s="58">
        <v>0</v>
      </c>
      <c r="F21" s="51">
        <f t="shared" si="1"/>
        <v>0</v>
      </c>
      <c r="G21" s="59">
        <f t="shared" si="2"/>
        <v>0</v>
      </c>
      <c r="H21" s="52"/>
      <c r="I21" s="49"/>
    </row>
    <row r="22" spans="1:10">
      <c r="A22" s="54" t="s">
        <v>101</v>
      </c>
      <c r="B22" s="69">
        <v>1</v>
      </c>
      <c r="C22" s="56">
        <v>20</v>
      </c>
      <c r="D22" s="57">
        <f t="shared" si="4"/>
        <v>20</v>
      </c>
      <c r="E22" s="58">
        <v>0</v>
      </c>
      <c r="F22" s="51">
        <f t="shared" si="1"/>
        <v>0</v>
      </c>
      <c r="G22" s="59">
        <f t="shared" si="2"/>
        <v>0</v>
      </c>
      <c r="H22" s="52"/>
      <c r="I22" s="49"/>
      <c r="J22" s="21">
        <f t="shared" si="3"/>
        <v>0</v>
      </c>
    </row>
    <row r="23" spans="1:10">
      <c r="A23" s="60" t="s">
        <v>64</v>
      </c>
      <c r="B23" s="61">
        <v>1</v>
      </c>
      <c r="C23" s="62">
        <v>150</v>
      </c>
      <c r="D23" s="63">
        <f t="shared" si="4"/>
        <v>150</v>
      </c>
      <c r="E23" s="64">
        <v>0</v>
      </c>
      <c r="F23" s="51">
        <f t="shared" si="1"/>
        <v>0</v>
      </c>
      <c r="G23" s="65">
        <f t="shared" si="2"/>
        <v>0</v>
      </c>
      <c r="H23" s="66"/>
      <c r="I23" s="67"/>
      <c r="J23" s="21">
        <f t="shared" si="3"/>
        <v>0</v>
      </c>
    </row>
    <row r="24" spans="1:10">
      <c r="A24" s="60" t="s">
        <v>65</v>
      </c>
      <c r="B24" s="61">
        <v>3</v>
      </c>
      <c r="C24" s="62">
        <v>50</v>
      </c>
      <c r="D24" s="63">
        <f t="shared" si="4"/>
        <v>150</v>
      </c>
      <c r="E24" s="64">
        <v>0</v>
      </c>
      <c r="F24" s="51">
        <f t="shared" si="1"/>
        <v>0</v>
      </c>
      <c r="G24" s="65">
        <f t="shared" si="2"/>
        <v>0</v>
      </c>
      <c r="H24" s="66"/>
      <c r="I24" s="67"/>
      <c r="J24" s="21">
        <f t="shared" si="3"/>
        <v>0</v>
      </c>
    </row>
    <row r="25" spans="1:10" ht="56">
      <c r="A25" s="17" t="s">
        <v>102</v>
      </c>
      <c r="B25" s="22" t="s">
        <v>103</v>
      </c>
      <c r="C25" s="23">
        <v>3000</v>
      </c>
      <c r="D25" s="29">
        <v>3000</v>
      </c>
      <c r="E25" s="50"/>
      <c r="F25" s="51">
        <f t="shared" si="1"/>
        <v>3000</v>
      </c>
      <c r="G25" s="51">
        <f>F25</f>
        <v>3000</v>
      </c>
      <c r="H25" s="52"/>
      <c r="I25" s="49">
        <v>3000</v>
      </c>
      <c r="J25" s="68">
        <f>I25/1</f>
        <v>3000</v>
      </c>
    </row>
    <row r="26" spans="1:10">
      <c r="A26" s="17" t="s">
        <v>104</v>
      </c>
      <c r="B26" s="21">
        <v>1</v>
      </c>
      <c r="C26" s="23">
        <v>1000</v>
      </c>
      <c r="D26" s="29">
        <v>1000</v>
      </c>
      <c r="E26" s="50">
        <v>1</v>
      </c>
      <c r="F26" s="51">
        <f t="shared" si="1"/>
        <v>1000</v>
      </c>
      <c r="G26" s="51">
        <f>F26</f>
        <v>1000</v>
      </c>
      <c r="H26" s="52"/>
      <c r="I26" s="49">
        <v>1000</v>
      </c>
      <c r="J26" s="70">
        <f>I26/B26</f>
        <v>1000</v>
      </c>
    </row>
    <row r="27" spans="1:10">
      <c r="A27" s="17" t="s">
        <v>105</v>
      </c>
      <c r="B27" s="27">
        <v>4</v>
      </c>
      <c r="C27" s="23"/>
      <c r="D27" s="29"/>
      <c r="E27" s="50"/>
      <c r="F27" s="51">
        <f t="shared" si="1"/>
        <v>0</v>
      </c>
      <c r="G27" s="51"/>
      <c r="H27" s="52"/>
      <c r="I27" s="49"/>
      <c r="J27" s="21">
        <f t="shared" si="3"/>
        <v>0</v>
      </c>
    </row>
    <row r="28" spans="1:10">
      <c r="A28" s="17" t="s">
        <v>106</v>
      </c>
      <c r="B28" s="27">
        <v>1</v>
      </c>
      <c r="C28" s="23"/>
      <c r="D28" s="29"/>
      <c r="E28" s="50"/>
      <c r="F28" s="51">
        <f t="shared" si="1"/>
        <v>0</v>
      </c>
      <c r="G28" s="51"/>
      <c r="H28" s="52"/>
      <c r="I28" s="49"/>
      <c r="J28" s="21">
        <f t="shared" si="3"/>
        <v>0</v>
      </c>
    </row>
    <row r="29" spans="1:10" ht="28">
      <c r="A29" s="71" t="s">
        <v>107</v>
      </c>
      <c r="B29" s="72">
        <v>1</v>
      </c>
      <c r="C29" s="62">
        <v>65000</v>
      </c>
      <c r="D29" s="63">
        <v>65000</v>
      </c>
      <c r="E29" s="64">
        <v>1</v>
      </c>
      <c r="F29" s="51">
        <f t="shared" si="1"/>
        <v>0</v>
      </c>
      <c r="G29" s="65">
        <v>0</v>
      </c>
      <c r="H29" s="73"/>
      <c r="I29" s="67"/>
      <c r="J29" s="21">
        <f t="shared" si="3"/>
        <v>0</v>
      </c>
    </row>
    <row r="30" spans="1:10">
      <c r="C30" s="75"/>
      <c r="D30" s="76">
        <f>SUM(D4:D29)</f>
        <v>120147</v>
      </c>
      <c r="E30" s="76"/>
      <c r="F30" s="77"/>
      <c r="G30" s="77"/>
    </row>
    <row r="31" spans="1:10">
      <c r="D31" s="78">
        <f>SUM(D4:D28)</f>
        <v>55147</v>
      </c>
      <c r="G31" s="79">
        <f>SUM(G4:G29)</f>
        <v>28469.04329004329</v>
      </c>
      <c r="H31" s="68"/>
      <c r="I31" s="68">
        <f>SUM(I3:I30)</f>
        <v>40427</v>
      </c>
    </row>
  </sheetData>
  <mergeCells count="1">
    <mergeCell ref="E2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7" sqref="C7"/>
    </sheetView>
  </sheetViews>
  <sheetFormatPr defaultRowHeight="14"/>
  <cols>
    <col min="5" max="5" width="10.58203125" bestFit="1" customWidth="1"/>
  </cols>
  <sheetData>
    <row r="1" spans="1:5" ht="42.5" thickBot="1">
      <c r="A1" s="86"/>
      <c r="B1" s="87" t="s">
        <v>137</v>
      </c>
      <c r="C1" s="87" t="s">
        <v>138</v>
      </c>
      <c r="D1" s="87" t="s">
        <v>139</v>
      </c>
      <c r="E1" s="85"/>
    </row>
    <row r="2" spans="1:5" ht="42.5" thickBot="1">
      <c r="A2" s="88" t="s">
        <v>140</v>
      </c>
      <c r="B2" s="89">
        <v>55014</v>
      </c>
      <c r="C2" s="85"/>
      <c r="D2" s="89">
        <v>31303.93</v>
      </c>
      <c r="E2" s="90">
        <v>86317.93</v>
      </c>
    </row>
    <row r="3" spans="1:5" ht="42.5" thickBot="1">
      <c r="A3" s="88" t="s">
        <v>141</v>
      </c>
      <c r="B3" s="89">
        <v>61162.5</v>
      </c>
      <c r="C3" s="85"/>
      <c r="D3" s="89">
        <v>37280</v>
      </c>
      <c r="E3" s="90">
        <v>98442.5</v>
      </c>
    </row>
    <row r="4" spans="1:5" ht="14.5" thickBot="1">
      <c r="A4" s="88" t="s">
        <v>142</v>
      </c>
      <c r="B4" s="89">
        <v>73163.259999999995</v>
      </c>
      <c r="C4" s="85">
        <v>66295.509999999995</v>
      </c>
      <c r="D4" s="89">
        <v>31268.6</v>
      </c>
      <c r="E4" s="90">
        <v>97564.109999999986</v>
      </c>
    </row>
    <row r="5" spans="1:5" ht="28.5" thickBot="1">
      <c r="A5" s="88" t="s">
        <v>143</v>
      </c>
      <c r="B5" s="89">
        <v>68000</v>
      </c>
      <c r="C5" s="85"/>
      <c r="D5" s="89">
        <v>24400</v>
      </c>
      <c r="E5" s="90">
        <v>92400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workbookViewId="0">
      <selection activeCell="D23" sqref="D23"/>
    </sheetView>
  </sheetViews>
  <sheetFormatPr defaultColWidth="9.08203125" defaultRowHeight="14"/>
  <cols>
    <col min="1" max="1" width="33.9140625" style="2" bestFit="1" customWidth="1"/>
    <col min="2" max="2" width="39.4140625" style="2" customWidth="1"/>
    <col min="3" max="3" width="9.08203125" style="4"/>
    <col min="4" max="4" width="9.58203125" style="85" bestFit="1" customWidth="1"/>
    <col min="5" max="6" width="12.58203125" style="85" bestFit="1" customWidth="1"/>
    <col min="7" max="7" width="9.08203125" style="85"/>
    <col min="8" max="9" width="9.58203125" style="85" bestFit="1" customWidth="1"/>
    <col min="10" max="10" width="26.6640625" style="85" bestFit="1" customWidth="1"/>
    <col min="11" max="11" width="24" style="2" customWidth="1"/>
    <col min="12" max="16384" width="9.08203125" style="85"/>
  </cols>
  <sheetData>
    <row r="1" spans="1:11">
      <c r="A1" s="15" t="s">
        <v>0</v>
      </c>
      <c r="B1" s="9" t="s">
        <v>1</v>
      </c>
      <c r="C1" s="8" t="s">
        <v>2</v>
      </c>
      <c r="D1" s="5" t="s">
        <v>3</v>
      </c>
      <c r="E1" s="6" t="s">
        <v>4</v>
      </c>
      <c r="F1" s="6" t="s">
        <v>5</v>
      </c>
      <c r="G1" s="6" t="s">
        <v>7</v>
      </c>
      <c r="H1" s="6" t="s">
        <v>8</v>
      </c>
      <c r="I1" s="6" t="s">
        <v>9</v>
      </c>
      <c r="J1" s="6" t="s">
        <v>13</v>
      </c>
      <c r="K1" s="6" t="s">
        <v>113</v>
      </c>
    </row>
    <row r="2" spans="1:11">
      <c r="A2" s="37" t="s">
        <v>47</v>
      </c>
      <c r="B2" s="37"/>
      <c r="C2" s="10"/>
      <c r="D2" s="11"/>
      <c r="E2" s="12"/>
      <c r="F2" s="82">
        <f>SUM(F3:F12)</f>
        <v>17123.975535714286</v>
      </c>
      <c r="G2" s="12"/>
      <c r="H2" s="12"/>
      <c r="I2" s="12"/>
      <c r="J2" s="12"/>
    </row>
    <row r="3" spans="1:11" ht="42">
      <c r="A3" s="2" t="s">
        <v>6</v>
      </c>
      <c r="B3" s="2" t="s">
        <v>10</v>
      </c>
      <c r="C3" s="4" t="s">
        <v>108</v>
      </c>
      <c r="D3" s="85">
        <v>1</v>
      </c>
      <c r="E3" s="31">
        <f>1861885.26/112</f>
        <v>16623.975535714286</v>
      </c>
      <c r="F3" s="31">
        <f>D3*E3</f>
        <v>16623.975535714286</v>
      </c>
      <c r="G3" s="31"/>
      <c r="H3" s="31">
        <f>F3</f>
        <v>16623.975535714286</v>
      </c>
      <c r="I3" s="31"/>
      <c r="K3" s="91">
        <f>F2+F13+F27</f>
        <v>127341.90553571429</v>
      </c>
    </row>
    <row r="4" spans="1:11" ht="28" hidden="1">
      <c r="A4" s="2" t="s">
        <v>14</v>
      </c>
      <c r="B4" s="2" t="s">
        <v>15</v>
      </c>
      <c r="C4" s="4" t="s">
        <v>108</v>
      </c>
      <c r="D4" s="85">
        <v>1</v>
      </c>
      <c r="E4" s="31"/>
      <c r="F4" s="31">
        <f t="shared" ref="F4:F70" si="0">D4*E4</f>
        <v>0</v>
      </c>
      <c r="G4" s="31"/>
      <c r="H4" s="31"/>
      <c r="I4" s="31"/>
    </row>
    <row r="5" spans="1:11" ht="42" hidden="1">
      <c r="A5" s="2" t="s">
        <v>19</v>
      </c>
      <c r="B5" s="2" t="s">
        <v>18</v>
      </c>
      <c r="C5" s="4" t="s">
        <v>108</v>
      </c>
      <c r="D5" s="85">
        <v>1</v>
      </c>
      <c r="E5" s="31">
        <v>500</v>
      </c>
      <c r="F5" s="31">
        <f t="shared" si="0"/>
        <v>500</v>
      </c>
      <c r="G5" s="31"/>
      <c r="H5" s="31"/>
      <c r="I5" s="31"/>
      <c r="K5" s="2" t="s">
        <v>115</v>
      </c>
    </row>
    <row r="6" spans="1:11" ht="28" hidden="1">
      <c r="A6" s="2" t="s">
        <v>11</v>
      </c>
      <c r="B6" s="2" t="s">
        <v>20</v>
      </c>
      <c r="C6" s="4" t="s">
        <v>108</v>
      </c>
      <c r="E6" s="31"/>
      <c r="F6" s="31">
        <f t="shared" si="0"/>
        <v>0</v>
      </c>
      <c r="G6" s="31"/>
      <c r="H6" s="31"/>
      <c r="I6" s="31"/>
    </row>
    <row r="7" spans="1:11" ht="28" hidden="1">
      <c r="A7" s="2" t="s">
        <v>12</v>
      </c>
      <c r="B7" s="2" t="s">
        <v>21</v>
      </c>
      <c r="C7" s="4" t="s">
        <v>108</v>
      </c>
      <c r="E7" s="31"/>
      <c r="F7" s="31">
        <f t="shared" si="0"/>
        <v>0</v>
      </c>
      <c r="G7" s="31"/>
      <c r="H7" s="31"/>
      <c r="I7" s="31"/>
      <c r="K7" s="2" t="s">
        <v>74</v>
      </c>
    </row>
    <row r="8" spans="1:11" ht="28" hidden="1">
      <c r="A8" s="2" t="s">
        <v>16</v>
      </c>
      <c r="B8" s="2" t="s">
        <v>17</v>
      </c>
      <c r="C8" s="4" t="s">
        <v>108</v>
      </c>
      <c r="D8" s="85">
        <v>0</v>
      </c>
      <c r="E8" s="31">
        <v>0</v>
      </c>
      <c r="F8" s="31">
        <f t="shared" si="0"/>
        <v>0</v>
      </c>
      <c r="G8" s="31"/>
      <c r="H8" s="31"/>
      <c r="I8" s="31"/>
      <c r="K8" s="2" t="s">
        <v>116</v>
      </c>
    </row>
    <row r="9" spans="1:11" ht="31.5" hidden="1" customHeight="1">
      <c r="A9" s="2" t="s">
        <v>22</v>
      </c>
      <c r="B9" s="2" t="s">
        <v>26</v>
      </c>
      <c r="C9" s="4" t="s">
        <v>109</v>
      </c>
      <c r="E9" s="31"/>
      <c r="F9" s="31">
        <f t="shared" si="0"/>
        <v>0</v>
      </c>
      <c r="G9" s="31"/>
      <c r="H9" s="31"/>
      <c r="I9" s="31"/>
      <c r="K9" s="2" t="s">
        <v>30</v>
      </c>
    </row>
    <row r="10" spans="1:11" ht="28" hidden="1">
      <c r="A10" s="2" t="s">
        <v>23</v>
      </c>
      <c r="B10" s="2" t="s">
        <v>27</v>
      </c>
      <c r="C10" s="4" t="s">
        <v>109</v>
      </c>
      <c r="D10" s="85">
        <v>1</v>
      </c>
      <c r="E10" s="31">
        <v>0</v>
      </c>
      <c r="F10" s="31">
        <f t="shared" si="0"/>
        <v>0</v>
      </c>
      <c r="G10" s="31"/>
      <c r="H10" s="31"/>
      <c r="I10" s="31"/>
      <c r="J10" s="85" t="s">
        <v>132</v>
      </c>
    </row>
    <row r="11" spans="1:11" ht="28" hidden="1">
      <c r="A11" s="2" t="s">
        <v>24</v>
      </c>
      <c r="B11" s="2" t="s">
        <v>28</v>
      </c>
      <c r="C11" s="4" t="s">
        <v>108</v>
      </c>
      <c r="D11" s="85">
        <v>1</v>
      </c>
      <c r="E11" s="31">
        <v>0</v>
      </c>
      <c r="F11" s="31">
        <f t="shared" si="0"/>
        <v>0</v>
      </c>
      <c r="G11" s="31"/>
      <c r="H11" s="31"/>
      <c r="I11" s="31"/>
      <c r="J11" s="85" t="s">
        <v>133</v>
      </c>
      <c r="K11" s="2" t="s">
        <v>118</v>
      </c>
    </row>
    <row r="12" spans="1:11" hidden="1">
      <c r="A12" s="2" t="s">
        <v>25</v>
      </c>
      <c r="B12" s="2" t="s">
        <v>29</v>
      </c>
      <c r="C12" s="4" t="s">
        <v>108</v>
      </c>
      <c r="D12" s="85">
        <v>0</v>
      </c>
      <c r="E12" s="31">
        <v>0</v>
      </c>
      <c r="F12" s="31">
        <f t="shared" si="0"/>
        <v>0</v>
      </c>
      <c r="G12" s="31"/>
      <c r="H12" s="31"/>
      <c r="I12" s="31"/>
      <c r="J12" s="85" t="s">
        <v>134</v>
      </c>
      <c r="K12" s="2" t="s">
        <v>117</v>
      </c>
    </row>
    <row r="13" spans="1:11">
      <c r="A13" s="1" t="s">
        <v>48</v>
      </c>
      <c r="B13" s="3"/>
      <c r="C13" s="13"/>
      <c r="D13" s="35"/>
      <c r="E13" s="36"/>
      <c r="F13" s="83">
        <f>SUM(F14:F25)</f>
        <v>23900</v>
      </c>
      <c r="G13" s="36"/>
      <c r="H13" s="36"/>
      <c r="I13" s="36"/>
      <c r="J13" s="35"/>
      <c r="K13" s="3"/>
    </row>
    <row r="14" spans="1:11">
      <c r="A14" s="2" t="s">
        <v>50</v>
      </c>
      <c r="C14" s="4" t="s">
        <v>110</v>
      </c>
      <c r="D14" s="30">
        <f>ACCENTInputPrices!B8</f>
        <v>1</v>
      </c>
      <c r="E14" s="31">
        <f>ACCENTInputPrices!F8</f>
        <v>13000</v>
      </c>
      <c r="F14" s="31">
        <f t="shared" si="0"/>
        <v>13000</v>
      </c>
      <c r="G14" s="31"/>
      <c r="H14" s="31"/>
      <c r="I14" s="31"/>
      <c r="J14" s="85" t="s">
        <v>114</v>
      </c>
    </row>
    <row r="15" spans="1:11">
      <c r="A15" s="2" t="s">
        <v>49</v>
      </c>
      <c r="C15" s="4" t="s">
        <v>110</v>
      </c>
      <c r="D15" s="30">
        <f>ACCENTInputPrices!B9</f>
        <v>4</v>
      </c>
      <c r="E15" s="31">
        <f>ACCENTInputPrices!F9</f>
        <v>80</v>
      </c>
      <c r="F15" s="31">
        <f t="shared" si="0"/>
        <v>320</v>
      </c>
      <c r="G15" s="31"/>
      <c r="H15" s="31"/>
      <c r="I15" s="31"/>
      <c r="J15" s="85" t="s">
        <v>114</v>
      </c>
    </row>
    <row r="16" spans="1:11">
      <c r="A16" s="2" t="s">
        <v>53</v>
      </c>
      <c r="C16" s="4" t="s">
        <v>110</v>
      </c>
      <c r="D16" s="30">
        <f>ACCENTInputPrices!B18</f>
        <v>1</v>
      </c>
      <c r="E16" s="31">
        <f>ACCENTInputPrices!C18</f>
        <v>1000</v>
      </c>
      <c r="F16" s="31">
        <f t="shared" si="0"/>
        <v>1000</v>
      </c>
      <c r="G16" s="31"/>
      <c r="H16" s="31"/>
      <c r="I16" s="31"/>
      <c r="J16" s="85" t="s">
        <v>114</v>
      </c>
    </row>
    <row r="17" spans="1:11">
      <c r="A17" s="2" t="s">
        <v>51</v>
      </c>
      <c r="C17" s="4" t="s">
        <v>110</v>
      </c>
      <c r="D17" s="30">
        <f>ACCENTInputPrices!B16</f>
        <v>1</v>
      </c>
      <c r="E17" s="31">
        <f>ACCENTInputPrices!F16</f>
        <v>1500</v>
      </c>
      <c r="F17" s="31">
        <f t="shared" si="0"/>
        <v>1500</v>
      </c>
      <c r="G17" s="31"/>
      <c r="H17" s="31"/>
      <c r="I17" s="31"/>
      <c r="J17" s="85" t="s">
        <v>114</v>
      </c>
    </row>
    <row r="18" spans="1:11">
      <c r="A18" s="2" t="s">
        <v>52</v>
      </c>
      <c r="C18" s="4" t="s">
        <v>111</v>
      </c>
      <c r="D18" s="30"/>
      <c r="E18" s="31"/>
      <c r="F18" s="31">
        <f t="shared" si="0"/>
        <v>0</v>
      </c>
      <c r="G18" s="31"/>
      <c r="H18" s="31"/>
      <c r="I18" s="31"/>
    </row>
    <row r="19" spans="1:11">
      <c r="A19" s="2" t="s">
        <v>54</v>
      </c>
      <c r="D19" s="30">
        <v>1</v>
      </c>
      <c r="E19" s="31">
        <f>ACCENTInputPrices!F25</f>
        <v>3000</v>
      </c>
      <c r="F19" s="31">
        <f t="shared" si="0"/>
        <v>3000</v>
      </c>
      <c r="G19" s="31"/>
      <c r="H19" s="31"/>
      <c r="I19" s="31"/>
      <c r="J19" s="85" t="s">
        <v>114</v>
      </c>
    </row>
    <row r="20" spans="1:11">
      <c r="A20" s="2" t="s">
        <v>55</v>
      </c>
      <c r="D20" s="30">
        <v>1</v>
      </c>
      <c r="E20" s="31">
        <f>ACCENTInputPrices!F26</f>
        <v>1000</v>
      </c>
      <c r="F20" s="31">
        <f t="shared" si="0"/>
        <v>1000</v>
      </c>
      <c r="G20" s="31"/>
      <c r="H20" s="31"/>
      <c r="I20" s="31"/>
      <c r="J20" s="85" t="s">
        <v>114</v>
      </c>
    </row>
    <row r="21" spans="1:11">
      <c r="A21" s="2" t="s">
        <v>61</v>
      </c>
      <c r="D21" s="30">
        <v>4</v>
      </c>
      <c r="E21" s="31">
        <f>ACCENTInputPrices!F7</f>
        <v>750</v>
      </c>
      <c r="F21" s="31">
        <f t="shared" si="0"/>
        <v>3000</v>
      </c>
      <c r="G21" s="31"/>
      <c r="H21" s="31"/>
      <c r="I21" s="31"/>
      <c r="J21" s="85" t="s">
        <v>114</v>
      </c>
    </row>
    <row r="22" spans="1:11">
      <c r="A22" s="2" t="s">
        <v>67</v>
      </c>
      <c r="D22" s="30">
        <v>6</v>
      </c>
      <c r="E22" s="31">
        <v>180</v>
      </c>
      <c r="F22" s="31">
        <f t="shared" si="0"/>
        <v>1080</v>
      </c>
      <c r="G22" s="31"/>
      <c r="H22" s="31"/>
      <c r="I22" s="31"/>
      <c r="J22" s="85" t="s">
        <v>120</v>
      </c>
    </row>
    <row r="23" spans="1:11">
      <c r="A23" s="2" t="s">
        <v>121</v>
      </c>
      <c r="E23" s="31"/>
      <c r="F23" s="31"/>
      <c r="G23" s="31"/>
      <c r="H23" s="31"/>
      <c r="I23" s="31"/>
      <c r="J23" s="85" t="s">
        <v>135</v>
      </c>
    </row>
    <row r="24" spans="1:11">
      <c r="A24" s="2" t="s">
        <v>56</v>
      </c>
      <c r="D24" s="85">
        <f>ACCENTInputPrices!B28</f>
        <v>1</v>
      </c>
      <c r="E24" s="31">
        <f>ACCENTInputPrices!C28</f>
        <v>0</v>
      </c>
      <c r="F24" s="31">
        <f t="shared" si="0"/>
        <v>0</v>
      </c>
      <c r="G24" s="31"/>
      <c r="H24" s="31"/>
      <c r="I24" s="31"/>
      <c r="K24" s="2" t="s">
        <v>112</v>
      </c>
    </row>
    <row r="25" spans="1:11">
      <c r="A25" s="2" t="s">
        <v>57</v>
      </c>
      <c r="D25" s="85">
        <f>ACCENTInputPrices!B27</f>
        <v>4</v>
      </c>
      <c r="E25" s="31">
        <f>ACCENTInputPrices!C27</f>
        <v>0</v>
      </c>
      <c r="F25" s="31">
        <f t="shared" si="0"/>
        <v>0</v>
      </c>
      <c r="G25" s="31"/>
      <c r="H25" s="31"/>
      <c r="I25" s="31"/>
    </row>
    <row r="26" spans="1:11">
      <c r="A26" s="1" t="s">
        <v>58</v>
      </c>
      <c r="B26" s="3"/>
      <c r="C26" s="13"/>
      <c r="D26" s="35"/>
      <c r="E26" s="36"/>
      <c r="F26" s="36"/>
      <c r="G26" s="36"/>
      <c r="H26" s="36"/>
      <c r="I26" s="36"/>
      <c r="J26" s="35"/>
      <c r="K26" s="3"/>
    </row>
    <row r="27" spans="1:11">
      <c r="A27" s="16" t="s">
        <v>59</v>
      </c>
      <c r="B27" s="32"/>
      <c r="C27" s="14"/>
      <c r="D27" s="33"/>
      <c r="E27" s="34"/>
      <c r="F27" s="84">
        <f>SUM(F28:F33)</f>
        <v>86317.930000000008</v>
      </c>
      <c r="G27" s="34"/>
      <c r="H27" s="34"/>
      <c r="I27" s="34"/>
      <c r="J27" s="33"/>
      <c r="K27" s="32"/>
    </row>
    <row r="28" spans="1:11">
      <c r="A28" s="2" t="s">
        <v>31</v>
      </c>
      <c r="C28" s="4" t="s">
        <v>110</v>
      </c>
      <c r="D28" s="85">
        <f>200-D29</f>
        <v>200</v>
      </c>
      <c r="E28" s="31">
        <f>FurnitureBidders!B2/200</f>
        <v>275.07</v>
      </c>
      <c r="F28" s="31">
        <f>D28*E28</f>
        <v>55014</v>
      </c>
      <c r="G28" s="31"/>
      <c r="H28" s="31">
        <f>F28</f>
        <v>55014</v>
      </c>
      <c r="I28" s="31"/>
      <c r="J28" s="85" t="s">
        <v>144</v>
      </c>
      <c r="K28" s="2" t="s">
        <v>145</v>
      </c>
    </row>
    <row r="29" spans="1:11">
      <c r="A29" s="2" t="s">
        <v>33</v>
      </c>
      <c r="D29" s="85">
        <v>0</v>
      </c>
      <c r="E29" s="31">
        <f>ACCENTInputPrices!F6</f>
        <v>57.467532467532465</v>
      </c>
      <c r="F29" s="31">
        <f t="shared" ref="F29:F31" si="1">D29*E29</f>
        <v>0</v>
      </c>
      <c r="G29" s="31"/>
      <c r="H29" s="31">
        <f t="shared" ref="H29:H31" si="2">F29</f>
        <v>0</v>
      </c>
      <c r="I29" s="31"/>
      <c r="J29" s="85" t="s">
        <v>114</v>
      </c>
    </row>
    <row r="30" spans="1:11">
      <c r="A30" s="2" t="s">
        <v>32</v>
      </c>
      <c r="D30" s="85">
        <f>200-D31</f>
        <v>200</v>
      </c>
      <c r="E30" s="31">
        <f>FurnitureBidders!D2/200</f>
        <v>156.51965000000001</v>
      </c>
      <c r="F30" s="31">
        <f t="shared" si="1"/>
        <v>31303.930000000004</v>
      </c>
      <c r="G30" s="31"/>
      <c r="H30" s="31">
        <f t="shared" si="2"/>
        <v>31303.930000000004</v>
      </c>
      <c r="I30" s="31"/>
    </row>
    <row r="31" spans="1:11">
      <c r="A31" s="2" t="s">
        <v>34</v>
      </c>
      <c r="D31" s="85">
        <v>0</v>
      </c>
      <c r="E31" s="80">
        <f>ACCENTInputPrices!F5</f>
        <v>30</v>
      </c>
      <c r="F31" s="31">
        <f t="shared" si="1"/>
        <v>0</v>
      </c>
      <c r="G31" s="31"/>
      <c r="H31" s="31">
        <f t="shared" si="2"/>
        <v>0</v>
      </c>
      <c r="I31" s="31"/>
      <c r="J31" s="85" t="s">
        <v>114</v>
      </c>
    </row>
    <row r="32" spans="1:11">
      <c r="A32" s="2" t="s">
        <v>75</v>
      </c>
      <c r="D32" s="85">
        <v>200</v>
      </c>
      <c r="E32" s="31"/>
      <c r="F32" s="31">
        <f t="shared" si="0"/>
        <v>0</v>
      </c>
      <c r="G32" s="31"/>
      <c r="H32" s="31"/>
      <c r="I32" s="31">
        <f>F32</f>
        <v>0</v>
      </c>
      <c r="K32" s="2" t="s">
        <v>77</v>
      </c>
    </row>
    <row r="33" spans="1:11">
      <c r="A33" s="2" t="s">
        <v>76</v>
      </c>
      <c r="D33" s="85">
        <v>200</v>
      </c>
      <c r="E33" s="31"/>
      <c r="F33" s="31">
        <f t="shared" si="0"/>
        <v>0</v>
      </c>
      <c r="G33" s="31"/>
      <c r="H33" s="31"/>
      <c r="I33" s="31">
        <f>F33</f>
        <v>0</v>
      </c>
      <c r="K33" s="2" t="s">
        <v>77</v>
      </c>
    </row>
    <row r="34" spans="1:11">
      <c r="A34" s="16" t="s">
        <v>60</v>
      </c>
      <c r="B34" s="32"/>
      <c r="C34" s="14"/>
      <c r="D34" s="33"/>
      <c r="E34" s="34"/>
      <c r="F34" s="84">
        <f>SUM(F35:F40)</f>
        <v>4248</v>
      </c>
      <c r="G34" s="34"/>
      <c r="H34" s="34"/>
      <c r="I34" s="34"/>
      <c r="J34" s="33"/>
      <c r="K34" s="32"/>
    </row>
    <row r="35" spans="1:11">
      <c r="A35" s="2" t="s">
        <v>35</v>
      </c>
      <c r="D35" s="81">
        <f>ACCENTInputPrices!E12</f>
        <v>4</v>
      </c>
      <c r="E35" s="81">
        <f>ACCENTInputPrices!F12</f>
        <v>87</v>
      </c>
      <c r="F35" s="31">
        <f t="shared" si="0"/>
        <v>348</v>
      </c>
      <c r="G35" s="31"/>
      <c r="H35" s="31">
        <f>F35</f>
        <v>348</v>
      </c>
      <c r="I35" s="31"/>
    </row>
    <row r="36" spans="1:11">
      <c r="A36" s="2" t="s">
        <v>36</v>
      </c>
      <c r="D36" s="85">
        <v>4</v>
      </c>
      <c r="E36" s="31">
        <v>350</v>
      </c>
      <c r="F36" s="31">
        <f t="shared" si="0"/>
        <v>1400</v>
      </c>
      <c r="G36" s="31"/>
      <c r="H36" s="31">
        <f t="shared" ref="H36:H39" si="3">F36</f>
        <v>1400</v>
      </c>
      <c r="I36" s="31"/>
    </row>
    <row r="37" spans="1:11">
      <c r="A37" s="2" t="s">
        <v>70</v>
      </c>
      <c r="D37" s="85">
        <v>1</v>
      </c>
      <c r="E37" s="31">
        <v>1000</v>
      </c>
      <c r="F37" s="31">
        <f t="shared" si="0"/>
        <v>1000</v>
      </c>
      <c r="G37" s="31"/>
      <c r="H37" s="31">
        <f t="shared" si="3"/>
        <v>1000</v>
      </c>
      <c r="I37" s="31"/>
    </row>
    <row r="38" spans="1:11">
      <c r="A38" s="2" t="s">
        <v>71</v>
      </c>
      <c r="D38" s="85">
        <v>0</v>
      </c>
      <c r="E38" s="31"/>
      <c r="F38" s="31">
        <f t="shared" si="0"/>
        <v>0</v>
      </c>
      <c r="G38" s="31"/>
      <c r="H38" s="31">
        <f t="shared" si="3"/>
        <v>0</v>
      </c>
      <c r="I38" s="31"/>
      <c r="K38" s="2" t="s">
        <v>119</v>
      </c>
    </row>
    <row r="39" spans="1:11">
      <c r="A39" s="2" t="s">
        <v>72</v>
      </c>
      <c r="D39" s="85">
        <v>1</v>
      </c>
      <c r="E39" s="31">
        <v>500</v>
      </c>
      <c r="F39" s="31">
        <f t="shared" si="0"/>
        <v>500</v>
      </c>
      <c r="G39" s="31"/>
      <c r="H39" s="31">
        <f t="shared" si="3"/>
        <v>500</v>
      </c>
      <c r="I39" s="31"/>
    </row>
    <row r="40" spans="1:11">
      <c r="A40" s="2" t="s">
        <v>73</v>
      </c>
      <c r="D40" s="85">
        <v>1</v>
      </c>
      <c r="E40" s="31">
        <v>1000</v>
      </c>
      <c r="F40" s="31">
        <f t="shared" si="0"/>
        <v>1000</v>
      </c>
      <c r="G40" s="31"/>
      <c r="H40" s="31"/>
      <c r="I40" s="31">
        <f>F40</f>
        <v>1000</v>
      </c>
    </row>
    <row r="41" spans="1:11">
      <c r="A41" s="16" t="s">
        <v>63</v>
      </c>
      <c r="B41" s="32"/>
      <c r="C41" s="14"/>
      <c r="D41" s="33"/>
      <c r="E41" s="34"/>
      <c r="F41" s="84">
        <f>SUM(F42:F44)</f>
        <v>360</v>
      </c>
      <c r="G41" s="34"/>
      <c r="H41" s="34"/>
      <c r="I41" s="34"/>
      <c r="J41" s="33"/>
      <c r="K41" s="32"/>
    </row>
    <row r="42" spans="1:11">
      <c r="A42" s="2" t="s">
        <v>39</v>
      </c>
      <c r="D42" s="81">
        <f>ACCENTInputPrices!E13</f>
        <v>12</v>
      </c>
      <c r="E42" s="81">
        <f>ACCENTInputPrices!F13</f>
        <v>30</v>
      </c>
      <c r="F42" s="31">
        <f t="shared" si="0"/>
        <v>360</v>
      </c>
      <c r="G42" s="31"/>
      <c r="H42" s="31"/>
      <c r="I42" s="31"/>
    </row>
    <row r="43" spans="1:11" ht="28">
      <c r="A43" s="2" t="s">
        <v>42</v>
      </c>
      <c r="E43" s="31"/>
      <c r="F43" s="31">
        <f t="shared" si="0"/>
        <v>0</v>
      </c>
      <c r="G43" s="31"/>
      <c r="H43" s="31"/>
      <c r="I43" s="31"/>
      <c r="K43" s="2" t="s">
        <v>37</v>
      </c>
    </row>
    <row r="44" spans="1:11" ht="28">
      <c r="A44" s="2" t="s">
        <v>43</v>
      </c>
      <c r="E44" s="31"/>
      <c r="F44" s="31">
        <f t="shared" si="0"/>
        <v>0</v>
      </c>
      <c r="G44" s="31"/>
      <c r="H44" s="31"/>
      <c r="I44" s="31"/>
    </row>
    <row r="45" spans="1:11">
      <c r="A45" s="16" t="s">
        <v>62</v>
      </c>
      <c r="B45" s="32"/>
      <c r="C45" s="14"/>
      <c r="D45" s="33"/>
      <c r="E45" s="34"/>
      <c r="F45" s="84">
        <f>SUM(F46:F51)</f>
        <v>2184</v>
      </c>
      <c r="G45" s="34"/>
      <c r="H45" s="34"/>
      <c r="I45" s="34"/>
      <c r="J45" s="33"/>
      <c r="K45" s="32"/>
    </row>
    <row r="46" spans="1:11">
      <c r="A46" s="2" t="s">
        <v>40</v>
      </c>
      <c r="D46" s="81">
        <f>ACCENTInputPrices!E10</f>
        <v>1</v>
      </c>
      <c r="E46" s="81">
        <f>ACCENTInputPrices!F10</f>
        <v>300</v>
      </c>
      <c r="F46" s="31">
        <f t="shared" si="0"/>
        <v>300</v>
      </c>
      <c r="G46" s="31"/>
      <c r="H46" s="31">
        <f>F46</f>
        <v>300</v>
      </c>
      <c r="I46" s="31"/>
    </row>
    <row r="47" spans="1:11">
      <c r="A47" s="2" t="s">
        <v>41</v>
      </c>
      <c r="D47" s="85">
        <v>12</v>
      </c>
      <c r="E47" s="31">
        <v>157</v>
      </c>
      <c r="F47" s="31">
        <f t="shared" si="0"/>
        <v>1884</v>
      </c>
      <c r="G47" s="31"/>
      <c r="H47" s="31">
        <f t="shared" ref="H47:H50" si="4">F47</f>
        <v>1884</v>
      </c>
      <c r="I47" s="31"/>
    </row>
    <row r="48" spans="1:11" ht="28">
      <c r="A48" s="2" t="s">
        <v>44</v>
      </c>
      <c r="E48" s="31"/>
      <c r="F48" s="31">
        <f t="shared" si="0"/>
        <v>0</v>
      </c>
      <c r="G48" s="31"/>
      <c r="H48" s="31">
        <f t="shared" si="4"/>
        <v>0</v>
      </c>
      <c r="I48" s="31"/>
      <c r="K48" s="2" t="s">
        <v>37</v>
      </c>
    </row>
    <row r="49" spans="1:11">
      <c r="A49" s="2" t="s">
        <v>45</v>
      </c>
      <c r="E49" s="31"/>
      <c r="F49" s="31">
        <f t="shared" si="0"/>
        <v>0</v>
      </c>
      <c r="G49" s="31"/>
      <c r="H49" s="31">
        <f t="shared" si="4"/>
        <v>0</v>
      </c>
      <c r="I49" s="31"/>
    </row>
    <row r="50" spans="1:11">
      <c r="A50" s="2" t="s">
        <v>38</v>
      </c>
      <c r="E50" s="31"/>
      <c r="F50" s="31">
        <f t="shared" si="0"/>
        <v>0</v>
      </c>
      <c r="G50" s="31"/>
      <c r="H50" s="31">
        <f t="shared" si="4"/>
        <v>0</v>
      </c>
      <c r="I50" s="31"/>
    </row>
    <row r="51" spans="1:11">
      <c r="A51" s="2" t="s">
        <v>46</v>
      </c>
      <c r="E51" s="31"/>
      <c r="F51" s="31">
        <f t="shared" si="0"/>
        <v>0</v>
      </c>
      <c r="G51" s="31"/>
      <c r="H51" s="31"/>
      <c r="I51" s="31">
        <f>F51</f>
        <v>0</v>
      </c>
    </row>
    <row r="52" spans="1:11">
      <c r="A52" s="16" t="s">
        <v>69</v>
      </c>
      <c r="B52" s="32"/>
      <c r="C52" s="14"/>
      <c r="D52" s="33"/>
      <c r="E52" s="34"/>
      <c r="F52" s="84">
        <f>SUM(F53:F57)</f>
        <v>0</v>
      </c>
      <c r="G52" s="34"/>
      <c r="H52" s="34"/>
      <c r="I52" s="34"/>
      <c r="J52" s="33"/>
      <c r="K52" s="32"/>
    </row>
    <row r="53" spans="1:11">
      <c r="A53" s="2" t="s">
        <v>68</v>
      </c>
      <c r="E53" s="31"/>
      <c r="F53" s="31">
        <f t="shared" si="0"/>
        <v>0</v>
      </c>
      <c r="G53" s="31"/>
      <c r="H53" s="31"/>
      <c r="I53" s="31"/>
    </row>
    <row r="54" spans="1:11">
      <c r="A54" s="2" t="s">
        <v>64</v>
      </c>
      <c r="E54" s="31"/>
      <c r="F54" s="31">
        <f t="shared" si="0"/>
        <v>0</v>
      </c>
      <c r="G54" s="31"/>
      <c r="H54" s="31"/>
      <c r="I54" s="31"/>
    </row>
    <row r="55" spans="1:11">
      <c r="A55" s="2" t="s">
        <v>65</v>
      </c>
      <c r="E55" s="31"/>
      <c r="F55" s="31">
        <f t="shared" si="0"/>
        <v>0</v>
      </c>
      <c r="G55" s="31"/>
      <c r="H55" s="31"/>
      <c r="I55" s="31"/>
    </row>
    <row r="56" spans="1:11">
      <c r="A56" s="2" t="s">
        <v>66</v>
      </c>
      <c r="E56" s="31"/>
      <c r="F56" s="31">
        <f t="shared" si="0"/>
        <v>0</v>
      </c>
      <c r="G56" s="31"/>
      <c r="H56" s="31"/>
      <c r="I56" s="31"/>
    </row>
    <row r="57" spans="1:11">
      <c r="E57" s="31"/>
      <c r="F57" s="31">
        <f t="shared" si="0"/>
        <v>0</v>
      </c>
      <c r="G57" s="31"/>
      <c r="H57" s="31"/>
      <c r="I57" s="31"/>
    </row>
    <row r="58" spans="1:11">
      <c r="A58" s="16" t="s">
        <v>122</v>
      </c>
      <c r="B58" s="32"/>
      <c r="C58" s="14"/>
      <c r="D58" s="33"/>
      <c r="E58" s="34"/>
      <c r="F58" s="84">
        <f>SUM(F59:F60)</f>
        <v>0</v>
      </c>
      <c r="G58" s="34"/>
      <c r="H58" s="34"/>
      <c r="I58" s="34"/>
      <c r="J58" s="33"/>
      <c r="K58" s="32"/>
    </row>
    <row r="59" spans="1:11">
      <c r="A59" s="2" t="s">
        <v>123</v>
      </c>
      <c r="E59" s="31"/>
      <c r="F59" s="31">
        <f t="shared" si="0"/>
        <v>0</v>
      </c>
      <c r="G59" s="31"/>
      <c r="H59" s="31"/>
      <c r="I59" s="31"/>
      <c r="J59" s="85" t="s">
        <v>136</v>
      </c>
    </row>
    <row r="60" spans="1:11">
      <c r="E60" s="31"/>
      <c r="F60" s="31">
        <f t="shared" si="0"/>
        <v>0</v>
      </c>
      <c r="G60" s="31"/>
      <c r="H60" s="31"/>
      <c r="I60" s="31"/>
    </row>
    <row r="61" spans="1:11">
      <c r="A61" s="16" t="s">
        <v>124</v>
      </c>
      <c r="B61" s="32"/>
      <c r="C61" s="14"/>
      <c r="D61" s="33"/>
      <c r="E61" s="34"/>
      <c r="F61" s="34">
        <f>SUM(F62:F65)</f>
        <v>500</v>
      </c>
      <c r="G61" s="34"/>
      <c r="H61" s="34"/>
      <c r="I61" s="34"/>
      <c r="J61" s="33"/>
      <c r="K61" s="32"/>
    </row>
    <row r="62" spans="1:11">
      <c r="A62" s="2" t="s">
        <v>125</v>
      </c>
      <c r="D62" s="85">
        <v>1</v>
      </c>
      <c r="E62" s="31">
        <v>500</v>
      </c>
      <c r="F62" s="31">
        <f t="shared" si="0"/>
        <v>500</v>
      </c>
      <c r="G62" s="31"/>
      <c r="H62" s="31"/>
      <c r="I62" s="31"/>
    </row>
    <row r="63" spans="1:11">
      <c r="A63" s="2" t="s">
        <v>126</v>
      </c>
      <c r="D63" s="85">
        <v>1</v>
      </c>
      <c r="E63" s="31">
        <v>0</v>
      </c>
      <c r="F63" s="31">
        <f t="shared" si="0"/>
        <v>0</v>
      </c>
      <c r="G63" s="31"/>
      <c r="H63" s="31"/>
      <c r="I63" s="31"/>
      <c r="J63" s="85" t="s">
        <v>132</v>
      </c>
    </row>
    <row r="64" spans="1:11">
      <c r="E64" s="31"/>
      <c r="F64" s="31">
        <f t="shared" si="0"/>
        <v>0</v>
      </c>
      <c r="G64" s="31"/>
      <c r="H64" s="31"/>
      <c r="I64" s="31"/>
    </row>
    <row r="65" spans="5:9">
      <c r="E65" s="31"/>
      <c r="F65" s="31">
        <f t="shared" si="0"/>
        <v>0</v>
      </c>
      <c r="G65" s="31"/>
      <c r="H65" s="31"/>
      <c r="I65" s="31"/>
    </row>
    <row r="66" spans="5:9">
      <c r="E66" s="31"/>
      <c r="F66" s="31">
        <f t="shared" si="0"/>
        <v>0</v>
      </c>
      <c r="G66" s="31"/>
      <c r="H66" s="31"/>
      <c r="I66" s="31"/>
    </row>
    <row r="67" spans="5:9">
      <c r="E67" s="31"/>
      <c r="F67" s="31">
        <f t="shared" si="0"/>
        <v>0</v>
      </c>
      <c r="G67" s="31"/>
      <c r="H67" s="31"/>
      <c r="I67" s="31"/>
    </row>
    <row r="68" spans="5:9">
      <c r="E68" s="31"/>
      <c r="F68" s="31">
        <f t="shared" si="0"/>
        <v>0</v>
      </c>
      <c r="G68" s="31"/>
      <c r="H68" s="31"/>
      <c r="I68" s="31"/>
    </row>
    <row r="69" spans="5:9">
      <c r="E69" s="31"/>
      <c r="F69" s="31">
        <f t="shared" si="0"/>
        <v>0</v>
      </c>
      <c r="G69" s="31"/>
      <c r="H69" s="31"/>
      <c r="I69" s="31"/>
    </row>
    <row r="70" spans="5:9">
      <c r="E70" s="31"/>
      <c r="F70" s="31">
        <f t="shared" si="0"/>
        <v>0</v>
      </c>
      <c r="G70" s="31"/>
      <c r="H70" s="31"/>
      <c r="I70" s="31"/>
    </row>
    <row r="71" spans="5:9">
      <c r="E71" s="31"/>
      <c r="F71" s="31">
        <f t="shared" ref="F71:F72" si="5">D71*E71</f>
        <v>0</v>
      </c>
      <c r="G71" s="31"/>
      <c r="H71" s="31"/>
      <c r="I71" s="31"/>
    </row>
    <row r="72" spans="5:9">
      <c r="E72" s="31"/>
      <c r="F72" s="31">
        <f t="shared" si="5"/>
        <v>0</v>
      </c>
      <c r="G72" s="31"/>
      <c r="H72" s="31"/>
      <c r="I72" s="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11" sqref="B11"/>
    </sheetView>
  </sheetViews>
  <sheetFormatPr defaultRowHeight="14"/>
  <cols>
    <col min="1" max="1" width="20" bestFit="1" customWidth="1"/>
    <col min="2" max="2" width="24.58203125" customWidth="1"/>
    <col min="4" max="4" width="10.58203125" bestFit="1" customWidth="1"/>
    <col min="6" max="6" width="11.58203125" bestFit="1" customWidth="1"/>
  </cols>
  <sheetData>
    <row r="1" spans="1:6">
      <c r="A1" s="15" t="s">
        <v>0</v>
      </c>
      <c r="B1" s="9" t="s">
        <v>1</v>
      </c>
      <c r="C1" s="8" t="s">
        <v>2</v>
      </c>
      <c r="D1" s="5" t="s">
        <v>3</v>
      </c>
      <c r="E1" s="6" t="s">
        <v>4</v>
      </c>
      <c r="F1" s="6" t="s">
        <v>5</v>
      </c>
    </row>
    <row r="2" spans="1:6">
      <c r="A2" s="7" t="s">
        <v>146</v>
      </c>
      <c r="B2" s="92" t="s">
        <v>149</v>
      </c>
      <c r="C2" s="85" t="s">
        <v>152</v>
      </c>
      <c r="D2" s="93">
        <v>1000</v>
      </c>
      <c r="E2">
        <v>1</v>
      </c>
      <c r="F2" s="93">
        <f>D2*E2</f>
        <v>1000</v>
      </c>
    </row>
    <row r="3" spans="1:6" ht="42">
      <c r="A3" s="7" t="s">
        <v>147</v>
      </c>
      <c r="B3" s="92" t="s">
        <v>150</v>
      </c>
      <c r="C3" s="85" t="s">
        <v>152</v>
      </c>
      <c r="D3" s="93">
        <v>2000</v>
      </c>
      <c r="E3">
        <v>1.5</v>
      </c>
      <c r="F3" s="93">
        <f t="shared" ref="F3:F4" si="0">D3*E3</f>
        <v>3000</v>
      </c>
    </row>
    <row r="4" spans="1:6" ht="42">
      <c r="A4" s="7" t="s">
        <v>148</v>
      </c>
      <c r="B4" s="92" t="s">
        <v>151</v>
      </c>
      <c r="C4" s="85" t="s">
        <v>152</v>
      </c>
      <c r="D4" s="93">
        <v>500</v>
      </c>
      <c r="E4">
        <v>15</v>
      </c>
      <c r="F4" s="93">
        <f t="shared" si="0"/>
        <v>7500</v>
      </c>
    </row>
    <row r="5" spans="1:6">
      <c r="F5" s="93">
        <f>SUM(F2:F4)</f>
        <v>11500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3" sqref="G43"/>
    </sheetView>
  </sheetViews>
  <sheetFormatPr defaultRowHeight="1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854F06E8C45BB479B29AEF3FB85730C" ma:contentTypeVersion="34" ma:contentTypeDescription="A content type to manage public (operations) IDB documents" ma:contentTypeScope="" ma:versionID="2e0391205bc565d7814dc2e44e85c19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814702aba8c6d0d694c4eb99f1efbd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CTI/CBA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ATN/CO-16200-RG;</Approval_x0020_Number>
    <Phase xmlns="cdc7663a-08f0-4737-9e8c-148ce897a09c">ACTIVE</Phase>
    <Document_x0020_Author xmlns="cdc7663a-08f0-4737-9e8c-148ce897a09c">Gibson, Tamara Wynette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9f66c2ac-e890-4c67-bc5b-aa8615cd0dd8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446</Value>
      <Value>95</Value>
      <Value>44</Value>
      <Value>107</Value>
      <Value>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RG-T3021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R0000325810</Record_x0020_Number>
    <_dlc_DocId xmlns="cdc7663a-08f0-4737-9e8c-148ce897a09c">EZSHARE-799788073-11</_dlc_DocId>
    <_dlc_DocIdUrl xmlns="cdc7663a-08f0-4737-9e8c-148ce897a09c">
      <Url>https://idbg.sharepoint.com/teams/EZ-RG-TCP/RG-T3021/_layouts/15/DocIdRedir.aspx?ID=EZSHARE-799788073-11</Url>
      <Description>EZSHARE-799788073-11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329B189-7DE2-4694-9004-690E29C5D0FC}"/>
</file>

<file path=customXml/itemProps2.xml><?xml version="1.0" encoding="utf-8"?>
<ds:datastoreItem xmlns:ds="http://schemas.openxmlformats.org/officeDocument/2006/customXml" ds:itemID="{1CBC53CF-F67A-4E8F-A773-1FB60BE25E68}"/>
</file>

<file path=customXml/itemProps3.xml><?xml version="1.0" encoding="utf-8"?>
<ds:datastoreItem xmlns:ds="http://schemas.openxmlformats.org/officeDocument/2006/customXml" ds:itemID="{A66573E8-293C-467E-8D2C-A433AA3C02D2}"/>
</file>

<file path=customXml/itemProps4.xml><?xml version="1.0" encoding="utf-8"?>
<ds:datastoreItem xmlns:ds="http://schemas.openxmlformats.org/officeDocument/2006/customXml" ds:itemID="{167C716F-801E-4ED9-B4ED-FCB02FE2BA64}"/>
</file>

<file path=customXml/itemProps5.xml><?xml version="1.0" encoding="utf-8"?>
<ds:datastoreItem xmlns:ds="http://schemas.openxmlformats.org/officeDocument/2006/customXml" ds:itemID="{AD3D6CAA-23DA-44C6-91C8-80E78E37851E}"/>
</file>

<file path=customXml/itemProps6.xml><?xml version="1.0" encoding="utf-8"?>
<ds:datastoreItem xmlns:ds="http://schemas.openxmlformats.org/officeDocument/2006/customXml" ds:itemID="{5A4C8F31-BA0F-45C8-B0AE-CEBB4DD0E19F}"/>
</file>

<file path=customXml/itemProps7.xml><?xml version="1.0" encoding="utf-8"?>
<ds:datastoreItem xmlns:ds="http://schemas.openxmlformats.org/officeDocument/2006/customXml" ds:itemID="{85027F52-7E18-4527-8193-EC13A9633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PP</vt:lpstr>
      <vt:lpstr>ACCENTInputPrices</vt:lpstr>
      <vt:lpstr>FurnitureBidders</vt:lpstr>
      <vt:lpstr>CCIncubatorExtract</vt:lpstr>
      <vt:lpstr>PromotionalMaterialSubBudget</vt:lpstr>
      <vt:lpstr>Sheet2</vt:lpstr>
      <vt:lpstr>PP!Print_Area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Corporate Edition</dc:creator>
  <cp:keywords/>
  <cp:lastModifiedBy>Gibson, Tamara Wynette</cp:lastModifiedBy>
  <cp:lastPrinted>2015-11-24T19:46:07Z</cp:lastPrinted>
  <dcterms:created xsi:type="dcterms:W3CDTF">2014-11-21T00:56:16Z</dcterms:created>
  <dcterms:modified xsi:type="dcterms:W3CDTF">2017-05-19T18:26:09Z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446;#SCIENCE AND TECHNOLOGY|9f66c2ac-e890-4c67-bc5b-aa8615cd0dd8</vt:lpwstr>
  </property>
  <property fmtid="{D5CDD505-2E9C-101B-9397-08002B2CF9AE}" pid="8" name="Fund IDB">
    <vt:lpwstr>107;#TBD|d62f6e05-3e80-4abd-9bb4-5f10b4906ff6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95;#PRIVATE FIRMS AND SME DEVELOPMENT|c1e6207a-501c-43c6-a42a-7c1a019b2e26</vt:lpwstr>
  </property>
  <property fmtid="{D5CDD505-2E9C-101B-9397-08002B2CF9AE}" pid="11" name="_dlc_DocIdItemGuid">
    <vt:lpwstr>094532e9-b159-4c44-b78c-d0f64739aba2</vt:lpwstr>
  </property>
  <property fmtid="{D5CDD505-2E9C-101B-9397-08002B2CF9AE}" pid="12" name="Disclosure Activity">
    <vt:lpwstr>Approved TC document</vt:lpwstr>
  </property>
  <property fmtid="{D5CDD505-2E9C-101B-9397-08002B2CF9AE}" pid="13" name="ContentTypeId">
    <vt:lpwstr>0x0101001A458A224826124E8B45B1D613300CFC00E854F06E8C45BB479B29AEF3FB85730C</vt:lpwstr>
  </property>
</Properties>
</file>