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1.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https://idbg.sharepoint.com/teams/EZ-HA-LON/HA-L1137/15 LifeCycle Milestones/"/>
    </mc:Choice>
  </mc:AlternateContent>
  <xr:revisionPtr revIDLastSave="61" documentId="11_EBC70B82D2F2E5C5CC0E16F739525AF060C9F3FC" xr6:coauthVersionLast="36" xr6:coauthVersionMax="37" xr10:uidLastSave="{F5B38C66-E036-4FB1-887E-6D94268CE7D6}"/>
  <bookViews>
    <workbookView xWindow="0" yWindow="0" windowWidth="23040" windowHeight="9073" xr2:uid="{00000000-000D-0000-FFFF-FFFF00000000}"/>
  </bookViews>
  <sheets>
    <sheet name="Procurement Plan" sheetId="2" r:id="rId1"/>
  </sheets>
  <definedNames>
    <definedName name="_xlnm._FilterDatabase" localSheetId="0" hidden="1">'Procurement Plan'!$A$36:$N$64</definedName>
    <definedName name="_xlnm.Print_Titles" localSheetId="0">'Procurement Plan'!$1:$1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7" i="2" l="1"/>
  <c r="H62" i="2"/>
  <c r="H21" i="2"/>
  <c r="H13" i="2"/>
  <c r="H10" i="2"/>
  <c r="H69" i="2"/>
  <c r="H83" i="2"/>
  <c r="H11" i="2"/>
  <c r="H15" i="2" s="1"/>
  <c r="H22" i="2"/>
  <c r="H24" i="2"/>
  <c r="H7" i="2"/>
  <c r="H105" i="2"/>
  <c r="H104" i="2"/>
  <c r="H103" i="2"/>
  <c r="H96" i="2"/>
  <c r="H54" i="2"/>
  <c r="H63" i="2" s="1"/>
  <c r="H55" i="2"/>
  <c r="H64" i="2"/>
  <c r="H108" i="2"/>
  <c r="H95" i="2"/>
  <c r="H97" i="2"/>
  <c r="H98" i="2"/>
  <c r="H99" i="2"/>
  <c r="H33" i="2"/>
  <c r="H31" i="2"/>
  <c r="H12" i="2"/>
  <c r="H111" i="2"/>
  <c r="H110" i="2"/>
  <c r="H109" i="2"/>
  <c r="H107" i="2"/>
  <c r="H106" i="2"/>
  <c r="H100" i="2"/>
  <c r="H102" i="2"/>
  <c r="H101" i="2"/>
  <c r="H92" i="2"/>
  <c r="H91" i="2"/>
  <c r="H90" i="2"/>
  <c r="H89" i="2"/>
  <c r="H112" i="2" s="1"/>
  <c r="H114" i="2" s="1"/>
  <c r="H32" i="2"/>
  <c r="H23" i="2"/>
  <c r="H82" i="2"/>
  <c r="H84" i="2"/>
  <c r="H14" i="2" l="1"/>
</calcChain>
</file>

<file path=xl/sharedStrings.xml><?xml version="1.0" encoding="utf-8"?>
<sst xmlns="http://schemas.openxmlformats.org/spreadsheetml/2006/main" count="593" uniqueCount="210">
  <si>
    <t>PROCUREMENT PLAN</t>
  </si>
  <si>
    <t>HA-L1137 Temporary Safety Net and Skills for Youth</t>
  </si>
  <si>
    <t>GOODS AND SERVICES (B)</t>
  </si>
  <si>
    <t>Reference Code (1)</t>
  </si>
  <si>
    <t>Component and Activity</t>
  </si>
  <si>
    <t>Associated product</t>
  </si>
  <si>
    <t>Estimated duration (in months)</t>
  </si>
  <si>
    <t>Principal Project Procurement Activity</t>
  </si>
  <si>
    <t>Procurement Method (2)</t>
  </si>
  <si>
    <t>Review by the Bank                            Ex Ante /Ex Post (3)</t>
  </si>
  <si>
    <t>Estimated Cost (USD):</t>
  </si>
  <si>
    <t>Source of financing and percentage</t>
  </si>
  <si>
    <t>Estimated Dates</t>
  </si>
  <si>
    <t>Commentaires                       (For SS/SSS)   identify the name of the firm and the clause from the Procurement Policies of the IDB</t>
  </si>
  <si>
    <t>Technical Review / Status : Pending, in process, awarded, cancelled (4)</t>
  </si>
  <si>
    <t xml:space="preserve"> % BID:</t>
  </si>
  <si>
    <t>% Local:</t>
  </si>
  <si>
    <t>Specific Procurement Notice (Tentative Publication Date)</t>
  </si>
  <si>
    <t>Contract signature (Estimated Date)</t>
  </si>
  <si>
    <r>
      <rPr>
        <b/>
        <sz val="10"/>
        <rFont val="Arial"/>
        <family val="2"/>
      </rPr>
      <t>ICB</t>
    </r>
    <r>
      <rPr>
        <sz val="10"/>
        <rFont val="Arial"/>
        <family val="2"/>
      </rPr>
      <t>/1137/</t>
    </r>
    <r>
      <rPr>
        <b/>
        <sz val="10"/>
        <rFont val="Arial"/>
        <family val="2"/>
      </rPr>
      <t>FAES-MAST</t>
    </r>
    <r>
      <rPr>
        <sz val="10"/>
        <rFont val="Arial"/>
        <family val="2"/>
      </rPr>
      <t>/2018-G-01</t>
    </r>
  </si>
  <si>
    <t>3.2, 3.12</t>
  </si>
  <si>
    <t>5 Vehicles (all terrain)</t>
  </si>
  <si>
    <t>ICB</t>
  </si>
  <si>
    <t>Ex-Ante</t>
  </si>
  <si>
    <t>Pending</t>
  </si>
  <si>
    <t>FAES/MSAT</t>
  </si>
  <si>
    <t>(one for MAST for public intermediation office, one for central level, and 3 for regional offices (Nord-ouest, Ouest, x?)</t>
  </si>
  <si>
    <r>
      <rPr>
        <b/>
        <sz val="10"/>
        <rFont val="Arial"/>
        <family val="2"/>
      </rPr>
      <t>ICB</t>
    </r>
    <r>
      <rPr>
        <sz val="10"/>
        <rFont val="Arial"/>
        <family val="2"/>
      </rPr>
      <t>/1137/</t>
    </r>
    <r>
      <rPr>
        <b/>
        <sz val="10"/>
        <rFont val="Arial"/>
        <family val="2"/>
      </rPr>
      <t>MAST</t>
    </r>
    <r>
      <rPr>
        <sz val="10"/>
        <rFont val="Arial"/>
        <family val="2"/>
      </rPr>
      <t>/2018-G-01</t>
    </r>
  </si>
  <si>
    <t>IT equipment for Public Intermediation Service Office.</t>
  </si>
  <si>
    <t>Ex Ante</t>
  </si>
  <si>
    <t>MAST</t>
  </si>
  <si>
    <r>
      <rPr>
        <b/>
        <sz val="10"/>
        <rFont val="Arial"/>
        <family val="2"/>
      </rPr>
      <t>ICB</t>
    </r>
    <r>
      <rPr>
        <sz val="10"/>
        <rFont val="Arial"/>
        <family val="2"/>
      </rPr>
      <t>/1137/</t>
    </r>
    <r>
      <rPr>
        <b/>
        <sz val="10"/>
        <rFont val="Arial"/>
        <family val="2"/>
      </rPr>
      <t>FAES</t>
    </r>
    <r>
      <rPr>
        <sz val="10"/>
        <rFont val="Arial"/>
        <family val="2"/>
      </rPr>
      <t>/2018-G-01</t>
    </r>
  </si>
  <si>
    <t>IT equipment for Central FAES and Regional Offices</t>
  </si>
  <si>
    <t>FAES</t>
  </si>
  <si>
    <r>
      <rPr>
        <b/>
        <sz val="10"/>
        <rFont val="Arial"/>
        <family val="2"/>
      </rPr>
      <t>NCB</t>
    </r>
    <r>
      <rPr>
        <sz val="10"/>
        <rFont val="Arial"/>
        <family val="2"/>
      </rPr>
      <t>/1137/</t>
    </r>
    <r>
      <rPr>
        <b/>
        <sz val="10"/>
        <rFont val="Arial"/>
        <family val="2"/>
      </rPr>
      <t>FAES-MAST</t>
    </r>
    <r>
      <rPr>
        <sz val="10"/>
        <rFont val="Arial"/>
        <family val="2"/>
      </rPr>
      <t>/2018-G-01</t>
    </r>
  </si>
  <si>
    <t>Office Equipment (30 desks, 30 chairs and 8 filing cabinets) for FAES Central and Regional Offices</t>
  </si>
  <si>
    <t>NCB</t>
  </si>
  <si>
    <t>FAES $53,400 and MAST $10,000</t>
  </si>
  <si>
    <r>
      <rPr>
        <b/>
        <sz val="10"/>
        <rFont val="Arial"/>
        <family val="2"/>
      </rPr>
      <t>PC</t>
    </r>
    <r>
      <rPr>
        <sz val="10"/>
        <rFont val="Arial"/>
        <family val="2"/>
      </rPr>
      <t>/1137/</t>
    </r>
    <r>
      <rPr>
        <b/>
        <sz val="10"/>
        <rFont val="Arial"/>
        <family val="2"/>
      </rPr>
      <t>FAES</t>
    </r>
    <r>
      <rPr>
        <sz val="10"/>
        <rFont val="Arial"/>
        <family val="2"/>
      </rPr>
      <t>/2018-G-01</t>
    </r>
  </si>
  <si>
    <t>Supplies and office equipment - 3 work-center printers, 1 projector, 6 cameras (FAES Central and Regional Offices)</t>
  </si>
  <si>
    <t>PC</t>
  </si>
  <si>
    <r>
      <rPr>
        <b/>
        <sz val="10"/>
        <rFont val="Arial"/>
        <family val="2"/>
      </rPr>
      <t>PC</t>
    </r>
    <r>
      <rPr>
        <sz val="10"/>
        <rFont val="Arial"/>
        <family val="2"/>
      </rPr>
      <t>/1137/</t>
    </r>
    <r>
      <rPr>
        <b/>
        <sz val="10"/>
        <rFont val="Arial"/>
        <family val="2"/>
      </rPr>
      <t>FAES</t>
    </r>
    <r>
      <rPr>
        <sz val="10"/>
        <rFont val="Arial"/>
        <family val="2"/>
      </rPr>
      <t>/2018-G-02</t>
    </r>
  </si>
  <si>
    <t>7 Supervision kits without cameras (GPS, metric ribbons, etc.) FAES Central and Regional Offices</t>
  </si>
  <si>
    <t>TOTAL MAST</t>
  </si>
  <si>
    <t>TOTAL FAES</t>
  </si>
  <si>
    <t>TOTAL</t>
  </si>
  <si>
    <t>WORKS (T)</t>
  </si>
  <si>
    <t>Review by the Bank                            Ex Ante /Ex Post</t>
  </si>
  <si>
    <t>Commentaires                       ((Pour SS/SSS (3)  identify the name of the firm and the clause from the Procurement Policies of the IDB))</t>
  </si>
  <si>
    <r>
      <rPr>
        <b/>
        <sz val="10"/>
        <rFont val="Arial"/>
        <family val="2"/>
      </rPr>
      <t>NCB</t>
    </r>
    <r>
      <rPr>
        <sz val="10"/>
        <rFont val="Arial"/>
        <family val="2"/>
      </rPr>
      <t>/1137/MAST/2018/W-01</t>
    </r>
  </si>
  <si>
    <t>Reconditioning of physical space in the offices of the Public Labor Intermediation Service</t>
  </si>
  <si>
    <r>
      <rPr>
        <b/>
        <sz val="10"/>
        <rFont val="Arial"/>
        <family val="2"/>
      </rPr>
      <t>NCB</t>
    </r>
    <r>
      <rPr>
        <sz val="10"/>
        <rFont val="Arial"/>
        <family val="2"/>
      </rPr>
      <t>/1137/FAES/2018/W-01</t>
    </r>
  </si>
  <si>
    <t>Reconditionning of the areas of (a) the Procurement Unit, (b) the DF and the Internal Audit Unit, (c ) Extension of the filing space, and (d) Rehabilitation of the DPRI area</t>
  </si>
  <si>
    <t>Procurement area, DF and Internal Audit Unit - $30K, extension filing space $20k and Rehabilitation DPRI $10k</t>
  </si>
  <si>
    <t>Total MAST</t>
  </si>
  <si>
    <t>Total FAES</t>
  </si>
  <si>
    <t>NON CONSULTING SERVICES  (S)</t>
  </si>
  <si>
    <r>
      <rPr>
        <b/>
        <sz val="10"/>
        <rFont val="Arial"/>
        <family val="2"/>
      </rPr>
      <t>NCB</t>
    </r>
    <r>
      <rPr>
        <sz val="10"/>
        <rFont val="Arial"/>
        <family val="2"/>
      </rPr>
      <t>/1137/MAST/2020/S-01</t>
    </r>
  </si>
  <si>
    <t>Printing services for the publication of regional and sector studies</t>
  </si>
  <si>
    <t>NA</t>
  </si>
  <si>
    <r>
      <rPr>
        <b/>
        <sz val="10"/>
        <rFont val="Arial"/>
        <family val="2"/>
      </rPr>
      <t>PC</t>
    </r>
    <r>
      <rPr>
        <sz val="10"/>
        <rFont val="Arial"/>
        <family val="2"/>
      </rPr>
      <t>/1137/FAES/2018/S-01</t>
    </r>
  </si>
  <si>
    <t xml:space="preserve">Printing and copying document services rectruited </t>
  </si>
  <si>
    <t>Recommend to proceed with an open contract process, valid for 1 year, based on unit prices (photocopies)</t>
  </si>
  <si>
    <t xml:space="preserve">CONSULTING  FIRMS    (CF)                                                                                                                                            </t>
  </si>
  <si>
    <t>Associated output</t>
  </si>
  <si>
    <t>Status : Pending, in process, awarded, cancelled (4)</t>
  </si>
  <si>
    <r>
      <rPr>
        <b/>
        <sz val="10"/>
        <rFont val="Arial"/>
        <family val="2"/>
      </rPr>
      <t>QCBS</t>
    </r>
    <r>
      <rPr>
        <sz val="10"/>
        <rFont val="Arial"/>
        <family val="2"/>
      </rPr>
      <t>/1137/MAST/2018/CF-01</t>
    </r>
  </si>
  <si>
    <t>QCBS</t>
  </si>
  <si>
    <r>
      <rPr>
        <b/>
        <sz val="10"/>
        <rFont val="Arial"/>
        <family val="2"/>
      </rPr>
      <t>SSS</t>
    </r>
    <r>
      <rPr>
        <sz val="10"/>
        <rFont val="Arial"/>
        <family val="2"/>
      </rPr>
      <t>/1137/MAST/2018/CF/01</t>
    </r>
  </si>
  <si>
    <t>2.4, 2.5, 2.6, 2.7, 2.8, 2.9. 2.10</t>
  </si>
  <si>
    <t>Firm for the design and implementation of Incubation Training Program for Youth</t>
  </si>
  <si>
    <t>SSS</t>
  </si>
  <si>
    <t>Justify SED - Otawa University</t>
  </si>
  <si>
    <r>
      <rPr>
        <b/>
        <sz val="10"/>
        <rFont val="Arial"/>
        <family val="2"/>
      </rPr>
      <t>SSS</t>
    </r>
    <r>
      <rPr>
        <sz val="10"/>
        <rFont val="Arial"/>
        <family val="2"/>
      </rPr>
      <t>/1137/MAST/2018/CF-02</t>
    </r>
  </si>
  <si>
    <t>3.8, 3.9, 3.10</t>
  </si>
  <si>
    <t>Design and provide technical support for the implementation of Public Labor Intermediation Service (Pole d'emploi)</t>
  </si>
  <si>
    <t>Justify SED</t>
  </si>
  <si>
    <r>
      <rPr>
        <b/>
        <sz val="10"/>
        <rFont val="Arial"/>
        <family val="2"/>
      </rPr>
      <t>CQS</t>
    </r>
    <r>
      <rPr>
        <sz val="10"/>
        <rFont val="Arial"/>
        <family val="2"/>
      </rPr>
      <t>/1137/MAST/2018/CF-01</t>
    </r>
  </si>
  <si>
    <t>Consulting firm to design the Road Map for the Labor Market Information System</t>
  </si>
  <si>
    <t>CQS</t>
  </si>
  <si>
    <r>
      <rPr>
        <b/>
        <sz val="10"/>
        <rFont val="Arial"/>
        <family val="2"/>
      </rPr>
      <t>CQS</t>
    </r>
    <r>
      <rPr>
        <sz val="10"/>
        <rFont val="Arial"/>
        <family val="2"/>
      </rPr>
      <t>/1137/MAST/2018/CF-02</t>
    </r>
    <r>
      <rPr>
        <sz val="11"/>
        <color theme="1"/>
        <rFont val="Calibri"/>
        <family val="2"/>
        <scheme val="minor"/>
      </rPr>
      <t/>
    </r>
  </si>
  <si>
    <t>Consulting firm for design the blue print of the Digital Labor Intermediation Platform and provide technical support to its implementation</t>
  </si>
  <si>
    <r>
      <rPr>
        <b/>
        <sz val="10"/>
        <rFont val="Arial"/>
        <family val="2"/>
      </rPr>
      <t>CQS</t>
    </r>
    <r>
      <rPr>
        <sz val="10"/>
        <rFont val="Arial"/>
        <family val="2"/>
      </rPr>
      <t>/1137/MAST/2018/CF-03</t>
    </r>
    <r>
      <rPr>
        <sz val="11"/>
        <color theme="1"/>
        <rFont val="Calibri"/>
        <family val="2"/>
        <scheme val="minor"/>
      </rPr>
      <t/>
    </r>
  </si>
  <si>
    <t>Consulting Firm to support strengthening of beneficiary information system (SIMAST)</t>
  </si>
  <si>
    <t>Ex-ante</t>
  </si>
  <si>
    <r>
      <rPr>
        <b/>
        <sz val="10"/>
        <rFont val="Arial"/>
        <family val="2"/>
      </rPr>
      <t>CQS</t>
    </r>
    <r>
      <rPr>
        <sz val="10"/>
        <rFont val="Arial"/>
        <family val="2"/>
      </rPr>
      <t>/1137/MAST/2018/CF-04</t>
    </r>
    <r>
      <rPr>
        <sz val="11"/>
        <color theme="1"/>
        <rFont val="Calibri"/>
        <family val="2"/>
        <scheme val="minor"/>
      </rPr>
      <t/>
    </r>
  </si>
  <si>
    <t>n/a</t>
  </si>
  <si>
    <t xml:space="preserve">Consulting Firm for monitoring training activities and to conduct middle term evaluation of the intermediation activities (at the second year that the services are in place). </t>
  </si>
  <si>
    <r>
      <rPr>
        <b/>
        <sz val="10"/>
        <rFont val="Arial"/>
        <family val="2"/>
      </rPr>
      <t>CQS</t>
    </r>
    <r>
      <rPr>
        <sz val="10"/>
        <rFont val="Arial"/>
        <family val="2"/>
      </rPr>
      <t>/1137/MAST/2018/CF-05</t>
    </r>
    <r>
      <rPr>
        <sz val="11"/>
        <color theme="1"/>
        <rFont val="Calibri"/>
        <family val="2"/>
        <scheme val="minor"/>
      </rPr>
      <t/>
    </r>
  </si>
  <si>
    <t>Consulting firm to conduct sector and regional studies</t>
  </si>
  <si>
    <t>SSS/1137/MAST/2018/CF-03</t>
  </si>
  <si>
    <t>International seminars</t>
  </si>
  <si>
    <r>
      <rPr>
        <b/>
        <sz val="10"/>
        <rFont val="Arial"/>
        <family val="2"/>
      </rPr>
      <t>CQS</t>
    </r>
    <r>
      <rPr>
        <sz val="10"/>
        <rFont val="Arial"/>
        <family val="2"/>
      </rPr>
      <t>/1137/MAST/2018/CF-06</t>
    </r>
    <r>
      <rPr>
        <sz val="11"/>
        <color theme="1"/>
        <rFont val="Calibri"/>
        <family val="2"/>
        <scheme val="minor"/>
      </rPr>
      <t/>
    </r>
  </si>
  <si>
    <t>Implementation of the communication strategy about labor intermediation services</t>
  </si>
  <si>
    <r>
      <rPr>
        <b/>
        <sz val="10"/>
        <rFont val="Arial"/>
        <family val="2"/>
      </rPr>
      <t>CQS</t>
    </r>
    <r>
      <rPr>
        <sz val="10"/>
        <rFont val="Arial"/>
        <family val="2"/>
      </rPr>
      <t>/1137/MAST/2018/CF-07</t>
    </r>
    <r>
      <rPr>
        <sz val="11"/>
        <color theme="1"/>
        <rFont val="Calibri"/>
        <family val="2"/>
        <scheme val="minor"/>
      </rPr>
      <t/>
    </r>
  </si>
  <si>
    <t>Implementation of the training plan of the staff of the Public Labor Intermediation Service</t>
  </si>
  <si>
    <r>
      <rPr>
        <b/>
        <sz val="10"/>
        <rFont val="Arial"/>
        <family val="2"/>
      </rPr>
      <t>CQS</t>
    </r>
    <r>
      <rPr>
        <sz val="10"/>
        <rFont val="Arial"/>
        <family val="2"/>
      </rPr>
      <t>/1137/MAST/2018/CF-08</t>
    </r>
    <r>
      <rPr>
        <sz val="11"/>
        <color theme="1"/>
        <rFont val="Calibri"/>
        <family val="2"/>
        <scheme val="minor"/>
      </rPr>
      <t/>
    </r>
  </si>
  <si>
    <t>Consulting firm for the design of the Digital Skills Training Program</t>
  </si>
  <si>
    <r>
      <rPr>
        <b/>
        <sz val="10"/>
        <rFont val="Arial"/>
        <family val="2"/>
      </rPr>
      <t>CQS</t>
    </r>
    <r>
      <rPr>
        <sz val="10"/>
        <rFont val="Arial"/>
        <family val="2"/>
      </rPr>
      <t>/1137/MAST/2018/CF-09</t>
    </r>
    <r>
      <rPr>
        <sz val="11"/>
        <color theme="1"/>
        <rFont val="Calibri"/>
        <family val="2"/>
        <scheme val="minor"/>
      </rPr>
      <t/>
    </r>
  </si>
  <si>
    <t>Consulting firm for the design of theApprenticeship Program</t>
  </si>
  <si>
    <r>
      <rPr>
        <b/>
        <sz val="10"/>
        <rFont val="Arial"/>
        <family val="2"/>
      </rPr>
      <t>CQS</t>
    </r>
    <r>
      <rPr>
        <sz val="10"/>
        <rFont val="Arial"/>
        <family val="2"/>
      </rPr>
      <t>/1137/MAST/2019/CF-10</t>
    </r>
  </si>
  <si>
    <t>Implementation of the communication strategy with jobseekers and employers</t>
  </si>
  <si>
    <r>
      <rPr>
        <b/>
        <sz val="10"/>
        <rFont val="Arial"/>
        <family val="2"/>
      </rPr>
      <t>QCBS</t>
    </r>
    <r>
      <rPr>
        <sz val="10"/>
        <rFont val="Arial"/>
        <family val="2"/>
      </rPr>
      <t>/1137/FAES/2018/CF-01</t>
    </r>
  </si>
  <si>
    <t>1.1 and 1.2</t>
  </si>
  <si>
    <t>Selection of Operators (Component I)</t>
  </si>
  <si>
    <r>
      <rPr>
        <b/>
        <sz val="10"/>
        <rFont val="Arial"/>
        <family val="2"/>
      </rPr>
      <t>QCBS</t>
    </r>
    <r>
      <rPr>
        <sz val="10"/>
        <rFont val="Arial"/>
        <family val="2"/>
      </rPr>
      <t>/1137/FAES/2018/CF-02</t>
    </r>
  </si>
  <si>
    <t>Biometrics system implementation</t>
  </si>
  <si>
    <r>
      <rPr>
        <b/>
        <sz val="10"/>
        <rFont val="Arial"/>
        <family val="2"/>
      </rPr>
      <t>LCS</t>
    </r>
    <r>
      <rPr>
        <sz val="10"/>
        <rFont val="Arial"/>
        <family val="2"/>
      </rPr>
      <t>/1137/FAES/2018/CF-01</t>
    </r>
  </si>
  <si>
    <t>Program Audit (4)</t>
  </si>
  <si>
    <t>LCS</t>
  </si>
  <si>
    <r>
      <rPr>
        <b/>
        <sz val="10"/>
        <rFont val="Arial"/>
        <family val="2"/>
      </rPr>
      <t>LCS</t>
    </r>
    <r>
      <rPr>
        <sz val="10"/>
        <rFont val="Arial"/>
        <family val="2"/>
      </rPr>
      <t>/1137/FAES/2018/CF-02</t>
    </r>
  </si>
  <si>
    <t>Technical Audit of the Program (3)</t>
  </si>
  <si>
    <r>
      <rPr>
        <b/>
        <sz val="10"/>
        <rFont val="Arial"/>
        <family val="2"/>
      </rPr>
      <t>QCBS</t>
    </r>
    <r>
      <rPr>
        <sz val="10"/>
        <rFont val="Arial"/>
        <family val="2"/>
      </rPr>
      <t>/1137/FAES/2018/CF-03</t>
    </r>
  </si>
  <si>
    <t>Development of monitoring system for the project (all data collection)</t>
  </si>
  <si>
    <t>CQS/1137/FAES/2018/CF-01</t>
  </si>
  <si>
    <t>Communication strategy</t>
  </si>
  <si>
    <t>CGS</t>
  </si>
  <si>
    <r>
      <rPr>
        <b/>
        <sz val="10"/>
        <rFont val="Arial"/>
        <family val="2"/>
      </rPr>
      <t>CQS</t>
    </r>
    <r>
      <rPr>
        <sz val="10"/>
        <rFont val="Arial"/>
        <family val="2"/>
      </rPr>
      <t>/1137/FAES/2018/CF-02</t>
    </r>
  </si>
  <si>
    <t>Project Management Training and Results-Based Management Training</t>
  </si>
  <si>
    <r>
      <rPr>
        <b/>
        <sz val="10"/>
        <rFont val="Arial"/>
        <family val="2"/>
      </rPr>
      <t>CQS</t>
    </r>
    <r>
      <rPr>
        <sz val="10"/>
        <rFont val="Arial"/>
        <family val="2"/>
      </rPr>
      <t>/1137/FAES/2018/CF-03</t>
    </r>
  </si>
  <si>
    <t>Training in Human Resources Management and Performance Training</t>
  </si>
  <si>
    <r>
      <rPr>
        <b/>
        <sz val="10"/>
        <rFont val="Arial"/>
        <family val="2"/>
      </rPr>
      <t>CQS</t>
    </r>
    <r>
      <rPr>
        <sz val="10"/>
        <rFont val="Arial"/>
        <family val="2"/>
      </rPr>
      <t>/1137/FAES/2018/CF-04</t>
    </r>
  </si>
  <si>
    <t>Training in Procurement</t>
  </si>
  <si>
    <r>
      <rPr>
        <b/>
        <sz val="10"/>
        <rFont val="Arial"/>
        <family val="2"/>
      </rPr>
      <t>CQS</t>
    </r>
    <r>
      <rPr>
        <sz val="10"/>
        <rFont val="Arial"/>
        <family val="2"/>
      </rPr>
      <t>/1137/FAES/2018/CF-05</t>
    </r>
  </si>
  <si>
    <t>Training in Data Management</t>
  </si>
  <si>
    <t>Total MAST (hors operateurs)</t>
  </si>
  <si>
    <t>Total FAES (hors operateurs)</t>
  </si>
  <si>
    <t>TOTAL incluant des Operateurs</t>
  </si>
  <si>
    <t xml:space="preserve">INDIVIDUAL CONSULTANTS         (IC)                                                                                                                                                              </t>
  </si>
  <si>
    <t>QCNI/1137/MAST2018/IC-01</t>
  </si>
  <si>
    <t>Administration/financial Specialist - MAST</t>
  </si>
  <si>
    <t>QCNI</t>
  </si>
  <si>
    <t>QCNI/1137/MAST2018/IC-02</t>
  </si>
  <si>
    <t>Individual consultant to provide technical support for the management of the Public Employment Serivce webportal</t>
  </si>
  <si>
    <t>QCNI/1137/MAST2018/IC-03</t>
  </si>
  <si>
    <t>Individual consultant for the translating the technological plataform for French and Creole.</t>
  </si>
  <si>
    <t>QCNI/1137/MAST2018/IC-04</t>
  </si>
  <si>
    <t>Individual consultant to for the design, development and implementation of the Public Employment Service webportal</t>
  </si>
  <si>
    <t>QCNI/1137/MAST2018/IC-05</t>
  </si>
  <si>
    <t>Individual consultant specializaed in the development of the Training Plan for staff of the Public Labor Intermediation Service</t>
  </si>
  <si>
    <t>QCNI/1137/MAST2018/IC-06</t>
  </si>
  <si>
    <t xml:space="preserve">Individual consultant to design and supervise the refurbishing of the Public Labor Intermediation Service </t>
  </si>
  <si>
    <t>QCNI/1137/MAST2018/IC-07</t>
  </si>
  <si>
    <t>Individual consultant to support development of social protection strategy and policy</t>
  </si>
  <si>
    <t>QCNI/1137/FAES/2018/IC-01</t>
  </si>
  <si>
    <t>Update of FAES Operations Manual</t>
  </si>
  <si>
    <t>QCII</t>
  </si>
  <si>
    <t>QCNI/1137/FAES/2018/IC-02</t>
  </si>
  <si>
    <t>Interconnection of SIIGPP and TOMPRO; integration and revision of the project management and project management administration systems, including the payroll management system and training in the use of the already integrated TOMPRO and the cleaning of the payroll management system</t>
  </si>
  <si>
    <t>SED</t>
  </si>
  <si>
    <t>QCNI/1137/FAES/2018/IC-03</t>
  </si>
  <si>
    <t>Systematization of an information management and filing system</t>
  </si>
  <si>
    <t>QCNI/1137/FAES/2018/IC-04</t>
  </si>
  <si>
    <t>Filing system for the Procurement Unit</t>
  </si>
  <si>
    <t>QCNI/1137/FAES/2018/IC-05</t>
  </si>
  <si>
    <t>Systematization of the correspondence system</t>
  </si>
  <si>
    <t>QCNI/1137/FAES/2018/IC-06</t>
  </si>
  <si>
    <t xml:space="preserve">Training in Social Engineering </t>
  </si>
  <si>
    <t>OPERATIONA EXPENSES  (DO)</t>
  </si>
  <si>
    <r>
      <rPr>
        <b/>
        <sz val="10"/>
        <rFont val="Arial"/>
        <family val="2"/>
      </rPr>
      <t>PC</t>
    </r>
    <r>
      <rPr>
        <sz val="10"/>
        <rFont val="Arial"/>
        <family val="2"/>
      </rPr>
      <t>/1137/FAES/2018/OC-01</t>
    </r>
  </si>
  <si>
    <t>Office supplies (paper, pen, pencil, stapler etc.)</t>
  </si>
  <si>
    <r>
      <rPr>
        <b/>
        <sz val="10"/>
        <rFont val="Arial"/>
        <family val="2"/>
      </rPr>
      <t>PC</t>
    </r>
    <r>
      <rPr>
        <sz val="10"/>
        <rFont val="Arial"/>
        <family val="2"/>
      </rPr>
      <t>/1137/FAES/2018/OC-02</t>
    </r>
    <r>
      <rPr>
        <sz val="11"/>
        <color theme="1"/>
        <rFont val="Calibri"/>
        <family val="2"/>
        <scheme val="minor"/>
      </rPr>
      <t/>
    </r>
  </si>
  <si>
    <r>
      <rPr>
        <b/>
        <sz val="10"/>
        <rFont val="Arial"/>
        <family val="2"/>
      </rPr>
      <t>PC</t>
    </r>
    <r>
      <rPr>
        <sz val="10"/>
        <rFont val="Arial"/>
        <family val="2"/>
      </rPr>
      <t>/1137/FAES/2018/OC-03</t>
    </r>
    <r>
      <rPr>
        <sz val="11"/>
        <color theme="1"/>
        <rFont val="Calibri"/>
        <family val="2"/>
        <scheme val="minor"/>
      </rPr>
      <t/>
    </r>
  </si>
  <si>
    <r>
      <rPr>
        <b/>
        <sz val="10"/>
        <rFont val="Arial"/>
        <family val="2"/>
      </rPr>
      <t>PC</t>
    </r>
    <r>
      <rPr>
        <sz val="10"/>
        <rFont val="Arial"/>
        <family val="2"/>
      </rPr>
      <t>/1137/FAES/2018/OC-04</t>
    </r>
    <r>
      <rPr>
        <sz val="11"/>
        <color theme="1"/>
        <rFont val="Calibri"/>
        <family val="2"/>
        <scheme val="minor"/>
      </rPr>
      <t/>
    </r>
  </si>
  <si>
    <r>
      <rPr>
        <b/>
        <sz val="10"/>
        <rFont val="Arial"/>
        <family val="2"/>
      </rPr>
      <t>PC</t>
    </r>
    <r>
      <rPr>
        <sz val="10"/>
        <rFont val="Arial"/>
        <family val="2"/>
      </rPr>
      <t>/1137/FAES/2018/OC-05</t>
    </r>
  </si>
  <si>
    <t>Workshops (Start-up, monitoring workshops twice a year and workshops with operators)</t>
  </si>
  <si>
    <t>PC/1137/MAST/2018/OC-06</t>
  </si>
  <si>
    <t>Workshops for with key labor market stakeholders</t>
  </si>
  <si>
    <t xml:space="preserve">Pending </t>
  </si>
  <si>
    <r>
      <rPr>
        <b/>
        <sz val="10"/>
        <rFont val="Arial"/>
        <family val="2"/>
      </rPr>
      <t>QCNI</t>
    </r>
    <r>
      <rPr>
        <sz val="10"/>
        <rFont val="Arial"/>
        <family val="2"/>
      </rPr>
      <t>/1137/FAES/2018/OC-05</t>
    </r>
  </si>
  <si>
    <t>1 Procurement senior Specialist</t>
  </si>
  <si>
    <r>
      <rPr>
        <b/>
        <sz val="10"/>
        <rFont val="Arial"/>
        <family val="2"/>
      </rPr>
      <t>QCNI</t>
    </r>
    <r>
      <rPr>
        <sz val="10"/>
        <rFont val="Arial"/>
        <family val="2"/>
      </rPr>
      <t>/1137/FAES/2018/OC-06</t>
    </r>
    <r>
      <rPr>
        <sz val="11"/>
        <color theme="1"/>
        <rFont val="Calibri"/>
        <family val="2"/>
        <scheme val="minor"/>
      </rPr>
      <t/>
    </r>
  </si>
  <si>
    <t xml:space="preserve">1 Procurement Specialist </t>
  </si>
  <si>
    <r>
      <rPr>
        <b/>
        <sz val="10"/>
        <rFont val="Arial"/>
        <family val="2"/>
      </rPr>
      <t>QCNI</t>
    </r>
    <r>
      <rPr>
        <sz val="10"/>
        <rFont val="Arial"/>
        <family val="2"/>
      </rPr>
      <t>/1137/FAES/2018/OC-07</t>
    </r>
    <r>
      <rPr>
        <sz val="11"/>
        <color theme="1"/>
        <rFont val="Calibri"/>
        <family val="2"/>
        <scheme val="minor"/>
      </rPr>
      <t/>
    </r>
  </si>
  <si>
    <r>
      <rPr>
        <b/>
        <sz val="10"/>
        <rFont val="Arial"/>
        <family val="2"/>
      </rPr>
      <t>QCNI</t>
    </r>
    <r>
      <rPr>
        <sz val="10"/>
        <rFont val="Arial"/>
        <family val="2"/>
      </rPr>
      <t>/1137/FAES/2018/OC-08</t>
    </r>
    <r>
      <rPr>
        <sz val="11"/>
        <color theme="1"/>
        <rFont val="Calibri"/>
        <family val="2"/>
        <scheme val="minor"/>
      </rPr>
      <t/>
    </r>
  </si>
  <si>
    <t>1 Financial Specialist</t>
  </si>
  <si>
    <r>
      <rPr>
        <b/>
        <sz val="10"/>
        <rFont val="Arial"/>
        <family val="2"/>
      </rPr>
      <t>QCNI</t>
    </r>
    <r>
      <rPr>
        <sz val="10"/>
        <rFont val="Arial"/>
        <family val="2"/>
      </rPr>
      <t>/1137/FAES/2018/OC-09</t>
    </r>
    <r>
      <rPr>
        <sz val="11"/>
        <color theme="1"/>
        <rFont val="Calibri"/>
        <family val="2"/>
        <scheme val="minor"/>
      </rPr>
      <t/>
    </r>
  </si>
  <si>
    <t>1 Accountant</t>
  </si>
  <si>
    <r>
      <rPr>
        <b/>
        <sz val="10"/>
        <rFont val="Arial"/>
        <family val="2"/>
      </rPr>
      <t>QCNI</t>
    </r>
    <r>
      <rPr>
        <sz val="10"/>
        <rFont val="Arial"/>
        <family val="2"/>
      </rPr>
      <t>/1137/FAES/2018/OC-10</t>
    </r>
    <r>
      <rPr>
        <sz val="11"/>
        <color theme="1"/>
        <rFont val="Calibri"/>
        <family val="2"/>
        <scheme val="minor"/>
      </rPr>
      <t/>
    </r>
  </si>
  <si>
    <t>Consultant Specialist for Monitoring &amp;Evaluation of Implementation-1 FAES Central  (DSE)</t>
  </si>
  <si>
    <r>
      <rPr>
        <b/>
        <sz val="10"/>
        <rFont val="Arial"/>
        <family val="2"/>
      </rPr>
      <t>QCNI</t>
    </r>
    <r>
      <rPr>
        <sz val="10"/>
        <rFont val="Arial"/>
        <family val="2"/>
      </rPr>
      <t>/1137/FAES/2018/OC-11</t>
    </r>
    <r>
      <rPr>
        <sz val="11"/>
        <color theme="1"/>
        <rFont val="Calibri"/>
        <family val="2"/>
        <scheme val="minor"/>
      </rPr>
      <t/>
    </r>
  </si>
  <si>
    <r>
      <rPr>
        <b/>
        <sz val="10"/>
        <rFont val="Arial"/>
        <family val="2"/>
      </rPr>
      <t>QCNI</t>
    </r>
    <r>
      <rPr>
        <sz val="10"/>
        <rFont val="Arial"/>
        <family val="2"/>
      </rPr>
      <t>/1137/FAES/2018/OC-12</t>
    </r>
    <r>
      <rPr>
        <sz val="11"/>
        <color theme="1"/>
        <rFont val="Calibri"/>
        <family val="2"/>
        <scheme val="minor"/>
      </rPr>
      <t/>
    </r>
  </si>
  <si>
    <t>Consultant Specialist for Monitoring &amp; Evaluation of Implementation-2 FAES Central  (DSE)</t>
  </si>
  <si>
    <r>
      <rPr>
        <b/>
        <sz val="10"/>
        <rFont val="Arial"/>
        <family val="2"/>
      </rPr>
      <t>QCNI</t>
    </r>
    <r>
      <rPr>
        <sz val="10"/>
        <rFont val="Arial"/>
        <family val="2"/>
      </rPr>
      <t>/1137/FAES/2018/OC-13</t>
    </r>
  </si>
  <si>
    <t>Consultant social sciences for accompanying commnuties during project implementation-1 Central Level (DPRI)</t>
  </si>
  <si>
    <r>
      <rPr>
        <b/>
        <sz val="10"/>
        <rFont val="Arial"/>
        <family val="2"/>
      </rPr>
      <t>QCNI</t>
    </r>
    <r>
      <rPr>
        <sz val="10"/>
        <rFont val="Arial"/>
        <family val="2"/>
      </rPr>
      <t>/1137/FAES/2018/OC-14</t>
    </r>
  </si>
  <si>
    <t>Consultant specialist in social sciences for accompanying communities during implementation -2 Central level (DPRI)</t>
  </si>
  <si>
    <r>
      <rPr>
        <b/>
        <sz val="10"/>
        <rFont val="Arial"/>
        <family val="2"/>
      </rPr>
      <t>QCNI</t>
    </r>
    <r>
      <rPr>
        <sz val="10"/>
        <rFont val="Arial"/>
        <family val="2"/>
      </rPr>
      <t>/1137/FAES/2018/OC-15</t>
    </r>
  </si>
  <si>
    <t>Social Technical Consultant - Regional Office (CENTER)</t>
  </si>
  <si>
    <r>
      <rPr>
        <b/>
        <sz val="10"/>
        <rFont val="Arial"/>
        <family val="2"/>
      </rPr>
      <t>QCNI</t>
    </r>
    <r>
      <rPr>
        <sz val="10"/>
        <rFont val="Arial"/>
        <family val="2"/>
      </rPr>
      <t>/1137/FAES/2018/OC-16</t>
    </r>
  </si>
  <si>
    <t>Social Technical Consultant - Regional Office (NORTH EAST)</t>
  </si>
  <si>
    <r>
      <rPr>
        <b/>
        <sz val="10"/>
        <rFont val="Arial"/>
        <family val="2"/>
      </rPr>
      <t>QCNI</t>
    </r>
    <r>
      <rPr>
        <sz val="10"/>
        <rFont val="Arial"/>
        <family val="2"/>
      </rPr>
      <t>/1137/FAES/2018/OC-17</t>
    </r>
  </si>
  <si>
    <t>Social Technical Consultant - Regional Office (NORTH WEST)</t>
  </si>
  <si>
    <r>
      <rPr>
        <b/>
        <sz val="10"/>
        <rFont val="Arial"/>
        <family val="2"/>
      </rPr>
      <t>QCNI</t>
    </r>
    <r>
      <rPr>
        <sz val="10"/>
        <rFont val="Arial"/>
        <family val="2"/>
      </rPr>
      <t>/1137/FAES/2018/OC-18</t>
    </r>
  </si>
  <si>
    <t>Civil Engineer - validation of the implementation-1 FAES Central (DPS)</t>
  </si>
  <si>
    <r>
      <rPr>
        <b/>
        <sz val="10"/>
        <rFont val="Arial"/>
        <family val="2"/>
      </rPr>
      <t>QCNI</t>
    </r>
    <r>
      <rPr>
        <sz val="10"/>
        <rFont val="Arial"/>
        <family val="2"/>
      </rPr>
      <t>/1137/FAES/2018/OC-19</t>
    </r>
  </si>
  <si>
    <t>Civil engineer - validation of the implementation of the project</t>
  </si>
  <si>
    <r>
      <rPr>
        <b/>
        <sz val="10"/>
        <rFont val="Arial"/>
        <family val="2"/>
      </rPr>
      <t>QCNI</t>
    </r>
    <r>
      <rPr>
        <sz val="10"/>
        <rFont val="Arial"/>
        <family val="2"/>
      </rPr>
      <t>/1137/FAES/2018/OC-20</t>
    </r>
  </si>
  <si>
    <t>Economic Technical Consultant at FAES Central  level to support the implementation of economic inclusion activities</t>
  </si>
  <si>
    <r>
      <rPr>
        <b/>
        <sz val="10"/>
        <rFont val="Arial"/>
        <family val="2"/>
      </rPr>
      <t>QCNI</t>
    </r>
    <r>
      <rPr>
        <sz val="10"/>
        <rFont val="Arial"/>
        <family val="2"/>
      </rPr>
      <t>/1137/FAES/2018/OC-21</t>
    </r>
  </si>
  <si>
    <t>1  Administrative Assistant (Program  Coordination)</t>
  </si>
  <si>
    <r>
      <t xml:space="preserve">(1) </t>
    </r>
    <r>
      <rPr>
        <b/>
        <u/>
        <sz val="11"/>
        <color theme="1"/>
        <rFont val="Calibri"/>
        <family val="2"/>
        <scheme val="minor"/>
      </rPr>
      <t>THE REFERENCE NUMBER</t>
    </r>
    <r>
      <rPr>
        <sz val="11"/>
        <color theme="1"/>
        <rFont val="Calibri"/>
        <family val="2"/>
        <scheme val="minor"/>
      </rPr>
      <t xml:space="preserve"> should include the following: Number of the Operation, the executing unit, the type of contract (G, W, S, CF, IC, and OC), the selection method, the sequence and the year</t>
    </r>
  </si>
  <si>
    <r>
      <t>(2)</t>
    </r>
    <r>
      <rPr>
        <b/>
        <u/>
        <sz val="11"/>
        <color theme="1"/>
        <rFont val="Calibri"/>
        <family val="2"/>
        <scheme val="minor"/>
      </rPr>
      <t xml:space="preserve"> Goods and works: </t>
    </r>
    <r>
      <rPr>
        <u/>
        <sz val="11"/>
        <color theme="1"/>
        <rFont val="Calibri"/>
        <family val="2"/>
        <scheme val="minor"/>
      </rPr>
      <t>I</t>
    </r>
    <r>
      <rPr>
        <sz val="11"/>
        <color theme="1"/>
        <rFont val="Calibri"/>
        <family val="2"/>
        <scheme val="minor"/>
      </rPr>
      <t>CB: International Competitive Bidding; NCB: National Competitive Bidding; PC: Price comparison; DC: Direct contracting.</t>
    </r>
  </si>
  <si>
    <r>
      <t>(2)</t>
    </r>
    <r>
      <rPr>
        <b/>
        <u/>
        <sz val="11"/>
        <color theme="1"/>
        <rFont val="Calibri"/>
        <family val="2"/>
        <scheme val="minor"/>
      </rPr>
      <t xml:space="preserve"> Consulting firms:</t>
    </r>
    <r>
      <rPr>
        <sz val="11"/>
        <color theme="1"/>
        <rFont val="Calibri"/>
        <family val="2"/>
        <scheme val="minor"/>
      </rPr>
      <t xml:space="preserve"> CQS: Selection Based on the Consultants' Qualifications; QCBS: Quality and cost-based selection; LCS: Least Cost Selection; FBS: Selection under a Fixed Budget; SSS: Single Source Selection; QBS: Quality Based selection.</t>
    </r>
  </si>
  <si>
    <r>
      <t>(2)</t>
    </r>
    <r>
      <rPr>
        <b/>
        <sz val="11"/>
        <color theme="1"/>
        <rFont val="Calibri"/>
        <family val="2"/>
        <scheme val="minor"/>
      </rPr>
      <t xml:space="preserve"> </t>
    </r>
    <r>
      <rPr>
        <b/>
        <u/>
        <sz val="11"/>
        <color theme="1"/>
        <rFont val="Calibri"/>
        <family val="2"/>
        <scheme val="minor"/>
      </rPr>
      <t>Individual consultants</t>
    </r>
    <r>
      <rPr>
        <b/>
        <sz val="11"/>
        <color theme="1"/>
        <rFont val="Calibri"/>
        <family val="2"/>
        <scheme val="minor"/>
      </rPr>
      <t>:</t>
    </r>
    <r>
      <rPr>
        <sz val="11"/>
        <color theme="1"/>
        <rFont val="Calibri"/>
        <family val="2"/>
        <scheme val="minor"/>
      </rPr>
      <t xml:space="preserve"> IICQ: International Individual Consultant Selection Based on Qualifications; QCNI: National Individual Consultant Selection Based on Qualifications; SSS: Single Source Selection.</t>
    </r>
  </si>
  <si>
    <r>
      <t xml:space="preserve">(3) </t>
    </r>
    <r>
      <rPr>
        <b/>
        <u/>
        <sz val="11"/>
        <color theme="1"/>
        <rFont val="Calibri"/>
        <family val="2"/>
        <scheme val="minor"/>
      </rPr>
      <t>Ex ante/ex post review:</t>
    </r>
    <r>
      <rPr>
        <sz val="11"/>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</si>
  <si>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1"/>
        <color theme="1"/>
        <rFont val="Calibri"/>
        <family val="2"/>
        <scheme val="minor"/>
      </rPr>
      <t>Technical review</t>
    </r>
    <r>
      <rPr>
        <sz val="11"/>
        <color theme="1"/>
        <rFont val="Calibri"/>
        <family val="2"/>
        <scheme val="minor"/>
      </rPr>
      <t>: The PTL will use this column to define those procurement he/she considers "critical"or "complex"that require ex ante review of the terms of reference, technical specifications, reports, outputs, or other items.</t>
    </r>
  </si>
  <si>
    <t>Selection of Operators (Component II)</t>
  </si>
  <si>
    <t>1 Environmental Specialist</t>
  </si>
  <si>
    <t>Consultant Specialist for Monitoring &amp; Evaluation of Implementation-Data specialist FAES Central  (DSE)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</si>
</sst>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3" formatCode="_(* #,##0.00_);_(* \(#,##0.00\);_(* &quot;-&quot;??_);_(@_)"/>
    <numFmt numFmtId="164" formatCode="_([$$-409]* #,##0.00_);_([$$-409]* \(#,##0.00\);_([$$-409]* &quot;-&quot;??_);_(@_)"/>
  </numFmts>
  <fonts count="35"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sz val="11"/>
      <color theme="1"/>
      <name val="Calibri"/>
      <family val="2"/>
      <scheme val="minor"/>
    </font>
    <font>
      <sz val="10"/>
      <color theme="1"/>
      <name val="Calibri"/>
      <family val="2"/>
      <scheme val="minor"/>
    </font>
    <font>
      <sz val="10"/>
      <color theme="1"/>
      <name val="Times New Roman"/>
      <family val="1"/>
    </font>
    <font>
      <b/>
      <sz val="11"/>
      <color theme="1"/>
      <name val="Calibri"/>
      <family val="2"/>
      <scheme val="minor"/>
    </font>
    <font>
      <b/>
      <u/>
      <sz val="11"/>
      <color theme="1"/>
      <name val="Calibri"/>
      <family val="2"/>
      <scheme val="minor"/>
    </font>
    <font>
      <u/>
      <sz val="11"/>
      <color theme="1"/>
      <name val="Calibri"/>
      <family val="2"/>
      <scheme val="minor"/>
    </font>
    <font>
      <b/>
      <sz val="10"/>
      <color theme="1"/>
      <name val="Arial"/>
      <family val="2"/>
    </font>
    <font>
      <sz val="10"/>
      <color theme="1"/>
      <name val="Arial"/>
      <family val="2"/>
    </font>
    <font>
      <b/>
      <sz val="10"/>
      <name val="Arial"/>
      <family val="2"/>
    </font>
    <font>
      <b/>
      <sz val="10"/>
      <color rgb="FFFF0000"/>
      <name val="Arial"/>
      <family val="2"/>
    </font>
    <font>
      <sz val="10"/>
      <color indexed="8"/>
      <name val="Arial"/>
      <family val="2"/>
    </font>
    <font>
      <sz val="10"/>
      <color rgb="FFFF0000"/>
      <name val="Arial"/>
      <family val="2"/>
    </font>
    <font>
      <b/>
      <sz val="11"/>
      <color theme="1"/>
      <name val="Arial"/>
      <family val="2"/>
    </font>
    <font>
      <b/>
      <sz val="12"/>
      <color theme="1"/>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auto="1"/>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136">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7" fillId="21" borderId="2" applyNumberFormat="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0" borderId="3"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7" borderId="1" applyNumberFormat="0" applyAlignment="0" applyProtection="0"/>
    <xf numFmtId="0" fontId="13" fillId="7" borderId="1" applyNumberFormat="0" applyAlignment="0" applyProtection="0"/>
    <xf numFmtId="0" fontId="14" fillId="0" borderId="6" applyNumberFormat="0" applyFill="0" applyAlignment="0" applyProtection="0"/>
    <xf numFmtId="0" fontId="14" fillId="0" borderId="6"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16" fillId="20" borderId="8"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0" fontId="1" fillId="0" borderId="0"/>
    <xf numFmtId="0" fontId="1" fillId="0" borderId="0"/>
    <xf numFmtId="0" fontId="21" fillId="0" borderId="0"/>
  </cellStyleXfs>
  <cellXfs count="176">
    <xf numFmtId="0" fontId="0" fillId="0" borderId="0" xfId="0"/>
    <xf numFmtId="0" fontId="20" fillId="0" borderId="16" xfId="38" applyFont="1" applyBorder="1" applyAlignment="1">
      <alignment vertical="center" wrapText="1"/>
    </xf>
    <xf numFmtId="0" fontId="20" fillId="0" borderId="0" xfId="38" applyFont="1" applyAlignment="1">
      <alignment vertical="center" wrapText="1"/>
    </xf>
    <xf numFmtId="0" fontId="20" fillId="0" borderId="0" xfId="1" applyFont="1" applyAlignment="1">
      <alignment horizontal="left" vertical="center"/>
    </xf>
    <xf numFmtId="0" fontId="23" fillId="0" borderId="0" xfId="0" applyFont="1"/>
    <xf numFmtId="0" fontId="22" fillId="0" borderId="0" xfId="0" applyFont="1"/>
    <xf numFmtId="0" fontId="1" fillId="0" borderId="0" xfId="38" applyFont="1"/>
    <xf numFmtId="0" fontId="1" fillId="0" borderId="0" xfId="1"/>
    <xf numFmtId="0" fontId="0" fillId="26" borderId="29" xfId="0" applyFill="1" applyBorder="1"/>
    <xf numFmtId="0" fontId="0" fillId="26" borderId="33" xfId="0" applyFill="1" applyBorder="1"/>
    <xf numFmtId="0" fontId="0" fillId="26" borderId="34" xfId="0" applyFill="1" applyBorder="1"/>
    <xf numFmtId="0" fontId="0" fillId="26" borderId="0" xfId="0" applyFill="1"/>
    <xf numFmtId="0" fontId="0" fillId="26" borderId="31" xfId="0" applyFill="1" applyBorder="1"/>
    <xf numFmtId="0" fontId="0" fillId="26" borderId="35" xfId="0" applyFill="1" applyBorder="1"/>
    <xf numFmtId="0" fontId="0" fillId="26" borderId="30" xfId="0" applyFill="1" applyBorder="1"/>
    <xf numFmtId="0" fontId="1" fillId="0" borderId="0" xfId="38" applyFont="1" applyAlignment="1">
      <alignment wrapText="1"/>
    </xf>
    <xf numFmtId="0" fontId="28" fillId="0" borderId="0" xfId="0" applyFont="1"/>
    <xf numFmtId="0" fontId="29" fillId="27" borderId="11" xfId="38" applyFont="1" applyFill="1" applyBorder="1" applyAlignment="1">
      <alignment vertical="center"/>
    </xf>
    <xf numFmtId="0" fontId="29" fillId="27" borderId="12" xfId="38" applyFont="1" applyFill="1" applyBorder="1" applyAlignment="1">
      <alignment vertical="center" wrapText="1"/>
    </xf>
    <xf numFmtId="0" fontId="29" fillId="27" borderId="24" xfId="38" applyFont="1" applyFill="1" applyBorder="1" applyAlignment="1">
      <alignment vertical="center" wrapText="1"/>
    </xf>
    <xf numFmtId="0" fontId="29" fillId="27" borderId="13" xfId="38" applyFont="1" applyFill="1" applyBorder="1"/>
    <xf numFmtId="0" fontId="29" fillId="27" borderId="18" xfId="38" applyFont="1" applyFill="1" applyBorder="1" applyAlignment="1">
      <alignment horizontal="center" vertical="center" wrapText="1"/>
    </xf>
    <xf numFmtId="0" fontId="29" fillId="27" borderId="10" xfId="38" applyFont="1" applyFill="1" applyBorder="1" applyAlignment="1">
      <alignment horizontal="center" vertical="center" wrapText="1"/>
    </xf>
    <xf numFmtId="0" fontId="1" fillId="25" borderId="15" xfId="38" applyFont="1" applyFill="1" applyBorder="1" applyAlignment="1">
      <alignment vertical="center" wrapText="1"/>
    </xf>
    <xf numFmtId="0" fontId="1" fillId="25" borderId="10" xfId="38" applyFont="1" applyFill="1" applyBorder="1" applyAlignment="1">
      <alignment horizontal="center" vertical="center" wrapText="1"/>
    </xf>
    <xf numFmtId="0" fontId="30" fillId="25" borderId="26" xfId="38" applyFont="1" applyFill="1" applyBorder="1" applyAlignment="1">
      <alignment horizontal="center" vertical="center" wrapText="1"/>
    </xf>
    <xf numFmtId="0" fontId="31" fillId="25" borderId="26" xfId="0" applyFont="1" applyFill="1" applyBorder="1" applyAlignment="1">
      <alignment horizontal="left" vertical="center" wrapText="1"/>
    </xf>
    <xf numFmtId="0" fontId="1" fillId="25" borderId="10" xfId="38" applyFont="1" applyFill="1" applyBorder="1" applyAlignment="1">
      <alignment horizontal="center" vertical="center"/>
    </xf>
    <xf numFmtId="0" fontId="1" fillId="25" borderId="10" xfId="38" applyFont="1" applyFill="1" applyBorder="1" applyAlignment="1">
      <alignment vertical="center" wrapText="1"/>
    </xf>
    <xf numFmtId="164" fontId="1" fillId="25" borderId="10" xfId="131" applyNumberFormat="1" applyFont="1" applyFill="1" applyBorder="1" applyAlignment="1">
      <alignment vertical="center" wrapText="1"/>
    </xf>
    <xf numFmtId="0" fontId="1" fillId="25" borderId="10" xfId="38" applyFont="1" applyFill="1" applyBorder="1" applyAlignment="1">
      <alignment horizontal="right" vertical="center" wrapText="1"/>
    </xf>
    <xf numFmtId="0" fontId="32" fillId="25" borderId="19" xfId="38" applyFont="1" applyFill="1" applyBorder="1" applyAlignment="1">
      <alignment vertical="center" wrapText="1"/>
    </xf>
    <xf numFmtId="0" fontId="1" fillId="25" borderId="36" xfId="38" applyFont="1" applyFill="1" applyBorder="1" applyAlignment="1">
      <alignment vertical="center"/>
    </xf>
    <xf numFmtId="0" fontId="1" fillId="0" borderId="15" xfId="38" applyFont="1" applyBorder="1" applyAlignment="1">
      <alignment vertical="center" wrapText="1"/>
    </xf>
    <xf numFmtId="0" fontId="1" fillId="0" borderId="10" xfId="38" applyFont="1" applyBorder="1" applyAlignment="1">
      <alignment horizontal="center" vertical="center" wrapText="1"/>
    </xf>
    <xf numFmtId="0" fontId="1" fillId="0" borderId="26" xfId="38" applyFont="1" applyBorder="1" applyAlignment="1">
      <alignment horizontal="center" vertical="center" wrapText="1"/>
    </xf>
    <xf numFmtId="0" fontId="31" fillId="0" borderId="26" xfId="0" applyFont="1" applyBorder="1" applyAlignment="1">
      <alignment horizontal="left" vertical="center" wrapText="1"/>
    </xf>
    <xf numFmtId="0" fontId="1" fillId="0" borderId="10" xfId="38" applyFont="1" applyBorder="1" applyAlignment="1">
      <alignment horizontal="center" vertical="center"/>
    </xf>
    <xf numFmtId="0" fontId="1" fillId="0" borderId="10" xfId="38" applyFont="1" applyBorder="1" applyAlignment="1">
      <alignment vertical="center" wrapText="1"/>
    </xf>
    <xf numFmtId="164" fontId="1" fillId="0" borderId="10" xfId="131" applyNumberFormat="1" applyFont="1" applyBorder="1" applyAlignment="1">
      <alignment vertical="center" wrapText="1"/>
    </xf>
    <xf numFmtId="0" fontId="1" fillId="0" borderId="10" xfId="38" applyFont="1" applyBorder="1" applyAlignment="1">
      <alignment horizontal="right" vertical="center" wrapText="1"/>
    </xf>
    <xf numFmtId="14" fontId="1" fillId="0" borderId="10" xfId="38" applyNumberFormat="1" applyFont="1" applyBorder="1" applyAlignment="1">
      <alignment vertical="center" wrapText="1"/>
    </xf>
    <xf numFmtId="0" fontId="1" fillId="0" borderId="36" xfId="38" applyFont="1" applyBorder="1" applyAlignment="1">
      <alignment vertical="center"/>
    </xf>
    <xf numFmtId="0" fontId="30" fillId="0" borderId="26" xfId="38" applyFont="1" applyBorder="1" applyAlignment="1">
      <alignment horizontal="center" vertical="center" wrapText="1"/>
    </xf>
    <xf numFmtId="0" fontId="32" fillId="0" borderId="10" xfId="38" applyFont="1" applyBorder="1" applyAlignment="1">
      <alignment vertical="center" wrapText="1"/>
    </xf>
    <xf numFmtId="0" fontId="32" fillId="0" borderId="19" xfId="38" applyFont="1" applyBorder="1" applyAlignment="1">
      <alignment vertical="center" wrapText="1"/>
    </xf>
    <xf numFmtId="164" fontId="28" fillId="0" borderId="10" xfId="131" applyNumberFormat="1" applyFont="1" applyBorder="1" applyAlignment="1">
      <alignment vertical="center" wrapText="1"/>
    </xf>
    <xf numFmtId="43" fontId="29" fillId="25" borderId="10" xfId="38" applyNumberFormat="1" applyFont="1" applyFill="1" applyBorder="1" applyAlignment="1">
      <alignment vertical="center" wrapText="1"/>
    </xf>
    <xf numFmtId="0" fontId="1" fillId="0" borderId="19" xfId="38" applyFont="1" applyBorder="1" applyAlignment="1">
      <alignment vertical="center" wrapText="1"/>
    </xf>
    <xf numFmtId="0" fontId="1" fillId="0" borderId="36" xfId="38" applyFont="1" applyBorder="1"/>
    <xf numFmtId="0" fontId="29" fillId="24" borderId="16" xfId="38" applyFont="1" applyFill="1" applyBorder="1" applyAlignment="1">
      <alignment vertical="center" wrapText="1"/>
    </xf>
    <xf numFmtId="0" fontId="1" fillId="24" borderId="14" xfId="38" applyFont="1" applyFill="1" applyBorder="1" applyAlignment="1">
      <alignment vertical="center" wrapText="1"/>
    </xf>
    <xf numFmtId="43" fontId="29" fillId="24" borderId="14" xfId="38" applyNumberFormat="1" applyFont="1" applyFill="1" applyBorder="1" applyAlignment="1">
      <alignment vertical="center" wrapText="1"/>
    </xf>
    <xf numFmtId="43" fontId="1" fillId="24" borderId="14" xfId="38" applyNumberFormat="1" applyFont="1" applyFill="1" applyBorder="1" applyAlignment="1">
      <alignment vertical="center" wrapText="1"/>
    </xf>
    <xf numFmtId="0" fontId="1" fillId="24" borderId="37" xfId="38" applyFont="1" applyFill="1" applyBorder="1" applyAlignment="1">
      <alignment vertical="center" wrapText="1"/>
    </xf>
    <xf numFmtId="0" fontId="28" fillId="0" borderId="17" xfId="0" applyFont="1" applyBorder="1"/>
    <xf numFmtId="0" fontId="1" fillId="0" borderId="28" xfId="38" applyFont="1" applyBorder="1" applyAlignment="1">
      <alignment vertical="center" wrapText="1"/>
    </xf>
    <xf numFmtId="0" fontId="30" fillId="0" borderId="10" xfId="38" applyFont="1" applyBorder="1" applyAlignment="1">
      <alignment horizontal="center" vertical="center" wrapText="1"/>
    </xf>
    <xf numFmtId="0" fontId="28" fillId="0" borderId="10" xfId="38" applyFont="1" applyBorder="1" applyAlignment="1">
      <alignment vertical="center" wrapText="1"/>
    </xf>
    <xf numFmtId="164" fontId="1" fillId="0" borderId="10" xfId="38" applyNumberFormat="1" applyFont="1" applyBorder="1" applyAlignment="1">
      <alignment vertical="center" wrapText="1"/>
    </xf>
    <xf numFmtId="0" fontId="32" fillId="0" borderId="36" xfId="38" applyFont="1" applyBorder="1" applyAlignment="1">
      <alignment vertical="center" wrapText="1"/>
    </xf>
    <xf numFmtId="0" fontId="27" fillId="24" borderId="16" xfId="0" applyFont="1" applyFill="1" applyBorder="1"/>
    <xf numFmtId="0" fontId="27" fillId="24" borderId="14" xfId="0" applyFont="1" applyFill="1" applyBorder="1" applyAlignment="1">
      <alignment horizontal="center"/>
    </xf>
    <xf numFmtId="0" fontId="27" fillId="24" borderId="14" xfId="0" applyFont="1" applyFill="1" applyBorder="1"/>
    <xf numFmtId="164" fontId="27" fillId="24" borderId="14" xfId="0" applyNumberFormat="1" applyFont="1" applyFill="1" applyBorder="1"/>
    <xf numFmtId="0" fontId="27" fillId="24" borderId="37" xfId="0" applyFont="1" applyFill="1" applyBorder="1"/>
    <xf numFmtId="43" fontId="1" fillId="0" borderId="10" xfId="131" applyFont="1" applyBorder="1" applyAlignment="1">
      <alignment vertical="center" wrapText="1"/>
    </xf>
    <xf numFmtId="0" fontId="28" fillId="0" borderId="36" xfId="0" applyFont="1" applyBorder="1" applyAlignment="1">
      <alignment vertical="center"/>
    </xf>
    <xf numFmtId="0" fontId="1" fillId="0" borderId="26" xfId="0" applyFont="1" applyBorder="1" applyAlignment="1">
      <alignment horizontal="left" vertical="center" wrapText="1"/>
    </xf>
    <xf numFmtId="0" fontId="28" fillId="0" borderId="36" xfId="0" applyFont="1" applyBorder="1" applyAlignment="1">
      <alignment horizontal="left" vertical="center"/>
    </xf>
    <xf numFmtId="43" fontId="29" fillId="0" borderId="10" xfId="131" applyFont="1" applyBorder="1" applyAlignment="1">
      <alignment vertical="center" wrapText="1"/>
    </xf>
    <xf numFmtId="0" fontId="28" fillId="0" borderId="36" xfId="0" applyFont="1" applyBorder="1"/>
    <xf numFmtId="0" fontId="29" fillId="24" borderId="14" xfId="38" applyFont="1" applyFill="1" applyBorder="1" applyAlignment="1">
      <alignment horizontal="center" vertical="center" wrapText="1"/>
    </xf>
    <xf numFmtId="0" fontId="29" fillId="24" borderId="14" xfId="38" applyFont="1" applyFill="1" applyBorder="1" applyAlignment="1">
      <alignment vertical="center" wrapText="1"/>
    </xf>
    <xf numFmtId="0" fontId="29" fillId="24" borderId="37" xfId="38" applyFont="1" applyFill="1" applyBorder="1" applyAlignment="1">
      <alignment vertical="center" wrapText="1"/>
    </xf>
    <xf numFmtId="0" fontId="1" fillId="0" borderId="30" xfId="38" applyFont="1" applyBorder="1" applyAlignment="1">
      <alignment horizontal="center" vertical="center" wrapText="1"/>
    </xf>
    <xf numFmtId="0" fontId="28" fillId="0" borderId="10" xfId="38" applyFont="1" applyBorder="1" applyAlignment="1">
      <alignment horizontal="center" vertical="center" wrapText="1"/>
    </xf>
    <xf numFmtId="0" fontId="32" fillId="0" borderId="10" xfId="38" applyFont="1" applyBorder="1" applyAlignment="1">
      <alignment horizontal="center" vertical="center" wrapText="1"/>
    </xf>
    <xf numFmtId="0" fontId="1" fillId="0" borderId="10" xfId="38" applyFont="1" applyBorder="1" applyAlignment="1">
      <alignment horizontal="left" vertical="center" wrapText="1"/>
    </xf>
    <xf numFmtId="0" fontId="28" fillId="0" borderId="10" xfId="0" applyFont="1" applyBorder="1" applyAlignment="1">
      <alignment horizontal="center" vertical="center"/>
    </xf>
    <xf numFmtId="0" fontId="32" fillId="0" borderId="10" xfId="0" applyFont="1" applyBorder="1" applyAlignment="1">
      <alignment vertical="center" wrapText="1"/>
    </xf>
    <xf numFmtId="14" fontId="1" fillId="0" borderId="21" xfId="38" applyNumberFormat="1" applyFont="1" applyBorder="1" applyAlignment="1">
      <alignment vertical="center" wrapText="1"/>
    </xf>
    <xf numFmtId="0" fontId="28" fillId="0" borderId="19" xfId="38" applyFont="1" applyBorder="1" applyAlignment="1">
      <alignment vertical="center" wrapText="1"/>
    </xf>
    <xf numFmtId="0" fontId="1" fillId="0" borderId="25" xfId="38" applyFont="1" applyBorder="1" applyAlignment="1">
      <alignment vertical="center" wrapText="1"/>
    </xf>
    <xf numFmtId="0" fontId="1" fillId="0" borderId="26" xfId="38" applyFont="1" applyBorder="1" applyAlignment="1">
      <alignment vertical="center" wrapText="1"/>
    </xf>
    <xf numFmtId="164" fontId="1" fillId="0" borderId="26" xfId="38" applyNumberFormat="1" applyFont="1" applyBorder="1" applyAlignment="1">
      <alignment vertical="center" wrapText="1"/>
    </xf>
    <xf numFmtId="0" fontId="1" fillId="0" borderId="26" xfId="38" applyFont="1" applyBorder="1" applyAlignment="1">
      <alignment horizontal="right" vertical="center" wrapText="1"/>
    </xf>
    <xf numFmtId="14" fontId="1" fillId="0" borderId="26" xfId="38" applyNumberFormat="1" applyFont="1" applyBorder="1" applyAlignment="1">
      <alignment horizontal="right" vertical="center" wrapText="1"/>
    </xf>
    <xf numFmtId="0" fontId="28" fillId="0" borderId="30" xfId="0" applyFont="1" applyBorder="1" applyAlignment="1">
      <alignment vertical="center" wrapText="1"/>
    </xf>
    <xf numFmtId="0" fontId="28" fillId="0" borderId="20" xfId="0" applyFont="1" applyBorder="1" applyAlignment="1">
      <alignment vertical="center"/>
    </xf>
    <xf numFmtId="0" fontId="28" fillId="0" borderId="10" xfId="0" applyFont="1" applyBorder="1" applyAlignment="1">
      <alignment vertical="center"/>
    </xf>
    <xf numFmtId="0" fontId="1" fillId="0" borderId="26" xfId="38" applyFont="1" applyBorder="1" applyAlignment="1">
      <alignment horizontal="left" vertical="center" wrapText="1"/>
    </xf>
    <xf numFmtId="0" fontId="28" fillId="0" borderId="10" xfId="0" applyFont="1" applyBorder="1" applyAlignment="1">
      <alignment vertical="center" wrapText="1"/>
    </xf>
    <xf numFmtId="0" fontId="1" fillId="0" borderId="20" xfId="38" applyFont="1" applyBorder="1" applyAlignment="1">
      <alignment vertical="center" wrapText="1"/>
    </xf>
    <xf numFmtId="164" fontId="1" fillId="25" borderId="20" xfId="38" applyNumberFormat="1" applyFont="1" applyFill="1" applyBorder="1" applyAlignment="1">
      <alignment vertical="center" wrapText="1"/>
    </xf>
    <xf numFmtId="0" fontId="28" fillId="0" borderId="10" xfId="0" applyFont="1" applyBorder="1"/>
    <xf numFmtId="164" fontId="1" fillId="25" borderId="10" xfId="38" applyNumberFormat="1" applyFont="1" applyFill="1" applyBorder="1" applyAlignment="1">
      <alignment vertical="center" wrapText="1"/>
    </xf>
    <xf numFmtId="0" fontId="29" fillId="24" borderId="41" xfId="38" applyFont="1" applyFill="1" applyBorder="1" applyAlignment="1">
      <alignment vertical="center"/>
    </xf>
    <xf numFmtId="0" fontId="29" fillId="24" borderId="42" xfId="38" applyFont="1" applyFill="1" applyBorder="1" applyAlignment="1">
      <alignment horizontal="center" vertical="center" wrapText="1"/>
    </xf>
    <xf numFmtId="0" fontId="29" fillId="24" borderId="42" xfId="38" applyFont="1" applyFill="1" applyBorder="1" applyAlignment="1">
      <alignment vertical="center" wrapText="1"/>
    </xf>
    <xf numFmtId="43" fontId="29" fillId="24" borderId="42" xfId="38" applyNumberFormat="1" applyFont="1" applyFill="1" applyBorder="1" applyAlignment="1">
      <alignment vertical="center" wrapText="1"/>
    </xf>
    <xf numFmtId="0" fontId="29" fillId="24" borderId="43" xfId="38" applyFont="1" applyFill="1" applyBorder="1" applyAlignment="1">
      <alignment vertical="center" wrapText="1"/>
    </xf>
    <xf numFmtId="0" fontId="29" fillId="27" borderId="27" xfId="38" applyFont="1" applyFill="1" applyBorder="1" applyAlignment="1">
      <alignment vertical="center" wrapText="1"/>
    </xf>
    <xf numFmtId="0" fontId="1" fillId="0" borderId="10" xfId="0" applyFont="1" applyBorder="1" applyAlignment="1">
      <alignment horizontal="center" vertical="center" wrapText="1"/>
    </xf>
    <xf numFmtId="43" fontId="1" fillId="0" borderId="10" xfId="131" applyFont="1" applyBorder="1" applyAlignment="1">
      <alignment horizontal="center" vertical="center" wrapText="1"/>
    </xf>
    <xf numFmtId="0" fontId="1" fillId="0" borderId="36" xfId="0" applyFont="1" applyBorder="1" applyAlignment="1">
      <alignment vertical="center"/>
    </xf>
    <xf numFmtId="0" fontId="28" fillId="0" borderId="10" xfId="0" applyFont="1" applyBorder="1" applyAlignment="1">
      <alignment horizontal="center" vertical="center" wrapText="1"/>
    </xf>
    <xf numFmtId="43" fontId="28" fillId="0" borderId="10" xfId="131" applyFont="1" applyBorder="1" applyAlignment="1">
      <alignment horizontal="center" vertical="center" wrapText="1"/>
    </xf>
    <xf numFmtId="14" fontId="1" fillId="0" borderId="19" xfId="38" applyNumberFormat="1" applyFont="1" applyBorder="1" applyAlignment="1">
      <alignment vertical="center" wrapText="1"/>
    </xf>
    <xf numFmtId="0" fontId="32" fillId="0" borderId="20" xfId="0" applyFont="1" applyBorder="1" applyAlignment="1">
      <alignment vertical="center" wrapText="1"/>
    </xf>
    <xf numFmtId="0" fontId="32" fillId="0" borderId="19" xfId="0" applyFont="1" applyBorder="1" applyAlignment="1">
      <alignment vertical="center" wrapText="1"/>
    </xf>
    <xf numFmtId="0" fontId="29" fillId="0" borderId="10" xfId="38" applyFont="1" applyBorder="1" applyAlignment="1">
      <alignment horizontal="center" vertical="center" wrapText="1"/>
    </xf>
    <xf numFmtId="0" fontId="1" fillId="0" borderId="10" xfId="0" applyFont="1" applyBorder="1" applyAlignment="1">
      <alignment horizontal="center" vertical="center"/>
    </xf>
    <xf numFmtId="164" fontId="1" fillId="0" borderId="10" xfId="38" applyNumberFormat="1" applyFont="1" applyBorder="1" applyAlignment="1">
      <alignment horizontal="center" vertical="center" wrapText="1"/>
    </xf>
    <xf numFmtId="43" fontId="1" fillId="0" borderId="10" xfId="38" applyNumberFormat="1" applyFont="1" applyBorder="1" applyAlignment="1">
      <alignment vertical="center" wrapText="1"/>
    </xf>
    <xf numFmtId="0" fontId="1" fillId="0" borderId="36" xfId="38" applyFont="1" applyBorder="1" applyAlignment="1">
      <alignment horizontal="center" vertical="center" wrapText="1"/>
    </xf>
    <xf numFmtId="0" fontId="29" fillId="24" borderId="41" xfId="38" applyFont="1" applyFill="1" applyBorder="1" applyAlignment="1">
      <alignment vertical="center" wrapText="1"/>
    </xf>
    <xf numFmtId="43" fontId="27" fillId="0" borderId="0" xfId="0" applyNumberFormat="1" applyFont="1" applyAlignment="1">
      <alignment vertical="center"/>
    </xf>
    <xf numFmtId="0" fontId="1" fillId="0" borderId="18" xfId="38" applyFont="1" applyBorder="1" applyAlignment="1">
      <alignment horizontal="center" vertical="center" wrapText="1"/>
    </xf>
    <xf numFmtId="0" fontId="1" fillId="0" borderId="18" xfId="38" applyFont="1" applyBorder="1" applyAlignment="1">
      <alignment vertical="center" wrapText="1"/>
    </xf>
    <xf numFmtId="164" fontId="1" fillId="0" borderId="18" xfId="131" applyNumberFormat="1" applyFont="1" applyBorder="1" applyAlignment="1">
      <alignment vertical="center" wrapText="1"/>
    </xf>
    <xf numFmtId="0" fontId="31" fillId="0" borderId="10" xfId="0" applyFont="1" applyBorder="1" applyAlignment="1">
      <alignment horizontal="left" vertical="center" wrapText="1"/>
    </xf>
    <xf numFmtId="0" fontId="31" fillId="0" borderId="18" xfId="0" applyFont="1" applyBorder="1" applyAlignment="1">
      <alignment horizontal="left" vertical="center" wrapText="1"/>
    </xf>
    <xf numFmtId="164" fontId="29" fillId="24" borderId="14" xfId="38" applyNumberFormat="1" applyFont="1" applyFill="1" applyBorder="1" applyAlignment="1">
      <alignment vertical="center" wrapText="1"/>
    </xf>
    <xf numFmtId="0" fontId="1" fillId="24" borderId="23" xfId="38" applyFont="1" applyFill="1" applyBorder="1" applyAlignment="1">
      <alignment vertical="center" wrapText="1"/>
    </xf>
    <xf numFmtId="0" fontId="28" fillId="24" borderId="14" xfId="0" applyFont="1" applyFill="1" applyBorder="1"/>
    <xf numFmtId="0" fontId="28" fillId="24" borderId="37" xfId="0" applyFont="1" applyFill="1" applyBorder="1"/>
    <xf numFmtId="43" fontId="28" fillId="0" borderId="0" xfId="0" applyNumberFormat="1" applyFont="1"/>
    <xf numFmtId="0" fontId="29" fillId="0" borderId="19" xfId="38" applyFont="1" applyBorder="1" applyAlignment="1">
      <alignment vertical="center" wrapText="1"/>
    </xf>
    <xf numFmtId="0" fontId="29" fillId="0" borderId="21" xfId="38" applyFont="1" applyBorder="1" applyAlignment="1">
      <alignment vertical="center" wrapText="1"/>
    </xf>
    <xf numFmtId="164" fontId="29" fillId="0" borderId="21" xfId="38" applyNumberFormat="1" applyFont="1" applyBorder="1" applyAlignment="1">
      <alignment vertical="center" wrapText="1"/>
    </xf>
    <xf numFmtId="0" fontId="29" fillId="0" borderId="20" xfId="38" applyFont="1" applyBorder="1" applyAlignment="1">
      <alignment vertical="center" wrapText="1"/>
    </xf>
    <xf numFmtId="6" fontId="28" fillId="0" borderId="10" xfId="0" applyNumberFormat="1" applyFont="1" applyBorder="1" applyAlignment="1">
      <alignment vertical="center" wrapText="1"/>
    </xf>
    <xf numFmtId="0" fontId="1" fillId="0" borderId="17" xfId="38" applyFont="1" applyBorder="1" applyAlignment="1">
      <alignment horizontal="center" vertical="center" wrapText="1"/>
    </xf>
    <xf numFmtId="0" fontId="30" fillId="0" borderId="17" xfId="38" applyFont="1" applyBorder="1" applyAlignment="1">
      <alignment horizontal="center" vertical="center" wrapText="1"/>
    </xf>
    <xf numFmtId="0" fontId="31" fillId="0" borderId="17" xfId="0" applyFont="1" applyBorder="1" applyAlignment="1">
      <alignment horizontal="left" vertical="center" wrapText="1"/>
    </xf>
    <xf numFmtId="14" fontId="1" fillId="25" borderId="10" xfId="38" applyNumberFormat="1" applyFont="1" applyFill="1" applyBorder="1" applyAlignment="1">
      <alignment horizontal="right" vertical="center" wrapText="1"/>
    </xf>
    <xf numFmtId="14" fontId="1" fillId="0" borderId="10" xfId="38" applyNumberFormat="1" applyFont="1" applyBorder="1" applyAlignment="1">
      <alignment horizontal="right" vertical="center" wrapText="1"/>
    </xf>
    <xf numFmtId="14" fontId="1" fillId="0" borderId="21" xfId="38" applyNumberFormat="1" applyFont="1" applyBorder="1" applyAlignment="1">
      <alignment horizontal="right" vertical="center" wrapText="1"/>
    </xf>
    <xf numFmtId="14" fontId="1" fillId="25" borderId="10" xfId="38" applyNumberFormat="1" applyFont="1" applyFill="1" applyBorder="1" applyAlignment="1">
      <alignment vertical="center" wrapText="1"/>
    </xf>
    <xf numFmtId="14" fontId="28" fillId="0" borderId="10" xfId="38" applyNumberFormat="1" applyFont="1" applyBorder="1" applyAlignment="1">
      <alignment vertical="center" wrapText="1"/>
    </xf>
    <xf numFmtId="14" fontId="1" fillId="0" borderId="20" xfId="38" applyNumberFormat="1" applyFont="1" applyBorder="1" applyAlignment="1">
      <alignment vertical="center" wrapText="1"/>
    </xf>
    <xf numFmtId="14" fontId="1" fillId="0" borderId="29" xfId="38" applyNumberFormat="1" applyFont="1" applyBorder="1" applyAlignment="1">
      <alignment vertical="center" wrapText="1"/>
    </xf>
    <xf numFmtId="2" fontId="1" fillId="0" borderId="10" xfId="38" applyNumberFormat="1" applyFont="1" applyBorder="1" applyAlignment="1">
      <alignment horizontal="center" vertical="center" wrapText="1"/>
    </xf>
    <xf numFmtId="2" fontId="1" fillId="0" borderId="26" xfId="38" applyNumberFormat="1" applyFont="1" applyBorder="1" applyAlignment="1">
      <alignment horizontal="center" vertical="center" wrapText="1"/>
    </xf>
    <xf numFmtId="2" fontId="28" fillId="0" borderId="10" xfId="38" applyNumberFormat="1" applyFont="1" applyBorder="1" applyAlignment="1">
      <alignment horizontal="center" vertical="center" wrapText="1"/>
    </xf>
    <xf numFmtId="0" fontId="29" fillId="27" borderId="17" xfId="38" applyFont="1" applyFill="1" applyBorder="1" applyAlignment="1">
      <alignment horizontal="center" vertical="center" wrapText="1"/>
    </xf>
    <xf numFmtId="0" fontId="34" fillId="0" borderId="0" xfId="0" applyFont="1" applyAlignment="1">
      <alignment horizontal="center" vertical="center"/>
    </xf>
    <xf numFmtId="0" fontId="29" fillId="27" borderId="36" xfId="38" applyFont="1" applyFill="1" applyBorder="1" applyAlignment="1">
      <alignment horizontal="center" vertical="center" wrapText="1"/>
    </xf>
    <xf numFmtId="0" fontId="29" fillId="27" borderId="26" xfId="38" applyFont="1" applyFill="1" applyBorder="1" applyAlignment="1">
      <alignment horizontal="center" vertical="center" wrapText="1"/>
    </xf>
    <xf numFmtId="0" fontId="29" fillId="27" borderId="10" xfId="38" applyFont="1" applyFill="1" applyBorder="1" applyAlignment="1">
      <alignment horizontal="center" vertical="center" wrapText="1"/>
    </xf>
    <xf numFmtId="0" fontId="29" fillId="27" borderId="19" xfId="38" applyFont="1" applyFill="1" applyBorder="1" applyAlignment="1">
      <alignment horizontal="center" vertical="center" wrapText="1"/>
    </xf>
    <xf numFmtId="0" fontId="29" fillId="27" borderId="22" xfId="38" applyFont="1" applyFill="1" applyBorder="1" applyAlignment="1">
      <alignment horizontal="center" vertical="center" wrapText="1"/>
    </xf>
    <xf numFmtId="0" fontId="29" fillId="27" borderId="27" xfId="38" applyFont="1" applyFill="1" applyBorder="1" applyAlignment="1">
      <alignment horizontal="center" vertical="center" wrapText="1"/>
    </xf>
    <xf numFmtId="0" fontId="29" fillId="27" borderId="29" xfId="38" applyFont="1" applyFill="1" applyBorder="1" applyAlignment="1">
      <alignment horizontal="center" vertical="center" wrapText="1"/>
    </xf>
    <xf numFmtId="0" fontId="29" fillId="27" borderId="18" xfId="38" applyFont="1" applyFill="1" applyBorder="1" applyAlignment="1">
      <alignment horizontal="center" vertical="center" wrapText="1"/>
    </xf>
    <xf numFmtId="0" fontId="33" fillId="0" borderId="0" xfId="0" applyFont="1" applyAlignment="1">
      <alignment horizontal="center" vertical="center"/>
    </xf>
    <xf numFmtId="0" fontId="0" fillId="0" borderId="0" xfId="0" applyAlignment="1">
      <alignment horizontal="center" vertical="center"/>
    </xf>
    <xf numFmtId="0" fontId="29" fillId="27" borderId="11" xfId="38" applyFont="1" applyFill="1" applyBorder="1" applyAlignment="1">
      <alignment horizontal="left" vertical="center" wrapText="1"/>
    </xf>
    <xf numFmtId="0" fontId="29" fillId="27" borderId="12" xfId="38" applyFont="1" applyFill="1" applyBorder="1" applyAlignment="1">
      <alignment horizontal="left" vertical="center" wrapText="1"/>
    </xf>
    <xf numFmtId="0" fontId="29" fillId="27" borderId="13" xfId="38" applyFont="1" applyFill="1" applyBorder="1" applyAlignment="1">
      <alignment horizontal="left" vertical="center" wrapText="1"/>
    </xf>
    <xf numFmtId="0" fontId="29" fillId="27" borderId="24" xfId="38" applyFont="1" applyFill="1" applyBorder="1" applyAlignment="1">
      <alignment horizontal="left" vertical="center" wrapText="1"/>
    </xf>
    <xf numFmtId="0" fontId="29" fillId="27" borderId="25" xfId="38" applyFont="1" applyFill="1" applyBorder="1" applyAlignment="1">
      <alignment horizontal="center" vertical="center" wrapText="1"/>
    </xf>
    <xf numFmtId="0" fontId="29" fillId="27" borderId="15" xfId="38" applyFont="1" applyFill="1" applyBorder="1" applyAlignment="1">
      <alignment horizontal="center" vertical="center" wrapText="1"/>
    </xf>
    <xf numFmtId="0" fontId="29" fillId="27" borderId="32" xfId="38" applyFont="1" applyFill="1" applyBorder="1" applyAlignment="1">
      <alignment horizontal="center" vertical="center" wrapText="1"/>
    </xf>
    <xf numFmtId="0" fontId="29" fillId="27" borderId="10" xfId="38" applyFont="1" applyFill="1" applyBorder="1" applyAlignment="1">
      <alignment horizontal="center" vertical="center"/>
    </xf>
    <xf numFmtId="0" fontId="29" fillId="27" borderId="38" xfId="38" applyFont="1" applyFill="1" applyBorder="1" applyAlignment="1">
      <alignment horizontal="left" vertical="center" wrapText="1"/>
    </xf>
    <xf numFmtId="0" fontId="29" fillId="27" borderId="39" xfId="38" applyFont="1" applyFill="1" applyBorder="1" applyAlignment="1">
      <alignment horizontal="left" vertical="center" wrapText="1"/>
    </xf>
    <xf numFmtId="0" fontId="29" fillId="27" borderId="44" xfId="38" applyFont="1" applyFill="1" applyBorder="1" applyAlignment="1">
      <alignment horizontal="left" vertical="center" wrapText="1"/>
    </xf>
    <xf numFmtId="0" fontId="0" fillId="26" borderId="32" xfId="135" applyFont="1" applyFill="1" applyBorder="1" applyAlignment="1">
      <alignment horizontal="left" vertical="center" wrapText="1"/>
    </xf>
    <xf numFmtId="0" fontId="0" fillId="26" borderId="0" xfId="135" applyFont="1" applyFill="1" applyAlignment="1">
      <alignment horizontal="left" vertical="center" wrapText="1"/>
    </xf>
    <xf numFmtId="0" fontId="0" fillId="26" borderId="32" xfId="135" applyFont="1" applyFill="1" applyBorder="1" applyAlignment="1">
      <alignment horizontal="left"/>
    </xf>
    <xf numFmtId="0" fontId="0" fillId="26" borderId="0" xfId="135" applyFont="1" applyFill="1" applyAlignment="1">
      <alignment horizontal="left"/>
    </xf>
    <xf numFmtId="0" fontId="0" fillId="26" borderId="27" xfId="135" applyFont="1" applyFill="1" applyBorder="1" applyAlignment="1">
      <alignment horizontal="left"/>
    </xf>
    <xf numFmtId="0" fontId="0" fillId="26" borderId="35" xfId="135" applyFont="1" applyFill="1" applyBorder="1" applyAlignment="1">
      <alignment horizontal="left"/>
    </xf>
    <xf numFmtId="0" fontId="29" fillId="27" borderId="40" xfId="38" applyFont="1" applyFill="1" applyBorder="1" applyAlignment="1">
      <alignment horizontal="left" vertical="center" wrapText="1"/>
    </xf>
  </cellXfs>
  <cellStyles count="136">
    <cellStyle name="20% - Accent1 2" xfId="2" xr:uid="{00000000-0005-0000-0000-000000000000}"/>
    <cellStyle name="20% - Accent1 3" xfId="44" xr:uid="{00000000-0005-0000-0000-000001000000}"/>
    <cellStyle name="20% - Accent1 4" xfId="45" xr:uid="{00000000-0005-0000-0000-000002000000}"/>
    <cellStyle name="20% - Accent2 2" xfId="3" xr:uid="{00000000-0005-0000-0000-000003000000}"/>
    <cellStyle name="20% - Accent2 3" xfId="46" xr:uid="{00000000-0005-0000-0000-000004000000}"/>
    <cellStyle name="20% - Accent2 4" xfId="47" xr:uid="{00000000-0005-0000-0000-000005000000}"/>
    <cellStyle name="20% - Accent3 2" xfId="4" xr:uid="{00000000-0005-0000-0000-000006000000}"/>
    <cellStyle name="20% - Accent3 3" xfId="48" xr:uid="{00000000-0005-0000-0000-000007000000}"/>
    <cellStyle name="20% - Accent3 4" xfId="49" xr:uid="{00000000-0005-0000-0000-000008000000}"/>
    <cellStyle name="20% - Accent4 2" xfId="5" xr:uid="{00000000-0005-0000-0000-000009000000}"/>
    <cellStyle name="20% - Accent4 3" xfId="50" xr:uid="{00000000-0005-0000-0000-00000A000000}"/>
    <cellStyle name="20% - Accent4 4" xfId="51" xr:uid="{00000000-0005-0000-0000-00000B000000}"/>
    <cellStyle name="20% - Accent5 2" xfId="6" xr:uid="{00000000-0005-0000-0000-00000C000000}"/>
    <cellStyle name="20% - Accent5 3" xfId="52" xr:uid="{00000000-0005-0000-0000-00000D000000}"/>
    <cellStyle name="20% - Accent5 4" xfId="53" xr:uid="{00000000-0005-0000-0000-00000E000000}"/>
    <cellStyle name="20% - Accent6 2" xfId="7" xr:uid="{00000000-0005-0000-0000-00000F000000}"/>
    <cellStyle name="20% - Accent6 3" xfId="54" xr:uid="{00000000-0005-0000-0000-000010000000}"/>
    <cellStyle name="20% - Accent6 4" xfId="55" xr:uid="{00000000-0005-0000-0000-000011000000}"/>
    <cellStyle name="40% - Accent1 2" xfId="8" xr:uid="{00000000-0005-0000-0000-000012000000}"/>
    <cellStyle name="40% - Accent1 3" xfId="56" xr:uid="{00000000-0005-0000-0000-000013000000}"/>
    <cellStyle name="40% - Accent1 4" xfId="57" xr:uid="{00000000-0005-0000-0000-000014000000}"/>
    <cellStyle name="40% - Accent2 2" xfId="9" xr:uid="{00000000-0005-0000-0000-000015000000}"/>
    <cellStyle name="40% - Accent2 3" xfId="58" xr:uid="{00000000-0005-0000-0000-000016000000}"/>
    <cellStyle name="40% - Accent2 4" xfId="59" xr:uid="{00000000-0005-0000-0000-000017000000}"/>
    <cellStyle name="40% - Accent3 2" xfId="10" xr:uid="{00000000-0005-0000-0000-000018000000}"/>
    <cellStyle name="40% - Accent3 3" xfId="60" xr:uid="{00000000-0005-0000-0000-000019000000}"/>
    <cellStyle name="40% - Accent3 4" xfId="61" xr:uid="{00000000-0005-0000-0000-00001A000000}"/>
    <cellStyle name="40% - Accent4 2" xfId="11" xr:uid="{00000000-0005-0000-0000-00001B000000}"/>
    <cellStyle name="40% - Accent4 3" xfId="62" xr:uid="{00000000-0005-0000-0000-00001C000000}"/>
    <cellStyle name="40% - Accent4 4" xfId="63" xr:uid="{00000000-0005-0000-0000-00001D000000}"/>
    <cellStyle name="40% - Accent5 2" xfId="12" xr:uid="{00000000-0005-0000-0000-00001E000000}"/>
    <cellStyle name="40% - Accent5 3" xfId="64" xr:uid="{00000000-0005-0000-0000-00001F000000}"/>
    <cellStyle name="40% - Accent5 4" xfId="65" xr:uid="{00000000-0005-0000-0000-000020000000}"/>
    <cellStyle name="40% - Accent6 2" xfId="13" xr:uid="{00000000-0005-0000-0000-000021000000}"/>
    <cellStyle name="40% - Accent6 3" xfId="66" xr:uid="{00000000-0005-0000-0000-000022000000}"/>
    <cellStyle name="40% - Accent6 4" xfId="67" xr:uid="{00000000-0005-0000-0000-000023000000}"/>
    <cellStyle name="60% - Accent1 2" xfId="14" xr:uid="{00000000-0005-0000-0000-000024000000}"/>
    <cellStyle name="60% - Accent1 3" xfId="68" xr:uid="{00000000-0005-0000-0000-000025000000}"/>
    <cellStyle name="60% - Accent1 4" xfId="69" xr:uid="{00000000-0005-0000-0000-000026000000}"/>
    <cellStyle name="60% - Accent2 2" xfId="15" xr:uid="{00000000-0005-0000-0000-000027000000}"/>
    <cellStyle name="60% - Accent2 3" xfId="70" xr:uid="{00000000-0005-0000-0000-000028000000}"/>
    <cellStyle name="60% - Accent2 4" xfId="71" xr:uid="{00000000-0005-0000-0000-000029000000}"/>
    <cellStyle name="60% - Accent3 2" xfId="16" xr:uid="{00000000-0005-0000-0000-00002A000000}"/>
    <cellStyle name="60% - Accent3 3" xfId="72" xr:uid="{00000000-0005-0000-0000-00002B000000}"/>
    <cellStyle name="60% - Accent3 4" xfId="73" xr:uid="{00000000-0005-0000-0000-00002C000000}"/>
    <cellStyle name="60% - Accent4 2" xfId="17" xr:uid="{00000000-0005-0000-0000-00002D000000}"/>
    <cellStyle name="60% - Accent4 3" xfId="74" xr:uid="{00000000-0005-0000-0000-00002E000000}"/>
    <cellStyle name="60% - Accent4 4" xfId="75" xr:uid="{00000000-0005-0000-0000-00002F000000}"/>
    <cellStyle name="60% - Accent5 2" xfId="18" xr:uid="{00000000-0005-0000-0000-000030000000}"/>
    <cellStyle name="60% - Accent5 3" xfId="76" xr:uid="{00000000-0005-0000-0000-000031000000}"/>
    <cellStyle name="60% - Accent5 4" xfId="77" xr:uid="{00000000-0005-0000-0000-000032000000}"/>
    <cellStyle name="60% - Accent6 2" xfId="19" xr:uid="{00000000-0005-0000-0000-000033000000}"/>
    <cellStyle name="60% - Accent6 3" xfId="78" xr:uid="{00000000-0005-0000-0000-000034000000}"/>
    <cellStyle name="60% - Accent6 4" xfId="79" xr:uid="{00000000-0005-0000-0000-000035000000}"/>
    <cellStyle name="Accent1 2" xfId="20" xr:uid="{00000000-0005-0000-0000-000036000000}"/>
    <cellStyle name="Accent1 3" xfId="80" xr:uid="{00000000-0005-0000-0000-000037000000}"/>
    <cellStyle name="Accent1 4" xfId="81" xr:uid="{00000000-0005-0000-0000-000038000000}"/>
    <cellStyle name="Accent2 2" xfId="21" xr:uid="{00000000-0005-0000-0000-000039000000}"/>
    <cellStyle name="Accent2 3" xfId="82" xr:uid="{00000000-0005-0000-0000-00003A000000}"/>
    <cellStyle name="Accent2 4" xfId="83" xr:uid="{00000000-0005-0000-0000-00003B000000}"/>
    <cellStyle name="Accent3 2" xfId="22" xr:uid="{00000000-0005-0000-0000-00003C000000}"/>
    <cellStyle name="Accent3 3" xfId="84" xr:uid="{00000000-0005-0000-0000-00003D000000}"/>
    <cellStyle name="Accent3 4" xfId="85" xr:uid="{00000000-0005-0000-0000-00003E000000}"/>
    <cellStyle name="Accent4 2" xfId="23" xr:uid="{00000000-0005-0000-0000-00003F000000}"/>
    <cellStyle name="Accent4 3" xfId="86" xr:uid="{00000000-0005-0000-0000-000040000000}"/>
    <cellStyle name="Accent4 4" xfId="87" xr:uid="{00000000-0005-0000-0000-000041000000}"/>
    <cellStyle name="Accent5 2" xfId="24" xr:uid="{00000000-0005-0000-0000-000042000000}"/>
    <cellStyle name="Accent5 3" xfId="88" xr:uid="{00000000-0005-0000-0000-000043000000}"/>
    <cellStyle name="Accent5 4" xfId="89" xr:uid="{00000000-0005-0000-0000-000044000000}"/>
    <cellStyle name="Accent6 2" xfId="25" xr:uid="{00000000-0005-0000-0000-000045000000}"/>
    <cellStyle name="Accent6 3" xfId="90" xr:uid="{00000000-0005-0000-0000-000046000000}"/>
    <cellStyle name="Accent6 4" xfId="91" xr:uid="{00000000-0005-0000-0000-000047000000}"/>
    <cellStyle name="Bad 2" xfId="26" xr:uid="{00000000-0005-0000-0000-000048000000}"/>
    <cellStyle name="Bad 3" xfId="92" xr:uid="{00000000-0005-0000-0000-000049000000}"/>
    <cellStyle name="Bad 4" xfId="93" xr:uid="{00000000-0005-0000-0000-00004A000000}"/>
    <cellStyle name="Calculation 2" xfId="27" xr:uid="{00000000-0005-0000-0000-00004B000000}"/>
    <cellStyle name="Calculation 3" xfId="94" xr:uid="{00000000-0005-0000-0000-00004C000000}"/>
    <cellStyle name="Calculation 4" xfId="95" xr:uid="{00000000-0005-0000-0000-00004D000000}"/>
    <cellStyle name="Check Cell 2" xfId="28" xr:uid="{00000000-0005-0000-0000-00004E000000}"/>
    <cellStyle name="Check Cell 3" xfId="96" xr:uid="{00000000-0005-0000-0000-00004F000000}"/>
    <cellStyle name="Check Cell 4" xfId="97" xr:uid="{00000000-0005-0000-0000-000050000000}"/>
    <cellStyle name="Comma" xfId="131" builtinId="3"/>
    <cellStyle name="Comma 3 2" xfId="132" xr:uid="{00000000-0005-0000-0000-000052000000}"/>
    <cellStyle name="Explanatory Text 2" xfId="29" xr:uid="{00000000-0005-0000-0000-000053000000}"/>
    <cellStyle name="Explanatory Text 3" xfId="98" xr:uid="{00000000-0005-0000-0000-000054000000}"/>
    <cellStyle name="Explanatory Text 4" xfId="99" xr:uid="{00000000-0005-0000-0000-000055000000}"/>
    <cellStyle name="Good 2" xfId="30" xr:uid="{00000000-0005-0000-0000-000056000000}"/>
    <cellStyle name="Good 3" xfId="100" xr:uid="{00000000-0005-0000-0000-000057000000}"/>
    <cellStyle name="Good 4" xfId="101" xr:uid="{00000000-0005-0000-0000-000058000000}"/>
    <cellStyle name="Heading 1 2" xfId="31" xr:uid="{00000000-0005-0000-0000-000059000000}"/>
    <cellStyle name="Heading 1 3" xfId="102" xr:uid="{00000000-0005-0000-0000-00005A000000}"/>
    <cellStyle name="Heading 1 4" xfId="103" xr:uid="{00000000-0005-0000-0000-00005B000000}"/>
    <cellStyle name="Heading 2 2" xfId="32" xr:uid="{00000000-0005-0000-0000-00005C000000}"/>
    <cellStyle name="Heading 2 3" xfId="104" xr:uid="{00000000-0005-0000-0000-00005D000000}"/>
    <cellStyle name="Heading 2 4" xfId="105" xr:uid="{00000000-0005-0000-0000-00005E000000}"/>
    <cellStyle name="Heading 3 2" xfId="33" xr:uid="{00000000-0005-0000-0000-00005F000000}"/>
    <cellStyle name="Heading 3 3" xfId="106" xr:uid="{00000000-0005-0000-0000-000060000000}"/>
    <cellStyle name="Heading 3 4" xfId="107" xr:uid="{00000000-0005-0000-0000-000061000000}"/>
    <cellStyle name="Heading 4 2" xfId="34" xr:uid="{00000000-0005-0000-0000-000062000000}"/>
    <cellStyle name="Heading 4 3" xfId="108" xr:uid="{00000000-0005-0000-0000-000063000000}"/>
    <cellStyle name="Heading 4 4" xfId="109" xr:uid="{00000000-0005-0000-0000-000064000000}"/>
    <cellStyle name="Input 2" xfId="35" xr:uid="{00000000-0005-0000-0000-000065000000}"/>
    <cellStyle name="Input 3" xfId="110" xr:uid="{00000000-0005-0000-0000-000066000000}"/>
    <cellStyle name="Input 4" xfId="111" xr:uid="{00000000-0005-0000-0000-000067000000}"/>
    <cellStyle name="Linked Cell 2" xfId="36" xr:uid="{00000000-0005-0000-0000-000068000000}"/>
    <cellStyle name="Linked Cell 3" xfId="112" xr:uid="{00000000-0005-0000-0000-000069000000}"/>
    <cellStyle name="Linked Cell 4" xfId="113" xr:uid="{00000000-0005-0000-0000-00006A000000}"/>
    <cellStyle name="Neutral 2" xfId="37" xr:uid="{00000000-0005-0000-0000-00006B000000}"/>
    <cellStyle name="Neutral 3" xfId="114" xr:uid="{00000000-0005-0000-0000-00006C000000}"/>
    <cellStyle name="Neutral 4" xfId="115" xr:uid="{00000000-0005-0000-0000-00006D000000}"/>
    <cellStyle name="Normal" xfId="0" builtinId="0"/>
    <cellStyle name="Normal 2" xfId="38" xr:uid="{00000000-0005-0000-0000-00006F000000}"/>
    <cellStyle name="Normal 2 2" xfId="116" xr:uid="{00000000-0005-0000-0000-000070000000}"/>
    <cellStyle name="Normal 2 2 2" xfId="133" xr:uid="{00000000-0005-0000-0000-000071000000}"/>
    <cellStyle name="Normal 2 3" xfId="117" xr:uid="{00000000-0005-0000-0000-000072000000}"/>
    <cellStyle name="Normal 2 4" xfId="118" xr:uid="{00000000-0005-0000-0000-000073000000}"/>
    <cellStyle name="Normal 3" xfId="1" xr:uid="{00000000-0005-0000-0000-000074000000}"/>
    <cellStyle name="Normal 3 2" xfId="119" xr:uid="{00000000-0005-0000-0000-000075000000}"/>
    <cellStyle name="Normal 4" xfId="120" xr:uid="{00000000-0005-0000-0000-000076000000}"/>
    <cellStyle name="Normal 5" xfId="134" xr:uid="{00000000-0005-0000-0000-000077000000}"/>
    <cellStyle name="Normal 7 2" xfId="135" xr:uid="{00000000-0005-0000-0000-000078000000}"/>
    <cellStyle name="Note 2" xfId="39" xr:uid="{00000000-0005-0000-0000-000079000000}"/>
    <cellStyle name="Note 3" xfId="121" xr:uid="{00000000-0005-0000-0000-00007A000000}"/>
    <cellStyle name="Note 4" xfId="122" xr:uid="{00000000-0005-0000-0000-00007B000000}"/>
    <cellStyle name="Output 2" xfId="40" xr:uid="{00000000-0005-0000-0000-00007C000000}"/>
    <cellStyle name="Output 3" xfId="123" xr:uid="{00000000-0005-0000-0000-00007D000000}"/>
    <cellStyle name="Output 4" xfId="124" xr:uid="{00000000-0005-0000-0000-00007E000000}"/>
    <cellStyle name="Title 2" xfId="41" xr:uid="{00000000-0005-0000-0000-00007F000000}"/>
    <cellStyle name="Title 3" xfId="125" xr:uid="{00000000-0005-0000-0000-000080000000}"/>
    <cellStyle name="Title 4" xfId="126" xr:uid="{00000000-0005-0000-0000-000081000000}"/>
    <cellStyle name="Total 2" xfId="42" xr:uid="{00000000-0005-0000-0000-000082000000}"/>
    <cellStyle name="Total 3" xfId="127" xr:uid="{00000000-0005-0000-0000-000083000000}"/>
    <cellStyle name="Total 4" xfId="128" xr:uid="{00000000-0005-0000-0000-000084000000}"/>
    <cellStyle name="Warning Text 2" xfId="43" xr:uid="{00000000-0005-0000-0000-000085000000}"/>
    <cellStyle name="Warning Text 3" xfId="129" xr:uid="{00000000-0005-0000-0000-000086000000}"/>
    <cellStyle name="Warning Text 4" xfId="130" xr:uid="{00000000-0005-0000-0000-000087000000}"/>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23"/>
  <sheetViews>
    <sheetView tabSelected="1" topLeftCell="A97" zoomScale="79" zoomScaleNormal="79" workbookViewId="0">
      <selection activeCell="E102" sqref="E102"/>
    </sheetView>
  </sheetViews>
  <sheetFormatPr defaultColWidth="8.87890625" defaultRowHeight="13" x14ac:dyDescent="0.45"/>
  <cols>
    <col min="1" max="1" width="15.1171875" style="5" customWidth="1"/>
    <col min="2" max="2" width="10.703125" style="5" customWidth="1"/>
    <col min="3" max="3" width="11.29296875" style="5" customWidth="1"/>
    <col min="4" max="4" width="11.703125" style="5" customWidth="1"/>
    <col min="5" max="5" width="30.703125" style="5" customWidth="1"/>
    <col min="6" max="6" width="19.5859375" style="5" customWidth="1"/>
    <col min="7" max="7" width="11.29296875" style="5" customWidth="1"/>
    <col min="8" max="8" width="23.29296875" style="5" customWidth="1"/>
    <col min="9" max="10" width="15.703125" style="5" customWidth="1"/>
    <col min="11" max="11" width="18.29296875" style="5" customWidth="1"/>
    <col min="12" max="12" width="15" style="5" customWidth="1"/>
    <col min="13" max="13" width="21.29296875" style="5" customWidth="1"/>
    <col min="14" max="14" width="26.703125" style="5" customWidth="1"/>
    <col min="15" max="15" width="21.703125" style="5" hidden="1" customWidth="1"/>
    <col min="16" max="16" width="26.41015625" style="5" hidden="1" customWidth="1"/>
    <col min="17" max="16384" width="8.87890625" style="5"/>
  </cols>
  <sheetData>
    <row r="1" spans="1:33" ht="31.95" customHeight="1" x14ac:dyDescent="0.45">
      <c r="A1" s="147" t="s">
        <v>0</v>
      </c>
      <c r="B1" s="147"/>
      <c r="C1" s="147"/>
      <c r="D1" s="147"/>
      <c r="E1" s="147"/>
      <c r="F1" s="147"/>
      <c r="G1" s="147"/>
      <c r="H1" s="147"/>
      <c r="I1" s="147"/>
      <c r="J1" s="147"/>
      <c r="K1" s="147"/>
      <c r="L1" s="147"/>
      <c r="M1" s="147"/>
      <c r="N1" s="147"/>
    </row>
    <row r="2" spans="1:33" ht="31.95" customHeight="1" x14ac:dyDescent="0.45">
      <c r="A2" s="156" t="s">
        <v>1</v>
      </c>
      <c r="B2" s="157"/>
      <c r="C2" s="157"/>
      <c r="D2" s="157"/>
      <c r="E2" s="157"/>
      <c r="F2" s="157"/>
      <c r="G2" s="157"/>
      <c r="H2" s="157"/>
      <c r="I2" s="157"/>
      <c r="J2" s="157"/>
      <c r="K2" s="157"/>
      <c r="L2" s="157"/>
      <c r="M2" s="157"/>
      <c r="N2" s="157"/>
    </row>
    <row r="3" spans="1:33" ht="13.35" thickBot="1" x14ac:dyDescent="0.5">
      <c r="A3" s="16"/>
      <c r="B3" s="16"/>
      <c r="C3" s="16"/>
      <c r="D3" s="16"/>
      <c r="E3" s="16"/>
      <c r="F3" s="16"/>
      <c r="G3" s="16"/>
      <c r="H3" s="16"/>
      <c r="I3" s="16"/>
      <c r="J3" s="16"/>
      <c r="K3" s="16"/>
      <c r="L3" s="16"/>
      <c r="M3" s="16"/>
      <c r="N3" s="16"/>
    </row>
    <row r="4" spans="1:33" ht="13.95" customHeight="1" x14ac:dyDescent="0.45">
      <c r="A4" s="17" t="s">
        <v>2</v>
      </c>
      <c r="B4" s="18"/>
      <c r="C4" s="18"/>
      <c r="D4" s="18"/>
      <c r="E4" s="18"/>
      <c r="F4" s="18"/>
      <c r="G4" s="18"/>
      <c r="H4" s="18"/>
      <c r="I4" s="18"/>
      <c r="J4" s="18"/>
      <c r="K4" s="18"/>
      <c r="L4" s="18"/>
      <c r="M4" s="19"/>
      <c r="N4" s="20"/>
      <c r="O4" s="6"/>
      <c r="P4" s="6"/>
      <c r="Q4" s="6"/>
    </row>
    <row r="5" spans="1:33" ht="15" customHeight="1" x14ac:dyDescent="0.45">
      <c r="A5" s="162" t="s">
        <v>3</v>
      </c>
      <c r="B5" s="149" t="s">
        <v>4</v>
      </c>
      <c r="C5" s="155" t="s">
        <v>5</v>
      </c>
      <c r="D5" s="155" t="s">
        <v>6</v>
      </c>
      <c r="E5" s="149" t="s">
        <v>7</v>
      </c>
      <c r="F5" s="146" t="s">
        <v>8</v>
      </c>
      <c r="G5" s="149" t="s">
        <v>9</v>
      </c>
      <c r="H5" s="154" t="s">
        <v>10</v>
      </c>
      <c r="I5" s="165" t="s">
        <v>11</v>
      </c>
      <c r="J5" s="165"/>
      <c r="K5" s="151" t="s">
        <v>12</v>
      </c>
      <c r="L5" s="152"/>
      <c r="M5" s="153" t="s">
        <v>13</v>
      </c>
      <c r="N5" s="148" t="s">
        <v>14</v>
      </c>
      <c r="O5" s="6"/>
      <c r="P5" s="6"/>
      <c r="Q5" s="6"/>
    </row>
    <row r="6" spans="1:33" ht="108.75" customHeight="1" x14ac:dyDescent="0.45">
      <c r="A6" s="163"/>
      <c r="B6" s="150"/>
      <c r="C6" s="149"/>
      <c r="D6" s="149"/>
      <c r="E6" s="150"/>
      <c r="F6" s="146"/>
      <c r="G6" s="150"/>
      <c r="H6" s="153"/>
      <c r="I6" s="22" t="s">
        <v>15</v>
      </c>
      <c r="J6" s="22" t="s">
        <v>16</v>
      </c>
      <c r="K6" s="22" t="s">
        <v>17</v>
      </c>
      <c r="L6" s="22" t="s">
        <v>18</v>
      </c>
      <c r="M6" s="151"/>
      <c r="N6" s="148"/>
      <c r="O6" s="6"/>
      <c r="P6" s="6"/>
      <c r="Q6" s="6"/>
    </row>
    <row r="7" spans="1:33" ht="61.2" customHeight="1" x14ac:dyDescent="0.45">
      <c r="A7" s="23" t="s">
        <v>19</v>
      </c>
      <c r="B7" s="24">
        <v>3</v>
      </c>
      <c r="C7" s="35" t="s">
        <v>20</v>
      </c>
      <c r="D7" s="25"/>
      <c r="E7" s="26" t="s">
        <v>21</v>
      </c>
      <c r="F7" s="27" t="s">
        <v>22</v>
      </c>
      <c r="G7" s="28" t="s">
        <v>23</v>
      </c>
      <c r="H7" s="29">
        <f>50000*5</f>
        <v>250000</v>
      </c>
      <c r="I7" s="30">
        <v>100</v>
      </c>
      <c r="J7" s="30">
        <v>0</v>
      </c>
      <c r="K7" s="136">
        <v>43570</v>
      </c>
      <c r="L7" s="136">
        <v>43631</v>
      </c>
      <c r="M7" s="31"/>
      <c r="N7" s="32" t="s">
        <v>24</v>
      </c>
      <c r="O7" s="6" t="s">
        <v>25</v>
      </c>
      <c r="P7" s="15" t="s">
        <v>26</v>
      </c>
      <c r="Q7" s="6"/>
    </row>
    <row r="8" spans="1:33" ht="61.2" customHeight="1" x14ac:dyDescent="0.45">
      <c r="A8" s="33" t="s">
        <v>27</v>
      </c>
      <c r="B8" s="34">
        <v>3</v>
      </c>
      <c r="C8" s="35">
        <v>3.1</v>
      </c>
      <c r="D8" s="35"/>
      <c r="E8" s="36" t="s">
        <v>28</v>
      </c>
      <c r="F8" s="37" t="s">
        <v>22</v>
      </c>
      <c r="G8" s="38" t="s">
        <v>29</v>
      </c>
      <c r="H8" s="39">
        <v>200000</v>
      </c>
      <c r="I8" s="40">
        <v>100</v>
      </c>
      <c r="J8" s="40">
        <v>0</v>
      </c>
      <c r="K8" s="136">
        <v>43539</v>
      </c>
      <c r="L8" s="41">
        <v>43600</v>
      </c>
      <c r="M8" s="38"/>
      <c r="N8" s="42" t="s">
        <v>24</v>
      </c>
      <c r="O8" s="6" t="s">
        <v>30</v>
      </c>
      <c r="P8" s="6"/>
      <c r="Q8" s="6"/>
    </row>
    <row r="9" spans="1:33" ht="48.6" customHeight="1" x14ac:dyDescent="0.45">
      <c r="A9" s="33" t="s">
        <v>31</v>
      </c>
      <c r="B9" s="34">
        <v>3</v>
      </c>
      <c r="C9" s="35">
        <v>3.2</v>
      </c>
      <c r="D9" s="43"/>
      <c r="E9" s="36" t="s">
        <v>32</v>
      </c>
      <c r="F9" s="37" t="s">
        <v>22</v>
      </c>
      <c r="G9" s="38" t="s">
        <v>23</v>
      </c>
      <c r="H9" s="39">
        <v>100000</v>
      </c>
      <c r="I9" s="40">
        <v>100</v>
      </c>
      <c r="J9" s="40">
        <v>0</v>
      </c>
      <c r="K9" s="136">
        <v>43570</v>
      </c>
      <c r="L9" s="41">
        <v>43631</v>
      </c>
      <c r="M9" s="45"/>
      <c r="N9" s="42" t="s">
        <v>24</v>
      </c>
      <c r="O9" s="6" t="s">
        <v>33</v>
      </c>
      <c r="P9" s="6"/>
      <c r="Q9" s="6"/>
    </row>
    <row r="10" spans="1:33" ht="48.6" customHeight="1" x14ac:dyDescent="0.45">
      <c r="A10" s="33" t="s">
        <v>34</v>
      </c>
      <c r="B10" s="34">
        <v>3</v>
      </c>
      <c r="C10" s="35">
        <v>3.2</v>
      </c>
      <c r="D10" s="43"/>
      <c r="E10" s="36" t="s">
        <v>35</v>
      </c>
      <c r="F10" s="37" t="s">
        <v>36</v>
      </c>
      <c r="G10" s="38" t="s">
        <v>23</v>
      </c>
      <c r="H10" s="46">
        <f>(1700*30+8*300)+10000</f>
        <v>63400</v>
      </c>
      <c r="I10" s="40">
        <v>100</v>
      </c>
      <c r="J10" s="40">
        <v>0</v>
      </c>
      <c r="K10" s="136">
        <v>43570</v>
      </c>
      <c r="L10" s="41">
        <v>43631</v>
      </c>
      <c r="M10" s="45"/>
      <c r="N10" s="42" t="s">
        <v>24</v>
      </c>
      <c r="O10" s="6" t="s">
        <v>33</v>
      </c>
      <c r="P10" s="6" t="s">
        <v>37</v>
      </c>
      <c r="Q10" s="6"/>
    </row>
    <row r="11" spans="1:33" ht="60" customHeight="1" x14ac:dyDescent="0.45">
      <c r="A11" s="33" t="s">
        <v>38</v>
      </c>
      <c r="B11" s="34">
        <v>3</v>
      </c>
      <c r="C11" s="35">
        <v>3.2</v>
      </c>
      <c r="D11" s="43"/>
      <c r="E11" s="36" t="s">
        <v>39</v>
      </c>
      <c r="F11" s="37" t="s">
        <v>40</v>
      </c>
      <c r="G11" s="38" t="s">
        <v>23</v>
      </c>
      <c r="H11" s="39">
        <f>3*1500+700+6*150+5000</f>
        <v>11100</v>
      </c>
      <c r="I11" s="40">
        <v>100</v>
      </c>
      <c r="J11" s="40">
        <v>0</v>
      </c>
      <c r="K11" s="136">
        <v>43570</v>
      </c>
      <c r="L11" s="41">
        <v>43631</v>
      </c>
      <c r="M11" s="45"/>
      <c r="N11" s="42" t="s">
        <v>24</v>
      </c>
      <c r="O11" s="6" t="s">
        <v>33</v>
      </c>
      <c r="P11" s="6"/>
      <c r="Q11" s="6"/>
    </row>
    <row r="12" spans="1:33" ht="45" customHeight="1" x14ac:dyDescent="0.45">
      <c r="A12" s="33" t="s">
        <v>41</v>
      </c>
      <c r="B12" s="34">
        <v>3</v>
      </c>
      <c r="C12" s="35">
        <v>3.2</v>
      </c>
      <c r="D12" s="43"/>
      <c r="E12" s="36" t="s">
        <v>42</v>
      </c>
      <c r="F12" s="37" t="s">
        <v>40</v>
      </c>
      <c r="G12" s="38" t="s">
        <v>23</v>
      </c>
      <c r="H12" s="46">
        <f>200*7</f>
        <v>1400</v>
      </c>
      <c r="I12" s="40">
        <v>100</v>
      </c>
      <c r="J12" s="40">
        <v>0</v>
      </c>
      <c r="K12" s="136">
        <v>43570</v>
      </c>
      <c r="L12" s="41">
        <v>43631</v>
      </c>
      <c r="M12" s="45"/>
      <c r="N12" s="42" t="s">
        <v>24</v>
      </c>
      <c r="O12" s="6" t="s">
        <v>33</v>
      </c>
      <c r="P12" s="6"/>
      <c r="Q12" s="6"/>
    </row>
    <row r="13" spans="1:33" ht="15.75" customHeight="1" x14ac:dyDescent="0.45">
      <c r="A13" s="23" t="s">
        <v>43</v>
      </c>
      <c r="B13" s="28"/>
      <c r="C13" s="28"/>
      <c r="D13" s="28"/>
      <c r="E13" s="28"/>
      <c r="F13" s="28"/>
      <c r="G13" s="28"/>
      <c r="H13" s="47">
        <f>H8+10000</f>
        <v>210000</v>
      </c>
      <c r="I13" s="28"/>
      <c r="J13" s="28"/>
      <c r="K13" s="28"/>
      <c r="L13" s="28"/>
      <c r="M13" s="48"/>
      <c r="N13" s="49"/>
      <c r="O13" s="6"/>
      <c r="P13" s="6"/>
      <c r="Q13" s="6"/>
    </row>
    <row r="14" spans="1:33" ht="15.75" customHeight="1" x14ac:dyDescent="0.45">
      <c r="A14" s="23" t="s">
        <v>44</v>
      </c>
      <c r="B14" s="28"/>
      <c r="C14" s="28"/>
      <c r="D14" s="28"/>
      <c r="E14" s="28"/>
      <c r="F14" s="28"/>
      <c r="G14" s="28"/>
      <c r="H14" s="47">
        <f>H7+H9+H11+H12+53400</f>
        <v>415900</v>
      </c>
      <c r="I14" s="28"/>
      <c r="J14" s="28"/>
      <c r="K14" s="28"/>
      <c r="L14" s="28"/>
      <c r="M14" s="48"/>
      <c r="N14" s="49"/>
      <c r="O14" s="6"/>
      <c r="P14" s="6"/>
      <c r="Q14" s="6"/>
    </row>
    <row r="15" spans="1:33" s="1" customFormat="1" ht="16.5" customHeight="1" thickBot="1" x14ac:dyDescent="0.55000000000000004">
      <c r="A15" s="50" t="s">
        <v>45</v>
      </c>
      <c r="B15" s="51"/>
      <c r="C15" s="51"/>
      <c r="D15" s="51"/>
      <c r="E15" s="51"/>
      <c r="F15" s="51"/>
      <c r="G15" s="51"/>
      <c r="H15" s="52">
        <f>SUM(H7:H12)</f>
        <v>625900</v>
      </c>
      <c r="I15" s="53"/>
      <c r="J15" s="51"/>
      <c r="K15" s="51"/>
      <c r="L15" s="51"/>
      <c r="M15" s="51"/>
      <c r="N15" s="54"/>
      <c r="O15" s="2"/>
      <c r="P15" s="2"/>
      <c r="Q15" s="2"/>
      <c r="R15" s="2"/>
      <c r="S15" s="2"/>
      <c r="T15" s="2"/>
      <c r="U15" s="2"/>
      <c r="V15" s="2"/>
      <c r="W15" s="2"/>
      <c r="X15" s="2"/>
      <c r="Y15" s="2"/>
      <c r="Z15" s="2"/>
      <c r="AA15" s="2"/>
      <c r="AB15" s="2"/>
      <c r="AC15" s="2"/>
      <c r="AD15" s="2"/>
      <c r="AE15" s="2"/>
      <c r="AF15" s="2"/>
      <c r="AG15" s="2"/>
    </row>
    <row r="16" spans="1:33" ht="22.5" customHeight="1" thickBot="1" x14ac:dyDescent="0.5">
      <c r="A16" s="16"/>
      <c r="B16" s="16"/>
      <c r="C16" s="16"/>
      <c r="D16" s="16"/>
      <c r="E16" s="16"/>
      <c r="F16" s="16"/>
      <c r="G16" s="16"/>
      <c r="H16" s="16"/>
      <c r="I16" s="16"/>
      <c r="J16" s="16"/>
      <c r="K16" s="16"/>
      <c r="L16" s="16"/>
      <c r="M16" s="16"/>
      <c r="N16" s="55"/>
    </row>
    <row r="17" spans="1:17" ht="16.5" customHeight="1" x14ac:dyDescent="0.45">
      <c r="A17" s="158" t="s">
        <v>46</v>
      </c>
      <c r="B17" s="159"/>
      <c r="C17" s="159"/>
      <c r="D17" s="159"/>
      <c r="E17" s="159"/>
      <c r="F17" s="159"/>
      <c r="G17" s="159"/>
      <c r="H17" s="159"/>
      <c r="I17" s="159"/>
      <c r="J17" s="159"/>
      <c r="K17" s="159"/>
      <c r="L17" s="159"/>
      <c r="M17" s="161"/>
      <c r="N17" s="20"/>
      <c r="O17" s="6"/>
      <c r="P17" s="6"/>
      <c r="Q17" s="6"/>
    </row>
    <row r="18" spans="1:17" ht="15" customHeight="1" x14ac:dyDescent="0.45">
      <c r="A18" s="162" t="s">
        <v>3</v>
      </c>
      <c r="B18" s="149" t="s">
        <v>4</v>
      </c>
      <c r="C18" s="155" t="s">
        <v>5</v>
      </c>
      <c r="D18" s="155" t="s">
        <v>6</v>
      </c>
      <c r="E18" s="149" t="s">
        <v>7</v>
      </c>
      <c r="F18" s="146" t="s">
        <v>8</v>
      </c>
      <c r="G18" s="149" t="s">
        <v>47</v>
      </c>
      <c r="H18" s="154" t="s">
        <v>10</v>
      </c>
      <c r="I18" s="165" t="s">
        <v>11</v>
      </c>
      <c r="J18" s="165"/>
      <c r="K18" s="151" t="s">
        <v>12</v>
      </c>
      <c r="L18" s="152"/>
      <c r="M18" s="153" t="s">
        <v>48</v>
      </c>
      <c r="N18" s="148" t="s">
        <v>14</v>
      </c>
      <c r="O18" s="6"/>
      <c r="P18" s="6"/>
      <c r="Q18" s="6"/>
    </row>
    <row r="19" spans="1:17" ht="102.6" customHeight="1" x14ac:dyDescent="0.45">
      <c r="A19" s="163"/>
      <c r="B19" s="150"/>
      <c r="C19" s="149"/>
      <c r="D19" s="149"/>
      <c r="E19" s="150"/>
      <c r="F19" s="146"/>
      <c r="G19" s="150"/>
      <c r="H19" s="153"/>
      <c r="I19" s="22" t="s">
        <v>15</v>
      </c>
      <c r="J19" s="22" t="s">
        <v>16</v>
      </c>
      <c r="K19" s="22" t="s">
        <v>17</v>
      </c>
      <c r="L19" s="22" t="s">
        <v>18</v>
      </c>
      <c r="M19" s="151"/>
      <c r="N19" s="148"/>
      <c r="O19" s="6"/>
      <c r="P19" s="6"/>
      <c r="Q19" s="6"/>
    </row>
    <row r="20" spans="1:17" ht="43.2" customHeight="1" x14ac:dyDescent="0.45">
      <c r="A20" s="33" t="s">
        <v>49</v>
      </c>
      <c r="B20" s="34">
        <v>3</v>
      </c>
      <c r="C20" s="35">
        <v>3.12</v>
      </c>
      <c r="D20" s="35"/>
      <c r="E20" s="36" t="s">
        <v>50</v>
      </c>
      <c r="F20" s="37" t="s">
        <v>36</v>
      </c>
      <c r="G20" s="38" t="s">
        <v>29</v>
      </c>
      <c r="H20" s="39">
        <v>70000</v>
      </c>
      <c r="I20" s="40">
        <v>100</v>
      </c>
      <c r="J20" s="40">
        <v>0</v>
      </c>
      <c r="K20" s="41">
        <v>43709</v>
      </c>
      <c r="L20" s="41">
        <v>43405</v>
      </c>
      <c r="M20" s="48"/>
      <c r="N20" s="42" t="s">
        <v>24</v>
      </c>
      <c r="O20" s="3" t="s">
        <v>30</v>
      </c>
      <c r="P20" s="6"/>
      <c r="Q20" s="6"/>
    </row>
    <row r="21" spans="1:17" ht="96.6" customHeight="1" x14ac:dyDescent="0.45">
      <c r="A21" s="56" t="s">
        <v>51</v>
      </c>
      <c r="B21" s="34">
        <v>3</v>
      </c>
      <c r="C21" s="34">
        <v>3.2</v>
      </c>
      <c r="D21" s="57"/>
      <c r="E21" s="38" t="s">
        <v>52</v>
      </c>
      <c r="F21" s="37" t="s">
        <v>36</v>
      </c>
      <c r="G21" s="58" t="s">
        <v>23</v>
      </c>
      <c r="H21" s="59">
        <f>30000+20000+10000</f>
        <v>60000</v>
      </c>
      <c r="I21" s="40">
        <v>100</v>
      </c>
      <c r="J21" s="40">
        <v>0</v>
      </c>
      <c r="K21" s="41">
        <v>43525</v>
      </c>
      <c r="L21" s="41">
        <v>43586</v>
      </c>
      <c r="M21" s="48"/>
      <c r="N21" s="42" t="s">
        <v>24</v>
      </c>
      <c r="O21" s="6" t="s">
        <v>33</v>
      </c>
      <c r="P21" s="15" t="s">
        <v>53</v>
      </c>
      <c r="Q21" s="6"/>
    </row>
    <row r="22" spans="1:17" ht="26.45" customHeight="1" x14ac:dyDescent="0.45">
      <c r="A22" s="33" t="s">
        <v>54</v>
      </c>
      <c r="B22" s="34"/>
      <c r="C22" s="57"/>
      <c r="D22" s="57"/>
      <c r="E22" s="38"/>
      <c r="F22" s="38"/>
      <c r="G22" s="38"/>
      <c r="H22" s="59">
        <f>SUM(H20)</f>
        <v>70000</v>
      </c>
      <c r="I22" s="38"/>
      <c r="J22" s="44"/>
      <c r="K22" s="44"/>
      <c r="L22" s="44"/>
      <c r="M22" s="44"/>
      <c r="N22" s="60"/>
      <c r="O22" s="6"/>
      <c r="P22" s="6"/>
      <c r="Q22" s="6"/>
    </row>
    <row r="23" spans="1:17" ht="26.45" customHeight="1" x14ac:dyDescent="0.45">
      <c r="A23" s="33" t="s">
        <v>55</v>
      </c>
      <c r="B23" s="34"/>
      <c r="C23" s="57"/>
      <c r="D23" s="57"/>
      <c r="E23" s="38"/>
      <c r="F23" s="38"/>
      <c r="G23" s="38"/>
      <c r="H23" s="59">
        <f>+SUM(H21:H21)</f>
        <v>60000</v>
      </c>
      <c r="I23" s="38"/>
      <c r="J23" s="44"/>
      <c r="K23" s="44"/>
      <c r="L23" s="44"/>
      <c r="M23" s="44"/>
      <c r="N23" s="60"/>
      <c r="O23" s="6"/>
      <c r="P23" s="6"/>
      <c r="Q23" s="6"/>
    </row>
    <row r="24" spans="1:17" ht="19.5" customHeight="1" thickBot="1" x14ac:dyDescent="0.5">
      <c r="A24" s="61" t="s">
        <v>45</v>
      </c>
      <c r="B24" s="62"/>
      <c r="C24" s="63"/>
      <c r="D24" s="63"/>
      <c r="E24" s="63"/>
      <c r="F24" s="63"/>
      <c r="G24" s="63"/>
      <c r="H24" s="64">
        <f>SUM(H20:H21)</f>
        <v>130000</v>
      </c>
      <c r="I24" s="63"/>
      <c r="J24" s="63"/>
      <c r="K24" s="63"/>
      <c r="L24" s="63"/>
      <c r="M24" s="63"/>
      <c r="N24" s="65"/>
      <c r="O24" s="6"/>
      <c r="P24" s="6"/>
      <c r="Q24" s="6"/>
    </row>
    <row r="25" spans="1:17" ht="15.75" customHeight="1" thickBot="1" x14ac:dyDescent="0.5">
      <c r="A25" s="16"/>
      <c r="B25" s="16"/>
      <c r="C25" s="16"/>
      <c r="D25" s="16"/>
      <c r="E25" s="16"/>
      <c r="F25" s="16"/>
      <c r="G25" s="16"/>
      <c r="H25" s="16"/>
      <c r="I25" s="16"/>
      <c r="J25" s="16"/>
      <c r="K25" s="16"/>
      <c r="L25" s="16"/>
      <c r="M25" s="16"/>
      <c r="N25" s="16"/>
    </row>
    <row r="26" spans="1:17" ht="15.75" customHeight="1" x14ac:dyDescent="0.45">
      <c r="A26" s="158" t="s">
        <v>56</v>
      </c>
      <c r="B26" s="159"/>
      <c r="C26" s="159"/>
      <c r="D26" s="159"/>
      <c r="E26" s="159"/>
      <c r="F26" s="159"/>
      <c r="G26" s="159"/>
      <c r="H26" s="159"/>
      <c r="I26" s="159"/>
      <c r="J26" s="159"/>
      <c r="K26" s="159"/>
      <c r="L26" s="159"/>
      <c r="M26" s="160"/>
      <c r="N26" s="20"/>
    </row>
    <row r="27" spans="1:17" ht="15" customHeight="1" x14ac:dyDescent="0.45">
      <c r="A27" s="162" t="s">
        <v>3</v>
      </c>
      <c r="B27" s="149" t="s">
        <v>4</v>
      </c>
      <c r="C27" s="155" t="s">
        <v>5</v>
      </c>
      <c r="D27" s="155" t="s">
        <v>6</v>
      </c>
      <c r="E27" s="149" t="s">
        <v>7</v>
      </c>
      <c r="F27" s="146" t="s">
        <v>8</v>
      </c>
      <c r="G27" s="149" t="s">
        <v>47</v>
      </c>
      <c r="H27" s="154" t="s">
        <v>10</v>
      </c>
      <c r="I27" s="165" t="s">
        <v>11</v>
      </c>
      <c r="J27" s="165"/>
      <c r="K27" s="151" t="s">
        <v>12</v>
      </c>
      <c r="L27" s="152"/>
      <c r="M27" s="153" t="s">
        <v>48</v>
      </c>
      <c r="N27" s="148" t="s">
        <v>14</v>
      </c>
    </row>
    <row r="28" spans="1:17" ht="109.5" customHeight="1" x14ac:dyDescent="0.45">
      <c r="A28" s="163"/>
      <c r="B28" s="150"/>
      <c r="C28" s="149"/>
      <c r="D28" s="149"/>
      <c r="E28" s="150"/>
      <c r="F28" s="146"/>
      <c r="G28" s="150"/>
      <c r="H28" s="153"/>
      <c r="I28" s="22" t="s">
        <v>15</v>
      </c>
      <c r="J28" s="22" t="s">
        <v>16</v>
      </c>
      <c r="K28" s="22" t="s">
        <v>17</v>
      </c>
      <c r="L28" s="22" t="s">
        <v>18</v>
      </c>
      <c r="M28" s="151"/>
      <c r="N28" s="148"/>
    </row>
    <row r="29" spans="1:17" ht="31.95" customHeight="1" x14ac:dyDescent="0.45">
      <c r="A29" s="33" t="s">
        <v>57</v>
      </c>
      <c r="B29" s="34">
        <v>3</v>
      </c>
      <c r="C29" s="35">
        <v>3.12</v>
      </c>
      <c r="D29" s="35"/>
      <c r="E29" s="36" t="s">
        <v>58</v>
      </c>
      <c r="F29" s="37" t="s">
        <v>36</v>
      </c>
      <c r="G29" s="38" t="s">
        <v>29</v>
      </c>
      <c r="H29" s="66">
        <v>30000</v>
      </c>
      <c r="I29" s="40">
        <v>100</v>
      </c>
      <c r="J29" s="40">
        <v>0</v>
      </c>
      <c r="K29" s="38" t="s">
        <v>59</v>
      </c>
      <c r="L29" s="41" t="s">
        <v>59</v>
      </c>
      <c r="M29" s="48"/>
      <c r="N29" s="67" t="s">
        <v>24</v>
      </c>
      <c r="O29" s="3" t="s">
        <v>30</v>
      </c>
    </row>
    <row r="30" spans="1:17" ht="96" customHeight="1" x14ac:dyDescent="0.45">
      <c r="A30" s="33" t="s">
        <v>60</v>
      </c>
      <c r="B30" s="34">
        <v>3</v>
      </c>
      <c r="C30" s="35">
        <v>3.2</v>
      </c>
      <c r="D30" s="35"/>
      <c r="E30" s="68" t="s">
        <v>61</v>
      </c>
      <c r="F30" s="37" t="s">
        <v>40</v>
      </c>
      <c r="G30" s="38" t="s">
        <v>29</v>
      </c>
      <c r="H30" s="66">
        <v>20000</v>
      </c>
      <c r="I30" s="40">
        <v>100</v>
      </c>
      <c r="J30" s="40">
        <v>0</v>
      </c>
      <c r="K30" s="38" t="s">
        <v>59</v>
      </c>
      <c r="L30" s="38" t="s">
        <v>59</v>
      </c>
      <c r="M30" s="48" t="s">
        <v>62</v>
      </c>
      <c r="N30" s="69" t="s">
        <v>24</v>
      </c>
      <c r="O30" s="6" t="s">
        <v>33</v>
      </c>
    </row>
    <row r="31" spans="1:17" ht="31.95" customHeight="1" x14ac:dyDescent="0.45">
      <c r="A31" s="33" t="s">
        <v>54</v>
      </c>
      <c r="B31" s="34"/>
      <c r="C31" s="35"/>
      <c r="D31" s="35"/>
      <c r="E31" s="36"/>
      <c r="F31" s="38"/>
      <c r="G31" s="38"/>
      <c r="H31" s="70">
        <f>+SUM(H29:H29)</f>
        <v>30000</v>
      </c>
      <c r="I31" s="40"/>
      <c r="J31" s="40"/>
      <c r="K31" s="38"/>
      <c r="L31" s="38"/>
      <c r="M31" s="48"/>
      <c r="N31" s="71"/>
    </row>
    <row r="32" spans="1:17" ht="19.5" customHeight="1" x14ac:dyDescent="0.45">
      <c r="A32" s="33" t="s">
        <v>55</v>
      </c>
      <c r="B32" s="34"/>
      <c r="C32" s="38"/>
      <c r="D32" s="38"/>
      <c r="E32" s="38"/>
      <c r="F32" s="38"/>
      <c r="G32" s="38"/>
      <c r="H32" s="70">
        <f>+SUM(H30:H30)</f>
        <v>20000</v>
      </c>
      <c r="I32" s="38"/>
      <c r="J32" s="38"/>
      <c r="K32" s="38"/>
      <c r="L32" s="38"/>
      <c r="M32" s="48"/>
      <c r="N32" s="71"/>
    </row>
    <row r="33" spans="1:15" ht="20.25" customHeight="1" thickBot="1" x14ac:dyDescent="0.5">
      <c r="A33" s="50" t="s">
        <v>45</v>
      </c>
      <c r="B33" s="72"/>
      <c r="C33" s="73"/>
      <c r="D33" s="73"/>
      <c r="E33" s="73"/>
      <c r="F33" s="73"/>
      <c r="G33" s="73"/>
      <c r="H33" s="52">
        <f>SUM(H29:H30)</f>
        <v>50000</v>
      </c>
      <c r="I33" s="73"/>
      <c r="J33" s="73"/>
      <c r="K33" s="73"/>
      <c r="L33" s="73"/>
      <c r="M33" s="73"/>
      <c r="N33" s="74"/>
    </row>
    <row r="34" spans="1:15" ht="9" customHeight="1" thickBot="1" x14ac:dyDescent="0.5">
      <c r="A34" s="16"/>
      <c r="B34" s="16"/>
      <c r="C34" s="16"/>
      <c r="D34" s="16"/>
      <c r="E34" s="16"/>
      <c r="F34" s="16"/>
      <c r="G34" s="16"/>
      <c r="H34" s="16"/>
      <c r="I34" s="16"/>
      <c r="J34" s="16"/>
      <c r="K34" s="16"/>
      <c r="L34" s="16"/>
      <c r="M34" s="16"/>
      <c r="N34" s="16"/>
    </row>
    <row r="35" spans="1:15" ht="18" customHeight="1" x14ac:dyDescent="0.45">
      <c r="A35" s="166" t="s">
        <v>63</v>
      </c>
      <c r="B35" s="167"/>
      <c r="C35" s="167"/>
      <c r="D35" s="167"/>
      <c r="E35" s="167"/>
      <c r="F35" s="167"/>
      <c r="G35" s="167"/>
      <c r="H35" s="167"/>
      <c r="I35" s="167"/>
      <c r="J35" s="167"/>
      <c r="K35" s="175"/>
      <c r="L35" s="159"/>
      <c r="M35" s="159"/>
      <c r="N35" s="160"/>
    </row>
    <row r="36" spans="1:15" ht="24" customHeight="1" x14ac:dyDescent="0.45">
      <c r="A36" s="162" t="s">
        <v>3</v>
      </c>
      <c r="B36" s="149" t="s">
        <v>4</v>
      </c>
      <c r="C36" s="155" t="s">
        <v>64</v>
      </c>
      <c r="D36" s="155" t="s">
        <v>6</v>
      </c>
      <c r="E36" s="149" t="s">
        <v>7</v>
      </c>
      <c r="F36" s="146" t="s">
        <v>8</v>
      </c>
      <c r="G36" s="149" t="s">
        <v>47</v>
      </c>
      <c r="H36" s="154" t="s">
        <v>10</v>
      </c>
      <c r="I36" s="165" t="s">
        <v>11</v>
      </c>
      <c r="J36" s="165"/>
      <c r="K36" s="151" t="s">
        <v>12</v>
      </c>
      <c r="L36" s="152"/>
      <c r="M36" s="153" t="s">
        <v>48</v>
      </c>
      <c r="N36" s="148" t="s">
        <v>65</v>
      </c>
    </row>
    <row r="37" spans="1:15" ht="96" customHeight="1" x14ac:dyDescent="0.45">
      <c r="A37" s="163"/>
      <c r="B37" s="150"/>
      <c r="C37" s="149"/>
      <c r="D37" s="149"/>
      <c r="E37" s="150"/>
      <c r="F37" s="146"/>
      <c r="G37" s="150"/>
      <c r="H37" s="164"/>
      <c r="I37" s="22" t="s">
        <v>15</v>
      </c>
      <c r="J37" s="22" t="s">
        <v>16</v>
      </c>
      <c r="K37" s="22" t="s">
        <v>17</v>
      </c>
      <c r="L37" s="22" t="s">
        <v>18</v>
      </c>
      <c r="M37" s="151"/>
      <c r="N37" s="148"/>
    </row>
    <row r="38" spans="1:15" ht="96" customHeight="1" x14ac:dyDescent="0.45">
      <c r="A38" s="33" t="s">
        <v>66</v>
      </c>
      <c r="B38" s="75">
        <v>2</v>
      </c>
      <c r="C38" s="76">
        <v>2.1</v>
      </c>
      <c r="D38" s="77"/>
      <c r="E38" s="78" t="s">
        <v>207</v>
      </c>
      <c r="F38" s="79" t="s">
        <v>67</v>
      </c>
      <c r="G38" s="38" t="s">
        <v>23</v>
      </c>
      <c r="H38" s="59">
        <v>4880000</v>
      </c>
      <c r="I38" s="40">
        <v>100</v>
      </c>
      <c r="J38" s="38">
        <v>0</v>
      </c>
      <c r="K38" s="41">
        <v>43388</v>
      </c>
      <c r="L38" s="81">
        <v>43539</v>
      </c>
      <c r="M38" s="80"/>
      <c r="N38" s="69" t="s">
        <v>24</v>
      </c>
      <c r="O38" s="3" t="s">
        <v>30</v>
      </c>
    </row>
    <row r="39" spans="1:15" ht="96" customHeight="1" x14ac:dyDescent="0.45">
      <c r="A39" s="33" t="s">
        <v>68</v>
      </c>
      <c r="B39" s="34">
        <v>2</v>
      </c>
      <c r="C39" s="35" t="s">
        <v>69</v>
      </c>
      <c r="D39" s="35"/>
      <c r="E39" s="38" t="s">
        <v>70</v>
      </c>
      <c r="F39" s="79" t="s">
        <v>71</v>
      </c>
      <c r="G39" s="38" t="s">
        <v>29</v>
      </c>
      <c r="H39" s="66">
        <v>2000000</v>
      </c>
      <c r="I39" s="40">
        <v>100</v>
      </c>
      <c r="J39" s="40">
        <v>0</v>
      </c>
      <c r="K39" s="137">
        <v>43497</v>
      </c>
      <c r="L39" s="138">
        <v>43539</v>
      </c>
      <c r="M39" s="82" t="s">
        <v>72</v>
      </c>
      <c r="N39" s="69" t="s">
        <v>24</v>
      </c>
      <c r="O39" s="3" t="s">
        <v>30</v>
      </c>
    </row>
    <row r="40" spans="1:15" ht="56.45" customHeight="1" x14ac:dyDescent="0.45">
      <c r="A40" s="83" t="s">
        <v>73</v>
      </c>
      <c r="B40" s="35">
        <v>3</v>
      </c>
      <c r="C40" s="35" t="s">
        <v>74</v>
      </c>
      <c r="D40" s="35"/>
      <c r="E40" s="84" t="s">
        <v>75</v>
      </c>
      <c r="F40" s="79" t="s">
        <v>71</v>
      </c>
      <c r="G40" s="84" t="s">
        <v>29</v>
      </c>
      <c r="H40" s="85">
        <v>420000</v>
      </c>
      <c r="I40" s="86">
        <v>100</v>
      </c>
      <c r="J40" s="86">
        <v>0</v>
      </c>
      <c r="K40" s="87">
        <v>43388</v>
      </c>
      <c r="L40" s="87">
        <v>43480</v>
      </c>
      <c r="M40" s="88" t="s">
        <v>76</v>
      </c>
      <c r="N40" s="69" t="s">
        <v>24</v>
      </c>
      <c r="O40" s="3" t="s">
        <v>30</v>
      </c>
    </row>
    <row r="41" spans="1:15" ht="55.2" customHeight="1" x14ac:dyDescent="0.45">
      <c r="A41" s="33" t="s">
        <v>77</v>
      </c>
      <c r="B41" s="34">
        <v>3</v>
      </c>
      <c r="C41" s="34">
        <v>3.13</v>
      </c>
      <c r="D41" s="34"/>
      <c r="E41" s="38" t="s">
        <v>78</v>
      </c>
      <c r="F41" s="79" t="s">
        <v>79</v>
      </c>
      <c r="G41" s="38" t="s">
        <v>29</v>
      </c>
      <c r="H41" s="59">
        <v>100000</v>
      </c>
      <c r="I41" s="40">
        <v>100</v>
      </c>
      <c r="J41" s="40">
        <v>0</v>
      </c>
      <c r="K41" s="41">
        <v>43570</v>
      </c>
      <c r="L41" s="41">
        <v>43631</v>
      </c>
      <c r="M41" s="89"/>
      <c r="N41" s="67" t="s">
        <v>24</v>
      </c>
      <c r="O41" s="3" t="s">
        <v>30</v>
      </c>
    </row>
    <row r="42" spans="1:15" ht="63.6" customHeight="1" x14ac:dyDescent="0.45">
      <c r="A42" s="33" t="s">
        <v>80</v>
      </c>
      <c r="B42" s="34">
        <v>3</v>
      </c>
      <c r="C42" s="143">
        <v>3.11</v>
      </c>
      <c r="D42" s="34"/>
      <c r="E42" s="38" t="s">
        <v>81</v>
      </c>
      <c r="F42" s="79" t="s">
        <v>79</v>
      </c>
      <c r="G42" s="38" t="s">
        <v>29</v>
      </c>
      <c r="H42" s="59">
        <v>100000</v>
      </c>
      <c r="I42" s="40">
        <v>100</v>
      </c>
      <c r="J42" s="40">
        <v>0</v>
      </c>
      <c r="K42" s="139">
        <v>43539</v>
      </c>
      <c r="L42" s="139">
        <v>43600</v>
      </c>
      <c r="M42" s="89"/>
      <c r="N42" s="67" t="s">
        <v>24</v>
      </c>
      <c r="O42" s="3" t="s">
        <v>30</v>
      </c>
    </row>
    <row r="43" spans="1:15" ht="52.2" customHeight="1" x14ac:dyDescent="0.45">
      <c r="A43" s="33" t="s">
        <v>82</v>
      </c>
      <c r="B43" s="34">
        <v>3</v>
      </c>
      <c r="C43" s="35">
        <v>3.6</v>
      </c>
      <c r="D43" s="35"/>
      <c r="E43" s="38" t="s">
        <v>83</v>
      </c>
      <c r="F43" s="79" t="s">
        <v>79</v>
      </c>
      <c r="G43" s="38" t="s">
        <v>84</v>
      </c>
      <c r="H43" s="66">
        <v>100000</v>
      </c>
      <c r="I43" s="40">
        <v>100</v>
      </c>
      <c r="J43" s="40">
        <v>0</v>
      </c>
      <c r="K43" s="41">
        <v>43480</v>
      </c>
      <c r="L43" s="81">
        <v>43539</v>
      </c>
      <c r="M43" s="82"/>
      <c r="N43" s="67" t="s">
        <v>24</v>
      </c>
      <c r="O43" s="3" t="s">
        <v>30</v>
      </c>
    </row>
    <row r="44" spans="1:15" ht="82.2" customHeight="1" x14ac:dyDescent="0.45">
      <c r="A44" s="33" t="s">
        <v>85</v>
      </c>
      <c r="B44" s="34">
        <v>4</v>
      </c>
      <c r="C44" s="34" t="s">
        <v>86</v>
      </c>
      <c r="D44" s="34"/>
      <c r="E44" s="38" t="s">
        <v>87</v>
      </c>
      <c r="F44" s="79" t="s">
        <v>79</v>
      </c>
      <c r="G44" s="38" t="s">
        <v>84</v>
      </c>
      <c r="H44" s="59">
        <v>100000</v>
      </c>
      <c r="I44" s="40">
        <v>100</v>
      </c>
      <c r="J44" s="40">
        <v>0</v>
      </c>
      <c r="K44" s="41">
        <v>44307</v>
      </c>
      <c r="L44" s="81">
        <v>44362</v>
      </c>
      <c r="M44" s="90"/>
      <c r="N44" s="67" t="s">
        <v>24</v>
      </c>
      <c r="O44" s="3" t="s">
        <v>30</v>
      </c>
    </row>
    <row r="45" spans="1:15" ht="35.450000000000003" customHeight="1" x14ac:dyDescent="0.45">
      <c r="A45" s="33" t="s">
        <v>88</v>
      </c>
      <c r="B45" s="34">
        <v>3</v>
      </c>
      <c r="C45" s="34">
        <v>3.9</v>
      </c>
      <c r="D45" s="34"/>
      <c r="E45" s="38" t="s">
        <v>89</v>
      </c>
      <c r="F45" s="79" t="s">
        <v>79</v>
      </c>
      <c r="G45" s="38" t="s">
        <v>29</v>
      </c>
      <c r="H45" s="59">
        <v>80000</v>
      </c>
      <c r="I45" s="40">
        <v>100</v>
      </c>
      <c r="J45" s="40">
        <v>0</v>
      </c>
      <c r="K45" s="41">
        <v>43709</v>
      </c>
      <c r="L45" s="41">
        <v>43770</v>
      </c>
      <c r="M45" s="89"/>
      <c r="N45" s="67" t="s">
        <v>24</v>
      </c>
      <c r="O45" s="3" t="s">
        <v>30</v>
      </c>
    </row>
    <row r="46" spans="1:15" ht="35.450000000000003" customHeight="1" x14ac:dyDescent="0.45">
      <c r="A46" s="83" t="s">
        <v>90</v>
      </c>
      <c r="B46" s="35">
        <v>3</v>
      </c>
      <c r="C46" s="35" t="s">
        <v>86</v>
      </c>
      <c r="D46" s="35"/>
      <c r="E46" s="84" t="s">
        <v>91</v>
      </c>
      <c r="F46" s="79" t="s">
        <v>71</v>
      </c>
      <c r="G46" s="84" t="s">
        <v>29</v>
      </c>
      <c r="H46" s="85">
        <v>75000</v>
      </c>
      <c r="I46" s="86">
        <v>100</v>
      </c>
      <c r="J46" s="86">
        <v>0</v>
      </c>
      <c r="K46" s="87">
        <v>43845</v>
      </c>
      <c r="L46" s="87">
        <v>43832</v>
      </c>
      <c r="M46" s="88"/>
      <c r="N46" s="69" t="s">
        <v>24</v>
      </c>
      <c r="O46" s="3"/>
    </row>
    <row r="47" spans="1:15" ht="67.2" customHeight="1" x14ac:dyDescent="0.45">
      <c r="A47" s="33" t="s">
        <v>92</v>
      </c>
      <c r="B47" s="34">
        <v>3</v>
      </c>
      <c r="C47" s="35">
        <v>3.8</v>
      </c>
      <c r="D47" s="35"/>
      <c r="E47" s="91" t="s">
        <v>93</v>
      </c>
      <c r="F47" s="79" t="s">
        <v>79</v>
      </c>
      <c r="G47" s="38" t="s">
        <v>29</v>
      </c>
      <c r="H47" s="66">
        <v>60000</v>
      </c>
      <c r="I47" s="40">
        <v>100</v>
      </c>
      <c r="J47" s="40">
        <v>0</v>
      </c>
      <c r="K47" s="41">
        <v>43631</v>
      </c>
      <c r="L47" s="41">
        <v>43692</v>
      </c>
      <c r="M47" s="45"/>
      <c r="N47" s="67" t="s">
        <v>24</v>
      </c>
      <c r="O47" s="3" t="s">
        <v>30</v>
      </c>
    </row>
    <row r="48" spans="1:15" ht="94.2" customHeight="1" x14ac:dyDescent="0.45">
      <c r="A48" s="33" t="s">
        <v>94</v>
      </c>
      <c r="B48" s="34">
        <v>3</v>
      </c>
      <c r="C48" s="144">
        <v>3.11</v>
      </c>
      <c r="D48" s="35"/>
      <c r="E48" s="38" t="s">
        <v>95</v>
      </c>
      <c r="F48" s="79" t="s">
        <v>79</v>
      </c>
      <c r="G48" s="38" t="s">
        <v>29</v>
      </c>
      <c r="H48" s="66">
        <v>60000</v>
      </c>
      <c r="I48" s="40">
        <v>100</v>
      </c>
      <c r="J48" s="40">
        <v>0</v>
      </c>
      <c r="K48" s="41">
        <v>43647</v>
      </c>
      <c r="L48" s="41">
        <v>43709</v>
      </c>
      <c r="M48" s="45"/>
      <c r="N48" s="67" t="s">
        <v>24</v>
      </c>
      <c r="O48" s="3" t="s">
        <v>30</v>
      </c>
    </row>
    <row r="49" spans="1:15" ht="35.450000000000003" customHeight="1" x14ac:dyDescent="0.45">
      <c r="A49" s="33" t="s">
        <v>96</v>
      </c>
      <c r="B49" s="34">
        <v>2</v>
      </c>
      <c r="C49" s="34">
        <v>2.2999999999999998</v>
      </c>
      <c r="D49" s="34"/>
      <c r="E49" s="38" t="s">
        <v>97</v>
      </c>
      <c r="F49" s="79" t="s">
        <v>79</v>
      </c>
      <c r="G49" s="38" t="s">
        <v>84</v>
      </c>
      <c r="H49" s="66">
        <v>60000</v>
      </c>
      <c r="I49" s="40">
        <v>100</v>
      </c>
      <c r="J49" s="40">
        <v>0</v>
      </c>
      <c r="K49" s="41">
        <v>44089</v>
      </c>
      <c r="L49" s="81">
        <v>44211</v>
      </c>
      <c r="M49" s="90"/>
      <c r="N49" s="67" t="s">
        <v>24</v>
      </c>
      <c r="O49" s="3" t="s">
        <v>30</v>
      </c>
    </row>
    <row r="50" spans="1:15" ht="54.6" customHeight="1" x14ac:dyDescent="0.45">
      <c r="A50" s="33" t="s">
        <v>98</v>
      </c>
      <c r="B50" s="34">
        <v>2</v>
      </c>
      <c r="C50" s="34">
        <v>2.2000000000000002</v>
      </c>
      <c r="D50" s="34"/>
      <c r="E50" s="38" t="s">
        <v>99</v>
      </c>
      <c r="F50" s="79" t="s">
        <v>79</v>
      </c>
      <c r="G50" s="38" t="s">
        <v>84</v>
      </c>
      <c r="H50" s="66">
        <v>60000</v>
      </c>
      <c r="I50" s="40">
        <v>100</v>
      </c>
      <c r="J50" s="40">
        <v>0</v>
      </c>
      <c r="K50" s="41">
        <v>43922</v>
      </c>
      <c r="L50" s="81">
        <v>44075</v>
      </c>
      <c r="M50" s="90"/>
      <c r="N50" s="67" t="s">
        <v>24</v>
      </c>
      <c r="O50" s="3" t="s">
        <v>30</v>
      </c>
    </row>
    <row r="51" spans="1:15" ht="76.95" customHeight="1" x14ac:dyDescent="0.45">
      <c r="A51" s="33" t="s">
        <v>100</v>
      </c>
      <c r="B51" s="34">
        <v>3</v>
      </c>
      <c r="C51" s="35">
        <v>3.12</v>
      </c>
      <c r="D51" s="35"/>
      <c r="E51" s="38" t="s">
        <v>101</v>
      </c>
      <c r="F51" s="79" t="s">
        <v>79</v>
      </c>
      <c r="G51" s="38" t="s">
        <v>29</v>
      </c>
      <c r="H51" s="66">
        <v>45000</v>
      </c>
      <c r="I51" s="40">
        <v>100</v>
      </c>
      <c r="J51" s="40">
        <v>0</v>
      </c>
      <c r="K51" s="41">
        <v>43831</v>
      </c>
      <c r="L51" s="41">
        <v>43891</v>
      </c>
      <c r="M51" s="82"/>
      <c r="N51" s="67" t="s">
        <v>24</v>
      </c>
      <c r="O51" s="3" t="s">
        <v>30</v>
      </c>
    </row>
    <row r="52" spans="1:15" ht="26.45" customHeight="1" x14ac:dyDescent="0.45">
      <c r="A52" s="33" t="s">
        <v>102</v>
      </c>
      <c r="B52" s="34">
        <v>1</v>
      </c>
      <c r="C52" s="34" t="s">
        <v>103</v>
      </c>
      <c r="D52" s="77"/>
      <c r="E52" s="78" t="s">
        <v>104</v>
      </c>
      <c r="F52" s="79" t="s">
        <v>67</v>
      </c>
      <c r="G52" s="38" t="s">
        <v>23</v>
      </c>
      <c r="H52" s="59">
        <v>27356400</v>
      </c>
      <c r="I52" s="40">
        <v>100</v>
      </c>
      <c r="J52" s="38">
        <v>0</v>
      </c>
      <c r="K52" s="41">
        <v>43374</v>
      </c>
      <c r="L52" s="81">
        <v>43534</v>
      </c>
      <c r="M52" s="90"/>
      <c r="N52" s="69" t="s">
        <v>24</v>
      </c>
      <c r="O52" s="6" t="s">
        <v>33</v>
      </c>
    </row>
    <row r="53" spans="1:15" ht="30" customHeight="1" x14ac:dyDescent="0.45">
      <c r="A53" s="33" t="s">
        <v>105</v>
      </c>
      <c r="B53" s="34">
        <v>1</v>
      </c>
      <c r="C53" s="34">
        <v>1.3</v>
      </c>
      <c r="D53" s="77"/>
      <c r="E53" s="38" t="s">
        <v>106</v>
      </c>
      <c r="F53" s="79" t="s">
        <v>71</v>
      </c>
      <c r="G53" s="58" t="s">
        <v>23</v>
      </c>
      <c r="H53" s="59">
        <v>180000</v>
      </c>
      <c r="I53" s="40">
        <v>100</v>
      </c>
      <c r="J53" s="38">
        <v>0</v>
      </c>
      <c r="K53" s="140">
        <v>43419</v>
      </c>
      <c r="L53" s="81">
        <v>43511</v>
      </c>
      <c r="M53" s="92"/>
      <c r="N53" s="69" t="s">
        <v>24</v>
      </c>
      <c r="O53" s="6" t="s">
        <v>33</v>
      </c>
    </row>
    <row r="54" spans="1:15" ht="36.6" customHeight="1" x14ac:dyDescent="0.45">
      <c r="A54" s="33" t="s">
        <v>107</v>
      </c>
      <c r="B54" s="34">
        <v>4</v>
      </c>
      <c r="C54" s="34" t="s">
        <v>86</v>
      </c>
      <c r="D54" s="77"/>
      <c r="E54" s="38" t="s">
        <v>108</v>
      </c>
      <c r="F54" s="79" t="s">
        <v>109</v>
      </c>
      <c r="G54" s="38" t="s">
        <v>23</v>
      </c>
      <c r="H54" s="59">
        <f>45000*4</f>
        <v>180000</v>
      </c>
      <c r="I54" s="38">
        <v>100</v>
      </c>
      <c r="J54" s="38">
        <v>0</v>
      </c>
      <c r="K54" s="41">
        <v>43424</v>
      </c>
      <c r="L54" s="141">
        <v>43497</v>
      </c>
      <c r="M54" s="90"/>
      <c r="N54" s="69" t="s">
        <v>24</v>
      </c>
      <c r="O54" s="6" t="s">
        <v>33</v>
      </c>
    </row>
    <row r="55" spans="1:15" ht="30.6" customHeight="1" x14ac:dyDescent="0.45">
      <c r="A55" s="33" t="s">
        <v>110</v>
      </c>
      <c r="B55" s="34">
        <v>4</v>
      </c>
      <c r="C55" s="34" t="s">
        <v>86</v>
      </c>
      <c r="D55" s="77"/>
      <c r="E55" s="38" t="s">
        <v>111</v>
      </c>
      <c r="F55" s="79" t="s">
        <v>109</v>
      </c>
      <c r="G55" s="38" t="s">
        <v>23</v>
      </c>
      <c r="H55" s="59">
        <f>80000*3</f>
        <v>240000</v>
      </c>
      <c r="I55" s="38">
        <v>100</v>
      </c>
      <c r="J55" s="38">
        <v>0</v>
      </c>
      <c r="K55" s="41">
        <v>43424</v>
      </c>
      <c r="L55" s="141">
        <v>43497</v>
      </c>
      <c r="M55" s="90"/>
      <c r="N55" s="69" t="s">
        <v>24</v>
      </c>
      <c r="O55" s="6" t="s">
        <v>33</v>
      </c>
    </row>
    <row r="56" spans="1:15" ht="46.95" customHeight="1" x14ac:dyDescent="0.45">
      <c r="A56" s="33" t="s">
        <v>112</v>
      </c>
      <c r="B56" s="34">
        <v>4</v>
      </c>
      <c r="C56" s="34" t="s">
        <v>86</v>
      </c>
      <c r="D56" s="77"/>
      <c r="E56" s="38" t="s">
        <v>113</v>
      </c>
      <c r="F56" s="79" t="s">
        <v>71</v>
      </c>
      <c r="G56" s="58" t="s">
        <v>23</v>
      </c>
      <c r="H56" s="59">
        <v>150000</v>
      </c>
      <c r="I56" s="40">
        <v>100</v>
      </c>
      <c r="J56" s="38">
        <v>0</v>
      </c>
      <c r="K56" s="140">
        <v>43480</v>
      </c>
      <c r="L56" s="41">
        <v>43556</v>
      </c>
      <c r="M56" s="92"/>
      <c r="N56" s="69" t="s">
        <v>24</v>
      </c>
      <c r="O56" s="6" t="s">
        <v>33</v>
      </c>
    </row>
    <row r="57" spans="1:15" ht="46.95" customHeight="1" x14ac:dyDescent="0.45">
      <c r="A57" s="33" t="s">
        <v>114</v>
      </c>
      <c r="B57" s="34">
        <v>4</v>
      </c>
      <c r="C57" s="34" t="s">
        <v>86</v>
      </c>
      <c r="D57" s="77"/>
      <c r="E57" s="38" t="s">
        <v>115</v>
      </c>
      <c r="F57" s="79" t="s">
        <v>116</v>
      </c>
      <c r="G57" s="58" t="s">
        <v>29</v>
      </c>
      <c r="H57" s="59">
        <v>60000</v>
      </c>
      <c r="I57" s="40">
        <v>100</v>
      </c>
      <c r="J57" s="38">
        <v>0</v>
      </c>
      <c r="K57" s="140">
        <v>43480</v>
      </c>
      <c r="L57" s="41">
        <v>43556</v>
      </c>
      <c r="M57" s="92"/>
      <c r="N57" s="69" t="s">
        <v>24</v>
      </c>
      <c r="O57" s="6"/>
    </row>
    <row r="58" spans="1:15" ht="52.2" customHeight="1" x14ac:dyDescent="0.45">
      <c r="A58" s="33" t="s">
        <v>117</v>
      </c>
      <c r="B58" s="34">
        <v>3</v>
      </c>
      <c r="C58" s="34">
        <v>3.3</v>
      </c>
      <c r="D58" s="77"/>
      <c r="E58" s="58" t="s">
        <v>118</v>
      </c>
      <c r="F58" s="79" t="s">
        <v>79</v>
      </c>
      <c r="G58" s="58" t="s">
        <v>23</v>
      </c>
      <c r="H58" s="59">
        <v>50000</v>
      </c>
      <c r="I58" s="40">
        <v>100</v>
      </c>
      <c r="J58" s="38">
        <v>0</v>
      </c>
      <c r="K58" s="41">
        <v>43539</v>
      </c>
      <c r="L58" s="81">
        <v>43600</v>
      </c>
      <c r="M58" s="92"/>
      <c r="N58" s="69" t="s">
        <v>24</v>
      </c>
      <c r="O58" s="6" t="s">
        <v>33</v>
      </c>
    </row>
    <row r="59" spans="1:15" ht="52.2" customHeight="1" x14ac:dyDescent="0.45">
      <c r="A59" s="33" t="s">
        <v>119</v>
      </c>
      <c r="B59" s="34">
        <v>3</v>
      </c>
      <c r="C59" s="34">
        <v>3.3</v>
      </c>
      <c r="D59" s="77"/>
      <c r="E59" s="38" t="s">
        <v>120</v>
      </c>
      <c r="F59" s="79" t="s">
        <v>79</v>
      </c>
      <c r="G59" s="38" t="s">
        <v>23</v>
      </c>
      <c r="H59" s="59">
        <v>30000</v>
      </c>
      <c r="I59" s="38">
        <v>100</v>
      </c>
      <c r="J59" s="38">
        <v>0</v>
      </c>
      <c r="K59" s="41">
        <v>43845</v>
      </c>
      <c r="L59" s="81">
        <v>43905</v>
      </c>
      <c r="M59" s="90"/>
      <c r="N59" s="69" t="s">
        <v>24</v>
      </c>
      <c r="O59" s="6" t="s">
        <v>33</v>
      </c>
    </row>
    <row r="60" spans="1:15" ht="58.95" customHeight="1" x14ac:dyDescent="0.45">
      <c r="A60" s="33" t="s">
        <v>121</v>
      </c>
      <c r="B60" s="76">
        <v>3</v>
      </c>
      <c r="C60" s="34">
        <v>3.3</v>
      </c>
      <c r="D60" s="77"/>
      <c r="E60" s="58" t="s">
        <v>122</v>
      </c>
      <c r="F60" s="79" t="s">
        <v>79</v>
      </c>
      <c r="G60" s="58" t="s">
        <v>23</v>
      </c>
      <c r="H60" s="59">
        <v>15000</v>
      </c>
      <c r="I60" s="40">
        <v>100</v>
      </c>
      <c r="J60" s="38">
        <v>0</v>
      </c>
      <c r="K60" s="140">
        <v>43511</v>
      </c>
      <c r="L60" s="81">
        <v>43570</v>
      </c>
      <c r="M60" s="92"/>
      <c r="N60" s="69" t="s">
        <v>24</v>
      </c>
      <c r="O60" s="6" t="s">
        <v>33</v>
      </c>
    </row>
    <row r="61" spans="1:15" ht="59.45" customHeight="1" x14ac:dyDescent="0.45">
      <c r="A61" s="33" t="s">
        <v>123</v>
      </c>
      <c r="B61" s="34">
        <v>3</v>
      </c>
      <c r="C61" s="34">
        <v>3.3</v>
      </c>
      <c r="D61" s="77"/>
      <c r="E61" s="38" t="s">
        <v>124</v>
      </c>
      <c r="F61" s="79" t="s">
        <v>79</v>
      </c>
      <c r="G61" s="38" t="s">
        <v>23</v>
      </c>
      <c r="H61" s="59">
        <v>10000</v>
      </c>
      <c r="I61" s="38">
        <v>100</v>
      </c>
      <c r="J61" s="38">
        <v>0</v>
      </c>
      <c r="K61" s="140">
        <v>43511</v>
      </c>
      <c r="L61" s="81">
        <v>43570</v>
      </c>
      <c r="M61" s="92"/>
      <c r="N61" s="69" t="s">
        <v>24</v>
      </c>
      <c r="O61" s="6" t="s">
        <v>33</v>
      </c>
    </row>
    <row r="62" spans="1:15" ht="39.6" customHeight="1" x14ac:dyDescent="0.45">
      <c r="A62" s="33" t="s">
        <v>125</v>
      </c>
      <c r="B62" s="34"/>
      <c r="C62" s="38"/>
      <c r="D62" s="38"/>
      <c r="E62" s="48"/>
      <c r="F62" s="92"/>
      <c r="G62" s="132"/>
      <c r="H62" s="94">
        <f>SUM(H40:H51)</f>
        <v>1260000</v>
      </c>
      <c r="I62" s="38"/>
      <c r="J62" s="38"/>
      <c r="K62" s="38"/>
      <c r="L62" s="38"/>
      <c r="M62" s="95"/>
      <c r="N62" s="71"/>
      <c r="O62" s="7"/>
    </row>
    <row r="63" spans="1:15" ht="39" customHeight="1" x14ac:dyDescent="0.45">
      <c r="A63" s="33" t="s">
        <v>126</v>
      </c>
      <c r="B63" s="34"/>
      <c r="C63" s="38"/>
      <c r="D63" s="38"/>
      <c r="E63" s="38"/>
      <c r="F63" s="84"/>
      <c r="G63" s="84"/>
      <c r="H63" s="96">
        <f>SUM(H54:H61)</f>
        <v>735000</v>
      </c>
      <c r="I63" s="38"/>
      <c r="J63" s="38"/>
      <c r="K63" s="38"/>
      <c r="L63" s="38"/>
      <c r="M63" s="95"/>
      <c r="N63" s="71"/>
      <c r="O63" s="7"/>
    </row>
    <row r="64" spans="1:15" ht="21.75" customHeight="1" thickBot="1" x14ac:dyDescent="0.5">
      <c r="A64" s="97" t="s">
        <v>127</v>
      </c>
      <c r="B64" s="98"/>
      <c r="C64" s="99"/>
      <c r="D64" s="99"/>
      <c r="E64" s="99"/>
      <c r="F64" s="99"/>
      <c r="G64" s="99"/>
      <c r="H64" s="100">
        <f>SUM(H38:H61)</f>
        <v>36411400</v>
      </c>
      <c r="I64" s="100"/>
      <c r="J64" s="99"/>
      <c r="K64" s="99"/>
      <c r="L64" s="99"/>
      <c r="M64" s="99"/>
      <c r="N64" s="101"/>
      <c r="O64" s="3"/>
    </row>
    <row r="65" spans="1:15" ht="23.25" customHeight="1" thickBot="1" x14ac:dyDescent="0.5">
      <c r="A65" s="16"/>
      <c r="B65" s="16"/>
      <c r="C65" s="16"/>
      <c r="D65" s="16"/>
      <c r="E65" s="16"/>
      <c r="F65" s="16"/>
      <c r="G65" s="16"/>
      <c r="H65" s="16"/>
      <c r="I65" s="16"/>
      <c r="J65" s="16"/>
      <c r="K65" s="16"/>
      <c r="L65" s="16"/>
      <c r="M65" s="16"/>
      <c r="N65" s="16"/>
      <c r="O65" s="3"/>
    </row>
    <row r="66" spans="1:15" ht="15.75" customHeight="1" x14ac:dyDescent="0.45">
      <c r="A66" s="166" t="s">
        <v>128</v>
      </c>
      <c r="B66" s="167"/>
      <c r="C66" s="167"/>
      <c r="D66" s="167"/>
      <c r="E66" s="167"/>
      <c r="F66" s="167"/>
      <c r="G66" s="167"/>
      <c r="H66" s="167"/>
      <c r="I66" s="167"/>
      <c r="J66" s="167"/>
      <c r="K66" s="167"/>
      <c r="L66" s="167"/>
      <c r="M66" s="167"/>
      <c r="N66" s="168"/>
      <c r="O66" s="3"/>
    </row>
    <row r="67" spans="1:15" ht="15" customHeight="1" x14ac:dyDescent="0.45">
      <c r="A67" s="162" t="s">
        <v>3</v>
      </c>
      <c r="B67" s="149" t="s">
        <v>4</v>
      </c>
      <c r="C67" s="155" t="s">
        <v>5</v>
      </c>
      <c r="D67" s="155" t="s">
        <v>6</v>
      </c>
      <c r="E67" s="149" t="s">
        <v>7</v>
      </c>
      <c r="F67" s="146" t="s">
        <v>8</v>
      </c>
      <c r="G67" s="149" t="s">
        <v>47</v>
      </c>
      <c r="H67" s="102"/>
      <c r="I67" s="165" t="s">
        <v>11</v>
      </c>
      <c r="J67" s="165"/>
      <c r="K67" s="151" t="s">
        <v>12</v>
      </c>
      <c r="L67" s="152"/>
      <c r="M67" s="153" t="s">
        <v>48</v>
      </c>
      <c r="N67" s="148" t="s">
        <v>65</v>
      </c>
      <c r="O67" s="3"/>
    </row>
    <row r="68" spans="1:15" ht="78" customHeight="1" x14ac:dyDescent="0.45">
      <c r="A68" s="163"/>
      <c r="B68" s="150"/>
      <c r="C68" s="149"/>
      <c r="D68" s="149"/>
      <c r="E68" s="150"/>
      <c r="F68" s="146"/>
      <c r="G68" s="150"/>
      <c r="H68" s="21" t="s">
        <v>10</v>
      </c>
      <c r="I68" s="22" t="s">
        <v>15</v>
      </c>
      <c r="J68" s="22" t="s">
        <v>16</v>
      </c>
      <c r="K68" s="22" t="s">
        <v>17</v>
      </c>
      <c r="L68" s="22" t="s">
        <v>18</v>
      </c>
      <c r="M68" s="151"/>
      <c r="N68" s="148"/>
      <c r="O68" s="3"/>
    </row>
    <row r="69" spans="1:15" ht="78" customHeight="1" x14ac:dyDescent="0.45">
      <c r="A69" s="33" t="s">
        <v>129</v>
      </c>
      <c r="B69" s="34">
        <v>3</v>
      </c>
      <c r="C69" s="34">
        <v>3.12</v>
      </c>
      <c r="D69" s="34">
        <v>48</v>
      </c>
      <c r="E69" s="38" t="s">
        <v>130</v>
      </c>
      <c r="F69" s="103" t="s">
        <v>131</v>
      </c>
      <c r="G69" s="38" t="s">
        <v>29</v>
      </c>
      <c r="H69" s="104">
        <f>1300*13*4</f>
        <v>67600</v>
      </c>
      <c r="I69" s="40">
        <v>100</v>
      </c>
      <c r="J69" s="40">
        <v>0</v>
      </c>
      <c r="K69" s="41">
        <v>43344</v>
      </c>
      <c r="L69" s="41">
        <v>43435</v>
      </c>
      <c r="M69" s="48"/>
      <c r="N69" s="105" t="s">
        <v>24</v>
      </c>
      <c r="O69" s="3" t="s">
        <v>30</v>
      </c>
    </row>
    <row r="70" spans="1:15" ht="78" customHeight="1" x14ac:dyDescent="0.45">
      <c r="A70" s="33" t="s">
        <v>132</v>
      </c>
      <c r="B70" s="76">
        <v>3</v>
      </c>
      <c r="C70" s="145">
        <v>3.11</v>
      </c>
      <c r="D70" s="76"/>
      <c r="E70" s="58" t="s">
        <v>133</v>
      </c>
      <c r="F70" s="106" t="s">
        <v>131</v>
      </c>
      <c r="G70" s="58" t="s">
        <v>29</v>
      </c>
      <c r="H70" s="107">
        <v>50000</v>
      </c>
      <c r="I70" s="40">
        <v>100</v>
      </c>
      <c r="J70" s="40">
        <v>0</v>
      </c>
      <c r="K70" s="41">
        <v>43405</v>
      </c>
      <c r="L70" s="41">
        <v>43466</v>
      </c>
      <c r="M70" s="48"/>
      <c r="N70" s="105" t="s">
        <v>24</v>
      </c>
      <c r="O70" s="3" t="s">
        <v>30</v>
      </c>
    </row>
    <row r="71" spans="1:15" ht="69" customHeight="1" x14ac:dyDescent="0.45">
      <c r="A71" s="33" t="s">
        <v>134</v>
      </c>
      <c r="B71" s="76">
        <v>3</v>
      </c>
      <c r="C71" s="145">
        <v>3.11</v>
      </c>
      <c r="D71" s="76"/>
      <c r="E71" s="58" t="s">
        <v>135</v>
      </c>
      <c r="F71" s="106" t="s">
        <v>131</v>
      </c>
      <c r="G71" s="58" t="s">
        <v>29</v>
      </c>
      <c r="H71" s="107">
        <v>30000</v>
      </c>
      <c r="I71" s="40">
        <v>100</v>
      </c>
      <c r="J71" s="40">
        <v>0</v>
      </c>
      <c r="K71" s="41">
        <v>43534</v>
      </c>
      <c r="L71" s="41">
        <v>43595</v>
      </c>
      <c r="M71" s="48"/>
      <c r="N71" s="105" t="s">
        <v>24</v>
      </c>
      <c r="O71" s="3" t="s">
        <v>30</v>
      </c>
    </row>
    <row r="72" spans="1:15" ht="69" customHeight="1" x14ac:dyDescent="0.45">
      <c r="A72" s="33" t="s">
        <v>136</v>
      </c>
      <c r="B72" s="76">
        <v>3</v>
      </c>
      <c r="C72" s="145">
        <v>3.11</v>
      </c>
      <c r="D72" s="76"/>
      <c r="E72" s="58" t="s">
        <v>137</v>
      </c>
      <c r="F72" s="106" t="s">
        <v>131</v>
      </c>
      <c r="G72" s="58" t="s">
        <v>29</v>
      </c>
      <c r="H72" s="107">
        <v>20000</v>
      </c>
      <c r="I72" s="40">
        <v>100</v>
      </c>
      <c r="J72" s="40">
        <v>0</v>
      </c>
      <c r="K72" s="41">
        <v>43900</v>
      </c>
      <c r="L72" s="41">
        <v>43961</v>
      </c>
      <c r="M72" s="48"/>
      <c r="N72" s="105" t="s">
        <v>24</v>
      </c>
      <c r="O72" s="3" t="s">
        <v>30</v>
      </c>
    </row>
    <row r="73" spans="1:15" ht="68.45" customHeight="1" x14ac:dyDescent="0.45">
      <c r="A73" s="33" t="s">
        <v>138</v>
      </c>
      <c r="B73" s="34">
        <v>3</v>
      </c>
      <c r="C73" s="143">
        <v>3.1</v>
      </c>
      <c r="D73" s="34"/>
      <c r="E73" s="38" t="s">
        <v>139</v>
      </c>
      <c r="F73" s="106" t="s">
        <v>131</v>
      </c>
      <c r="G73" s="38" t="s">
        <v>29</v>
      </c>
      <c r="H73" s="104">
        <v>10000</v>
      </c>
      <c r="I73" s="40">
        <v>100</v>
      </c>
      <c r="J73" s="40">
        <v>0</v>
      </c>
      <c r="K73" s="41">
        <v>44119</v>
      </c>
      <c r="L73" s="41">
        <v>44211</v>
      </c>
      <c r="M73" s="48"/>
      <c r="N73" s="105" t="s">
        <v>24</v>
      </c>
      <c r="O73" s="3" t="s">
        <v>30</v>
      </c>
    </row>
    <row r="74" spans="1:15" ht="81" customHeight="1" x14ac:dyDescent="0.45">
      <c r="A74" s="33" t="s">
        <v>140</v>
      </c>
      <c r="B74" s="34">
        <v>3</v>
      </c>
      <c r="C74" s="34">
        <v>3.12</v>
      </c>
      <c r="D74" s="34"/>
      <c r="E74" s="38" t="s">
        <v>141</v>
      </c>
      <c r="F74" s="106" t="s">
        <v>131</v>
      </c>
      <c r="G74" s="38" t="s">
        <v>29</v>
      </c>
      <c r="H74" s="59">
        <v>10000</v>
      </c>
      <c r="I74" s="40">
        <v>100</v>
      </c>
      <c r="J74" s="40">
        <v>0</v>
      </c>
      <c r="K74" s="108">
        <v>43692</v>
      </c>
      <c r="L74" s="41">
        <v>43753</v>
      </c>
      <c r="M74" s="109"/>
      <c r="N74" s="105" t="s">
        <v>24</v>
      </c>
      <c r="O74" s="3" t="s">
        <v>30</v>
      </c>
    </row>
    <row r="75" spans="1:15" ht="81" customHeight="1" x14ac:dyDescent="0.45">
      <c r="A75" s="33" t="s">
        <v>142</v>
      </c>
      <c r="B75" s="34">
        <v>3</v>
      </c>
      <c r="C75" s="34">
        <v>3.7</v>
      </c>
      <c r="D75" s="34"/>
      <c r="E75" s="38" t="s">
        <v>143</v>
      </c>
      <c r="F75" s="106" t="s">
        <v>131</v>
      </c>
      <c r="G75" s="38" t="s">
        <v>29</v>
      </c>
      <c r="H75" s="59">
        <v>70000</v>
      </c>
      <c r="I75" s="40">
        <v>100</v>
      </c>
      <c r="J75" s="40">
        <v>0</v>
      </c>
      <c r="K75" s="108">
        <v>43480</v>
      </c>
      <c r="L75" s="108">
        <v>43539</v>
      </c>
      <c r="M75" s="110"/>
      <c r="N75" s="105" t="s">
        <v>24</v>
      </c>
      <c r="O75" s="3" t="s">
        <v>30</v>
      </c>
    </row>
    <row r="76" spans="1:15" ht="81" customHeight="1" x14ac:dyDescent="0.45">
      <c r="A76" s="33" t="s">
        <v>144</v>
      </c>
      <c r="B76" s="34">
        <v>3</v>
      </c>
      <c r="C76" s="76">
        <v>3.1</v>
      </c>
      <c r="D76" s="76"/>
      <c r="E76" s="38" t="s">
        <v>145</v>
      </c>
      <c r="F76" s="79" t="s">
        <v>146</v>
      </c>
      <c r="G76" s="38" t="s">
        <v>23</v>
      </c>
      <c r="H76" s="39">
        <v>120000</v>
      </c>
      <c r="I76" s="40">
        <v>100</v>
      </c>
      <c r="J76" s="40">
        <v>0</v>
      </c>
      <c r="K76" s="41">
        <v>43475</v>
      </c>
      <c r="L76" s="41">
        <v>43565</v>
      </c>
      <c r="M76" s="48"/>
      <c r="N76" s="69"/>
      <c r="O76" s="6" t="s">
        <v>33</v>
      </c>
    </row>
    <row r="77" spans="1:15" ht="114" x14ac:dyDescent="0.45">
      <c r="A77" s="33" t="s">
        <v>147</v>
      </c>
      <c r="B77" s="34">
        <v>3</v>
      </c>
      <c r="C77" s="34">
        <v>3.4</v>
      </c>
      <c r="D77" s="57"/>
      <c r="E77" s="38" t="s">
        <v>148</v>
      </c>
      <c r="F77" s="79" t="s">
        <v>149</v>
      </c>
      <c r="G77" s="38" t="s">
        <v>23</v>
      </c>
      <c r="H77" s="59">
        <f>25000+25000+10000+20000</f>
        <v>80000</v>
      </c>
      <c r="I77" s="40">
        <v>100</v>
      </c>
      <c r="J77" s="40">
        <v>0</v>
      </c>
      <c r="K77" s="41">
        <v>43344</v>
      </c>
      <c r="L77" s="41">
        <v>43405</v>
      </c>
      <c r="M77" s="48"/>
      <c r="N77" s="69" t="s">
        <v>24</v>
      </c>
      <c r="O77" s="6" t="s">
        <v>33</v>
      </c>
    </row>
    <row r="78" spans="1:15" ht="81" customHeight="1" x14ac:dyDescent="0.45">
      <c r="A78" s="33" t="s">
        <v>150</v>
      </c>
      <c r="B78" s="34">
        <v>3</v>
      </c>
      <c r="C78" s="34">
        <v>3.5</v>
      </c>
      <c r="D78" s="77"/>
      <c r="E78" s="38" t="s">
        <v>151</v>
      </c>
      <c r="F78" s="79" t="s">
        <v>131</v>
      </c>
      <c r="G78" s="38" t="s">
        <v>23</v>
      </c>
      <c r="H78" s="39">
        <v>35000</v>
      </c>
      <c r="I78" s="40">
        <v>100</v>
      </c>
      <c r="J78" s="40">
        <v>0</v>
      </c>
      <c r="K78" s="41">
        <v>43871</v>
      </c>
      <c r="L78" s="41">
        <v>43961</v>
      </c>
      <c r="M78" s="48"/>
      <c r="N78" s="69" t="s">
        <v>24</v>
      </c>
      <c r="O78" s="6" t="s">
        <v>33</v>
      </c>
    </row>
    <row r="79" spans="1:15" ht="81" customHeight="1" x14ac:dyDescent="0.45">
      <c r="A79" s="33" t="s">
        <v>152</v>
      </c>
      <c r="B79" s="34">
        <v>3</v>
      </c>
      <c r="C79" s="34">
        <v>3.5</v>
      </c>
      <c r="D79" s="111"/>
      <c r="E79" s="38" t="s">
        <v>153</v>
      </c>
      <c r="F79" s="112" t="s">
        <v>131</v>
      </c>
      <c r="G79" s="38" t="s">
        <v>23</v>
      </c>
      <c r="H79" s="59">
        <v>15000</v>
      </c>
      <c r="I79" s="40">
        <v>100</v>
      </c>
      <c r="J79" s="40">
        <v>0</v>
      </c>
      <c r="K79" s="41">
        <v>43759</v>
      </c>
      <c r="L79" s="41">
        <v>43840</v>
      </c>
      <c r="M79" s="48"/>
      <c r="N79" s="69" t="s">
        <v>24</v>
      </c>
      <c r="O79" s="6" t="s">
        <v>33</v>
      </c>
    </row>
    <row r="80" spans="1:15" ht="40.950000000000003" customHeight="1" x14ac:dyDescent="0.45">
      <c r="A80" s="33" t="s">
        <v>154</v>
      </c>
      <c r="B80" s="34">
        <v>3</v>
      </c>
      <c r="C80" s="34">
        <v>3.5</v>
      </c>
      <c r="D80" s="77"/>
      <c r="E80" s="38" t="s">
        <v>155</v>
      </c>
      <c r="F80" s="79" t="s">
        <v>131</v>
      </c>
      <c r="G80" s="38" t="s">
        <v>23</v>
      </c>
      <c r="H80" s="59">
        <v>12000</v>
      </c>
      <c r="I80" s="40">
        <v>100</v>
      </c>
      <c r="J80" s="40">
        <v>0</v>
      </c>
      <c r="K80" s="41">
        <v>44237</v>
      </c>
      <c r="L80" s="41">
        <v>44326</v>
      </c>
      <c r="M80" s="48"/>
      <c r="N80" s="69" t="s">
        <v>24</v>
      </c>
      <c r="O80" s="6" t="s">
        <v>33</v>
      </c>
    </row>
    <row r="81" spans="1:15" ht="40.950000000000003" customHeight="1" x14ac:dyDescent="0.45">
      <c r="A81" s="33" t="s">
        <v>156</v>
      </c>
      <c r="B81" s="76">
        <v>3</v>
      </c>
      <c r="C81" s="34">
        <v>3.3</v>
      </c>
      <c r="D81" s="77"/>
      <c r="E81" s="38" t="s">
        <v>157</v>
      </c>
      <c r="F81" s="79" t="s">
        <v>131</v>
      </c>
      <c r="G81" s="38" t="s">
        <v>29</v>
      </c>
      <c r="H81" s="113">
        <v>10000</v>
      </c>
      <c r="I81" s="40">
        <v>100</v>
      </c>
      <c r="J81" s="40">
        <v>0</v>
      </c>
      <c r="K81" s="41">
        <v>43534</v>
      </c>
      <c r="L81" s="41">
        <v>43595</v>
      </c>
      <c r="M81" s="92"/>
      <c r="N81" s="69" t="s">
        <v>24</v>
      </c>
      <c r="O81" s="6" t="s">
        <v>33</v>
      </c>
    </row>
    <row r="82" spans="1:15" ht="40.950000000000003" customHeight="1" x14ac:dyDescent="0.45">
      <c r="A82" s="33" t="s">
        <v>54</v>
      </c>
      <c r="B82" s="34"/>
      <c r="C82" s="34"/>
      <c r="D82" s="34"/>
      <c r="E82" s="38"/>
      <c r="F82" s="38"/>
      <c r="G82" s="38"/>
      <c r="H82" s="114">
        <f>+SUM(H69:H75)</f>
        <v>257600</v>
      </c>
      <c r="I82" s="38"/>
      <c r="J82" s="38"/>
      <c r="K82" s="38"/>
      <c r="L82" s="38"/>
      <c r="M82" s="48"/>
      <c r="N82" s="71"/>
      <c r="O82" s="3"/>
    </row>
    <row r="83" spans="1:15" ht="40.950000000000003" customHeight="1" x14ac:dyDescent="0.45">
      <c r="A83" s="33" t="s">
        <v>55</v>
      </c>
      <c r="B83" s="34"/>
      <c r="C83" s="38"/>
      <c r="D83" s="34"/>
      <c r="E83" s="38"/>
      <c r="F83" s="34"/>
      <c r="G83" s="38"/>
      <c r="H83" s="113">
        <f>SUM(H76:H81)</f>
        <v>272000</v>
      </c>
      <c r="I83" s="38"/>
      <c r="J83" s="34"/>
      <c r="K83" s="38"/>
      <c r="L83" s="34"/>
      <c r="M83" s="38"/>
      <c r="N83" s="115"/>
      <c r="O83" s="3"/>
    </row>
    <row r="84" spans="1:15" ht="25.95" customHeight="1" thickBot="1" x14ac:dyDescent="0.5">
      <c r="A84" s="116" t="s">
        <v>45</v>
      </c>
      <c r="B84" s="99"/>
      <c r="C84" s="99"/>
      <c r="D84" s="99"/>
      <c r="E84" s="99"/>
      <c r="F84" s="99"/>
      <c r="G84" s="99"/>
      <c r="H84" s="100">
        <f>SUM(H69:H81)</f>
        <v>529600</v>
      </c>
      <c r="I84" s="99"/>
      <c r="J84" s="99"/>
      <c r="K84" s="99"/>
      <c r="L84" s="99"/>
      <c r="M84" s="99"/>
      <c r="N84" s="101"/>
      <c r="O84" s="3"/>
    </row>
    <row r="85" spans="1:15" ht="30" customHeight="1" thickBot="1" x14ac:dyDescent="0.5">
      <c r="A85" s="16"/>
      <c r="B85" s="16"/>
      <c r="C85" s="16"/>
      <c r="D85" s="16"/>
      <c r="E85" s="16"/>
      <c r="F85" s="16"/>
      <c r="G85" s="16"/>
      <c r="H85" s="117"/>
      <c r="I85" s="16"/>
      <c r="J85" s="16"/>
      <c r="K85" s="16"/>
      <c r="L85" s="16"/>
      <c r="M85" s="16"/>
      <c r="N85" s="16"/>
      <c r="O85" s="3"/>
    </row>
    <row r="86" spans="1:15" ht="25.5" customHeight="1" x14ac:dyDescent="0.45">
      <c r="A86" s="166" t="s">
        <v>158</v>
      </c>
      <c r="B86" s="167"/>
      <c r="C86" s="167"/>
      <c r="D86" s="167"/>
      <c r="E86" s="167"/>
      <c r="F86" s="167"/>
      <c r="G86" s="167"/>
      <c r="H86" s="167"/>
      <c r="I86" s="167"/>
      <c r="J86" s="167"/>
      <c r="K86" s="167"/>
      <c r="L86" s="167"/>
      <c r="M86" s="167"/>
      <c r="N86" s="168"/>
      <c r="O86" s="3"/>
    </row>
    <row r="87" spans="1:15" ht="20.25" customHeight="1" x14ac:dyDescent="0.45">
      <c r="A87" s="162" t="s">
        <v>3</v>
      </c>
      <c r="B87" s="149" t="s">
        <v>4</v>
      </c>
      <c r="C87" s="155" t="s">
        <v>5</v>
      </c>
      <c r="D87" s="155" t="s">
        <v>6</v>
      </c>
      <c r="E87" s="149" t="s">
        <v>7</v>
      </c>
      <c r="F87" s="146" t="s">
        <v>8</v>
      </c>
      <c r="G87" s="149" t="s">
        <v>47</v>
      </c>
      <c r="H87" s="102"/>
      <c r="I87" s="165" t="s">
        <v>11</v>
      </c>
      <c r="J87" s="165"/>
      <c r="K87" s="151" t="s">
        <v>12</v>
      </c>
      <c r="L87" s="152"/>
      <c r="M87" s="153" t="s">
        <v>48</v>
      </c>
      <c r="N87" s="148" t="s">
        <v>65</v>
      </c>
      <c r="O87" s="3"/>
    </row>
    <row r="88" spans="1:15" ht="81.75" customHeight="1" x14ac:dyDescent="0.45">
      <c r="A88" s="163"/>
      <c r="B88" s="150"/>
      <c r="C88" s="149"/>
      <c r="D88" s="149"/>
      <c r="E88" s="150"/>
      <c r="F88" s="146"/>
      <c r="G88" s="150"/>
      <c r="H88" s="21" t="s">
        <v>10</v>
      </c>
      <c r="I88" s="22" t="s">
        <v>15</v>
      </c>
      <c r="J88" s="22" t="s">
        <v>16</v>
      </c>
      <c r="K88" s="22" t="s">
        <v>17</v>
      </c>
      <c r="L88" s="22" t="s">
        <v>18</v>
      </c>
      <c r="M88" s="151"/>
      <c r="N88" s="148"/>
      <c r="O88" s="3"/>
    </row>
    <row r="89" spans="1:15" ht="48.6" customHeight="1" x14ac:dyDescent="0.45">
      <c r="A89" s="33" t="s">
        <v>159</v>
      </c>
      <c r="B89" s="34">
        <v>4</v>
      </c>
      <c r="C89" s="35" t="s">
        <v>86</v>
      </c>
      <c r="D89" s="43"/>
      <c r="E89" s="36" t="s">
        <v>160</v>
      </c>
      <c r="F89" s="37" t="s">
        <v>40</v>
      </c>
      <c r="G89" s="38" t="s">
        <v>23</v>
      </c>
      <c r="H89" s="39">
        <f>36000/4</f>
        <v>9000</v>
      </c>
      <c r="I89" s="40">
        <v>100</v>
      </c>
      <c r="J89" s="40">
        <v>0</v>
      </c>
      <c r="K89" s="38" t="s">
        <v>59</v>
      </c>
      <c r="L89" s="38" t="s">
        <v>59</v>
      </c>
      <c r="M89" s="48"/>
      <c r="N89" s="42" t="s">
        <v>24</v>
      </c>
      <c r="O89" s="6" t="s">
        <v>33</v>
      </c>
    </row>
    <row r="90" spans="1:15" ht="48.6" customHeight="1" x14ac:dyDescent="0.45">
      <c r="A90" s="33" t="s">
        <v>161</v>
      </c>
      <c r="B90" s="34">
        <v>4</v>
      </c>
      <c r="C90" s="35" t="s">
        <v>86</v>
      </c>
      <c r="D90" s="43"/>
      <c r="E90" s="36" t="s">
        <v>160</v>
      </c>
      <c r="F90" s="37" t="s">
        <v>40</v>
      </c>
      <c r="G90" s="38" t="s">
        <v>23</v>
      </c>
      <c r="H90" s="39">
        <f t="shared" ref="H90:H92" si="0">36000/4</f>
        <v>9000</v>
      </c>
      <c r="I90" s="40">
        <v>100</v>
      </c>
      <c r="J90" s="40">
        <v>0</v>
      </c>
      <c r="K90" s="38" t="s">
        <v>59</v>
      </c>
      <c r="L90" s="38" t="s">
        <v>59</v>
      </c>
      <c r="M90" s="48"/>
      <c r="N90" s="42" t="s">
        <v>24</v>
      </c>
      <c r="O90" s="6" t="s">
        <v>33</v>
      </c>
    </row>
    <row r="91" spans="1:15" ht="48.6" customHeight="1" x14ac:dyDescent="0.45">
      <c r="A91" s="33" t="s">
        <v>162</v>
      </c>
      <c r="B91" s="34">
        <v>4</v>
      </c>
      <c r="C91" s="35" t="s">
        <v>86</v>
      </c>
      <c r="D91" s="43"/>
      <c r="E91" s="36" t="s">
        <v>160</v>
      </c>
      <c r="F91" s="37" t="s">
        <v>40</v>
      </c>
      <c r="G91" s="38" t="s">
        <v>23</v>
      </c>
      <c r="H91" s="39">
        <f t="shared" si="0"/>
        <v>9000</v>
      </c>
      <c r="I91" s="40">
        <v>100</v>
      </c>
      <c r="J91" s="40">
        <v>0</v>
      </c>
      <c r="K91" s="38" t="s">
        <v>59</v>
      </c>
      <c r="L91" s="38" t="s">
        <v>59</v>
      </c>
      <c r="M91" s="48"/>
      <c r="N91" s="42" t="s">
        <v>24</v>
      </c>
      <c r="O91" s="6" t="s">
        <v>33</v>
      </c>
    </row>
    <row r="92" spans="1:15" ht="48.6" customHeight="1" x14ac:dyDescent="0.45">
      <c r="A92" s="33" t="s">
        <v>163</v>
      </c>
      <c r="B92" s="34">
        <v>4</v>
      </c>
      <c r="C92" s="35" t="s">
        <v>86</v>
      </c>
      <c r="D92" s="43"/>
      <c r="E92" s="36" t="s">
        <v>160</v>
      </c>
      <c r="F92" s="37" t="s">
        <v>40</v>
      </c>
      <c r="G92" s="38" t="s">
        <v>23</v>
      </c>
      <c r="H92" s="39">
        <f t="shared" si="0"/>
        <v>9000</v>
      </c>
      <c r="I92" s="40">
        <v>100</v>
      </c>
      <c r="J92" s="40">
        <v>0</v>
      </c>
      <c r="K92" s="38" t="s">
        <v>59</v>
      </c>
      <c r="L92" s="38" t="s">
        <v>59</v>
      </c>
      <c r="M92" s="48"/>
      <c r="N92" s="42" t="s">
        <v>24</v>
      </c>
      <c r="O92" s="6" t="s">
        <v>33</v>
      </c>
    </row>
    <row r="93" spans="1:15" ht="48.6" customHeight="1" x14ac:dyDescent="0.45">
      <c r="A93" s="56" t="s">
        <v>164</v>
      </c>
      <c r="B93" s="118">
        <v>3</v>
      </c>
      <c r="C93" s="133" t="s">
        <v>86</v>
      </c>
      <c r="D93" s="134"/>
      <c r="E93" s="135" t="s">
        <v>165</v>
      </c>
      <c r="F93" s="37" t="s">
        <v>40</v>
      </c>
      <c r="G93" s="119" t="s">
        <v>23</v>
      </c>
      <c r="H93" s="39">
        <v>25700</v>
      </c>
      <c r="I93" s="40">
        <v>100</v>
      </c>
      <c r="J93" s="40">
        <v>0</v>
      </c>
      <c r="K93" s="41">
        <v>43539</v>
      </c>
      <c r="L93" s="142">
        <v>43554</v>
      </c>
      <c r="M93" s="48"/>
      <c r="N93" s="42" t="s">
        <v>24</v>
      </c>
      <c r="O93" s="6"/>
    </row>
    <row r="94" spans="1:15" ht="48.6" customHeight="1" x14ac:dyDescent="0.45">
      <c r="A94" s="56" t="s">
        <v>166</v>
      </c>
      <c r="B94" s="118">
        <v>3</v>
      </c>
      <c r="C94" s="34" t="s">
        <v>86</v>
      </c>
      <c r="D94" s="57"/>
      <c r="E94" s="121" t="s">
        <v>167</v>
      </c>
      <c r="F94" s="37" t="s">
        <v>40</v>
      </c>
      <c r="G94" s="119" t="s">
        <v>23</v>
      </c>
      <c r="H94" s="39">
        <v>45000</v>
      </c>
      <c r="I94" s="40">
        <v>100</v>
      </c>
      <c r="J94" s="40">
        <v>0</v>
      </c>
      <c r="K94" s="41">
        <v>43600</v>
      </c>
      <c r="L94" s="142">
        <v>43615</v>
      </c>
      <c r="M94" s="48"/>
      <c r="N94" s="42" t="s">
        <v>168</v>
      </c>
      <c r="O94" s="6"/>
    </row>
    <row r="95" spans="1:15" ht="48.6" customHeight="1" x14ac:dyDescent="0.45">
      <c r="A95" s="56" t="s">
        <v>169</v>
      </c>
      <c r="B95" s="118">
        <v>4</v>
      </c>
      <c r="C95" s="118" t="s">
        <v>86</v>
      </c>
      <c r="D95" s="119"/>
      <c r="E95" s="119" t="s">
        <v>170</v>
      </c>
      <c r="F95" s="37" t="s">
        <v>131</v>
      </c>
      <c r="G95" s="119" t="s">
        <v>23</v>
      </c>
      <c r="H95" s="39">
        <f>3000*13*4</f>
        <v>156000</v>
      </c>
      <c r="I95" s="40">
        <v>100</v>
      </c>
      <c r="J95" s="40">
        <v>0</v>
      </c>
      <c r="K95" s="41">
        <v>43353</v>
      </c>
      <c r="L95" s="142">
        <v>43414</v>
      </c>
      <c r="M95" s="48"/>
      <c r="N95" s="42" t="s">
        <v>24</v>
      </c>
      <c r="O95" s="6" t="s">
        <v>33</v>
      </c>
    </row>
    <row r="96" spans="1:15" ht="48.6" customHeight="1" x14ac:dyDescent="0.45">
      <c r="A96" s="56" t="s">
        <v>171</v>
      </c>
      <c r="B96" s="118">
        <v>4</v>
      </c>
      <c r="C96" s="118" t="s">
        <v>86</v>
      </c>
      <c r="D96" s="119"/>
      <c r="E96" s="119" t="s">
        <v>172</v>
      </c>
      <c r="F96" s="37" t="s">
        <v>131</v>
      </c>
      <c r="G96" s="119" t="s">
        <v>23</v>
      </c>
      <c r="H96" s="120">
        <f>1500*13*4</f>
        <v>78000</v>
      </c>
      <c r="I96" s="40">
        <v>100</v>
      </c>
      <c r="J96" s="40">
        <v>0</v>
      </c>
      <c r="K96" s="41">
        <v>43353</v>
      </c>
      <c r="L96" s="142">
        <v>43414</v>
      </c>
      <c r="M96" s="48"/>
      <c r="N96" s="42" t="s">
        <v>24</v>
      </c>
      <c r="O96" s="6" t="s">
        <v>33</v>
      </c>
    </row>
    <row r="97" spans="1:15" ht="48.6" customHeight="1" x14ac:dyDescent="0.45">
      <c r="A97" s="56" t="s">
        <v>173</v>
      </c>
      <c r="B97" s="118">
        <v>4</v>
      </c>
      <c r="C97" s="118" t="s">
        <v>86</v>
      </c>
      <c r="D97" s="119"/>
      <c r="E97" s="119" t="s">
        <v>208</v>
      </c>
      <c r="F97" s="37" t="s">
        <v>131</v>
      </c>
      <c r="G97" s="119" t="s">
        <v>23</v>
      </c>
      <c r="H97" s="120">
        <f>1500*13*4</f>
        <v>78000</v>
      </c>
      <c r="I97" s="40">
        <v>100</v>
      </c>
      <c r="J97" s="40">
        <v>0</v>
      </c>
      <c r="K97" s="41">
        <v>43353</v>
      </c>
      <c r="L97" s="142">
        <v>43414</v>
      </c>
      <c r="M97" s="48"/>
      <c r="N97" s="42" t="s">
        <v>24</v>
      </c>
      <c r="O97" s="6" t="s">
        <v>33</v>
      </c>
    </row>
    <row r="98" spans="1:15" ht="48.6" customHeight="1" x14ac:dyDescent="0.45">
      <c r="A98" s="56" t="s">
        <v>174</v>
      </c>
      <c r="B98" s="118">
        <v>4</v>
      </c>
      <c r="C98" s="118" t="s">
        <v>86</v>
      </c>
      <c r="D98" s="119"/>
      <c r="E98" s="119" t="s">
        <v>175</v>
      </c>
      <c r="F98" s="37" t="s">
        <v>131</v>
      </c>
      <c r="G98" s="119" t="s">
        <v>23</v>
      </c>
      <c r="H98" s="39">
        <f>2500*13*4</f>
        <v>130000</v>
      </c>
      <c r="I98" s="40">
        <v>100</v>
      </c>
      <c r="J98" s="40">
        <v>0</v>
      </c>
      <c r="K98" s="41">
        <v>43353</v>
      </c>
      <c r="L98" s="142">
        <v>43414</v>
      </c>
      <c r="M98" s="48"/>
      <c r="N98" s="42" t="s">
        <v>24</v>
      </c>
      <c r="O98" s="6" t="s">
        <v>33</v>
      </c>
    </row>
    <row r="99" spans="1:15" ht="48.6" customHeight="1" x14ac:dyDescent="0.45">
      <c r="A99" s="56" t="s">
        <v>176</v>
      </c>
      <c r="B99" s="118">
        <v>4</v>
      </c>
      <c r="C99" s="34" t="s">
        <v>86</v>
      </c>
      <c r="D99" s="38"/>
      <c r="E99" s="119" t="s">
        <v>177</v>
      </c>
      <c r="F99" s="37" t="s">
        <v>131</v>
      </c>
      <c r="G99" s="119" t="s">
        <v>23</v>
      </c>
      <c r="H99" s="120">
        <f>1500*13*4</f>
        <v>78000</v>
      </c>
      <c r="I99" s="40">
        <v>100</v>
      </c>
      <c r="J99" s="40">
        <v>0</v>
      </c>
      <c r="K99" s="41">
        <v>43353</v>
      </c>
      <c r="L99" s="142">
        <v>43414</v>
      </c>
      <c r="M99" s="48"/>
      <c r="N99" s="42" t="s">
        <v>24</v>
      </c>
      <c r="O99" s="6" t="s">
        <v>33</v>
      </c>
    </row>
    <row r="100" spans="1:15" ht="58.95" customHeight="1" x14ac:dyDescent="0.45">
      <c r="A100" s="56" t="s">
        <v>178</v>
      </c>
      <c r="B100" s="34">
        <v>4</v>
      </c>
      <c r="C100" s="35" t="s">
        <v>86</v>
      </c>
      <c r="D100" s="43"/>
      <c r="E100" s="119" t="s">
        <v>179</v>
      </c>
      <c r="F100" s="37" t="s">
        <v>131</v>
      </c>
      <c r="G100" s="38" t="s">
        <v>23</v>
      </c>
      <c r="H100" s="39">
        <f>2500*13*4</f>
        <v>130000</v>
      </c>
      <c r="I100" s="40">
        <v>100</v>
      </c>
      <c r="J100" s="40">
        <v>0</v>
      </c>
      <c r="K100" s="41">
        <v>43353</v>
      </c>
      <c r="L100" s="142">
        <v>43414</v>
      </c>
      <c r="M100" s="48"/>
      <c r="N100" s="42" t="s">
        <v>24</v>
      </c>
      <c r="O100" s="6" t="s">
        <v>33</v>
      </c>
    </row>
    <row r="101" spans="1:15" ht="61.95" customHeight="1" x14ac:dyDescent="0.45">
      <c r="A101" s="56" t="s">
        <v>180</v>
      </c>
      <c r="B101" s="34">
        <v>4</v>
      </c>
      <c r="C101" s="35" t="s">
        <v>86</v>
      </c>
      <c r="D101" s="43"/>
      <c r="E101" s="38" t="s">
        <v>182</v>
      </c>
      <c r="F101" s="37" t="s">
        <v>131</v>
      </c>
      <c r="G101" s="38" t="s">
        <v>23</v>
      </c>
      <c r="H101" s="39">
        <f t="shared" ref="H101:H102" si="1">2000*13*4</f>
        <v>104000</v>
      </c>
      <c r="I101" s="40">
        <v>100</v>
      </c>
      <c r="J101" s="40">
        <v>0</v>
      </c>
      <c r="K101" s="41">
        <v>43353</v>
      </c>
      <c r="L101" s="142">
        <v>43414</v>
      </c>
      <c r="M101" s="48"/>
      <c r="N101" s="42" t="s">
        <v>24</v>
      </c>
      <c r="O101" s="6" t="s">
        <v>33</v>
      </c>
    </row>
    <row r="102" spans="1:15" ht="60" customHeight="1" x14ac:dyDescent="0.45">
      <c r="A102" s="56" t="s">
        <v>181</v>
      </c>
      <c r="B102" s="34">
        <v>4</v>
      </c>
      <c r="C102" s="35" t="s">
        <v>86</v>
      </c>
      <c r="D102" s="43"/>
      <c r="E102" s="121" t="s">
        <v>209</v>
      </c>
      <c r="F102" s="37" t="s">
        <v>131</v>
      </c>
      <c r="G102" s="38" t="s">
        <v>23</v>
      </c>
      <c r="H102" s="39">
        <f t="shared" si="1"/>
        <v>104000</v>
      </c>
      <c r="I102" s="40">
        <v>100</v>
      </c>
      <c r="J102" s="40">
        <v>0</v>
      </c>
      <c r="K102" s="41">
        <v>43353</v>
      </c>
      <c r="L102" s="142">
        <v>43414</v>
      </c>
      <c r="M102" s="48"/>
      <c r="N102" s="42" t="s">
        <v>24</v>
      </c>
      <c r="O102" s="6" t="s">
        <v>33</v>
      </c>
    </row>
    <row r="103" spans="1:15" ht="71.45" customHeight="1" x14ac:dyDescent="0.45">
      <c r="A103" s="56" t="s">
        <v>183</v>
      </c>
      <c r="B103" s="118">
        <v>4</v>
      </c>
      <c r="C103" s="118" t="s">
        <v>86</v>
      </c>
      <c r="D103" s="119"/>
      <c r="E103" s="38" t="s">
        <v>184</v>
      </c>
      <c r="F103" s="37" t="s">
        <v>131</v>
      </c>
      <c r="G103" s="119" t="s">
        <v>23</v>
      </c>
      <c r="H103" s="120">
        <f>2000*13*4</f>
        <v>104000</v>
      </c>
      <c r="I103" s="40">
        <v>100</v>
      </c>
      <c r="J103" s="40">
        <v>0</v>
      </c>
      <c r="K103" s="41">
        <v>43486</v>
      </c>
      <c r="L103" s="142">
        <v>43545</v>
      </c>
      <c r="M103" s="48"/>
      <c r="N103" s="42" t="s">
        <v>24</v>
      </c>
      <c r="O103" s="6" t="s">
        <v>33</v>
      </c>
    </row>
    <row r="104" spans="1:15" ht="71.45" customHeight="1" x14ac:dyDescent="0.45">
      <c r="A104" s="56" t="s">
        <v>185</v>
      </c>
      <c r="B104" s="118">
        <v>4</v>
      </c>
      <c r="C104" s="118" t="s">
        <v>86</v>
      </c>
      <c r="D104" s="119"/>
      <c r="E104" s="119" t="s">
        <v>186</v>
      </c>
      <c r="F104" s="37" t="s">
        <v>131</v>
      </c>
      <c r="G104" s="119" t="s">
        <v>23</v>
      </c>
      <c r="H104" s="120">
        <f>2000*13*4</f>
        <v>104000</v>
      </c>
      <c r="I104" s="40">
        <v>100</v>
      </c>
      <c r="J104" s="40">
        <v>0</v>
      </c>
      <c r="K104" s="41">
        <v>43486</v>
      </c>
      <c r="L104" s="142">
        <v>43545</v>
      </c>
      <c r="M104" s="48"/>
      <c r="N104" s="42" t="s">
        <v>24</v>
      </c>
      <c r="O104" s="6" t="s">
        <v>33</v>
      </c>
    </row>
    <row r="105" spans="1:15" ht="43.95" customHeight="1" x14ac:dyDescent="0.45">
      <c r="A105" s="56" t="s">
        <v>187</v>
      </c>
      <c r="B105" s="118">
        <v>4</v>
      </c>
      <c r="C105" s="118" t="s">
        <v>86</v>
      </c>
      <c r="D105" s="119"/>
      <c r="E105" s="122" t="s">
        <v>188</v>
      </c>
      <c r="F105" s="37" t="s">
        <v>131</v>
      </c>
      <c r="G105" s="119" t="s">
        <v>23</v>
      </c>
      <c r="H105" s="120">
        <f t="shared" ref="H105:H110" si="2">1500*13*4</f>
        <v>78000</v>
      </c>
      <c r="I105" s="40">
        <v>100</v>
      </c>
      <c r="J105" s="40">
        <v>0</v>
      </c>
      <c r="K105" s="41">
        <v>43480</v>
      </c>
      <c r="L105" s="142">
        <v>43570</v>
      </c>
      <c r="M105" s="48"/>
      <c r="N105" s="42" t="s">
        <v>24</v>
      </c>
      <c r="O105" s="6" t="s">
        <v>33</v>
      </c>
    </row>
    <row r="106" spans="1:15" ht="43.95" customHeight="1" x14ac:dyDescent="0.45">
      <c r="A106" s="56" t="s">
        <v>189</v>
      </c>
      <c r="B106" s="118">
        <v>4</v>
      </c>
      <c r="C106" s="118" t="s">
        <v>86</v>
      </c>
      <c r="D106" s="119"/>
      <c r="E106" s="122" t="s">
        <v>190</v>
      </c>
      <c r="F106" s="37" t="s">
        <v>131</v>
      </c>
      <c r="G106" s="119" t="s">
        <v>23</v>
      </c>
      <c r="H106" s="120">
        <f t="shared" si="2"/>
        <v>78000</v>
      </c>
      <c r="I106" s="40">
        <v>100</v>
      </c>
      <c r="J106" s="40">
        <v>0</v>
      </c>
      <c r="K106" s="41">
        <v>43480</v>
      </c>
      <c r="L106" s="142">
        <v>43570</v>
      </c>
      <c r="M106" s="48"/>
      <c r="N106" s="42" t="s">
        <v>24</v>
      </c>
      <c r="O106" s="6" t="s">
        <v>33</v>
      </c>
    </row>
    <row r="107" spans="1:15" ht="43.95" customHeight="1" x14ac:dyDescent="0.45">
      <c r="A107" s="56" t="s">
        <v>191</v>
      </c>
      <c r="B107" s="118">
        <v>4</v>
      </c>
      <c r="C107" s="118" t="s">
        <v>86</v>
      </c>
      <c r="D107" s="119"/>
      <c r="E107" s="122" t="s">
        <v>192</v>
      </c>
      <c r="F107" s="37" t="s">
        <v>131</v>
      </c>
      <c r="G107" s="119" t="s">
        <v>23</v>
      </c>
      <c r="H107" s="120">
        <f t="shared" si="2"/>
        <v>78000</v>
      </c>
      <c r="I107" s="40">
        <v>100</v>
      </c>
      <c r="J107" s="40">
        <v>0</v>
      </c>
      <c r="K107" s="41">
        <v>43480</v>
      </c>
      <c r="L107" s="142">
        <v>43570</v>
      </c>
      <c r="M107" s="48"/>
      <c r="N107" s="42" t="s">
        <v>24</v>
      </c>
      <c r="O107" s="6" t="s">
        <v>33</v>
      </c>
    </row>
    <row r="108" spans="1:15" ht="43.95" customHeight="1" x14ac:dyDescent="0.45">
      <c r="A108" s="56" t="s">
        <v>193</v>
      </c>
      <c r="B108" s="118">
        <v>4</v>
      </c>
      <c r="C108" s="118" t="s">
        <v>86</v>
      </c>
      <c r="D108" s="119"/>
      <c r="E108" s="122" t="s">
        <v>194</v>
      </c>
      <c r="F108" s="37" t="s">
        <v>131</v>
      </c>
      <c r="G108" s="119" t="s">
        <v>84</v>
      </c>
      <c r="H108" s="120">
        <f>2000*13*4</f>
        <v>104000</v>
      </c>
      <c r="I108" s="40">
        <v>100</v>
      </c>
      <c r="J108" s="40">
        <v>0</v>
      </c>
      <c r="K108" s="41">
        <v>43480</v>
      </c>
      <c r="L108" s="142">
        <v>43570</v>
      </c>
      <c r="M108" s="48"/>
      <c r="N108" s="42" t="s">
        <v>24</v>
      </c>
      <c r="O108" s="6" t="s">
        <v>33</v>
      </c>
    </row>
    <row r="109" spans="1:15" ht="43.95" customHeight="1" x14ac:dyDescent="0.45">
      <c r="A109" s="56" t="s">
        <v>195</v>
      </c>
      <c r="B109" s="118">
        <v>4</v>
      </c>
      <c r="C109" s="118" t="s">
        <v>86</v>
      </c>
      <c r="D109" s="119"/>
      <c r="E109" s="122" t="s">
        <v>196</v>
      </c>
      <c r="F109" s="37" t="s">
        <v>131</v>
      </c>
      <c r="G109" s="119" t="s">
        <v>23</v>
      </c>
      <c r="H109" s="120">
        <f t="shared" si="2"/>
        <v>78000</v>
      </c>
      <c r="I109" s="40">
        <v>100</v>
      </c>
      <c r="J109" s="40">
        <v>0</v>
      </c>
      <c r="K109" s="41">
        <v>43480</v>
      </c>
      <c r="L109" s="142">
        <v>43570</v>
      </c>
      <c r="M109" s="48"/>
      <c r="N109" s="42" t="s">
        <v>24</v>
      </c>
      <c r="O109" s="6" t="s">
        <v>33</v>
      </c>
    </row>
    <row r="110" spans="1:15" ht="59.45" customHeight="1" x14ac:dyDescent="0.45">
      <c r="A110" s="56" t="s">
        <v>197</v>
      </c>
      <c r="B110" s="118">
        <v>4</v>
      </c>
      <c r="C110" s="118" t="s">
        <v>86</v>
      </c>
      <c r="D110" s="119"/>
      <c r="E110" s="122" t="s">
        <v>198</v>
      </c>
      <c r="F110" s="37" t="s">
        <v>131</v>
      </c>
      <c r="G110" s="93" t="s">
        <v>23</v>
      </c>
      <c r="H110" s="120">
        <f t="shared" si="2"/>
        <v>78000</v>
      </c>
      <c r="I110" s="40">
        <v>100</v>
      </c>
      <c r="J110" s="40">
        <v>0</v>
      </c>
      <c r="K110" s="41">
        <v>43480</v>
      </c>
      <c r="L110" s="142">
        <v>43570</v>
      </c>
      <c r="M110" s="40"/>
      <c r="N110" s="42" t="s">
        <v>24</v>
      </c>
      <c r="O110" s="6" t="s">
        <v>33</v>
      </c>
    </row>
    <row r="111" spans="1:15" ht="43.95" customHeight="1" x14ac:dyDescent="0.45">
      <c r="A111" s="56" t="s">
        <v>199</v>
      </c>
      <c r="B111" s="118">
        <v>4</v>
      </c>
      <c r="C111" s="118" t="s">
        <v>86</v>
      </c>
      <c r="D111" s="119"/>
      <c r="E111" s="122" t="s">
        <v>200</v>
      </c>
      <c r="F111" s="37" t="s">
        <v>131</v>
      </c>
      <c r="G111" s="119" t="s">
        <v>23</v>
      </c>
      <c r="H111" s="120">
        <f>1200*13*4</f>
        <v>62400</v>
      </c>
      <c r="I111" s="40">
        <v>100</v>
      </c>
      <c r="J111" s="40">
        <v>0</v>
      </c>
      <c r="K111" s="41">
        <v>43480</v>
      </c>
      <c r="L111" s="142">
        <v>43570</v>
      </c>
      <c r="M111" s="48"/>
      <c r="N111" s="42" t="s">
        <v>24</v>
      </c>
      <c r="O111" s="6" t="s">
        <v>33</v>
      </c>
    </row>
    <row r="112" spans="1:15" ht="33.6" customHeight="1" thickBot="1" x14ac:dyDescent="0.5">
      <c r="A112" s="50" t="s">
        <v>45</v>
      </c>
      <c r="B112" s="51"/>
      <c r="C112" s="51"/>
      <c r="D112" s="51"/>
      <c r="E112" s="51"/>
      <c r="F112" s="51"/>
      <c r="G112" s="51"/>
      <c r="H112" s="123">
        <f>SUM(H89:H111)</f>
        <v>1729100</v>
      </c>
      <c r="I112" s="51"/>
      <c r="J112" s="51"/>
      <c r="K112" s="51"/>
      <c r="L112" s="124"/>
      <c r="M112" s="125"/>
      <c r="N112" s="126"/>
      <c r="O112" s="3"/>
    </row>
    <row r="113" spans="1:15" ht="42.75" customHeight="1" x14ac:dyDescent="0.45">
      <c r="A113" s="16"/>
      <c r="B113" s="16"/>
      <c r="C113" s="16"/>
      <c r="D113" s="16"/>
      <c r="E113" s="16"/>
      <c r="F113" s="16"/>
      <c r="G113" s="16"/>
      <c r="H113" s="127"/>
      <c r="I113" s="16"/>
      <c r="J113" s="16"/>
      <c r="K113" s="16"/>
      <c r="L113" s="16"/>
      <c r="M113" s="16"/>
      <c r="N113" s="16"/>
      <c r="O113" s="3"/>
    </row>
    <row r="114" spans="1:15" ht="27.75" customHeight="1" x14ac:dyDescent="0.45">
      <c r="A114" s="128" t="s">
        <v>45</v>
      </c>
      <c r="B114" s="129"/>
      <c r="C114" s="129"/>
      <c r="D114" s="129"/>
      <c r="E114" s="129"/>
      <c r="F114" s="129"/>
      <c r="G114" s="129"/>
      <c r="H114" s="130">
        <f>SUM(H112+H84+H64+H33+H24+H15)</f>
        <v>39476000</v>
      </c>
      <c r="I114" s="129"/>
      <c r="J114" s="129"/>
      <c r="K114" s="129"/>
      <c r="L114" s="129"/>
      <c r="M114" s="129"/>
      <c r="N114" s="131"/>
      <c r="O114" s="3"/>
    </row>
    <row r="115" spans="1:15" x14ac:dyDescent="0.45">
      <c r="A115" s="4"/>
      <c r="B115" s="4"/>
      <c r="C115" s="4"/>
      <c r="D115" s="4"/>
      <c r="E115" s="4"/>
      <c r="F115" s="4"/>
      <c r="G115" s="4"/>
      <c r="H115" s="4"/>
      <c r="I115" s="4"/>
      <c r="J115" s="4"/>
      <c r="K115" s="4"/>
      <c r="L115" s="4"/>
      <c r="M115" s="4"/>
      <c r="N115" s="4"/>
      <c r="O115" s="3"/>
    </row>
    <row r="116" spans="1:15" ht="15" customHeight="1" x14ac:dyDescent="0.45">
      <c r="A116" s="4"/>
      <c r="B116" s="4"/>
      <c r="C116" s="4"/>
      <c r="D116" s="4"/>
      <c r="E116" s="4"/>
      <c r="F116" s="4"/>
      <c r="G116" s="4"/>
      <c r="H116" s="4"/>
      <c r="I116" s="4"/>
      <c r="J116" s="4"/>
      <c r="K116" s="4"/>
      <c r="L116" s="4"/>
      <c r="M116" s="4"/>
      <c r="N116" s="4"/>
      <c r="O116" s="3"/>
    </row>
    <row r="118" spans="1:15" ht="14.35" x14ac:dyDescent="0.5">
      <c r="A118" s="8" t="s">
        <v>201</v>
      </c>
      <c r="B118" s="9"/>
      <c r="C118" s="9"/>
      <c r="D118" s="9"/>
      <c r="E118" s="9"/>
      <c r="F118" s="9"/>
      <c r="G118" s="9"/>
      <c r="H118" s="9"/>
      <c r="I118" s="9"/>
      <c r="J118" s="9"/>
      <c r="K118" s="9"/>
      <c r="L118" s="9"/>
      <c r="M118" s="9"/>
      <c r="N118" s="10"/>
      <c r="O118" s="7"/>
    </row>
    <row r="119" spans="1:15" ht="14.35" x14ac:dyDescent="0.5">
      <c r="A119" s="171" t="s">
        <v>202</v>
      </c>
      <c r="B119" s="172"/>
      <c r="C119" s="172"/>
      <c r="D119" s="172"/>
      <c r="E119" s="172"/>
      <c r="F119" s="172"/>
      <c r="G119" s="172"/>
      <c r="H119" s="172"/>
      <c r="I119" s="172"/>
      <c r="J119" s="172"/>
      <c r="K119" s="172"/>
      <c r="L119" s="172"/>
      <c r="M119" s="11"/>
      <c r="N119" s="12"/>
      <c r="O119" s="7"/>
    </row>
    <row r="120" spans="1:15" ht="14.35" x14ac:dyDescent="0.5">
      <c r="A120" s="169" t="s">
        <v>203</v>
      </c>
      <c r="B120" s="170"/>
      <c r="C120" s="170"/>
      <c r="D120" s="170"/>
      <c r="E120" s="170"/>
      <c r="F120" s="170"/>
      <c r="G120" s="170"/>
      <c r="H120" s="170"/>
      <c r="I120" s="170"/>
      <c r="J120" s="170"/>
      <c r="K120" s="170"/>
      <c r="L120" s="170"/>
      <c r="M120" s="11"/>
      <c r="N120" s="12"/>
    </row>
    <row r="121" spans="1:15" ht="14.35" x14ac:dyDescent="0.5">
      <c r="A121" s="171" t="s">
        <v>204</v>
      </c>
      <c r="B121" s="172"/>
      <c r="C121" s="172"/>
      <c r="D121" s="172"/>
      <c r="E121" s="172"/>
      <c r="F121" s="172"/>
      <c r="G121" s="172"/>
      <c r="H121" s="172"/>
      <c r="I121" s="172"/>
      <c r="J121" s="172"/>
      <c r="K121" s="172"/>
      <c r="L121" s="172"/>
      <c r="M121" s="11"/>
      <c r="N121" s="12"/>
    </row>
    <row r="122" spans="1:15" ht="14.35" x14ac:dyDescent="0.5">
      <c r="A122" s="169" t="s">
        <v>205</v>
      </c>
      <c r="B122" s="170"/>
      <c r="C122" s="170"/>
      <c r="D122" s="170"/>
      <c r="E122" s="170"/>
      <c r="F122" s="170"/>
      <c r="G122" s="170"/>
      <c r="H122" s="170"/>
      <c r="I122" s="170"/>
      <c r="J122" s="170"/>
      <c r="K122" s="170"/>
      <c r="L122" s="170"/>
      <c r="M122" s="11"/>
      <c r="N122" s="12"/>
    </row>
    <row r="123" spans="1:15" ht="14.35" x14ac:dyDescent="0.5">
      <c r="A123" s="173" t="s">
        <v>206</v>
      </c>
      <c r="B123" s="174"/>
      <c r="C123" s="174"/>
      <c r="D123" s="174"/>
      <c r="E123" s="174"/>
      <c r="F123" s="174"/>
      <c r="G123" s="174"/>
      <c r="H123" s="174"/>
      <c r="I123" s="174"/>
      <c r="J123" s="174"/>
      <c r="K123" s="174"/>
      <c r="L123" s="174"/>
      <c r="M123" s="13"/>
      <c r="N123" s="14"/>
    </row>
  </sheetData>
  <mergeCells count="83">
    <mergeCell ref="C36:C37"/>
    <mergeCell ref="D36:D37"/>
    <mergeCell ref="C67:C68"/>
    <mergeCell ref="D67:D68"/>
    <mergeCell ref="C87:C88"/>
    <mergeCell ref="D87:D88"/>
    <mergeCell ref="I67:J67"/>
    <mergeCell ref="I36:J36"/>
    <mergeCell ref="I27:J27"/>
    <mergeCell ref="I18:J18"/>
    <mergeCell ref="I5:J5"/>
    <mergeCell ref="A66:N66"/>
    <mergeCell ref="A67:A68"/>
    <mergeCell ref="B67:B68"/>
    <mergeCell ref="M36:M37"/>
    <mergeCell ref="N36:N37"/>
    <mergeCell ref="K67:L67"/>
    <mergeCell ref="M67:M68"/>
    <mergeCell ref="N67:N68"/>
    <mergeCell ref="M27:M28"/>
    <mergeCell ref="N27:N28"/>
    <mergeCell ref="A35:K35"/>
    <mergeCell ref="A120:L120"/>
    <mergeCell ref="A121:L121"/>
    <mergeCell ref="A122:L122"/>
    <mergeCell ref="A123:L123"/>
    <mergeCell ref="A119:L119"/>
    <mergeCell ref="K87:L87"/>
    <mergeCell ref="M87:M88"/>
    <mergeCell ref="N87:N88"/>
    <mergeCell ref="H36:H37"/>
    <mergeCell ref="A87:A88"/>
    <mergeCell ref="B87:B88"/>
    <mergeCell ref="E87:E88"/>
    <mergeCell ref="F87:F88"/>
    <mergeCell ref="G87:G88"/>
    <mergeCell ref="I87:J87"/>
    <mergeCell ref="G67:G68"/>
    <mergeCell ref="A36:A37"/>
    <mergeCell ref="B36:B37"/>
    <mergeCell ref="E36:E37"/>
    <mergeCell ref="A86:N86"/>
    <mergeCell ref="K36:L36"/>
    <mergeCell ref="L35:N35"/>
    <mergeCell ref="A27:A28"/>
    <mergeCell ref="B27:B28"/>
    <mergeCell ref="E27:E28"/>
    <mergeCell ref="F27:F28"/>
    <mergeCell ref="G27:G28"/>
    <mergeCell ref="K27:L27"/>
    <mergeCell ref="H27:H28"/>
    <mergeCell ref="C27:C28"/>
    <mergeCell ref="D27:D28"/>
    <mergeCell ref="E67:E68"/>
    <mergeCell ref="F67:F68"/>
    <mergeCell ref="A26:M26"/>
    <mergeCell ref="K5:L5"/>
    <mergeCell ref="M5:M6"/>
    <mergeCell ref="F36:F37"/>
    <mergeCell ref="G36:G37"/>
    <mergeCell ref="A17:M17"/>
    <mergeCell ref="A18:A19"/>
    <mergeCell ref="B18:B19"/>
    <mergeCell ref="E18:E19"/>
    <mergeCell ref="F18:F19"/>
    <mergeCell ref="G18:G19"/>
    <mergeCell ref="A5:A6"/>
    <mergeCell ref="B5:B6"/>
    <mergeCell ref="E5:E6"/>
    <mergeCell ref="F5:F6"/>
    <mergeCell ref="A1:N1"/>
    <mergeCell ref="N5:N6"/>
    <mergeCell ref="G5:G6"/>
    <mergeCell ref="K18:L18"/>
    <mergeCell ref="M18:M19"/>
    <mergeCell ref="N18:N19"/>
    <mergeCell ref="H18:H19"/>
    <mergeCell ref="H5:H6"/>
    <mergeCell ref="C5:C6"/>
    <mergeCell ref="D5:D6"/>
    <mergeCell ref="C18:C19"/>
    <mergeCell ref="D18:D19"/>
    <mergeCell ref="A2:N2"/>
  </mergeCells>
  <dataValidations disablePrompts="1" count="1">
    <dataValidation type="list" allowBlank="1" showInputMessage="1" showErrorMessage="1" sqref="F31:F32 F22:F23 F13:F14 F63 F112 F82:F83" xr:uid="{00000000-0002-0000-0000-000000000000}">
      <formula1>#REF!</formula1>
    </dataValidation>
  </dataValidations>
  <pageMargins left="0.45" right="0.45" top="0.5" bottom="0.5" header="0.3" footer="0.3"/>
  <pageSetup scale="53" fitToHeight="0" orientation="landscape" horizontalDpi="300" verticalDpi="300" r:id="rId1"/>
  <headerFooter>
    <oddHeader>&amp;RREL#5-HA-L1137
Page &amp;P of &amp;N</oddHeader>
  </headerFooter>
  <rowBreaks count="3" manualBreakCount="3">
    <brk id="24" max="16383" man="1"/>
    <brk id="64" max="16383" man="1"/>
    <brk id="8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SCL/SPH</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Neret, Matilde I.</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YOUTH AT RISK</TermName>
          <TermId xmlns="http://schemas.microsoft.com/office/infopath/2007/PartnerControls">93761788-ceec-4631-aaa4-a2734b224704</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241</Value>
      <Value>240</Value>
      <Value>1</Value>
      <Value>42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HA-L1137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R0002424719</Record_x0020_Number>
    <_dlc_DocId xmlns="cdc7663a-08f0-4737-9e8c-148ce897a09c">EZSHARE-801630256-47</_dlc_DocId>
    <_dlc_DocIdUrl xmlns="cdc7663a-08f0-4737-9e8c-148ce897a09c">
      <Url>https://idbg.sharepoint.com/teams/EZ-HA-LON/HA-L1137/_layouts/15/DocIdRedir.aspx?ID=EZSHARE-801630256-47</Url>
      <Description>EZSHARE-801630256-47</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A24DA6ECDCC3C8479BBE01B86EFF9865" ma:contentTypeVersion="497" ma:contentTypeDescription="A content type to manage public (operations) IDB documents" ma:contentTypeScope="" ma:versionID="f66d806ba37919851e8b25ff006f370a">
  <xsd:schema xmlns:xsd="http://www.w3.org/2001/XMLSchema" xmlns:xs="http://www.w3.org/2001/XMLSchema" xmlns:p="http://schemas.microsoft.com/office/2006/metadata/properties" xmlns:ns2="cdc7663a-08f0-4737-9e8c-148ce897a09c" targetNamespace="http://schemas.microsoft.com/office/2006/metadata/properties" ma:root="true" ma:fieldsID="284b84e9437b75843d8070609e64cd8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3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4FA1A4A8-F597-42DE-BA51-13BDB2D36E7B}">
  <ds:schemaRefs>
    <ds:schemaRef ds:uri="cdc7663a-08f0-4737-9e8c-148ce897a09c"/>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A93AA72-5B9D-400E-8D62-E4389F6E5E43}"/>
</file>

<file path=customXml/itemProps3.xml><?xml version="1.0" encoding="utf-8"?>
<ds:datastoreItem xmlns:ds="http://schemas.openxmlformats.org/officeDocument/2006/customXml" ds:itemID="{54EB09A7-D882-4882-8D8C-8DE7C556537E}"/>
</file>

<file path=customXml/itemProps4.xml><?xml version="1.0" encoding="utf-8"?>
<ds:datastoreItem xmlns:ds="http://schemas.openxmlformats.org/officeDocument/2006/customXml" ds:itemID="{FB866E10-4680-4762-BA1A-E8C17EE556E1}">
  <ds:schemaRefs>
    <ds:schemaRef ds:uri="http://schemas.microsoft.com/sharepoint/events"/>
  </ds:schemaRefs>
</ds:datastoreItem>
</file>

<file path=customXml/itemProps5.xml><?xml version="1.0" encoding="utf-8"?>
<ds:datastoreItem xmlns:ds="http://schemas.openxmlformats.org/officeDocument/2006/customXml" ds:itemID="{1A775E93-0F01-4CD1-9FD1-AC5C4B434074}">
  <ds:schemaRefs>
    <ds:schemaRef ds:uri="http://schemas.microsoft.com/sharepoint/v3/contenttype/forms"/>
  </ds:schemaRefs>
</ds:datastoreItem>
</file>

<file path=customXml/itemProps6.xml><?xml version="1.0" encoding="utf-8"?>
<ds:datastoreItem xmlns:ds="http://schemas.openxmlformats.org/officeDocument/2006/customXml" ds:itemID="{1EC55715-37F9-4CA7-92B4-95DCD3934DDA}"/>
</file>

<file path=customXml/itemProps7.xml><?xml version="1.0" encoding="utf-8"?>
<ds:datastoreItem xmlns:ds="http://schemas.openxmlformats.org/officeDocument/2006/customXml" ds:itemID="{4342DA94-32EB-4D89-A66A-2C8C1F9BDD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Procurement Plan</vt:lpstr>
      <vt:lpstr>'Procurement Plan'!Print_Titles</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Bruno Costa</dc:creator>
  <cp:keywords/>
  <dc:description/>
  <cp:lastModifiedBy>Neret, Matilde I</cp:lastModifiedBy>
  <cp:revision/>
  <dcterms:created xsi:type="dcterms:W3CDTF">2011-03-30T14:45:37Z</dcterms:created>
  <dcterms:modified xsi:type="dcterms:W3CDTF">2018-10-02T12:29:35Z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241;#YOUTH AT RISK|93761788-ceec-4631-aaa4-a2734b224704</vt:lpwstr>
  </property>
  <property fmtid="{D5CDD505-2E9C-101B-9397-08002B2CF9AE}" pid="7" name="Fund IDB">
    <vt:lpwstr/>
  </property>
  <property fmtid="{D5CDD505-2E9C-101B-9397-08002B2CF9AE}" pid="8" name="Country">
    <vt:lpwstr>42;#Haiti|77a11ace-c854-4e9c-9e19-c924bca0dd43</vt:lpwstr>
  </property>
  <property fmtid="{D5CDD505-2E9C-101B-9397-08002B2CF9AE}" pid="9" name="Sector IDB">
    <vt:lpwstr>240;#SOCIAL INVESTMENT|3f908695-d5b5-49f6-941f-76876b39564f</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358051dc-25ea-41fe-bb50-3c4efb0b12fe</vt:lpwstr>
  </property>
  <property fmtid="{D5CDD505-2E9C-101B-9397-08002B2CF9AE}" pid="12" name="Disclosure Activity">
    <vt:lpwstr>Loan Proposal</vt:lpwstr>
  </property>
  <property fmtid="{D5CDD505-2E9C-101B-9397-08002B2CF9AE}" pid="13" name="ContentTypeId">
    <vt:lpwstr>0x0101001A458A224826124E8B45B1D613300CFC00A24DA6ECDCC3C8479BBE01B86EFF9865</vt:lpwstr>
  </property>
</Properties>
</file>