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3"/>
  <workbookPr/>
  <mc:AlternateContent xmlns:mc="http://schemas.openxmlformats.org/markup-compatibility/2006">
    <mc:Choice Requires="x15">
      <x15ac:absPath xmlns:x15ac="http://schemas.microsoft.com/office/spreadsheetml/2010/11/ac" url="G:\SGP\Doacoes\GEF Terrestre\4. Relatórios\Relatório de Progresso\2º Relatorio jul2019 a jan_2020\Docs enviados ao BID\"/>
    </mc:Choice>
  </mc:AlternateContent>
  <xr:revisionPtr revIDLastSave="0" documentId="13_ncr:1_{F8458C7B-74AB-4865-B6AB-2971484F0AE7}" xr6:coauthVersionLast="36" xr6:coauthVersionMax="36" xr10:uidLastSave="{00000000-0000-0000-0000-000000000000}"/>
  <bookViews>
    <workbookView xWindow="0" yWindow="0" windowWidth="28800" windowHeight="12225" xr2:uid="{00000000-000D-0000-FFFF-FFFF00000000}"/>
  </bookViews>
  <sheets>
    <sheet name="Instruções" sheetId="2" r:id="rId1"/>
    <sheet name="Estrutura do Projeto" sheetId="1" r:id="rId2"/>
    <sheet name="Resumo Plano de Aquisições" sheetId="3" r:id="rId3"/>
    <sheet name="Plano Aquisições_ DETALHADO" sheetId="4" r:id="rId4"/>
  </sheets>
  <definedNames>
    <definedName name="_xlnm._FilterDatabase" localSheetId="3" hidden="1">'Plano Aquisições_ DETALHADO'!$B$103:$T$248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3" l="1"/>
  <c r="B26" i="3"/>
  <c r="B25" i="3"/>
  <c r="B24" i="3"/>
  <c r="B23" i="3"/>
  <c r="B22" i="3"/>
  <c r="B21" i="3"/>
  <c r="B20" i="3"/>
  <c r="N248" i="4" l="1"/>
  <c r="M248" i="4"/>
  <c r="N247" i="4"/>
  <c r="N245" i="4" l="1"/>
  <c r="N246" i="4"/>
  <c r="L246" i="4"/>
  <c r="L245" i="4"/>
  <c r="N244" i="4" l="1"/>
  <c r="C27" i="3" s="1"/>
  <c r="L244" i="4"/>
  <c r="M237" i="4" l="1"/>
  <c r="M232" i="4"/>
  <c r="M201" i="4"/>
  <c r="M125" i="4"/>
  <c r="M204" i="4"/>
  <c r="L355" i="4" l="1"/>
  <c r="L342" i="4"/>
  <c r="L343" i="4"/>
  <c r="L344" i="4"/>
  <c r="L345" i="4"/>
  <c r="L346" i="4"/>
  <c r="L347" i="4"/>
  <c r="L348" i="4"/>
  <c r="L349" i="4"/>
  <c r="L350" i="4"/>
  <c r="L351" i="4"/>
  <c r="L352" i="4"/>
  <c r="L353" i="4"/>
  <c r="L341" i="4"/>
  <c r="L262" i="4"/>
  <c r="L263" i="4"/>
  <c r="L264" i="4"/>
  <c r="L265" i="4"/>
  <c r="L266" i="4"/>
  <c r="L267" i="4"/>
  <c r="L268" i="4"/>
  <c r="L269" i="4"/>
  <c r="L270" i="4"/>
  <c r="L271" i="4"/>
  <c r="L272" i="4"/>
  <c r="L273" i="4"/>
  <c r="L274" i="4"/>
  <c r="L275" i="4"/>
  <c r="L276" i="4"/>
  <c r="L277" i="4"/>
  <c r="L278" i="4"/>
  <c r="L279" i="4"/>
  <c r="L280" i="4"/>
  <c r="L281" i="4"/>
  <c r="L282" i="4"/>
  <c r="L283" i="4"/>
  <c r="L284" i="4"/>
  <c r="L285" i="4"/>
  <c r="L286" i="4"/>
  <c r="L287" i="4"/>
  <c r="L288" i="4"/>
  <c r="L289" i="4"/>
  <c r="L290" i="4"/>
  <c r="L291" i="4"/>
  <c r="L292" i="4"/>
  <c r="L293" i="4"/>
  <c r="L294" i="4"/>
  <c r="L295" i="4"/>
  <c r="L296" i="4"/>
  <c r="L297" i="4"/>
  <c r="L298" i="4"/>
  <c r="L299" i="4"/>
  <c r="L300" i="4"/>
  <c r="L301" i="4"/>
  <c r="L302" i="4"/>
  <c r="L303" i="4"/>
  <c r="L304" i="4"/>
  <c r="L305" i="4"/>
  <c r="L306" i="4"/>
  <c r="L307" i="4"/>
  <c r="L308" i="4"/>
  <c r="L309" i="4"/>
  <c r="L310" i="4"/>
  <c r="L311" i="4"/>
  <c r="L312" i="4"/>
  <c r="L313" i="4"/>
  <c r="L314" i="4"/>
  <c r="L315" i="4"/>
  <c r="L316" i="4"/>
  <c r="L317" i="4"/>
  <c r="L318" i="4"/>
  <c r="L319" i="4"/>
  <c r="L320" i="4"/>
  <c r="L321" i="4"/>
  <c r="L322" i="4"/>
  <c r="L323" i="4"/>
  <c r="L324" i="4"/>
  <c r="L325" i="4"/>
  <c r="L326" i="4"/>
  <c r="L327" i="4"/>
  <c r="L328" i="4"/>
  <c r="L329" i="4"/>
  <c r="L330" i="4"/>
  <c r="L331" i="4"/>
  <c r="L332" i="4"/>
  <c r="L333" i="4"/>
  <c r="L334" i="4"/>
  <c r="L335" i="4"/>
  <c r="L336" i="4"/>
  <c r="L337" i="4"/>
  <c r="L338" i="4"/>
  <c r="L339" i="4"/>
  <c r="L261" i="4"/>
  <c r="L254" i="4"/>
  <c r="L255" i="4"/>
  <c r="L256" i="4"/>
  <c r="L257" i="4"/>
  <c r="L258" i="4"/>
  <c r="L259" i="4"/>
  <c r="L253" i="4"/>
  <c r="L242" i="4"/>
  <c r="L239" i="4"/>
  <c r="L240" i="4"/>
  <c r="L238" i="4"/>
  <c r="L234" i="4"/>
  <c r="L235" i="4"/>
  <c r="L236" i="4"/>
  <c r="L233" i="4"/>
  <c r="L206" i="4"/>
  <c r="L207" i="4"/>
  <c r="L208" i="4"/>
  <c r="L209" i="4"/>
  <c r="L210" i="4"/>
  <c r="L211" i="4"/>
  <c r="L212" i="4"/>
  <c r="L213" i="4"/>
  <c r="L214" i="4"/>
  <c r="L215" i="4"/>
  <c r="L216" i="4"/>
  <c r="L217" i="4"/>
  <c r="L218" i="4"/>
  <c r="L219" i="4"/>
  <c r="L220" i="4"/>
  <c r="L221" i="4"/>
  <c r="L222" i="4"/>
  <c r="L223" i="4"/>
  <c r="L224" i="4"/>
  <c r="L225" i="4"/>
  <c r="L226" i="4"/>
  <c r="L227" i="4"/>
  <c r="L228" i="4"/>
  <c r="L229" i="4"/>
  <c r="L230" i="4"/>
  <c r="L231" i="4"/>
  <c r="L205" i="4"/>
  <c r="L203" i="4"/>
  <c r="L202" i="4"/>
  <c r="L127" i="4"/>
  <c r="L128" i="4"/>
  <c r="L129" i="4"/>
  <c r="L130" i="4"/>
  <c r="L131" i="4"/>
  <c r="L132" i="4"/>
  <c r="L133" i="4"/>
  <c r="L134" i="4"/>
  <c r="L135" i="4"/>
  <c r="L136" i="4"/>
  <c r="L137" i="4"/>
  <c r="L138" i="4"/>
  <c r="L139"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126" i="4"/>
  <c r="L121" i="4"/>
  <c r="L122" i="4"/>
  <c r="L123" i="4"/>
  <c r="L124" i="4"/>
  <c r="L107" i="4"/>
  <c r="L108" i="4"/>
  <c r="L109" i="4"/>
  <c r="L110" i="4"/>
  <c r="L111" i="4"/>
  <c r="L112" i="4"/>
  <c r="L113" i="4"/>
  <c r="L114" i="4"/>
  <c r="L115" i="4"/>
  <c r="L116" i="4"/>
  <c r="L117" i="4"/>
  <c r="L118" i="4"/>
  <c r="L119" i="4"/>
  <c r="L120" i="4"/>
  <c r="L106" i="4"/>
  <c r="L5" i="4"/>
  <c r="N207" i="4"/>
  <c r="N208" i="4"/>
  <c r="N209" i="4"/>
  <c r="N210" i="4"/>
  <c r="N211" i="4"/>
  <c r="N212" i="4"/>
  <c r="N213" i="4"/>
  <c r="N214" i="4"/>
  <c r="N215" i="4"/>
  <c r="N216" i="4"/>
  <c r="N217" i="4"/>
  <c r="N218" i="4"/>
  <c r="N219" i="4"/>
  <c r="N220" i="4"/>
  <c r="N221" i="4"/>
  <c r="N222" i="4"/>
  <c r="N223" i="4"/>
  <c r="N224" i="4"/>
  <c r="N225" i="4"/>
  <c r="N226" i="4"/>
  <c r="N227" i="4"/>
  <c r="N228" i="4"/>
  <c r="N229" i="4"/>
  <c r="E224" i="4"/>
  <c r="E216" i="4"/>
  <c r="E212" i="4"/>
  <c r="E207" i="4"/>
  <c r="E208" i="4"/>
  <c r="E209" i="4"/>
  <c r="N203" i="4"/>
  <c r="E203" i="4"/>
  <c r="N163" i="4"/>
  <c r="N164" i="4"/>
  <c r="N165" i="4"/>
  <c r="N166"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150" i="4"/>
  <c r="N151" i="4"/>
  <c r="N152" i="4"/>
  <c r="N153" i="4"/>
  <c r="N154" i="4"/>
  <c r="N155" i="4"/>
  <c r="N156" i="4"/>
  <c r="N157" i="4"/>
  <c r="N158" i="4"/>
  <c r="N159" i="4"/>
  <c r="N160" i="4"/>
  <c r="N161" i="4"/>
  <c r="N162" i="4"/>
  <c r="N149" i="4"/>
  <c r="E200" i="4"/>
  <c r="E191" i="4"/>
  <c r="E189" i="4"/>
  <c r="E183" i="4"/>
  <c r="E177" i="4"/>
  <c r="E170" i="4"/>
  <c r="E161" i="4"/>
  <c r="E160" i="4"/>
  <c r="N119" i="4"/>
  <c r="N117" i="4"/>
  <c r="E117" i="4"/>
  <c r="E107" i="4"/>
  <c r="E108" i="4"/>
  <c r="E109" i="4"/>
  <c r="E110" i="4"/>
  <c r="E111" i="4"/>
  <c r="E112" i="4"/>
  <c r="E113" i="4"/>
  <c r="E114" i="4"/>
  <c r="E115" i="4"/>
  <c r="E116" i="4"/>
  <c r="E118" i="4"/>
  <c r="E120" i="4"/>
  <c r="E121" i="4"/>
  <c r="E122" i="4"/>
  <c r="E123" i="4"/>
  <c r="E124" i="4"/>
  <c r="E127" i="4"/>
  <c r="E128" i="4"/>
  <c r="E129" i="4"/>
  <c r="E130" i="4"/>
  <c r="E131" i="4"/>
  <c r="E132" i="4"/>
  <c r="E133" i="4"/>
  <c r="E134" i="4"/>
  <c r="E135" i="4"/>
  <c r="E136" i="4"/>
  <c r="E137" i="4"/>
  <c r="E138" i="4"/>
  <c r="E139" i="4"/>
  <c r="E140" i="4"/>
  <c r="E141" i="4"/>
  <c r="E142" i="4"/>
  <c r="E143" i="4"/>
  <c r="E144" i="4"/>
  <c r="E145" i="4"/>
  <c r="E146" i="4"/>
  <c r="E147" i="4"/>
  <c r="E148" i="4"/>
  <c r="E150" i="4"/>
  <c r="E151" i="4"/>
  <c r="E152" i="4"/>
  <c r="E153" i="4"/>
  <c r="E154" i="4"/>
  <c r="E155" i="4"/>
  <c r="E156" i="4"/>
  <c r="E157" i="4"/>
  <c r="E158" i="4"/>
  <c r="E159" i="4"/>
  <c r="E162" i="4"/>
  <c r="E163" i="4"/>
  <c r="E164" i="4"/>
  <c r="E165" i="4"/>
  <c r="E166" i="4"/>
  <c r="E167" i="4"/>
  <c r="E168" i="4"/>
  <c r="E169" i="4"/>
  <c r="E171" i="4"/>
  <c r="E172" i="4"/>
  <c r="E173" i="4"/>
  <c r="E174" i="4"/>
  <c r="E175" i="4"/>
  <c r="E176" i="4"/>
  <c r="E178" i="4"/>
  <c r="E179" i="4"/>
  <c r="E180" i="4"/>
  <c r="E181" i="4"/>
  <c r="E182" i="4"/>
  <c r="E184" i="4"/>
  <c r="E185" i="4"/>
  <c r="E186" i="4"/>
  <c r="E187" i="4"/>
  <c r="E188" i="4"/>
  <c r="E190" i="4"/>
  <c r="E192" i="4"/>
  <c r="E193" i="4"/>
  <c r="E194" i="4"/>
  <c r="E195" i="4"/>
  <c r="E196" i="4"/>
  <c r="E197" i="4"/>
  <c r="E198" i="4"/>
  <c r="E199" i="4"/>
  <c r="E206" i="4"/>
  <c r="E210" i="4"/>
  <c r="E211" i="4"/>
  <c r="E213" i="4"/>
  <c r="E214" i="4"/>
  <c r="E215" i="4"/>
  <c r="E217" i="4"/>
  <c r="E218" i="4"/>
  <c r="E219" i="4"/>
  <c r="E220" i="4"/>
  <c r="E221" i="4"/>
  <c r="E222" i="4"/>
  <c r="E223" i="4"/>
  <c r="E225" i="4"/>
  <c r="E226" i="4"/>
  <c r="E227" i="4"/>
  <c r="E228" i="4"/>
  <c r="E229" i="4"/>
  <c r="E230" i="4"/>
  <c r="E231" i="4"/>
  <c r="E234" i="4"/>
  <c r="E235" i="4"/>
  <c r="E236" i="4"/>
  <c r="E239" i="4"/>
  <c r="E240" i="4"/>
  <c r="E238" i="4"/>
  <c r="E233" i="4"/>
  <c r="E205" i="4"/>
  <c r="E202" i="4"/>
  <c r="E126" i="4"/>
  <c r="E106" i="4"/>
  <c r="E99" i="4"/>
  <c r="E97" i="4"/>
  <c r="E96" i="4"/>
  <c r="E76" i="4"/>
  <c r="E77" i="4"/>
  <c r="E78" i="4"/>
  <c r="E79" i="4"/>
  <c r="E80" i="4"/>
  <c r="E81" i="4"/>
  <c r="E82" i="4"/>
  <c r="E83" i="4"/>
  <c r="E84" i="4"/>
  <c r="E85" i="4"/>
  <c r="E86" i="4"/>
  <c r="E87" i="4"/>
  <c r="E88" i="4"/>
  <c r="E89" i="4"/>
  <c r="E90" i="4"/>
  <c r="E91" i="4"/>
  <c r="E92" i="4"/>
  <c r="E93" i="4"/>
  <c r="E94" i="4"/>
  <c r="E75" i="4"/>
  <c r="E73" i="4"/>
  <c r="E66" i="4"/>
  <c r="E64" i="4"/>
  <c r="E62" i="4"/>
  <c r="E6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31" i="4"/>
  <c r="E22" i="4"/>
  <c r="E23" i="4"/>
  <c r="E24" i="4"/>
  <c r="E25" i="4"/>
  <c r="E26" i="4"/>
  <c r="E27" i="4"/>
  <c r="E28" i="4"/>
  <c r="E29" i="4"/>
  <c r="E21" i="4"/>
  <c r="E6" i="4"/>
  <c r="E7" i="4"/>
  <c r="E8" i="4"/>
  <c r="E9" i="4"/>
  <c r="E10" i="4"/>
  <c r="E11" i="4"/>
  <c r="E12" i="4"/>
  <c r="E13" i="4"/>
  <c r="E14" i="4"/>
  <c r="E5" i="4"/>
  <c r="M354" i="4" l="1"/>
  <c r="N341" i="4"/>
  <c r="M340" i="4"/>
  <c r="N262" i="4"/>
  <c r="N263" i="4"/>
  <c r="N264" i="4"/>
  <c r="N265" i="4"/>
  <c r="N266" i="4"/>
  <c r="N267" i="4"/>
  <c r="N268" i="4"/>
  <c r="N269" i="4"/>
  <c r="N270" i="4"/>
  <c r="N271" i="4"/>
  <c r="N272" i="4"/>
  <c r="N273" i="4"/>
  <c r="N274" i="4"/>
  <c r="N275" i="4"/>
  <c r="N276" i="4"/>
  <c r="N277" i="4"/>
  <c r="N278" i="4"/>
  <c r="N279" i="4"/>
  <c r="N280" i="4"/>
  <c r="N281" i="4"/>
  <c r="N282" i="4"/>
  <c r="N283"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2" i="4"/>
  <c r="N343" i="4"/>
  <c r="N344" i="4"/>
  <c r="N345" i="4"/>
  <c r="N346" i="4"/>
  <c r="N347" i="4"/>
  <c r="N348" i="4"/>
  <c r="N349" i="4"/>
  <c r="N350" i="4"/>
  <c r="N351" i="4"/>
  <c r="N352" i="4"/>
  <c r="N353" i="4"/>
  <c r="N355" i="4"/>
  <c r="N261" i="4"/>
  <c r="M356" i="4"/>
  <c r="N356" i="4" s="1"/>
  <c r="M260" i="4"/>
  <c r="M243" i="4"/>
  <c r="M100" i="4"/>
  <c r="M98" i="4"/>
  <c r="M95" i="4"/>
  <c r="M74" i="4"/>
  <c r="M67" i="4"/>
  <c r="M65" i="4"/>
  <c r="M63" i="4"/>
  <c r="M60" i="4"/>
  <c r="M30" i="4"/>
  <c r="M15" i="4"/>
  <c r="M16" i="4"/>
  <c r="N340" i="4" l="1"/>
  <c r="N354" i="4"/>
  <c r="M68" i="4"/>
  <c r="M101" i="4"/>
  <c r="M357" i="4"/>
  <c r="N135" i="4"/>
  <c r="N109" i="4"/>
  <c r="N110" i="4"/>
  <c r="N111" i="4"/>
  <c r="N136" i="4"/>
  <c r="N137" i="4"/>
  <c r="N138" i="4"/>
  <c r="N139" i="4"/>
  <c r="N140" i="4"/>
  <c r="N202" i="4"/>
  <c r="N204" i="4" s="1"/>
  <c r="N141" i="4"/>
  <c r="N142" i="4"/>
  <c r="N143" i="4"/>
  <c r="N144" i="4"/>
  <c r="N145" i="4"/>
  <c r="N146" i="4"/>
  <c r="N147" i="4"/>
  <c r="N148" i="4"/>
  <c r="N230" i="4"/>
  <c r="N231" i="4"/>
  <c r="N112" i="4"/>
  <c r="N113" i="4"/>
  <c r="N114" i="4"/>
  <c r="N115" i="4"/>
  <c r="N116" i="4"/>
  <c r="N118" i="4"/>
  <c r="N120" i="4"/>
  <c r="N121" i="4"/>
  <c r="N122" i="4"/>
  <c r="N123" i="4"/>
  <c r="N124" i="4"/>
  <c r="N233" i="4"/>
  <c r="N234" i="4"/>
  <c r="N235" i="4"/>
  <c r="N236" i="4"/>
  <c r="N238" i="4"/>
  <c r="N239" i="4"/>
  <c r="N240" i="4"/>
  <c r="N242" i="4"/>
  <c r="N243" i="4" s="1"/>
  <c r="N128" i="4"/>
  <c r="N205" i="4"/>
  <c r="N206" i="4"/>
  <c r="N129" i="4"/>
  <c r="N130" i="4"/>
  <c r="N131" i="4"/>
  <c r="N132" i="4"/>
  <c r="N133" i="4"/>
  <c r="N134" i="4"/>
  <c r="N106" i="4"/>
  <c r="N107" i="4"/>
  <c r="N108" i="4"/>
  <c r="N127" i="4"/>
  <c r="N126" i="4"/>
  <c r="N125" i="4" l="1"/>
  <c r="N232" i="4"/>
  <c r="N201" i="4"/>
  <c r="N237" i="4"/>
  <c r="N357" i="4"/>
  <c r="L76" i="4"/>
  <c r="L77" i="4"/>
  <c r="L96" i="4"/>
  <c r="L78" i="4"/>
  <c r="L79" i="4"/>
  <c r="L80" i="4"/>
  <c r="L97" i="4"/>
  <c r="L81" i="4"/>
  <c r="L82" i="4"/>
  <c r="L83" i="4"/>
  <c r="L84" i="4"/>
  <c r="L85" i="4"/>
  <c r="L86" i="4"/>
  <c r="L87" i="4"/>
  <c r="L88" i="4"/>
  <c r="L89" i="4"/>
  <c r="L90" i="4"/>
  <c r="L91" i="4"/>
  <c r="L92" i="4"/>
  <c r="L93" i="4"/>
  <c r="L73" i="4"/>
  <c r="L94" i="4"/>
  <c r="L99" i="4"/>
  <c r="L75" i="4"/>
  <c r="L32" i="4"/>
  <c r="L33" i="4"/>
  <c r="L34" i="4"/>
  <c r="L35" i="4"/>
  <c r="L36" i="4"/>
  <c r="L37" i="4"/>
  <c r="L21" i="4"/>
  <c r="L22" i="4"/>
  <c r="L23" i="4"/>
  <c r="L38" i="4"/>
  <c r="L39" i="4"/>
  <c r="L40" i="4"/>
  <c r="L41" i="4"/>
  <c r="L42" i="4"/>
  <c r="L43" i="4"/>
  <c r="L44" i="4"/>
  <c r="L45" i="4"/>
  <c r="L46" i="4"/>
  <c r="L47" i="4"/>
  <c r="L64" i="4"/>
  <c r="L48" i="4"/>
  <c r="L24" i="4"/>
  <c r="L49" i="4"/>
  <c r="L50" i="4"/>
  <c r="L61" i="4"/>
  <c r="L62" i="4"/>
  <c r="L51" i="4"/>
  <c r="L52" i="4"/>
  <c r="L53" i="4"/>
  <c r="L54" i="4"/>
  <c r="L25" i="4"/>
  <c r="L26" i="4"/>
  <c r="L27" i="4"/>
  <c r="L28" i="4"/>
  <c r="L55" i="4"/>
  <c r="L56" i="4"/>
  <c r="L57" i="4"/>
  <c r="L29" i="4"/>
  <c r="L58" i="4"/>
  <c r="L66" i="4"/>
  <c r="L59" i="4"/>
  <c r="L31" i="4"/>
  <c r="L6" i="4"/>
  <c r="L7" i="4"/>
  <c r="L8" i="4"/>
  <c r="L9" i="4"/>
  <c r="L10" i="4"/>
  <c r="L11" i="4"/>
  <c r="L12" i="4"/>
  <c r="L13" i="4"/>
  <c r="L14" i="4"/>
  <c r="N254" i="4"/>
  <c r="N255" i="4"/>
  <c r="N256" i="4"/>
  <c r="N257" i="4"/>
  <c r="N258" i="4"/>
  <c r="N259" i="4"/>
  <c r="N253" i="4"/>
  <c r="N76" i="4"/>
  <c r="N77" i="4"/>
  <c r="N96" i="4"/>
  <c r="N78" i="4"/>
  <c r="N79" i="4"/>
  <c r="N80" i="4"/>
  <c r="N97" i="4"/>
  <c r="N81" i="4"/>
  <c r="N82" i="4"/>
  <c r="N83" i="4"/>
  <c r="N84" i="4"/>
  <c r="N85" i="4"/>
  <c r="N86" i="4"/>
  <c r="N87" i="4"/>
  <c r="N88" i="4"/>
  <c r="N89" i="4"/>
  <c r="N90" i="4"/>
  <c r="N91" i="4"/>
  <c r="N92" i="4"/>
  <c r="N93" i="4"/>
  <c r="N73" i="4"/>
  <c r="N74" i="4" s="1"/>
  <c r="N94" i="4"/>
  <c r="N99" i="4"/>
  <c r="N100" i="4" s="1"/>
  <c r="N75" i="4"/>
  <c r="N32" i="4"/>
  <c r="N33" i="4"/>
  <c r="N34" i="4"/>
  <c r="N35" i="4"/>
  <c r="N36" i="4"/>
  <c r="N37" i="4"/>
  <c r="N21" i="4"/>
  <c r="N22" i="4"/>
  <c r="N23" i="4"/>
  <c r="N38" i="4"/>
  <c r="N39" i="4"/>
  <c r="N40" i="4"/>
  <c r="N41" i="4"/>
  <c r="N42" i="4"/>
  <c r="N43" i="4"/>
  <c r="N44" i="4"/>
  <c r="N45" i="4"/>
  <c r="N46" i="4"/>
  <c r="N47" i="4"/>
  <c r="N64" i="4"/>
  <c r="N65" i="4" s="1"/>
  <c r="N48" i="4"/>
  <c r="N24" i="4"/>
  <c r="N49" i="4"/>
  <c r="N50" i="4"/>
  <c r="N61" i="4"/>
  <c r="N62" i="4"/>
  <c r="N51" i="4"/>
  <c r="N52" i="4"/>
  <c r="N53" i="4"/>
  <c r="N54" i="4"/>
  <c r="N25" i="4"/>
  <c r="N26" i="4"/>
  <c r="N27" i="4"/>
  <c r="N28" i="4"/>
  <c r="N55" i="4"/>
  <c r="N56" i="4"/>
  <c r="N57" i="4"/>
  <c r="N29" i="4"/>
  <c r="N58" i="4"/>
  <c r="N66" i="4"/>
  <c r="N67" i="4" s="1"/>
  <c r="C26" i="3" s="1"/>
  <c r="N59" i="4"/>
  <c r="N31" i="4"/>
  <c r="N6" i="4"/>
  <c r="N7" i="4"/>
  <c r="N8" i="4"/>
  <c r="N9" i="4"/>
  <c r="N10" i="4"/>
  <c r="N11" i="4"/>
  <c r="N12" i="4"/>
  <c r="N13" i="4"/>
  <c r="N14" i="4"/>
  <c r="N5" i="4"/>
  <c r="C24" i="3" l="1"/>
  <c r="N260" i="4"/>
  <c r="N63" i="4"/>
  <c r="C22" i="3" s="1"/>
  <c r="N98" i="4"/>
  <c r="C23" i="3" s="1"/>
  <c r="N15" i="4"/>
  <c r="N95" i="4"/>
  <c r="N60" i="4"/>
  <c r="N30" i="4"/>
  <c r="N16" i="4"/>
  <c r="B11" i="3" s="1"/>
  <c r="N68" i="4" l="1"/>
  <c r="B12" i="3" s="1"/>
  <c r="C12" i="3" s="1"/>
  <c r="N101" i="4"/>
  <c r="B13" i="3" s="1"/>
  <c r="C13" i="3" s="1"/>
  <c r="C21" i="3"/>
  <c r="C11" i="3"/>
  <c r="C20" i="3" l="1"/>
  <c r="B15" i="3"/>
  <c r="C15" i="3" l="1"/>
  <c r="M241" i="4"/>
  <c r="M358" i="4" s="1"/>
  <c r="N358" i="4" s="1"/>
  <c r="N241" i="4"/>
  <c r="B14" i="3" l="1"/>
  <c r="B16" i="3" s="1"/>
  <c r="B28" i="3"/>
  <c r="C25" i="3"/>
  <c r="C28" i="3" s="1"/>
  <c r="C14" i="3" l="1"/>
  <c r="C16" i="3" s="1"/>
</calcChain>
</file>

<file path=xl/sharedStrings.xml><?xml version="1.0" encoding="utf-8"?>
<sst xmlns="http://schemas.openxmlformats.org/spreadsheetml/2006/main" count="2885" uniqueCount="696">
  <si>
    <t>Componente 5 - Comunicação e Integração com Comunidades</t>
  </si>
  <si>
    <t>Componente 4 Monitoramento dos Riscos de Extinção de Flora e Fauna</t>
  </si>
  <si>
    <t>Componente 3 - Recuperação de Áreas Degradadas</t>
  </si>
  <si>
    <t>Componente 2 - Manejo de Unidades de Conservação e Áreas Adjacentes</t>
  </si>
  <si>
    <t>Componente 1 - Criação de Novas Unidades de Conservação</t>
  </si>
  <si>
    <t>sim</t>
  </si>
  <si>
    <t>COMPONENTES? (SIM / NÃO)</t>
  </si>
  <si>
    <t>SERHMACT - PB</t>
  </si>
  <si>
    <t>Secretaria de Recursos Hídricos, Meio Ambiente e Ciência e e tecnologia joão pessoa</t>
  </si>
  <si>
    <t>IMASUL-MS</t>
  </si>
  <si>
    <t>Instituto de Meio Ambiente de Mato Grosso do Sul</t>
  </si>
  <si>
    <t>SEMA-MT</t>
  </si>
  <si>
    <t>Secretaria de Estado do Meio Ambiente MT</t>
  </si>
  <si>
    <t>SEMA-RS</t>
  </si>
  <si>
    <t>Secretaria do Ambiente e Desenvolvimento Sustentável RS</t>
  </si>
  <si>
    <t>SEMARH-RN</t>
  </si>
  <si>
    <t>Secretaria do Meio Ambiente e dos Recursos Hídricos - semarh- RN</t>
  </si>
  <si>
    <t>SEMAR-PI</t>
  </si>
  <si>
    <t>Secretaria estadual do meio ambiente em Teresina, Piauí</t>
  </si>
  <si>
    <t>IEF-MG</t>
  </si>
  <si>
    <t>Instituto Estadual de Florestas de Minas Gerais</t>
  </si>
  <si>
    <t>SEMAS-PE</t>
  </si>
  <si>
    <t>Secretaria Estadual de Meio Ambiente e Sustentabilidade de Pernambuco</t>
  </si>
  <si>
    <t>SEMA CE</t>
  </si>
  <si>
    <t>Secretaria Estadual do Meio Ambiente de Fortaleza - Ceará</t>
  </si>
  <si>
    <t>INEMA-BA</t>
  </si>
  <si>
    <t>Instituto do Meio Ambiente e Recursos Hídricos do Estado da Bahia</t>
  </si>
  <si>
    <t>JBRJ</t>
  </si>
  <si>
    <t>Instituto Jardim Botânico</t>
  </si>
  <si>
    <t>ICMBio</t>
  </si>
  <si>
    <t>Instituto Chico Mendes para Biodiversidade</t>
  </si>
  <si>
    <t>MMA</t>
  </si>
  <si>
    <t xml:space="preserve">Ministério do Meio Ambiente </t>
  </si>
  <si>
    <t>Fundo Brasileiro para Biodiversidade - FUNBIO</t>
  </si>
  <si>
    <t>Comparação de Qualificações (3 CV's)</t>
  </si>
  <si>
    <t>Seleção Baseada na Qualidade e Custo  (SBQC)</t>
  </si>
  <si>
    <t>Selecionar no menu suspenso</t>
  </si>
  <si>
    <t>Categoria</t>
  </si>
  <si>
    <t>Contrato concluído</t>
  </si>
  <si>
    <t>Contrato em Execução</t>
  </si>
  <si>
    <t>Processo Cancelado</t>
  </si>
  <si>
    <t>Processo em curso</t>
  </si>
  <si>
    <t>Previsto</t>
  </si>
  <si>
    <t>Status</t>
  </si>
  <si>
    <t>Ex-Ante</t>
  </si>
  <si>
    <t>Ex-Post</t>
  </si>
  <si>
    <t>Complementar as informações do objeto</t>
  </si>
  <si>
    <t>Descrição Adicional</t>
  </si>
  <si>
    <t>Objeto</t>
  </si>
  <si>
    <t>Categoria/ Componente</t>
  </si>
  <si>
    <t xml:space="preserve">Instruções </t>
  </si>
  <si>
    <t>Total</t>
  </si>
  <si>
    <t>4. Componentes</t>
  </si>
  <si>
    <t>Versión ( 1-xxxx -Incluir Año-) :</t>
  </si>
  <si>
    <t>Hasta</t>
  </si>
  <si>
    <t>Desde</t>
  </si>
  <si>
    <t>Dato</t>
  </si>
  <si>
    <t>Obra</t>
  </si>
  <si>
    <t>Componente</t>
  </si>
  <si>
    <t>Produto</t>
  </si>
  <si>
    <t>Atividade</t>
  </si>
  <si>
    <t>Objeto (Insumo)</t>
  </si>
  <si>
    <t>POA</t>
  </si>
  <si>
    <t>Número do Processo
(Protocolo)</t>
  </si>
  <si>
    <t xml:space="preserve">Método 
de Procurement </t>
  </si>
  <si>
    <t>Montante Estimado *</t>
  </si>
  <si>
    <t>Método de Revisão (ex-ante o ex-post)</t>
  </si>
  <si>
    <t>Datas Estimadas*</t>
  </si>
  <si>
    <t xml:space="preserve">Comentários </t>
  </si>
  <si>
    <t>Montante Estimado em R$</t>
  </si>
  <si>
    <t>Montante Estimado em US$ 
(US$ =3,9)</t>
  </si>
  <si>
    <t>Montante Estimado % BID</t>
  </si>
  <si>
    <t>Publicação do Anúncio/Convite</t>
  </si>
  <si>
    <t>Assinatura do Contrato</t>
  </si>
  <si>
    <t>Código</t>
  </si>
  <si>
    <t>Descrição Adicional (Ajuda Memória)</t>
  </si>
  <si>
    <t>Consultoria PJ</t>
  </si>
  <si>
    <t>Consultoria PF</t>
  </si>
  <si>
    <t>Serviços PJ</t>
  </si>
  <si>
    <t>BENS</t>
  </si>
  <si>
    <t>Método de Revisão</t>
  </si>
  <si>
    <t>Tomada de Preços Ampla Nacional (NCB)</t>
  </si>
  <si>
    <t>Tomada de Preços Ampla Internacional (ICB)</t>
  </si>
  <si>
    <t>Acima de 5 milhões</t>
  </si>
  <si>
    <t>Compra/Contratação Automática</t>
  </si>
  <si>
    <t>Sempre Aplicável</t>
  </si>
  <si>
    <t>Até 100 mil</t>
  </si>
  <si>
    <t>Valores</t>
  </si>
  <si>
    <t>Acima de 20 mil</t>
  </si>
  <si>
    <t>Até 20 mil</t>
  </si>
  <si>
    <t>Tomada de Preço (Shopping)</t>
  </si>
  <si>
    <t>Até 10 mil</t>
  </si>
  <si>
    <t>Até 500 mil</t>
  </si>
  <si>
    <t>Entre 500 mil e 5 miilhões</t>
  </si>
  <si>
    <t xml:space="preserve">Bens </t>
  </si>
  <si>
    <t>Compra/Contratação Direta (CD)</t>
  </si>
  <si>
    <t>Até 1 milhão</t>
  </si>
  <si>
    <t>Entre 1 milhão e 10 milhões</t>
  </si>
  <si>
    <t>Acima de 10 milhões</t>
  </si>
  <si>
    <t>Serviços</t>
  </si>
  <si>
    <t>Métodos de Procurement (FUNBIO)</t>
  </si>
  <si>
    <t>Colocar o Nº de componente associado</t>
  </si>
  <si>
    <t>Comp. 2 - PARNA Chapada Diamantina/ICMBio</t>
  </si>
  <si>
    <t>Construção da Base da Brigada em Mucugê</t>
  </si>
  <si>
    <t>Comp. 2 - PARNA Furna Feia/ICMBio</t>
  </si>
  <si>
    <t>Comp. 2 - PARNA Aparados Serra/ICMBio</t>
  </si>
  <si>
    <t>Revisão, manutenção e modernização das torres de observação de incêndio</t>
  </si>
  <si>
    <t>Obras de instalação das estruturas (guarda-corpo, passarelas, escadas, etc) necessárias à visitação em duas cavernas do PARNA Furna Feia. A unidade já possui os projetos executivos, com a devida ART e planilha orçamentária.</t>
  </si>
  <si>
    <t>Comp. 2 - PARNA Sete Cidades/ICMBio</t>
  </si>
  <si>
    <t>inicio da restauração das estruturas físicas e implementação do projeto fotovoltaico.</t>
  </si>
  <si>
    <t>construção de duas estruturas de apoio ao Turismo de Base Comunitária, imprescindíveis a realização das atividades do TBC na UC. A UC já possui os projetos estruturais, com ART e planilha de previsão orçamentária.</t>
  </si>
  <si>
    <t>Comp. 2 - PARNA do Pantanal Matogrossense/ICMBio</t>
  </si>
  <si>
    <t>Comp. 2 - ESEC Taiamã/ICMBio</t>
  </si>
  <si>
    <t>Reforma da sede de campo da UC. Ampliação do sistema de energia solar.</t>
  </si>
  <si>
    <t>Contratar serviço de PJ para execução de obras de estruturas de visitação, sendo um embarcadouro, passarela e limitadores de acesso em sítio arqueológico; torre/mirante em atrativo turístico.</t>
  </si>
  <si>
    <t>Comp. 2 - REBIO Ibirapuitã/SEMA-RS</t>
  </si>
  <si>
    <t>Construção de Torre de vigilância</t>
  </si>
  <si>
    <t>Construção de Torre de vigilância para fiscalização da REBIO Ibirapuitã</t>
  </si>
  <si>
    <t>Comp. 2 - NGI - Boqueirão/Ararinha/ICMBio</t>
  </si>
  <si>
    <t>Diagnóstico de vegetação e de modelos de conectividade funcional - PARNA/APA Boqueirão da Onça</t>
  </si>
  <si>
    <t>(vazio)</t>
  </si>
  <si>
    <t>Levantamento fundiário e elaboração da base SIG das UC do NGI ICMBio Juazeiro</t>
  </si>
  <si>
    <t>(APA e PARNA Boqueirão da Onça e APA e RVS da Ararinha-azul)</t>
  </si>
  <si>
    <t>Elaboração de base de dados e Guia do Participante para PM APA/RVS Ararinha-azul</t>
  </si>
  <si>
    <t>Obra Projeto Executivo</t>
  </si>
  <si>
    <t>Contratação PJ para elaborar e fiscalizar o projeto executivo da construção da Base da Brigada em Mucugê</t>
  </si>
  <si>
    <t>Comp. 2 - PE Encontro das Águas/SEMA-MT</t>
  </si>
  <si>
    <t>Elaboração do Plano de Fiscalização para a Unidade.</t>
  </si>
  <si>
    <t>Comp. 2 - PE Caminho dos Gerais/IEF-MG</t>
  </si>
  <si>
    <t>Elaborar Plano de Manejo</t>
  </si>
  <si>
    <t>Comp. 2 - PE do Pantanal do Rio Negro/IMASUL-MS</t>
  </si>
  <si>
    <t>Comp. 1 - SEMA-MT</t>
  </si>
  <si>
    <t>Comp. 2 - PE Carnaúbas/SEMA-CE</t>
  </si>
  <si>
    <t>Elaboração do projeto de sinalização</t>
  </si>
  <si>
    <t>Projeto com dimensionamento, tipos das placas, layout e identificação dos locais de instalação.</t>
  </si>
  <si>
    <t>Comp. 1 - IEF-MG</t>
  </si>
  <si>
    <t>Elaboração dos estudos técnicos de criação de UC.</t>
  </si>
  <si>
    <t>Plano de Manejo - Consultoria PJ</t>
  </si>
  <si>
    <t>Levantamento fundiário, sócio-econômico/avaliação etográfica, diagnóstico ambiental.</t>
  </si>
  <si>
    <t>Comp. 1 - SEMA-CE</t>
  </si>
  <si>
    <t>Estudos para criação de UC's</t>
  </si>
  <si>
    <t>Proj. Executivo da sede administrativa e da casa de apoio à gestão.</t>
  </si>
  <si>
    <t>Elaboração dos Projetos Executivos e fiscalização das obras para construção da sede administrativa da unidade (em Mossoró) e da casa de apoio à pesquisa e gestão (interior da UC).</t>
  </si>
  <si>
    <t>Comp. 2 - FLONA Araripe-Apodi/ICMBio</t>
  </si>
  <si>
    <t>Revisão dos limites da UC</t>
  </si>
  <si>
    <t>Georreferenciar toda a área, identificar os marcos artificias já existentes, estabelecer a cota de altitude do limite Norte (paredão) da encosta da chapada a partir de 820 metros.</t>
  </si>
  <si>
    <t>Comp. 2 - PARNA Serra da Capivara/ICMBio</t>
  </si>
  <si>
    <t>Comp. 2 - PE Morro do Chapéu/INEMA-BA</t>
  </si>
  <si>
    <t>Elaboração de Plano de Manejo</t>
  </si>
  <si>
    <t>Comp. 2 - APA Chapada Araripe/ICMBio</t>
  </si>
  <si>
    <t>Consultoria PJ cadastramento</t>
  </si>
  <si>
    <t>Cadastramento e diagnóstico famílias extrativistas.</t>
  </si>
  <si>
    <t>Consultoria PJ boas práticas manejo</t>
  </si>
  <si>
    <t>Elaboração e implementação boas práticas manejo</t>
  </si>
  <si>
    <t>Comp. 2 - MONA do Rio São Francisco/ICMBio</t>
  </si>
  <si>
    <t>Consultoria para Organização e Planejamento</t>
  </si>
  <si>
    <t>Caracterização da UC , organização de reuniões prévias e oficina final do Plano de Manejo e relatoria e revisão.</t>
  </si>
  <si>
    <t>Comp. 2 - PE do Espinilho/SEMA-RS</t>
  </si>
  <si>
    <t>Elaboração de protocolo de monitoramento de fauna atropelada</t>
  </si>
  <si>
    <t>Proposição de protocolo de monitoramento de fauna atropelada para o PESP</t>
  </si>
  <si>
    <t>Elaborar o projeto básico.</t>
  </si>
  <si>
    <t>Elaborar o projeto de reforma de todas as estruturas de físicas da unidade, juntamente com o projeto de energia fotovoltaica da área administrativa e do centro de visitantes.</t>
  </si>
  <si>
    <t>Comp. 4 - DIBIO/ICMBio-Espécies Ameaçadas</t>
  </si>
  <si>
    <t>Implementação de ações de PAN e demais ações para conservação de espécies ameaçadas</t>
  </si>
  <si>
    <t>Elaboração e implementação de plano de comunicação das UCs do NGI ICMBio Juazeiro</t>
  </si>
  <si>
    <t>inclusive produção de peças e impressão gráfica</t>
  </si>
  <si>
    <t>Atividade:  - Complementação de estudos para criação / alteração de limites</t>
  </si>
  <si>
    <t>Comp. 1 - SEIRHMA/PB</t>
  </si>
  <si>
    <t>Elaboração de Estudos Complementares, Oficinas Técnicas e Consultas Públicas</t>
  </si>
  <si>
    <t>capacitação para o uso de drones.</t>
  </si>
  <si>
    <t>Realizar coleta e sistematização dos dados.</t>
  </si>
  <si>
    <t>Comp. 3 - DECO/MMA</t>
  </si>
  <si>
    <t>Consultoria PJ para elaboração das áreas prioritárias</t>
  </si>
  <si>
    <t>Contratação de consultoria para elaboração das áreas prioritárias para restauração na Caatinga, Pantanal e Pampa (2 anos de contrato)</t>
  </si>
  <si>
    <t>Consultoria PJ para mapeamento das áreas da APA Ibirapuitã</t>
  </si>
  <si>
    <t>Consultoria PJ para mapeamento das áreas da APA Ibirapuitã, com ênfase nos remanescentes de vegetação nativa. Mapeamento será usado no monitoramento das atividades de recuperação na APA.</t>
  </si>
  <si>
    <t>EDITORAÇÃO, REVISÃO E IMPRESSÃO DO PM_x000D_
DOCUMENTOS E MAPAS.</t>
  </si>
  <si>
    <t>Contratação de consultoria especializada para elaboração de Projeto de Estudo de Prospecção para Sistema de Rádio;</t>
  </si>
  <si>
    <t>Comp. 2 - PARNA Ubajara/ICMBio</t>
  </si>
  <si>
    <t>Demarcação de limites</t>
  </si>
  <si>
    <t>Realizar georreferenciamento de precisão(demarcação)</t>
  </si>
  <si>
    <t>Realizar coleta e sistematização de dados, Elaborar plano de uso público, elaborar o plano de segurança e proteção do visitante.</t>
  </si>
  <si>
    <t>Realizar coleta e sistematização de dados; Elaborar plano de uso público e plano de segurança e proteção do visitante</t>
  </si>
  <si>
    <t>Comp. 1 - SEMA-RS</t>
  </si>
  <si>
    <t>Estudo para definição da ZA - UC Cerro do Jarau</t>
  </si>
  <si>
    <t>Estudo complementar definição da zona de amortecimento da proposta de de criação da UC Cerro do Jarau</t>
  </si>
  <si>
    <t>Estudos para recategorização/alteração limites</t>
  </si>
  <si>
    <t>Realizar estudos para proposta de recategorização e/ou alteração de limites do Parque Estadual do Podocarpus.</t>
  </si>
  <si>
    <t>Comp. 1 - DAP/MMA</t>
  </si>
  <si>
    <t>Diagnóstico e elaboração estratégia sustentabilidade financeira</t>
  </si>
  <si>
    <t>Estudos para criação da Reserva da Biosfera do Pampa</t>
  </si>
  <si>
    <t>Consultoria para identificação de alvos de conservação, mobilização de atores, colaboração da facilitação e definição final da proposta de criação da reserva.</t>
  </si>
  <si>
    <t>Elaboração de projeto executivo do sistema de trilhas</t>
  </si>
  <si>
    <t>Consultoria PJ para elaboração projeto executivo arquitetônico do sistema de trilhas do PESP (Planejamento da sinalização, acesso e infraestrutura)</t>
  </si>
  <si>
    <t>Estudos Plano de Manejo REBIO Ibirapuitã</t>
  </si>
  <si>
    <t>Contratação de empresa para realização de estudos de apoio a elaboração do plano de manejo REBIO Ibirapuitã conforme metodologia ICMBIO</t>
  </si>
  <si>
    <t>Consultoria PJ para elaboração de plano de educação ambiental</t>
  </si>
  <si>
    <t>elaboração de plano de educação ambiental para usuário do rio Paraguai na região da UC.</t>
  </si>
  <si>
    <t>Comp. 1 - SEMAS-PE</t>
  </si>
  <si>
    <t>projeto reforma de base para brigada no zabelê</t>
  </si>
  <si>
    <t>Comp. 7 - Monitoramento &amp; Avaliação</t>
  </si>
  <si>
    <t>Auditoria</t>
  </si>
  <si>
    <t>Comp. 2 - REVIS Tatu-Bola/SEMAS-PE</t>
  </si>
  <si>
    <t>Elaborar o projeto civil e arquitetônico</t>
  </si>
  <si>
    <t>Estudo de demanda da visitação.</t>
  </si>
  <si>
    <t>Contratação de consultoria para elaboração do estudo de demanda da visitação, de acordo com o TDR elaborado em parceria com a CGUP.</t>
  </si>
  <si>
    <t>Elaboração Sistema de Gestão de Segurança.</t>
  </si>
  <si>
    <t>Sistema de Gestão de Segurança de acordo com a norma (ABNT NBR 15334).</t>
  </si>
  <si>
    <t>Elaboração de estudos e diagnósticos</t>
  </si>
  <si>
    <t>Diagnóstico participativo uso sustentável</t>
  </si>
  <si>
    <t>Componente Organização Social, Componente Produção e Componente Validação.</t>
  </si>
  <si>
    <t>Comp. 2 - DIMAN/ICMBio-Manejo do Fogo</t>
  </si>
  <si>
    <t>Produtos de comunicação</t>
  </si>
  <si>
    <t>CONTRATAÇÃO DE CONSULTORIA PF PARA DESENVOLVER PRODUTOS DE COMUNICAÇÃO E DIVULGAÇÃO DAS ATIVIDADES DE MANEJO INTEGRADO DO FOGO PARA AS 3 UCS.</t>
  </si>
  <si>
    <t>Plano de Comunicação.</t>
  </si>
  <si>
    <t>Elaboração e implementação.</t>
  </si>
  <si>
    <t>Elaboração de estudos e diagnósticos e Implementação de ações para conservação</t>
  </si>
  <si>
    <t>Desenvolvimento de Relatório Anual</t>
  </si>
  <si>
    <t>CONTRATAÇÃO DE CONSULTORIA PF PARA DESENVOLVER RELATÓRIO ANUAL DAS DIVULGAÇÕES DAS AÇÕES, MATERIAL CIENTÍFICO, ARTIGOS CIENTÍFICOS E RESUMOS DE CONGRESSOS. ORGANIZAÇÃO DE LIVRO EDITAL COM ARTIGOS CIENTÍFICOS DOS RESULTADOS DAS AÇÕES DOS PROJETOS.</t>
  </si>
  <si>
    <t>Confecção de desenhos e adaptação de linguagem</t>
  </si>
  <si>
    <t>CONTRATAÇÃO DE CONSULTORIA PF PARA CONFECÇÃO DESENHOS E ADAPTAÇÃO DE LINGUAGENS</t>
  </si>
  <si>
    <t>Estudo de Demanda</t>
  </si>
  <si>
    <t>Estudo de demanda de visitação de acordo com TDR CGEUP</t>
  </si>
  <si>
    <t>Plano de Segurança</t>
  </si>
  <si>
    <t>Elaborar plano de segurança e proteção do visitante</t>
  </si>
  <si>
    <t>Elaboração de projeto e fiscalização de obras</t>
  </si>
  <si>
    <t>Contratação para Elaborar o Plano de uso público</t>
  </si>
  <si>
    <t>Será feito um contrato guarda-chuva com uma PF para revisar o plano de manejo, elaborar o plano de uso público e o plano de proteção e fiscalização.</t>
  </si>
  <si>
    <t>Elaboração do Plano de Proteção e fiscalização</t>
  </si>
  <si>
    <t>Será feito contrato guarda-chuva com uma PF para revisar o plano de manejo, elaborar o plano de uso público e o plano de proteção e fiscalização do Parque Estadual Pantanal do rio Negro - PEPRN..</t>
  </si>
  <si>
    <t>Elaboração de projeto executivo e fiscalização de obras de estruturas de visitação, sendo um embarcadouro e passarela de acesso à sítio arqueológico, e um mirante/torre de atrativo turístico.</t>
  </si>
  <si>
    <t>Elaboração de Programa Pedagógico</t>
  </si>
  <si>
    <t>Comp. 2 - APA Ibirapuitã/ICMBio</t>
  </si>
  <si>
    <t>Consultoria PF para identificação áreas pastoreio rotativo e áreas tecnologia Campo Limpo</t>
  </si>
  <si>
    <t>Identificação áreas adequadas para pastoreio rotativo e áreas onde a tecnologia Campo Limpo é recomendada para controle de capim Annoni</t>
  </si>
  <si>
    <t>Elaboração de projeto de telecomunicação via radiofrequência</t>
  </si>
  <si>
    <t>Comp. 1 - DIMAN/ICMBio-Criação de UC</t>
  </si>
  <si>
    <t>Contratação de Consultoria para planejamento da ação de incentivo a criação de RPPN</t>
  </si>
  <si>
    <t>Contratação de consultor para realizar o planejamento e execução das ações relativas as atividades de apoio a criação de RPPN. O contratado(a) realizará todo o levantamento necessários para o planejamento das reuniões e executará as ações até a realização das reuniões bem como a realização de uma relatório final com as atividades realizadas e objetivos alcançados bem como um diagnóstico dos próximas ações para o atingimento dos objetivos não alcançados.</t>
  </si>
  <si>
    <t>Comp. 2 - DAP/MMA</t>
  </si>
  <si>
    <t>Diagnóstico fogo</t>
  </si>
  <si>
    <t>Contratação de consultor PF para realizar diagnóstico de demanda de Manejo Integrado do Fogo em UCs apoiadas pelo GEF Terrestre.</t>
  </si>
  <si>
    <t>Comp. 5 - DPIN/MMA</t>
  </si>
  <si>
    <t>Revitalização dos marcos principais e secundários.</t>
  </si>
  <si>
    <t>Contratação de empresa para realizar os serviços de revitalização dos marcos.</t>
  </si>
  <si>
    <t>Contratação de empresa para realizar o serviço.</t>
  </si>
  <si>
    <t>Comp. 2 - ESEC Raso Catarina/ICMBio</t>
  </si>
  <si>
    <t>Placas de Sinalização</t>
  </si>
  <si>
    <t>Elaborar e instalar 11 placas de sinalização na UC no limite de seus principais acessos .</t>
  </si>
  <si>
    <t>Comp. 4 - JBRJ</t>
  </si>
  <si>
    <t>Aluguel de veículo</t>
  </si>
  <si>
    <t>Aluguel de veículo para reuniões preparatórias e oficina</t>
  </si>
  <si>
    <t>Moderação de reunião (PJ)</t>
  </si>
  <si>
    <t>Moderação da Oficina PAN</t>
  </si>
  <si>
    <t>Aluguel de espaço para eventos</t>
  </si>
  <si>
    <t>Contratação de espaço para realização da Oficina do Plano de Manejo, com os seguintes itens: hospadagem, alimentação, equipamento e espaço para oficina e realização de visita técnica.</t>
  </si>
  <si>
    <t>Aluguel espaço para a oficina PAN</t>
  </si>
  <si>
    <t>Serviços Gráficos</t>
  </si>
  <si>
    <t>Impressão e encadernação de cópias P/B do Guia do Participante (40); Impressão e encadernação de cópias coloridas do Guia do Participante (40); Impressão de cópias coloridas da base cartográfica e dos mapas temáticos (65 cópias em tamanho A3 e 6 cópias em tamanho A0); impressão de 100 copias coloridas do plano de manejo completo; impressão de folders de divulgação do PM.</t>
  </si>
  <si>
    <t>Filmagem e edição de vídeo</t>
  </si>
  <si>
    <t>Serviço de filmagem e edição de vídeo Oficina</t>
  </si>
  <si>
    <t>Moderação</t>
  </si>
  <si>
    <t>Aluguel de veículo para expedições</t>
  </si>
  <si>
    <t>Serviço de marcenaria (estufas de campo)</t>
  </si>
  <si>
    <t>Serviço de marcenaria para conserto e construção de estufas de campo</t>
  </si>
  <si>
    <t>Aluguel de embarcação</t>
  </si>
  <si>
    <t>Aluguel embarcação expedição Pantanal</t>
  </si>
  <si>
    <t>Capacitação</t>
  </si>
  <si>
    <t>Cursos/Treinamentos de avaliação de risco e métodos aplicados a conservação</t>
  </si>
  <si>
    <t>Coffee Break</t>
  </si>
  <si>
    <t>Previsão de Contrato guarda-chuva</t>
  </si>
  <si>
    <t>Confecção e instalação  de sinalização</t>
  </si>
  <si>
    <t>Produção e instalação de placas para sinalização de limites e trilhas.</t>
  </si>
  <si>
    <t>Realizar a Oficina de elaboração do Plano de Uso Público, com duração de três dias e disponibilização de hospedagem, alimentação, equipamentos para a oficina.</t>
  </si>
  <si>
    <t>Relatoria da Oficina do Plano de Uso Público.</t>
  </si>
  <si>
    <t>Contratação de pessoa jurídica que irá realizar a facilitação e a relatoria da Oficina de elaboração do Plano de Uso Público.</t>
  </si>
  <si>
    <t>alguns locais onde se tem novas propostas para criação de unidades de conservação não há unidade do ICMBio próxima e desta forma haverá a necessidade alugar veículos.</t>
  </si>
  <si>
    <t>Editoração e Impressão</t>
  </si>
  <si>
    <t>Editoração e impressão material informativo</t>
  </si>
  <si>
    <t>Sobrevoo</t>
  </si>
  <si>
    <t>Necessidade para o reconhecimento das áreas das propostas, em áreas que não é possível acessar via terrestre,  para a criação de novas unidades de conservação.</t>
  </si>
  <si>
    <t>Confecção de folders e outros materiais gráficos para serem utilizados na consulta pública.</t>
  </si>
  <si>
    <t>Serviço de som, gravação e degravação</t>
  </si>
  <si>
    <t>Contratação de serviços de apoio a consulta pública como som, gravação e degravação</t>
  </si>
  <si>
    <t>SUV automático (seguro incluso)</t>
  </si>
  <si>
    <t>Impressões</t>
  </si>
  <si>
    <t>CONTRATAÇÃO DE SERVIÇOS PARA PRODUÇÃO DE MATERIAIS GRÁFICOS E APOSTILAS (CARTILHAS, FOLDERS PARA DIVULGAÇÃO, CAPACITAÇÃO)</t>
  </si>
  <si>
    <t>Elaboração e instalação de placa de sinalização</t>
  </si>
  <si>
    <t>20 Placas de sinalização de limites.</t>
  </si>
  <si>
    <t>Executar o Projeto de Sinalética da UC</t>
  </si>
  <si>
    <t>elaborar e instalar placas, totens e lápides e marcos de concreto identificando, sinalizando, informando e orientando sobre a UC</t>
  </si>
  <si>
    <t>Logística da Oficina do PM APA/RVS da ararinha-azul</t>
  </si>
  <si>
    <t>inclui hospedagem e alimentação para 30 pessoas</t>
  </si>
  <si>
    <t>Logística dos eventos</t>
  </si>
  <si>
    <t>Serviço de Hospedagem, sala para evento e outros.</t>
  </si>
  <si>
    <t>Atividades p/ elaboração do regimento interno e PA do Conselho Gestor das UCs</t>
  </si>
  <si>
    <t>produção de relatórios (cópias e encadernação), comunicação e depreciação dos equipamentos do consultor, bem como produção dos CD com arquivos eletrônicos</t>
  </si>
  <si>
    <t>Material Gráfico</t>
  </si>
  <si>
    <t>Material gráfico (guias, catálogos e mapas) para os participantes das reuniões e oficinas.</t>
  </si>
  <si>
    <t>Encadernação entre outros.</t>
  </si>
  <si>
    <t>Campanha publicitária</t>
  </si>
  <si>
    <t>Contratação PJ para elaborar e campanha publicitária para diferentes públicos sobre a problemática do fogo na Chapada Diamantina</t>
  </si>
  <si>
    <t>Serviço gráfico</t>
  </si>
  <si>
    <t>Necessidade de sensibilizar a diferentes públicos para problemática do fogo na Chapada Diamantina. Aqui é a produção física das peças. Cartaz, panfleto...</t>
  </si>
  <si>
    <t>Moderador de reuniões</t>
  </si>
  <si>
    <t>Contratação de facilitador e relator da Oficina de Uso Público</t>
  </si>
  <si>
    <t>Instalação de equipamentos e sistema de rádio comunicação</t>
  </si>
  <si>
    <t>Instalação e teste de sistema de rádio comunicação em acordo com Projeto de Estudo de Prospecção para Sistema de Rádio a ser elaborado, conforme planejamento.</t>
  </si>
  <si>
    <t>Contratação de espaço para  oficina incluindo alimentação e hospedagem para participantes da Oficina de Uso Público</t>
  </si>
  <si>
    <t>Elaboração de material pedagógico: cartilhas, folder</t>
  </si>
  <si>
    <t>Elaborar material pedagógico: cartilhas, folders, incluindo Planejamento e textos, Revisão, Fotografia, Diagramação, Impressão e Distribuição.</t>
  </si>
  <si>
    <t>Campanha de sensibilização</t>
  </si>
  <si>
    <t>Contrato PJ Campanha de sensibilização por meio de arte e cultura. Uso de arte e cultura para promover o debate e a reflexão crítica a respeito da problemática do fogo e incêndio florestais. Estratégia é Caravana cultural percorrendo comunidades rurais do entorno e de dentro do PNCD, por 30 dias, no inicio do período de estiagem, durante todos os 4 anos do projeto.</t>
  </si>
  <si>
    <t>Capacitações para Turismo de Base Comunitária - TBC.</t>
  </si>
  <si>
    <t>Capacitações para fortalecer a atividade de Turismo de Base Comunitária - TBC, nas comunidades do entorno.</t>
  </si>
  <si>
    <t>Placas de sinalização de  limites da UC.</t>
  </si>
  <si>
    <t>Produção de material audio-visual</t>
  </si>
  <si>
    <t>Produção de material educacional a ser veiculado localmente e em ações de educação ambiental, sobre as ações de MIF</t>
  </si>
  <si>
    <t>elaboração e impressão de material informativo</t>
  </si>
  <si>
    <t>Camisas</t>
  </si>
  <si>
    <t>Produção de camisas: MIF, Brigada Mirim, Brigadista por um dia, servidores, trabalhadores e colaborades</t>
  </si>
  <si>
    <t>Produção de material educativo e impressão</t>
  </si>
  <si>
    <t>Locação</t>
  </si>
  <si>
    <t>Serviços de Marcenaria e afins</t>
  </si>
  <si>
    <t>Marcenaria, carpintaria e outros afins</t>
  </si>
  <si>
    <t>Contratar serviço de PJ para confecção de 30 placas de sinalização de limites.</t>
  </si>
  <si>
    <t>instalação da torre de comunicação</t>
  </si>
  <si>
    <t>Software - Uso Público</t>
  </si>
  <si>
    <t>Contratação PJ para elaboração de software para condutores de visitantes.. Desenvolver ferramenta digital para utilização dos condutores de visitantes, permitindo registro de passeios a fim de manter base de dados de uso público. Essa ação é parte do programa de condutores de visitantes do PNCD.</t>
  </si>
  <si>
    <t>Placas interpretativas - Layout</t>
  </si>
  <si>
    <t>Contratação PJ para elaborar arte e layout das placas de interpretação. Necessidade de implementar trilhas interpretativas no PNC, contrataremos agência para elaboração das placas interpretativas, com base no plano de interpretação realizado pela equipe do ICMBio.</t>
  </si>
  <si>
    <t>Software - Patrimônio</t>
  </si>
  <si>
    <t>Contratação PJ para elaboração de software para controle do patrimônio e materiais e treinamento dos servidores. Necessidade de melhorar o controle patrimonial e a entrada e saída de equipamento e materiais da unidade.</t>
  </si>
  <si>
    <t>Comp. 2 - DIBIO/ICMBio-Monitoramento da Biodiversidade</t>
  </si>
  <si>
    <t>Contrato PJ de aluguel de veículo para atividades de uso público, educação ambiental e gestão participativa. Com a ocorrência de incêndios é comum toda a frota do PNCD ficar dedicada às operações de combate. Essa linha daria segurança se houver necessidade de alugar algum veículo para ações do subcomponente 2.3,</t>
  </si>
  <si>
    <t>Mapeamento e Senso</t>
  </si>
  <si>
    <t>Contratação PJ para mapeamento das áreas de uso e senso de animais domésticos. Finalização do Termo de Compromisso com a comunidade do Pati: contratação para realizar o mapeamento das áreas de uso e senso de animais.</t>
  </si>
  <si>
    <t>veículo para extensionistas, pesquisador</t>
  </si>
  <si>
    <t>Uniformes</t>
  </si>
  <si>
    <t>para os participantes dos projetos</t>
  </si>
  <si>
    <t>identificação das áreas do projeto</t>
  </si>
  <si>
    <t>impressão de mapas, posteres, cartilhas, folders, logomarcas, adesivagem veiculos, adesivos</t>
  </si>
  <si>
    <t>Assistência Técnica e Extensão Rural</t>
  </si>
  <si>
    <t>Difundir as técnicas de controle de Espécies Exóticas Invasoras  - javalis</t>
  </si>
  <si>
    <t>Diagramação, impressão e gravação em pen drive de material didático e de apoio à implementação em campo</t>
  </si>
  <si>
    <t>Moderação e relatoria da Oficina.</t>
  </si>
  <si>
    <t>Moderação e relatoria para evento de capacitação em processos de criação (elaboração de estudos técnicos, atos normativos e realização de consultas públicas, etc)</t>
  </si>
  <si>
    <t>Aluguel de espaço para realização das reuniões, quando não for possível a utilização de espaço público.</t>
  </si>
  <si>
    <t>Impressão de material gráfico</t>
  </si>
  <si>
    <t>contratação de serviço para impressão de material de apoio para as reuniões.</t>
  </si>
  <si>
    <t>Logística evento</t>
  </si>
  <si>
    <t>Contratação de local do evento (aluguel do espaço, equipamentos, hospedagem e alimentação) para capacitação em instrumentos de planejamento (plano de manejo, plano de uso público e outros planos específicos)</t>
  </si>
  <si>
    <t>Contratação PJ serviços intercâmbio.</t>
  </si>
  <si>
    <t>Realização serviços para intercâmbios. Contratação de PJ para ofertar serviço de transporte, alimentação e guia em intercâmbios previamente programados em comum acordo com as comunidades, conselho e equipe da UC, tais como INSA para produção de palma forrageira resistente à cochonilha carmin, EMBRAPA Semiárido para dia de campo sobre mandiocultura, visita técnica organização cooperativista e da produção e comercialização na Coopercuc, Agrodóia para capacitação/aperfeiçoamento em agrofloresta, visita técnica conservação arara-azul-de-lear na RPPN Estação Ecológica de Canudos, visita técnica conservação periquito-cara-suja na APA Serra de Baturité. A proposta consta de Plano de Ação do Conselho e propõe colocar lideranças em contato com experiências que podem ajudar a aprimorar as práticas (organizacionais, produtivas e de conservação) na chapada do Araripe.</t>
  </si>
  <si>
    <t>Facilitação de reunião Cerro do Jarau</t>
  </si>
  <si>
    <t>Contratação de serviço de facilitação, mobilização e relatoria de reunião com comunidade local do Cerro do Jarau.</t>
  </si>
  <si>
    <t>Serviço de organização de evento - Cerro do Jarau.</t>
  </si>
  <si>
    <t>Serviço de organização de evento (Coffee e alimentação) para consultas públicas da criação da UC Cerro do Jarau.</t>
  </si>
  <si>
    <t>Serviço de organização de eventos Reserva da Biosfera do Pampa.</t>
  </si>
  <si>
    <t>Reserva da Biosfera do Pampa - Serviço de organização de eventos, Coffee, almoço e auditório e hospedagem - 04 eventos de 1 dia com apróx. 30  pessoas cada em 04 municípios para consolidar a proposta.</t>
  </si>
  <si>
    <t>Serviço de diagramação, tradução e impressão.</t>
  </si>
  <si>
    <t>Serviço de diagramação, tradução e impressão (edição do produto final com a proposta de criação da Reserva da Biosfera do Pampa)</t>
  </si>
  <si>
    <t>Instalação dos marcos físicos no Parque Estadual do Espinilho</t>
  </si>
  <si>
    <t>Contratação de serviço PJ para instalar os marcos físicos no Parque Estadual do Espinilho</t>
  </si>
  <si>
    <t>Implementação do projeto arquitetônico do sistema de trilhas do PESP</t>
  </si>
  <si>
    <t>Implementação do projeto arquitetônico do sistema de trilhas do PESP elaborado pela consultoria anterior.</t>
  </si>
  <si>
    <t>Comp. 1 - INEMA-BA</t>
  </si>
  <si>
    <t>Apresentação Proposta de Criação de Mosaico de UCs</t>
  </si>
  <si>
    <t>Contratação de PJ para apresentação da Proposta de Criação de um Mosaico de Unidades de Conservação aos diversos colegiados - Documento síntese, boneca de folder institucional, homepage institucional elaborada e disponibilizada na Internet e relatório contendo síntese das ATAs, e considerações apresentadas pelos participantes em cada uma das reuniões/consultas públicas.</t>
  </si>
  <si>
    <t>Elaboração de vídeo educativo</t>
  </si>
  <si>
    <t>vídeo sobre a biodiversidade e importância da UC. Roteiro_x000D_
Captação de imagem, edição, sonorização e finalização</t>
  </si>
  <si>
    <t>Tradução simultânea</t>
  </si>
  <si>
    <t>Contratação de serviço PJ para realizar tradução simultânea no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</si>
  <si>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Reuniões do Comitê executor (1 reunião - 1 dia - 20 pessoas - 50reais)_x000D_
Reuniões do Comitê Estratégico (1 reunião - 1 dia - 15 pessoas - 50reais)_x000D_
Apoio para Missões de Supervisão do Projeto (2 reuniões - 4 dias - 20 pessoas - 30reais)</t>
  </si>
  <si>
    <t>4 reuniões - 2 dias</t>
  </si>
  <si>
    <t>Contratação Serviço PJ - Plano de ação para mitigação de impactos emergenciais</t>
  </si>
  <si>
    <t>Plano de ação para mitigação de impactos emergenciais</t>
  </si>
  <si>
    <t>Reuniões de Reservas da Biosfera (30/pessoa para 40 participantes)</t>
  </si>
  <si>
    <t>Comp. 6 - Gestão Funbio</t>
  </si>
  <si>
    <t>Logística</t>
  </si>
  <si>
    <t>Relatoria da oficina do Plano de Manejo.</t>
  </si>
  <si>
    <t>Contratação de pessoa física para realização da relatoria da oficina do Plano de Manejo.</t>
  </si>
  <si>
    <t>Comp. 4 - DESP/MMA</t>
  </si>
  <si>
    <t>Moderação de reuniões</t>
  </si>
  <si>
    <t>Serviços auxiliares para implementação de ações para conservação e  elaboração de material informativo</t>
  </si>
  <si>
    <t>Oficineiro e moderador de reuniões</t>
  </si>
  <si>
    <t>Reunião conselho e Câmaras Técnicas</t>
  </si>
  <si>
    <t>Serviço para formação do Conselho Gestor</t>
  </si>
  <si>
    <t>4 unidades</t>
  </si>
  <si>
    <t>serviço de pintura</t>
  </si>
  <si>
    <t>Realização de oficinas participativas para elaboração de protocolos e apoio as ações do MIF</t>
  </si>
  <si>
    <t>Instrutoria para Curso de primeiros socorros</t>
  </si>
  <si>
    <t>Contrato PF para consultor realizar curso de primeiros socorros para brigadas contratadas. Os contratados são recrutados nas comunidades locais e após os contratos se engajam nas brigadas voluntárias. Assim, as competências adquiridas permanecem nas comunidades locais.</t>
  </si>
  <si>
    <t>Serviço de moderação</t>
  </si>
  <si>
    <t>Contratar especialista para conduzir oficina de capacitação dos condutores de visitantes. Realizar oficina de capacitação de condutores de visitantes, de 4 dias. Com 25 pessoas. 3 oficinas.</t>
  </si>
  <si>
    <t>Moderação para Planejamento da equipe</t>
  </si>
  <si>
    <t>Moderação para conduzir processo  de planejamento para gestão de resultados e mediação de conflitos com a equipe da unidade. Necessidade de melhora a organização e o planejamento das prioridades e responsabilidades da equipe gestora, considerando gestão de conflitos internos.</t>
  </si>
  <si>
    <t>Moderação para oficina de conselheiros</t>
  </si>
  <si>
    <t>Contratação de especialistas para capacitação do conselho consultivo, na Oficina Anual. Necessidade de qualificar e fortalecer a ação dos conselheiros. Cada oficina terá a participação de 35 conselheiros e duração de dois dias com duas pernoites.</t>
  </si>
  <si>
    <t>Contrato de moderação. Processo de elaboração do termo de compromisso requer que a moderação seja externa para reduzir as assimetrias de poder. Pretende-se que cada oficina envolva pelo menos 30 pessoas. Um único contrato para o mesmo moderador realizar duas oficinas</t>
  </si>
  <si>
    <t>Moderação e relatoria em evento de capacitação para elaboração de processos de criação (elaboração de estudos técnicos, atos normativos e realização de consultas públicas)</t>
  </si>
  <si>
    <t>Contratação de consultoria para realizar a diagramação de material gráfico</t>
  </si>
  <si>
    <t>Contratação de serviço para elaboração de material gráfico de apoio ao projeto de incentivo de criação de RPPN.</t>
  </si>
  <si>
    <t>Moderação e relatoria</t>
  </si>
  <si>
    <t>Moderação e relatoria em Oficina de capacitação em instrumentos de planejamento (plano de manejo, plano de uso público e outros planos específicos)</t>
  </si>
  <si>
    <t>Newsletter</t>
  </si>
  <si>
    <t>Drone</t>
  </si>
  <si>
    <t>GPS</t>
  </si>
  <si>
    <t>TV</t>
  </si>
  <si>
    <t>Bomba/mochila costal</t>
  </si>
  <si>
    <t>Motobomba</t>
  </si>
  <si>
    <t>Rádio HT</t>
  </si>
  <si>
    <t>Veículo 4x4</t>
  </si>
  <si>
    <t>Desktop e Notebook</t>
  </si>
  <si>
    <t>Impressora/scanner</t>
  </si>
  <si>
    <t>Aparelho de som</t>
  </si>
  <si>
    <t>Ar condicionado</t>
  </si>
  <si>
    <t>Armadilha fotográfica</t>
  </si>
  <si>
    <t>Armário</t>
  </si>
  <si>
    <t>Aspirador de pó</t>
  </si>
  <si>
    <t>Bebedouro</t>
  </si>
  <si>
    <t>Beliche</t>
  </si>
  <si>
    <t>Binóculo</t>
  </si>
  <si>
    <t>Cafeteira</t>
  </si>
  <si>
    <t>Caixa de som</t>
  </si>
  <si>
    <t>Cama</t>
  </si>
  <si>
    <t>Câmera esportiva</t>
  </si>
  <si>
    <t>Carreta rodoviária para embarcação</t>
  </si>
  <si>
    <t>Desktop e Notebook geoprocessamento</t>
  </si>
  <si>
    <t>Fogão</t>
  </si>
  <si>
    <t>Freezer</t>
  </si>
  <si>
    <t>Gaveteiro/criado mudo</t>
  </si>
  <si>
    <t>Geladeira</t>
  </si>
  <si>
    <t>HD Externo</t>
  </si>
  <si>
    <t>Lanterna</t>
  </si>
  <si>
    <t>Lavadora de alta pressão</t>
  </si>
  <si>
    <t>Mesa</t>
  </si>
  <si>
    <t>Microondas</t>
  </si>
  <si>
    <t>Motocicleta de uso exclusivo off road</t>
  </si>
  <si>
    <t>Motocicleta de uso misto on / off road</t>
  </si>
  <si>
    <t>No Break/Estabilizador</t>
  </si>
  <si>
    <t>Projetor</t>
  </si>
  <si>
    <t>Roçadeira</t>
  </si>
  <si>
    <t>Software utilitários</t>
  </si>
  <si>
    <t>Ventilador</t>
  </si>
  <si>
    <t>Voadeira com motor</t>
  </si>
  <si>
    <t>Carregador de pilhas</t>
  </si>
  <si>
    <t>Estação de meteorologia</t>
  </si>
  <si>
    <t>Tablet</t>
  </si>
  <si>
    <t>Sistema fotovoltaico</t>
  </si>
  <si>
    <t>Veículo passeio</t>
  </si>
  <si>
    <t>Veículo Utilitário Multitarefa - UTV</t>
  </si>
  <si>
    <t>Guincho</t>
  </si>
  <si>
    <t>Reboque rodoviário</t>
  </si>
  <si>
    <t xml:space="preserve">Câmera fotográfica digital </t>
  </si>
  <si>
    <t xml:space="preserve">Gravador de voz_x000D_
</t>
  </si>
  <si>
    <t>Equipamento de videoconferência</t>
  </si>
  <si>
    <t xml:space="preserve">Microfone </t>
  </si>
  <si>
    <t xml:space="preserve">Soprador </t>
  </si>
  <si>
    <t xml:space="preserve">Boias e poitas </t>
  </si>
  <si>
    <t>Bomba d´água</t>
  </si>
  <si>
    <t xml:space="preserve">Cadeira_x000D_
</t>
  </si>
  <si>
    <t>Câmera fotográfica subaquatica</t>
  </si>
  <si>
    <t>Equipamentos para radiocomunicação</t>
  </si>
  <si>
    <t xml:space="preserve">Gerador </t>
  </si>
  <si>
    <t xml:space="preserve">Kit de Moderação </t>
  </si>
  <si>
    <t xml:space="preserve">Liquidificador </t>
  </si>
  <si>
    <t>Máquinas e motores</t>
  </si>
  <si>
    <t xml:space="preserve">Motores para embarcação </t>
  </si>
  <si>
    <t>Motosserra</t>
  </si>
  <si>
    <t xml:space="preserve">Ponto Eletrônico </t>
  </si>
  <si>
    <t xml:space="preserve">Quadriciclo </t>
  </si>
  <si>
    <t xml:space="preserve">Tela de projeção </t>
  </si>
  <si>
    <t xml:space="preserve">Walk talk </t>
  </si>
  <si>
    <t>Armadilha VSR (borboleta)</t>
  </si>
  <si>
    <t>Cartão de memória</t>
  </si>
  <si>
    <t>Pilhas e Baterias</t>
  </si>
  <si>
    <t>Telefone fixo</t>
  </si>
  <si>
    <t>Acessórios de Informática</t>
  </si>
  <si>
    <t>Aquecedor</t>
  </si>
  <si>
    <t xml:space="preserve">Banco de baterias </t>
  </si>
  <si>
    <t>Computadores e Notebooks</t>
  </si>
  <si>
    <t>Maquina de lavar roupa</t>
  </si>
  <si>
    <t>Rádio comunicação</t>
  </si>
  <si>
    <t xml:space="preserve">Utensílios de sede, casa, posto e área de serviço </t>
  </si>
  <si>
    <t>EPIs</t>
  </si>
  <si>
    <t>Imagens de Satélite</t>
  </si>
  <si>
    <t>Tenda pantográfica</t>
  </si>
  <si>
    <t>Kit amplificador de voz</t>
  </si>
  <si>
    <t>Acessórios para veículos automotores</t>
  </si>
  <si>
    <t>Kit Moderare</t>
  </si>
  <si>
    <t>Objeto (Produto)</t>
  </si>
  <si>
    <t>2.1 Planos de manejo atualizados</t>
  </si>
  <si>
    <t>2.5 UCs com implementação de manejo do fogo</t>
  </si>
  <si>
    <t>2.3 UC com ações de implementação do manejo</t>
  </si>
  <si>
    <t>2.7. Áreas com acordo de gestão/Boas praticas em áreas produtivas</t>
  </si>
  <si>
    <t>1.1. Processos de criação/ampliação com análises, consultas e documentos preparados e submetidos par</t>
  </si>
  <si>
    <t>4.3 Territórios com ações prioritárias de PANs implementadas</t>
  </si>
  <si>
    <t>3.1 Árvores de decisão, protocolos de monitoramento e mapas de áreas prioritárias para a restauração</t>
  </si>
  <si>
    <t>1.2. Propostas de UCs concluídas com planos de sustentabilidade financeira preparados</t>
  </si>
  <si>
    <t>7.1. Monitoramento e Avaliação</t>
  </si>
  <si>
    <t>4.2 Elaboração e publicação de PANs territoriais</t>
  </si>
  <si>
    <t>5.3 Estratégias de comunicação para engajamento de comunidades locais</t>
  </si>
  <si>
    <t>2.6. Área onde comunidades adotam o Manejo Integrado do fogo evitando emissões de carbono</t>
  </si>
  <si>
    <t>4.4 Integração de sistemas de biodiversidade</t>
  </si>
  <si>
    <t>4.5 Avaliação do estado de conservação de espécies</t>
  </si>
  <si>
    <t>4.1 Avaliação da efetividade de UCs para conservação de espécies ameaçadas</t>
  </si>
  <si>
    <t>2.4 UC com protocolos de monitoramento da biodiversidade testado</t>
  </si>
  <si>
    <t>5.1 Oficinas e seminários para capacitação de beneficiários e parceiros-chave</t>
  </si>
  <si>
    <t>6.2. Coordenação</t>
  </si>
  <si>
    <t>Elaborar o Plano de Manejo</t>
  </si>
  <si>
    <t>Implementar o Manejo Integrado do Fogo no Pantanal</t>
  </si>
  <si>
    <t>Definição de ações a serem implementadas em cada Bioma e integração dos PANs em outras políticas púb</t>
  </si>
  <si>
    <t>Implementação de PANs coordenados pelo ICMBio na Caatinga, Pampa e Pantanal</t>
  </si>
  <si>
    <t>Implantar o Conselho Gestor</t>
  </si>
  <si>
    <t>Formar o Conselho Gestor</t>
  </si>
  <si>
    <t>Garantir infraestrutura para realização das atividades</t>
  </si>
  <si>
    <t>Implementar o Manejo Integrado do Fogo ou de outras práticas que evitem a emissão de carbono no Pamp</t>
  </si>
  <si>
    <t>Implementar o Manejo Integrado do Fogo ou de outras práticas que evitem a emissão de carbono na Caat</t>
  </si>
  <si>
    <t>Implantar Plano de Visitação</t>
  </si>
  <si>
    <t>Elaborar Planejamento Tático/ Operacional</t>
  </si>
  <si>
    <t>Elaborar Termo de Compromisso</t>
  </si>
  <si>
    <t>Coordenação do Componente de Criação de UCs</t>
  </si>
  <si>
    <t>Coordenação do Componente de Manejo em UCs e áreas adjacentes</t>
  </si>
  <si>
    <t>Coordenação</t>
  </si>
  <si>
    <t>Incentivar a criação de RPPNs</t>
  </si>
  <si>
    <t>Realizar demarcação dos limites</t>
  </si>
  <si>
    <t>Realizar sinalização dos limites</t>
  </si>
  <si>
    <t>Elaboração de PANs coordenados pelo JBRJ</t>
  </si>
  <si>
    <t>Aperfeiçoamento dos sistemas e bancos de dados do CNCFLORA/JBRJ para integração</t>
  </si>
  <si>
    <t>Estado de conservação das espécies da flora avaliado</t>
  </si>
  <si>
    <t>Elaboração de PANs coordenados pelo ICMBio</t>
  </si>
  <si>
    <t>Elaborar / Revisar Plano de Uso Público</t>
  </si>
  <si>
    <t>Realizar estudos para criação / alteração de limites</t>
  </si>
  <si>
    <t>Monitoria dos PANs coordenados pelo ICMBio (oficinas e sistema de gestão de PANs)</t>
  </si>
  <si>
    <t>Implementação de PANs coordenados pelo JBRJ na Caatinga, Pampa e Pantanal</t>
  </si>
  <si>
    <t>Elaborar proposta para criação / alteração de limites</t>
  </si>
  <si>
    <t>Apoiar o Manejo Integrado do Fogo em Unidades de conservação da Caatinga, Pampa e Pantanal</t>
  </si>
  <si>
    <t>Realizar ações de preventivas e de combate de emergências ambientais</t>
  </si>
  <si>
    <t>Árvore de decisão para restauração na Caatinga elaborada</t>
  </si>
  <si>
    <t>Revisar o Plano de Manejo</t>
  </si>
  <si>
    <t>Implementar o Manejo Integrado do Fogo na Caatinga</t>
  </si>
  <si>
    <t>Efetividade de UCs no Bioma Caatinga para conservação de espécies ameaçadas avaliada</t>
  </si>
  <si>
    <t>Efetividade de UCs no Bioma Pampa para conservação de espécies ameaçadas avaliada</t>
  </si>
  <si>
    <t>Implantar ações de Educação Ambiental</t>
  </si>
  <si>
    <t>Fortalecer as Comunidades Locais para implementação de práticas produtivas</t>
  </si>
  <si>
    <t>Garantir equipamentos para realização das atividades</t>
  </si>
  <si>
    <t>Apoiar o Manejo Integrado do Fogo na Caatinga, Pampa e Pantanal</t>
  </si>
  <si>
    <t>Elaborar Protocolo de Monitoramento da Biodiversidade</t>
  </si>
  <si>
    <t>Elaborar instrumento de exploração de produtos não madeireiros</t>
  </si>
  <si>
    <t>Coordenação da estratégia de sustentabilidade financeira</t>
  </si>
  <si>
    <t>Fortalecer as Comunidades Locais</t>
  </si>
  <si>
    <t>Articular com parceiros para implementação do manejo do fogo</t>
  </si>
  <si>
    <t>Reuniões do Comitê Estratégico, Comitê Executor, Grupos técnicos e Missões de Supervisão</t>
  </si>
  <si>
    <t>Monitoramento e gestão do Projeto</t>
  </si>
  <si>
    <t>Elaboração e implementação da estratégia de comunicação do Projeto</t>
  </si>
  <si>
    <t>Implementação do Plano de Gestão Ambiental e Social</t>
  </si>
  <si>
    <t>Monitoramento</t>
  </si>
  <si>
    <t>Complementação de estudos para criação / alteração de limites</t>
  </si>
  <si>
    <t>Elaborar plano de comunicação e divulgação</t>
  </si>
  <si>
    <t>Elaborar / Revisar Plano de Fiscalização</t>
  </si>
  <si>
    <t>Realizar ações preparatórias de proteção</t>
  </si>
  <si>
    <t>Elaborar /Revisar Planos Específicos</t>
  </si>
  <si>
    <t>Elaborar os Protocolos de Manejo de espécies ou habitats</t>
  </si>
  <si>
    <t>Realizar a fiscalização</t>
  </si>
  <si>
    <t>Áreas Prioritárias para Restauração na Caatinga, Pantanal e Pampa elaboradas</t>
  </si>
  <si>
    <t>Auditoria externa</t>
  </si>
  <si>
    <t>SBQC</t>
  </si>
  <si>
    <t>ICB</t>
  </si>
  <si>
    <t>CA</t>
  </si>
  <si>
    <t>Comparação Qualificações</t>
  </si>
  <si>
    <t>CD</t>
  </si>
  <si>
    <t>Shopping</t>
  </si>
  <si>
    <t>NCB</t>
  </si>
  <si>
    <t>Método</t>
  </si>
  <si>
    <t>Legenda</t>
  </si>
  <si>
    <t>Código*</t>
  </si>
  <si>
    <t>Atividade*</t>
  </si>
  <si>
    <t>Descrição Adicional (Ajuda Memória)*</t>
  </si>
  <si>
    <t>Número do Processo
(Protocolo)*</t>
  </si>
  <si>
    <t>Construção sede administrativa e Casa de Apoio</t>
  </si>
  <si>
    <t>Instação de Estruturas</t>
  </si>
  <si>
    <t>Restauração de Estruturas</t>
  </si>
  <si>
    <t xml:space="preserve">Construção de Estraturas de Apoio </t>
  </si>
  <si>
    <t>Reforma Estrutura Física</t>
  </si>
  <si>
    <t>Contratar a execução do serviço de obras de reformas e adequação em estrutura física na sede do PARNA Pantanal Matogrossense</t>
  </si>
  <si>
    <t>Obras nas estruturas de visitação</t>
  </si>
  <si>
    <t>SERVIÇOS DE NÃO CONSULTORIA</t>
  </si>
  <si>
    <t/>
  </si>
  <si>
    <t>Transporte</t>
  </si>
  <si>
    <t>Serviço de transporte para 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</si>
  <si>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Levantamento e organização de  informações; dados geográficos e confecção de mapas temáticos; Guia do Participante; reuniões preparatórias com o Conselho gestor</t>
  </si>
  <si>
    <t>Diagnóstico ambiental (meio físico e biótico); Estudos socioeconômico, cultural e situação fundiária</t>
  </si>
  <si>
    <t>Plano de comunicação</t>
  </si>
  <si>
    <t>Substituição e modernização do sistema de atual de rádio (analógico por digital)</t>
  </si>
  <si>
    <t xml:space="preserve">Empresa contratada levantará insumos para a oficina de sustentabilidade financeira, organizará o evento e fará o diagnóstico da situação por bioma </t>
  </si>
  <si>
    <t>Estudo plano uso publico</t>
  </si>
  <si>
    <t>Capacitação para o uso de drones.</t>
  </si>
  <si>
    <t>Revisão do Plano de Manejo.</t>
  </si>
  <si>
    <t>Estudos socioeconômicos e ambientais, oficinas-diagnóstico e proposta de criação da UC</t>
  </si>
  <si>
    <t>Projeto reforma base na UC</t>
  </si>
  <si>
    <t>Contratação para revisão do Plano de Manejo</t>
  </si>
  <si>
    <t>Projeto da obra</t>
  </si>
  <si>
    <t>Consultoria PF para produção de material audiovisual  (Edição dos vídeos)</t>
  </si>
  <si>
    <t>Elaboração de projeto executivo e a fiscalização de obras de reformas e adequações em estrutura física na sede do PARNA Pantanal Matogrossense</t>
  </si>
  <si>
    <t>Contratação guarda-chuva de Pessoa Física -Consultoria especializada para elaboração da revisão do Plano de manejo, plano de uso público e plano de proteção e fiscalização do PEPRN - Parque Estadual Pantanal do rio Negro</t>
  </si>
  <si>
    <t xml:space="preserve">Contratação PF de consultor para Elaboração do programa pedagógico de capacitação dos condutores de visitantes. </t>
  </si>
  <si>
    <t>Elaboração de projeto de engenharia de telecomunicação para funcionamento de sistema de radiofrequência na unidade de conservação e regulamentação e obtenção de licença junto à ANATEL).</t>
  </si>
  <si>
    <t>Consultoria para produção de material audiovisual  (Edição dos vídeos produzidos pelos jovens na oficina para divulgação no âmbito da estratégia de comunicação do projeto)</t>
  </si>
  <si>
    <t>Confeccionar e instalar placas de sinalização.</t>
  </si>
  <si>
    <t>Nome Órgãos Sub-executores</t>
  </si>
  <si>
    <t>Iniciais Órgãos Sub-executores</t>
  </si>
  <si>
    <t>Nome Órgão Executor</t>
  </si>
  <si>
    <t xml:space="preserve">Nome dos Componentes </t>
  </si>
  <si>
    <t>INFORMAÇÕES PARA CARGA INICIAL DO PLANO DE AQUISIÇÕES EM CURSO E/OU ÚLTIMA VERSÃO</t>
  </si>
  <si>
    <t>1.Cobertura do Plano de Aqusições</t>
  </si>
  <si>
    <t>2. Versão do Plano de Aquisições</t>
  </si>
  <si>
    <t>Cobertura do Plano de Aquisições:</t>
  </si>
  <si>
    <t>3. Tipos de Gastos</t>
  </si>
  <si>
    <t>Categoria de Aquisição</t>
  </si>
  <si>
    <t>Bens</t>
  </si>
  <si>
    <t>Serviços de Não Consultoria</t>
  </si>
  <si>
    <t>Consultorias PF</t>
  </si>
  <si>
    <t>Consultorias PJ</t>
  </si>
  <si>
    <t>Montante Financiado pelo Banco</t>
  </si>
  <si>
    <t>Montante Total (Incluindo Contrapartida)</t>
  </si>
  <si>
    <t>Componentes</t>
  </si>
  <si>
    <t>-</t>
  </si>
  <si>
    <t>Total Componente 2</t>
  </si>
  <si>
    <t>Total Componente 1</t>
  </si>
  <si>
    <t>Total Componente 3</t>
  </si>
  <si>
    <t>Total Componente 4</t>
  </si>
  <si>
    <t>Total Monitoramento e Avaliação</t>
  </si>
  <si>
    <t>Monitoramento e Avaliação</t>
  </si>
  <si>
    <t>Administração e Coordenação</t>
  </si>
  <si>
    <t>Total Componente 5</t>
  </si>
  <si>
    <t>Total Administração e Coordenação</t>
  </si>
  <si>
    <t>TOTAL OBRAS</t>
  </si>
  <si>
    <t>OBRAS</t>
  </si>
  <si>
    <t>TOTAL CONSULTORIAS PJ</t>
  </si>
  <si>
    <t>CONSULTORIAS PJ</t>
  </si>
  <si>
    <t>CONSULTORIAS PF</t>
  </si>
  <si>
    <t>TOTAL CONSULTORIAS PF</t>
  </si>
  <si>
    <t>TOTAL SERVIÇOS DE NÃO CONSULTORIA</t>
  </si>
  <si>
    <t>TOTAL BENS</t>
  </si>
  <si>
    <t>TOTAL GERAL PLANO DE AQUISIÇÕES</t>
  </si>
  <si>
    <t>Produto*</t>
  </si>
  <si>
    <t>2019/2020</t>
  </si>
  <si>
    <t>Unidade Operativa</t>
  </si>
  <si>
    <t>Unidade Operativa*</t>
  </si>
  <si>
    <t>Atividade:  - Atividade: Articular com parceiros para implementação do manejo do fogo</t>
  </si>
  <si>
    <t>Serviço Buffet</t>
  </si>
  <si>
    <t>Buffet Oficina</t>
  </si>
  <si>
    <t>Hospedagem</t>
  </si>
  <si>
    <t>Hospedagem participantes oficina</t>
  </si>
  <si>
    <t>Contratação Buffet para evento de integração sistemas (JBRJ/ICMBio)</t>
  </si>
  <si>
    <t>Transporte aéreo</t>
  </si>
  <si>
    <t>Transporte aéreo de material para expedição</t>
  </si>
  <si>
    <t>Hospedagem, alimentação e serviços de evento - Serviço PJ</t>
  </si>
  <si>
    <t>Hospedagem, alimentação e serviços de evento (aluguel de espaço e equipamentos) para 3 oficinas (Caatinga, Pantanal e Pampa)</t>
  </si>
  <si>
    <t>Encontro troca saberes</t>
  </si>
  <si>
    <t>Alimentação para evento</t>
  </si>
  <si>
    <t>Contratação PJ Alimentação para curso formação de brigadistas voluntários e de Sistema de Comando de Incidentes.</t>
  </si>
  <si>
    <t>Hospedagem e auditório para curso formação de brigadistas voluntários e cursos de Sistema de Comando de Incidentes.</t>
  </si>
  <si>
    <t>Oficina - alimentação</t>
  </si>
  <si>
    <t>Contrato PJ para fornecimento de alimentação para realização de oficina de capacitação de condutores de visitantes. Realizar oficina de capacitação de condutores de visitantes, de 4 dias. Com 25 pessoas.</t>
  </si>
  <si>
    <t>Alimentação e hospedagem para Oficina Conselheiros</t>
  </si>
  <si>
    <t>Contrato PJ para fornecimento de alimentação e hospedagem para realização de oficina anual de capacitação do conselho consultivo. Necessidade de qualificar e fortalecer a ação dos conselheiros. Contrato para fornecimento de alimentação por dois dias para 35 conselheiros.</t>
  </si>
  <si>
    <t>Alimentação</t>
  </si>
  <si>
    <t>Contratação PJ para fornecimento de alimentação para duas oficinas de elaboração do Termo de Compromisso de um dia cada, para 35 pessoas. Processo de elaboração do termo de compromisso requer que a moderação seja externa para reduzir as assimetrias de poder. Pretende-se que cada oficina envolva pelo menos 30 pessoas</t>
  </si>
  <si>
    <t>Hospedagem, alimentação e translado para capacitação no Pantanal.</t>
  </si>
  <si>
    <t>Contratação de serviço de coffe break (alimentação) para as reuniões de mobilização</t>
  </si>
  <si>
    <t>Hospedagem e alimentação</t>
  </si>
  <si>
    <t>Hospedagem e alimentação em evento de capacitação para uso da plataforma SAMGe a ser realizado na ACADEBIO para 30 pessoas por 4 dias (todas as Ucs do Projeto + instrutores e equipe DAP). Insumo se refere ao custeio das taxas embutidas no contrato da acadebio (alimentação e hospedagem)</t>
  </si>
  <si>
    <t>Serviço de alimentação para 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</si>
  <si>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1.2</t>
  </si>
  <si>
    <t>2.3</t>
  </si>
  <si>
    <t>Estado de conservação das espécies da fauna avaliado</t>
  </si>
  <si>
    <t>Contrato Cartão Combustível</t>
  </si>
  <si>
    <t>Contratação de empresa para fornecimento de cartões combustível</t>
  </si>
  <si>
    <t xml:space="preserve">*Algumas células sem informações devido ao agrupamento dos insumos </t>
  </si>
  <si>
    <t>Contrato Cartão Alimentação</t>
  </si>
  <si>
    <t>Contrato Cartão Manutenção</t>
  </si>
  <si>
    <t>Contratação de empresa para fornecimento de cartões de manutenção de veículos</t>
  </si>
  <si>
    <t>Contratação de empresa para fornecimento de cartões alimentação/refeição</t>
  </si>
  <si>
    <t>Multicomponente (cartões)</t>
  </si>
  <si>
    <t>O presente Plano de Aquisições busca trabalhar dentro dos padrões adotados pelo BID, considerando entretanto, as especificidades do Projeto e da Unidade Executora</t>
  </si>
  <si>
    <t>Objeto principal da contratação/aquisição</t>
  </si>
  <si>
    <t>Agência de Viagens</t>
  </si>
  <si>
    <t>Pregão</t>
  </si>
  <si>
    <t>Pregão Eletrônico</t>
  </si>
  <si>
    <t>Contrato em execução</t>
  </si>
  <si>
    <t>CBR-2366 /2019</t>
  </si>
  <si>
    <t>Versão 1.2020</t>
  </si>
  <si>
    <t>Contratação de empresa para prestação de serviços de emissão de passagens, hospedagem, locação de veículos e seguros</t>
  </si>
  <si>
    <t xml:space="preserve">Até 5 milhões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</si>
</sst>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R$-416]\ * #,##0.00_-;\-[$R$-416]\ * #,##0.00_-;_-[$R$-416]\ * &quot;-&quot;??_-;_-@_-"/>
    <numFmt numFmtId="166" formatCode="[$USD]\ #,##0"/>
  </numFmts>
  <fonts count="20"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b/>
      <sz val="10"/>
      <color indexed="9"/>
      <name val="Calibri"/>
      <family val="2"/>
      <scheme val="minor"/>
    </font>
    <font>
      <sz val="11"/>
      <color indexed="9"/>
      <name val="Calibri"/>
      <family val="2"/>
      <scheme val="minor"/>
    </font>
    <font>
      <sz val="10"/>
      <color theme="0"/>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0"/>
      <color indexed="9"/>
      <name val="Calibri"/>
      <family val="2"/>
      <scheme val="minor"/>
    </font>
    <font>
      <sz val="14"/>
      <color theme="0"/>
      <name val="Calibri"/>
      <family val="2"/>
      <scheme val="minor"/>
    </font>
    <font>
      <b/>
      <sz val="12"/>
      <color indexed="9"/>
      <name val="Calibri"/>
      <family val="2"/>
      <scheme val="minor"/>
    </font>
    <font>
      <b/>
      <sz val="11"/>
      <name val="Calibri"/>
      <family val="2"/>
      <scheme val="minor"/>
    </font>
    <font>
      <sz val="8"/>
      <color indexed="9"/>
      <name val="Calibri"/>
      <family val="2"/>
      <scheme val="minor"/>
    </font>
    <font>
      <sz val="8"/>
      <color theme="0"/>
      <name val="Calibri"/>
      <family val="2"/>
      <scheme val="minor"/>
    </font>
    <font>
      <b/>
      <sz val="10"/>
      <color theme="0"/>
      <name val="Calibri"/>
      <family val="2"/>
      <scheme val="minor"/>
    </font>
    <font>
      <sz val="8"/>
      <color theme="1"/>
      <name val="Calibri"/>
      <family val="2"/>
      <scheme val="minor"/>
    </font>
    <font>
      <b/>
      <sz val="8"/>
      <color theme="1"/>
      <name val="Calibri"/>
      <family val="2"/>
      <scheme val="minor"/>
    </font>
    <font>
      <b/>
      <sz val="8"/>
      <color indexed="9"/>
      <name val="Calibri"/>
      <family val="2"/>
      <scheme val="minor"/>
    </font>
  </fonts>
  <fills count="11">
    <fill>
      <patternFill patternType="none"/>
    </fill>
    <fill>
      <patternFill patternType="gray125"/>
    </fill>
    <fill>
      <patternFill patternType="solid">
        <fgColor indexed="48"/>
        <bgColor indexed="64"/>
      </patternFill>
    </fill>
    <fill>
      <patternFill patternType="solid">
        <fgColor theme="4"/>
        <bgColor indexed="64"/>
      </patternFill>
    </fill>
    <fill>
      <patternFill patternType="solid">
        <fgColor theme="3" tint="0.39997558519241921"/>
        <bgColor indexed="64"/>
      </patternFill>
    </fill>
    <fill>
      <patternFill patternType="solid">
        <fgColor rgb="FF3366FF"/>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s>
  <borders count="22">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0" fontId="2" fillId="0" borderId="0"/>
  </cellStyleXfs>
  <cellXfs count="134">
    <xf numFmtId="0" fontId="0" fillId="0" borderId="0" xfId="0"/>
    <xf numFmtId="0" fontId="3" fillId="0" borderId="1" xfId="3" applyFont="1" applyBorder="1" applyAlignment="1">
      <alignment vertical="center"/>
    </xf>
    <xf numFmtId="0" fontId="3" fillId="0" borderId="3" xfId="3" applyFont="1" applyBorder="1" applyAlignment="1">
      <alignment vertical="center"/>
    </xf>
    <xf numFmtId="0" fontId="2" fillId="0" borderId="0" xfId="3"/>
    <xf numFmtId="0" fontId="3" fillId="0" borderId="0" xfId="3" applyFont="1" applyAlignment="1">
      <alignment vertical="center"/>
    </xf>
    <xf numFmtId="0" fontId="4" fillId="2" borderId="5" xfId="3" applyFont="1" applyFill="1" applyBorder="1" applyAlignment="1">
      <alignment horizontal="center" vertical="center"/>
    </xf>
    <xf numFmtId="0" fontId="3" fillId="0" borderId="6" xfId="3" applyFont="1" applyBorder="1" applyAlignment="1">
      <alignment vertical="center"/>
    </xf>
    <xf numFmtId="0" fontId="5" fillId="2" borderId="10" xfId="3" applyFont="1" applyFill="1" applyBorder="1" applyAlignment="1">
      <alignment horizontal="center" vertical="center" wrapText="1"/>
    </xf>
    <xf numFmtId="0" fontId="5" fillId="2" borderId="11" xfId="3" applyFont="1" applyFill="1" applyBorder="1" applyAlignment="1">
      <alignment horizontal="center" vertical="center"/>
    </xf>
    <xf numFmtId="0" fontId="5" fillId="2" borderId="12" xfId="3" applyFont="1" applyFill="1" applyBorder="1" applyAlignment="1">
      <alignment horizontal="center" vertical="center"/>
    </xf>
    <xf numFmtId="0" fontId="3" fillId="0" borderId="6" xfId="3" applyFont="1" applyFill="1" applyBorder="1" applyAlignment="1">
      <alignment vertical="center" wrapText="1"/>
    </xf>
    <xf numFmtId="0" fontId="3" fillId="0" borderId="0" xfId="3" applyFont="1" applyFill="1" applyBorder="1" applyAlignment="1">
      <alignment vertical="center" wrapText="1"/>
    </xf>
    <xf numFmtId="0" fontId="9" fillId="0" borderId="0" xfId="0" applyFont="1"/>
    <xf numFmtId="0" fontId="6"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0" fillId="0" borderId="0" xfId="0" applyFill="1"/>
    <xf numFmtId="0" fontId="12" fillId="2" borderId="2" xfId="3" applyFont="1" applyFill="1" applyBorder="1" applyAlignment="1">
      <alignment horizontal="center" vertical="center" wrapText="1"/>
    </xf>
    <xf numFmtId="0" fontId="3" fillId="0" borderId="4" xfId="3" applyFont="1" applyBorder="1" applyAlignment="1" applyProtection="1"/>
    <xf numFmtId="0" fontId="12" fillId="2" borderId="3" xfId="3" applyFont="1" applyFill="1" applyBorder="1" applyAlignment="1">
      <alignment horizontal="center" vertical="center" wrapText="1"/>
    </xf>
    <xf numFmtId="0" fontId="12" fillId="2" borderId="6"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3" fillId="0" borderId="4" xfId="3" quotePrefix="1" applyFont="1" applyBorder="1" applyAlignment="1" applyProtection="1"/>
    <xf numFmtId="0" fontId="8" fillId="0" borderId="2" xfId="3" applyFont="1" applyFill="1" applyBorder="1" applyAlignment="1">
      <alignment horizontal="left" vertical="center" wrapText="1"/>
    </xf>
    <xf numFmtId="0" fontId="10" fillId="0" borderId="0" xfId="2" applyFont="1" applyFill="1" applyBorder="1" applyAlignment="1">
      <alignment horizontal="center" vertical="center" wrapText="1"/>
    </xf>
    <xf numFmtId="0" fontId="9" fillId="0" borderId="0" xfId="0" applyFont="1" applyAlignment="1">
      <alignment horizontal="center"/>
    </xf>
    <xf numFmtId="0" fontId="0" fillId="0" borderId="0" xfId="0" applyAlignment="1">
      <alignment horizontal="center"/>
    </xf>
    <xf numFmtId="0" fontId="6" fillId="4" borderId="6" xfId="0" applyFont="1" applyFill="1" applyBorder="1" applyAlignment="1">
      <alignment horizontal="center" vertical="center"/>
    </xf>
    <xf numFmtId="0" fontId="6" fillId="0" borderId="6" xfId="0" applyFont="1" applyBorder="1" applyAlignment="1">
      <alignment horizontal="center"/>
    </xf>
    <xf numFmtId="0" fontId="9" fillId="0" borderId="6" xfId="0" applyFont="1" applyBorder="1" applyAlignment="1">
      <alignment horizontal="left" vertical="center" wrapText="1"/>
    </xf>
    <xf numFmtId="0" fontId="9" fillId="0" borderId="6" xfId="0" applyFont="1" applyFill="1" applyBorder="1" applyAlignment="1">
      <alignment horizontal="left" vertical="center" wrapText="1"/>
    </xf>
    <xf numFmtId="0" fontId="10" fillId="4" borderId="6" xfId="2" applyFont="1" applyFill="1" applyBorder="1" applyAlignment="1">
      <alignment horizontal="center" vertical="center" wrapText="1"/>
    </xf>
    <xf numFmtId="0" fontId="3" fillId="0" borderId="6" xfId="0" applyFont="1" applyBorder="1"/>
    <xf numFmtId="0" fontId="9" fillId="0" borderId="0" xfId="0" applyFont="1" applyBorder="1" applyAlignment="1">
      <alignment horizontal="left" vertical="center" wrapText="1"/>
    </xf>
    <xf numFmtId="0" fontId="3" fillId="0" borderId="0" xfId="0" applyFont="1" applyBorder="1"/>
    <xf numFmtId="0" fontId="9" fillId="0" borderId="0" xfId="0" applyFont="1" applyFill="1" applyAlignment="1">
      <alignment horizontal="center"/>
    </xf>
    <xf numFmtId="0" fontId="3" fillId="0" borderId="0" xfId="0" applyFont="1" applyAlignment="1">
      <alignment horizontal="center"/>
    </xf>
    <xf numFmtId="0" fontId="3" fillId="0" borderId="6" xfId="3" applyFont="1" applyFill="1" applyBorder="1" applyAlignment="1">
      <alignment horizontal="center" vertical="center" wrapText="1"/>
    </xf>
    <xf numFmtId="0" fontId="6" fillId="0" borderId="0" xfId="0" applyFont="1" applyFill="1" applyBorder="1" applyAlignment="1">
      <alignment horizontal="center" vertical="center"/>
    </xf>
    <xf numFmtId="17" fontId="3" fillId="0" borderId="13" xfId="3" applyNumberFormat="1" applyFont="1" applyFill="1" applyBorder="1" applyAlignment="1">
      <alignment horizontal="left" vertical="center" wrapText="1"/>
    </xf>
    <xf numFmtId="17" fontId="3" fillId="0" borderId="1" xfId="3" applyNumberFormat="1" applyFont="1" applyFill="1" applyBorder="1" applyAlignment="1">
      <alignment horizontal="left" vertical="center" wrapText="1"/>
    </xf>
    <xf numFmtId="0" fontId="17" fillId="0" borderId="0" xfId="0" applyFont="1" applyBorder="1" applyAlignment="1">
      <alignment horizontal="center"/>
    </xf>
    <xf numFmtId="0" fontId="17" fillId="0" borderId="0" xfId="0" applyFont="1" applyBorder="1"/>
    <xf numFmtId="164" fontId="17" fillId="0" borderId="0" xfId="1" applyNumberFormat="1" applyFont="1" applyBorder="1"/>
    <xf numFmtId="164" fontId="15" fillId="5" borderId="0" xfId="1" applyNumberFormat="1" applyFont="1" applyFill="1" applyBorder="1" applyAlignment="1">
      <alignment horizontal="center" vertical="center" wrapText="1"/>
    </xf>
    <xf numFmtId="10" fontId="14" fillId="5" borderId="0" xfId="2" applyNumberFormat="1" applyFont="1" applyFill="1" applyBorder="1" applyAlignment="1">
      <alignment horizontal="center" vertical="center" wrapText="1"/>
    </xf>
    <xf numFmtId="0" fontId="14" fillId="5" borderId="0" xfId="2" applyFont="1" applyFill="1" applyBorder="1" applyAlignment="1">
      <alignment horizontal="center" vertical="center" wrapText="1"/>
    </xf>
    <xf numFmtId="9" fontId="17" fillId="0" borderId="0" xfId="0" applyNumberFormat="1" applyFont="1" applyBorder="1" applyAlignment="1">
      <alignment horizontal="center"/>
    </xf>
    <xf numFmtId="0" fontId="18" fillId="0" borderId="0" xfId="0" applyFont="1" applyBorder="1"/>
    <xf numFmtId="0" fontId="17" fillId="0" borderId="0" xfId="0" applyFont="1" applyFill="1" applyBorder="1" applyAlignment="1">
      <alignment horizontal="center"/>
    </xf>
    <xf numFmtId="0" fontId="17" fillId="0" borderId="0" xfId="0" applyFont="1" applyFill="1" applyBorder="1"/>
    <xf numFmtId="164" fontId="17" fillId="0" borderId="0" xfId="1" applyNumberFormat="1" applyFont="1" applyFill="1" applyBorder="1"/>
    <xf numFmtId="9" fontId="17" fillId="0" borderId="0" xfId="0" applyNumberFormat="1" applyFont="1" applyFill="1" applyBorder="1" applyAlignment="1">
      <alignment horizontal="center"/>
    </xf>
    <xf numFmtId="0" fontId="18" fillId="0" borderId="0" xfId="0" applyFont="1" applyBorder="1" applyAlignment="1">
      <alignment horizontal="left"/>
    </xf>
    <xf numFmtId="0" fontId="18" fillId="7" borderId="0" xfId="0" applyFont="1" applyFill="1" applyBorder="1"/>
    <xf numFmtId="0" fontId="18" fillId="7" borderId="0" xfId="0" applyFont="1" applyFill="1" applyBorder="1" applyAlignment="1">
      <alignment horizontal="center"/>
    </xf>
    <xf numFmtId="164" fontId="18" fillId="7" borderId="0" xfId="1" applyNumberFormat="1" applyFont="1" applyFill="1" applyBorder="1"/>
    <xf numFmtId="9" fontId="18" fillId="7" borderId="0" xfId="0" applyNumberFormat="1" applyFont="1" applyFill="1" applyBorder="1" applyAlignment="1">
      <alignment horizontal="center"/>
    </xf>
    <xf numFmtId="0" fontId="17" fillId="8" borderId="0" xfId="0" applyFont="1" applyFill="1" applyBorder="1" applyAlignment="1">
      <alignment horizontal="center"/>
    </xf>
    <xf numFmtId="0" fontId="17" fillId="8" borderId="0" xfId="0" applyFont="1" applyFill="1" applyBorder="1"/>
    <xf numFmtId="164" fontId="18" fillId="8" borderId="0" xfId="1" applyNumberFormat="1" applyFont="1" applyFill="1" applyBorder="1"/>
    <xf numFmtId="9" fontId="17" fillId="8" borderId="0" xfId="0" applyNumberFormat="1" applyFont="1" applyFill="1" applyBorder="1" applyAlignment="1">
      <alignment horizontal="center"/>
    </xf>
    <xf numFmtId="0" fontId="16" fillId="6" borderId="14" xfId="0" applyFont="1" applyFill="1" applyBorder="1" applyAlignment="1">
      <alignment horizontal="center" vertical="center"/>
    </xf>
    <xf numFmtId="0" fontId="16" fillId="6" borderId="15" xfId="0" applyFont="1" applyFill="1" applyBorder="1" applyAlignment="1">
      <alignment horizontal="center" vertical="center"/>
    </xf>
    <xf numFmtId="0" fontId="4" fillId="6" borderId="15" xfId="2" applyFont="1" applyFill="1" applyBorder="1" applyAlignment="1">
      <alignment horizontal="left" vertical="center" wrapText="1"/>
    </xf>
    <xf numFmtId="0" fontId="4" fillId="6" borderId="16" xfId="2" applyFont="1" applyFill="1" applyBorder="1" applyAlignment="1">
      <alignment horizontal="left" vertical="center" wrapText="1"/>
    </xf>
    <xf numFmtId="0" fontId="17" fillId="0" borderId="17" xfId="0" applyFont="1" applyBorder="1" applyAlignment="1">
      <alignment horizontal="center"/>
    </xf>
    <xf numFmtId="0" fontId="17" fillId="0" borderId="18" xfId="0" applyFont="1" applyBorder="1" applyAlignment="1">
      <alignment horizontal="center"/>
    </xf>
    <xf numFmtId="0" fontId="18" fillId="7" borderId="17" xfId="0" applyFont="1" applyFill="1" applyBorder="1"/>
    <xf numFmtId="0" fontId="18" fillId="7" borderId="18" xfId="0" applyFont="1" applyFill="1" applyBorder="1" applyAlignment="1">
      <alignment horizontal="center"/>
    </xf>
    <xf numFmtId="0" fontId="18" fillId="8" borderId="19" xfId="0" applyFont="1" applyFill="1" applyBorder="1"/>
    <xf numFmtId="0" fontId="17" fillId="8" borderId="20" xfId="0" applyFont="1" applyFill="1" applyBorder="1" applyAlignment="1">
      <alignment horizontal="center"/>
    </xf>
    <xf numFmtId="0" fontId="17" fillId="8" borderId="20" xfId="0" applyFont="1" applyFill="1" applyBorder="1"/>
    <xf numFmtId="164" fontId="18" fillId="8" borderId="20" xfId="1" applyNumberFormat="1" applyFont="1" applyFill="1" applyBorder="1"/>
    <xf numFmtId="9" fontId="17" fillId="8" borderId="20" xfId="0" applyNumberFormat="1" applyFont="1" applyFill="1" applyBorder="1" applyAlignment="1">
      <alignment horizontal="center"/>
    </xf>
    <xf numFmtId="0" fontId="17" fillId="8" borderId="21" xfId="0" applyFont="1" applyFill="1" applyBorder="1" applyAlignment="1">
      <alignment horizontal="center"/>
    </xf>
    <xf numFmtId="0" fontId="17" fillId="0" borderId="18" xfId="0" applyFont="1" applyFill="1" applyBorder="1" applyAlignment="1">
      <alignment horizontal="center"/>
    </xf>
    <xf numFmtId="0" fontId="18" fillId="8" borderId="17" xfId="0" applyFont="1" applyFill="1" applyBorder="1"/>
    <xf numFmtId="0" fontId="17" fillId="8" borderId="18" xfId="0" applyFont="1" applyFill="1" applyBorder="1" applyAlignment="1">
      <alignment horizontal="center"/>
    </xf>
    <xf numFmtId="0" fontId="17" fillId="0" borderId="17" xfId="0" applyNumberFormat="1" applyFont="1" applyBorder="1" applyAlignment="1">
      <alignment horizontal="center"/>
    </xf>
    <xf numFmtId="0" fontId="17" fillId="0" borderId="17" xfId="0" applyNumberFormat="1" applyFont="1" applyFill="1" applyBorder="1" applyAlignment="1">
      <alignment horizontal="center"/>
    </xf>
    <xf numFmtId="0" fontId="18" fillId="9" borderId="19" xfId="0" applyFont="1" applyFill="1" applyBorder="1" applyAlignment="1">
      <alignment horizontal="left" vertical="center"/>
    </xf>
    <xf numFmtId="0" fontId="17" fillId="9" borderId="20" xfId="0" applyFont="1" applyFill="1" applyBorder="1" applyAlignment="1">
      <alignment horizontal="center" vertical="center"/>
    </xf>
    <xf numFmtId="0" fontId="17" fillId="9" borderId="20" xfId="0" applyFont="1" applyFill="1" applyBorder="1" applyAlignment="1">
      <alignment vertical="center"/>
    </xf>
    <xf numFmtId="165" fontId="18" fillId="9" borderId="20" xfId="1" applyNumberFormat="1" applyFont="1" applyFill="1" applyBorder="1" applyAlignment="1">
      <alignment vertical="center"/>
    </xf>
    <xf numFmtId="0" fontId="17" fillId="9" borderId="21" xfId="0" applyFont="1" applyFill="1" applyBorder="1" applyAlignment="1">
      <alignment horizontal="center" vertical="center"/>
    </xf>
    <xf numFmtId="0" fontId="17" fillId="0" borderId="0" xfId="0" applyFont="1" applyBorder="1" applyAlignment="1">
      <alignment vertical="center"/>
    </xf>
    <xf numFmtId="0" fontId="4" fillId="6" borderId="15" xfId="2" applyFont="1" applyFill="1" applyBorder="1" applyAlignment="1">
      <alignment horizontal="center" vertical="center" wrapText="1"/>
    </xf>
    <xf numFmtId="0" fontId="18" fillId="0" borderId="0" xfId="0" applyFont="1" applyBorder="1" applyAlignment="1">
      <alignment horizontal="center"/>
    </xf>
    <xf numFmtId="166" fontId="3" fillId="0" borderId="6" xfId="3" applyNumberFormat="1" applyFont="1" applyFill="1" applyBorder="1" applyAlignment="1">
      <alignment horizontal="right" vertical="center" wrapText="1"/>
    </xf>
    <xf numFmtId="166" fontId="3" fillId="0" borderId="3" xfId="3" applyNumberFormat="1" applyFont="1" applyFill="1" applyBorder="1" applyAlignment="1">
      <alignment horizontal="right" vertical="center" wrapText="1"/>
    </xf>
    <xf numFmtId="164" fontId="4" fillId="6" borderId="15" xfId="2" applyNumberFormat="1" applyFont="1" applyFill="1" applyBorder="1" applyAlignment="1">
      <alignment horizontal="left" vertical="center" wrapText="1"/>
    </xf>
    <xf numFmtId="164" fontId="18" fillId="9" borderId="20" xfId="1" applyNumberFormat="1" applyFont="1" applyFill="1" applyBorder="1" applyAlignment="1">
      <alignment vertical="center"/>
    </xf>
    <xf numFmtId="166" fontId="12" fillId="2" borderId="13" xfId="3" applyNumberFormat="1" applyFont="1" applyFill="1" applyBorder="1" applyAlignment="1">
      <alignment horizontal="right" vertical="center" wrapText="1"/>
    </xf>
    <xf numFmtId="166" fontId="12" fillId="2" borderId="1" xfId="3" applyNumberFormat="1" applyFont="1" applyFill="1" applyBorder="1" applyAlignment="1">
      <alignment horizontal="right" vertical="center" wrapText="1"/>
    </xf>
    <xf numFmtId="0" fontId="14" fillId="5" borderId="0" xfId="2" applyFont="1" applyFill="1" applyBorder="1" applyAlignment="1">
      <alignment horizontal="center" vertical="center" wrapText="1"/>
    </xf>
    <xf numFmtId="0" fontId="3" fillId="0" borderId="4" xfId="3" applyFont="1" applyBorder="1" applyAlignment="1">
      <alignment vertical="center"/>
    </xf>
    <xf numFmtId="17" fontId="17" fillId="0" borderId="0" xfId="0" applyNumberFormat="1" applyFont="1" applyBorder="1"/>
    <xf numFmtId="0" fontId="19" fillId="6" borderId="15" xfId="2" applyFont="1" applyFill="1" applyBorder="1" applyAlignment="1">
      <alignment horizontal="left" vertical="center" wrapText="1"/>
    </xf>
    <xf numFmtId="17" fontId="17" fillId="0" borderId="0" xfId="0" applyNumberFormat="1" applyFont="1" applyBorder="1" applyAlignment="1">
      <alignment horizontal="center"/>
    </xf>
    <xf numFmtId="0" fontId="17" fillId="0" borderId="0" xfId="0" applyNumberFormat="1" applyFont="1" applyBorder="1" applyAlignment="1">
      <alignment horizontal="center"/>
    </xf>
    <xf numFmtId="0" fontId="14" fillId="5" borderId="0" xfId="2" applyFont="1" applyFill="1" applyBorder="1" applyAlignment="1">
      <alignment horizontal="center" vertical="center" wrapText="1"/>
    </xf>
    <xf numFmtId="0" fontId="17" fillId="10" borderId="17" xfId="0" applyNumberFormat="1" applyFont="1" applyFill="1" applyBorder="1" applyAlignment="1">
      <alignment horizontal="center"/>
    </xf>
    <xf numFmtId="0" fontId="17" fillId="10" borderId="0" xfId="0" applyFont="1" applyFill="1" applyBorder="1" applyAlignment="1">
      <alignment horizontal="center"/>
    </xf>
    <xf numFmtId="0" fontId="17" fillId="10" borderId="0" xfId="0" applyFont="1" applyFill="1" applyBorder="1"/>
    <xf numFmtId="164" fontId="17" fillId="10" borderId="0" xfId="1" applyNumberFormat="1" applyFont="1" applyFill="1" applyBorder="1"/>
    <xf numFmtId="9" fontId="17" fillId="10" borderId="0" xfId="0" applyNumberFormat="1" applyFont="1" applyFill="1" applyBorder="1" applyAlignment="1">
      <alignment horizontal="center"/>
    </xf>
    <xf numFmtId="17" fontId="17" fillId="10" borderId="0" xfId="0" applyNumberFormat="1" applyFont="1" applyFill="1" applyBorder="1" applyAlignment="1">
      <alignment horizontal="center"/>
    </xf>
    <xf numFmtId="0" fontId="17" fillId="10" borderId="18" xfId="0" applyFont="1" applyFill="1" applyBorder="1" applyAlignment="1">
      <alignment horizontal="center"/>
    </xf>
    <xf numFmtId="0" fontId="3" fillId="0" borderId="7" xfId="3" applyFont="1" applyFill="1" applyBorder="1" applyAlignment="1">
      <alignment vertical="center" wrapText="1"/>
    </xf>
    <xf numFmtId="0" fontId="7" fillId="0" borderId="6" xfId="0" applyFont="1" applyBorder="1" applyAlignment="1">
      <alignment horizontal="center" vertical="center" wrapText="1"/>
    </xf>
    <xf numFmtId="0" fontId="11" fillId="3" borderId="0" xfId="0" applyFont="1" applyFill="1" applyAlignment="1">
      <alignment horizontal="left" vertical="center" wrapText="1"/>
    </xf>
    <xf numFmtId="0" fontId="6" fillId="4" borderId="6" xfId="0" applyFont="1" applyFill="1" applyBorder="1" applyAlignment="1">
      <alignment horizontal="center" vertical="center"/>
    </xf>
    <xf numFmtId="0" fontId="6" fillId="4" borderId="6" xfId="0" applyFont="1" applyFill="1" applyBorder="1" applyAlignment="1">
      <alignment horizontal="center" vertical="center" wrapText="1"/>
    </xf>
    <xf numFmtId="0" fontId="8" fillId="0" borderId="6" xfId="3" applyFont="1" applyFill="1" applyBorder="1" applyAlignment="1">
      <alignment horizontal="center" vertical="center" wrapText="1"/>
    </xf>
    <xf numFmtId="0" fontId="7" fillId="0" borderId="16"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1" xfId="0" applyFont="1" applyBorder="1" applyAlignment="1">
      <alignment horizontal="center" vertical="center" wrapText="1"/>
    </xf>
    <xf numFmtId="0" fontId="6" fillId="4" borderId="15"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3" fillId="0" borderId="6" xfId="3" applyFont="1" applyBorder="1" applyAlignment="1">
      <alignment horizontal="center" vertical="center"/>
    </xf>
    <xf numFmtId="0" fontId="3" fillId="0" borderId="4" xfId="3" applyFont="1" applyBorder="1" applyAlignment="1">
      <alignment horizontal="center" vertical="center"/>
    </xf>
    <xf numFmtId="0" fontId="3" fillId="0" borderId="2" xfId="3" applyFont="1" applyBorder="1" applyAlignment="1">
      <alignment horizontal="center" vertical="center"/>
    </xf>
    <xf numFmtId="0" fontId="12" fillId="2" borderId="12" xfId="3" applyFont="1" applyFill="1" applyBorder="1" applyAlignment="1">
      <alignment horizontal="center" vertical="center" wrapText="1"/>
    </xf>
    <xf numFmtId="0" fontId="12" fillId="2" borderId="11" xfId="3" applyFont="1" applyFill="1" applyBorder="1" applyAlignment="1">
      <alignment horizontal="center" vertical="center" wrapText="1"/>
    </xf>
    <xf numFmtId="0" fontId="12" fillId="2" borderId="10" xfId="3" applyFont="1" applyFill="1" applyBorder="1" applyAlignment="1">
      <alignment horizontal="center" vertical="center" wrapText="1"/>
    </xf>
    <xf numFmtId="0" fontId="13" fillId="0" borderId="9"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3" fillId="0" borderId="13" xfId="3" applyFont="1" applyFill="1" applyBorder="1" applyAlignment="1">
      <alignment horizontal="center" vertical="center" wrapText="1"/>
    </xf>
    <xf numFmtId="0" fontId="3" fillId="0" borderId="1" xfId="3" applyFont="1" applyFill="1" applyBorder="1" applyAlignment="1">
      <alignment horizontal="center" vertical="center" wrapText="1"/>
    </xf>
    <xf numFmtId="0" fontId="14" fillId="5" borderId="0" xfId="2" applyFont="1" applyFill="1" applyBorder="1" applyAlignment="1">
      <alignment horizontal="center" vertical="center" wrapText="1"/>
    </xf>
    <xf numFmtId="0" fontId="14" fillId="5" borderId="0" xfId="2" applyFont="1" applyFill="1" applyBorder="1" applyAlignment="1" applyProtection="1">
      <alignment horizontal="center" vertical="center" wrapText="1"/>
    </xf>
    <xf numFmtId="0" fontId="14" fillId="5" borderId="18" xfId="2" applyFont="1" applyFill="1" applyBorder="1" applyAlignment="1">
      <alignment horizontal="center" vertical="center" wrapText="1"/>
    </xf>
    <xf numFmtId="0" fontId="14" fillId="5" borderId="0" xfId="2" applyFont="1" applyFill="1" applyBorder="1" applyAlignment="1">
      <alignment horizontal="center" vertical="center"/>
    </xf>
    <xf numFmtId="0" fontId="14" fillId="5" borderId="17" xfId="2" applyFont="1" applyFill="1" applyBorder="1" applyAlignment="1">
      <alignment horizontal="center" vertical="center"/>
    </xf>
  </cellXfs>
  <cellStyles count="4">
    <cellStyle name="Normal" xfId="0" builtinId="0"/>
    <cellStyle name="Normal 2 2" xfId="2" xr:uid="{00000000-0005-0000-0000-000001000000}"/>
    <cellStyle name="Normal 3" xfId="3" xr:uid="{00000000-0005-0000-0000-00000200000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14" Type="http://schemas.openxmlformats.org/officeDocument/2006/relationships/customXml" Target="../customXml/item6.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E43"/>
  <sheetViews>
    <sheetView tabSelected="1" zoomScaleNormal="100" workbookViewId="0">
      <selection activeCell="H41" sqref="H41"/>
    </sheetView>
  </sheetViews>
  <sheetFormatPr defaultRowHeight="15" x14ac:dyDescent="0.25"/>
  <cols>
    <col min="1" max="1" width="20.85546875" style="25" bestFit="1" customWidth="1"/>
    <col min="2" max="2" width="68.85546875" customWidth="1"/>
    <col min="3" max="3" width="25.28515625" customWidth="1"/>
    <col min="4" max="4" width="24.7109375" style="25" bestFit="1" customWidth="1"/>
    <col min="5" max="5" width="16" customWidth="1"/>
    <col min="6" max="6" width="14.140625" customWidth="1"/>
    <col min="7" max="7" width="18" customWidth="1"/>
    <col min="8" max="8" width="78.5703125" customWidth="1"/>
  </cols>
  <sheetData>
    <row r="4" spans="1:4" ht="67.5" customHeight="1" x14ac:dyDescent="0.25">
      <c r="A4" s="110" t="s">
        <v>686</v>
      </c>
      <c r="B4" s="110"/>
      <c r="C4" s="110"/>
      <c r="D4" s="110"/>
    </row>
    <row r="5" spans="1:4" x14ac:dyDescent="0.25">
      <c r="A5" s="23"/>
      <c r="B5" s="14"/>
      <c r="C5" s="14"/>
      <c r="D5" s="24"/>
    </row>
    <row r="6" spans="1:4" s="15" customFormat="1" x14ac:dyDescent="0.25">
      <c r="A6" s="24"/>
      <c r="B6" s="26" t="s">
        <v>50</v>
      </c>
      <c r="C6" s="37"/>
      <c r="D6" s="34"/>
    </row>
    <row r="7" spans="1:4" x14ac:dyDescent="0.25">
      <c r="A7" s="30" t="s">
        <v>49</v>
      </c>
      <c r="B7" s="28" t="s">
        <v>101</v>
      </c>
      <c r="C7" s="32"/>
      <c r="D7" s="24"/>
    </row>
    <row r="8" spans="1:4" x14ac:dyDescent="0.25">
      <c r="A8" s="30" t="s">
        <v>48</v>
      </c>
      <c r="B8" s="29" t="s">
        <v>687</v>
      </c>
      <c r="C8" s="14"/>
      <c r="D8" s="24"/>
    </row>
    <row r="9" spans="1:4" x14ac:dyDescent="0.25">
      <c r="A9" s="30" t="s">
        <v>47</v>
      </c>
      <c r="B9" s="29" t="s">
        <v>46</v>
      </c>
      <c r="C9" s="14"/>
      <c r="D9" s="24"/>
    </row>
    <row r="10" spans="1:4" x14ac:dyDescent="0.25">
      <c r="A10" s="24"/>
      <c r="B10" s="12"/>
      <c r="C10" s="12"/>
      <c r="D10" s="24"/>
    </row>
    <row r="11" spans="1:4" x14ac:dyDescent="0.25">
      <c r="A11" s="24"/>
      <c r="B11" s="26" t="s">
        <v>36</v>
      </c>
      <c r="C11" s="37"/>
      <c r="D11" s="24"/>
    </row>
    <row r="12" spans="1:4" ht="15.75" customHeight="1" x14ac:dyDescent="0.25">
      <c r="A12" s="111" t="s">
        <v>80</v>
      </c>
      <c r="B12" s="10" t="s">
        <v>45</v>
      </c>
      <c r="C12" s="11"/>
      <c r="D12" s="24"/>
    </row>
    <row r="13" spans="1:4" x14ac:dyDescent="0.25">
      <c r="A13" s="111"/>
      <c r="B13" s="31" t="s">
        <v>44</v>
      </c>
      <c r="C13" s="33"/>
      <c r="D13" s="24"/>
    </row>
    <row r="14" spans="1:4" x14ac:dyDescent="0.25">
      <c r="A14" s="24"/>
      <c r="B14" s="12"/>
      <c r="C14" s="12"/>
      <c r="D14" s="24"/>
    </row>
    <row r="15" spans="1:4" x14ac:dyDescent="0.25">
      <c r="A15" s="13"/>
      <c r="B15" s="26" t="s">
        <v>36</v>
      </c>
      <c r="C15" s="37"/>
      <c r="D15" s="24"/>
    </row>
    <row r="16" spans="1:4" x14ac:dyDescent="0.25">
      <c r="A16" s="112" t="s">
        <v>43</v>
      </c>
      <c r="B16" s="10" t="s">
        <v>42</v>
      </c>
      <c r="C16" s="11"/>
      <c r="D16" s="24"/>
    </row>
    <row r="17" spans="1:5" x14ac:dyDescent="0.25">
      <c r="A17" s="112"/>
      <c r="B17" s="10" t="s">
        <v>41</v>
      </c>
      <c r="C17" s="11"/>
      <c r="D17" s="24"/>
    </row>
    <row r="18" spans="1:5" x14ac:dyDescent="0.25">
      <c r="A18" s="112"/>
      <c r="B18" s="10" t="s">
        <v>40</v>
      </c>
      <c r="C18" s="11"/>
      <c r="D18" s="24"/>
    </row>
    <row r="19" spans="1:5" ht="15" customHeight="1" x14ac:dyDescent="0.25">
      <c r="A19" s="112"/>
      <c r="B19" s="10" t="s">
        <v>39</v>
      </c>
      <c r="C19" s="11"/>
      <c r="D19" s="24"/>
    </row>
    <row r="20" spans="1:5" x14ac:dyDescent="0.25">
      <c r="A20" s="112"/>
      <c r="B20" s="10" t="s">
        <v>38</v>
      </c>
      <c r="C20" s="11"/>
      <c r="D20" s="24"/>
    </row>
    <row r="21" spans="1:5" x14ac:dyDescent="0.25">
      <c r="A21" s="24"/>
      <c r="B21" s="12"/>
      <c r="C21" s="12"/>
      <c r="D21" s="35"/>
    </row>
    <row r="22" spans="1:5" x14ac:dyDescent="0.25">
      <c r="A22" s="27"/>
      <c r="B22" s="26" t="s">
        <v>37</v>
      </c>
      <c r="C22" s="26" t="s">
        <v>574</v>
      </c>
      <c r="D22" s="26" t="s">
        <v>575</v>
      </c>
      <c r="E22" s="26" t="s">
        <v>87</v>
      </c>
    </row>
    <row r="23" spans="1:5" ht="25.5" x14ac:dyDescent="0.25">
      <c r="A23" s="117" t="s">
        <v>100</v>
      </c>
      <c r="B23" s="113" t="s">
        <v>76</v>
      </c>
      <c r="C23" s="10" t="s">
        <v>35</v>
      </c>
      <c r="D23" s="36" t="s">
        <v>567</v>
      </c>
      <c r="E23" s="10" t="s">
        <v>85</v>
      </c>
    </row>
    <row r="24" spans="1:5" ht="25.5" x14ac:dyDescent="0.25">
      <c r="A24" s="118"/>
      <c r="B24" s="113"/>
      <c r="C24" s="10" t="s">
        <v>82</v>
      </c>
      <c r="D24" s="36" t="s">
        <v>568</v>
      </c>
      <c r="E24" s="10" t="s">
        <v>83</v>
      </c>
    </row>
    <row r="25" spans="1:5" ht="25.5" x14ac:dyDescent="0.25">
      <c r="A25" s="118"/>
      <c r="B25" s="113"/>
      <c r="C25" s="10" t="s">
        <v>84</v>
      </c>
      <c r="D25" s="36" t="s">
        <v>569</v>
      </c>
      <c r="E25" s="10" t="s">
        <v>86</v>
      </c>
    </row>
    <row r="26" spans="1:5" ht="25.5" x14ac:dyDescent="0.25">
      <c r="A26" s="118"/>
      <c r="B26" s="113" t="s">
        <v>77</v>
      </c>
      <c r="C26" s="10" t="s">
        <v>34</v>
      </c>
      <c r="D26" s="36" t="s">
        <v>570</v>
      </c>
      <c r="E26" s="10" t="s">
        <v>88</v>
      </c>
    </row>
    <row r="27" spans="1:5" ht="25.5" x14ac:dyDescent="0.25">
      <c r="A27" s="118"/>
      <c r="B27" s="113"/>
      <c r="C27" s="10" t="s">
        <v>95</v>
      </c>
      <c r="D27" s="36" t="s">
        <v>571</v>
      </c>
      <c r="E27" s="10" t="s">
        <v>89</v>
      </c>
    </row>
    <row r="28" spans="1:5" x14ac:dyDescent="0.25">
      <c r="A28" s="118"/>
      <c r="B28" s="109" t="s">
        <v>94</v>
      </c>
      <c r="C28" s="10" t="s">
        <v>90</v>
      </c>
      <c r="D28" s="36" t="s">
        <v>572</v>
      </c>
      <c r="E28" s="10" t="s">
        <v>92</v>
      </c>
    </row>
    <row r="29" spans="1:5" ht="25.5" x14ac:dyDescent="0.25">
      <c r="A29" s="118"/>
      <c r="B29" s="109"/>
      <c r="C29" s="10" t="s">
        <v>95</v>
      </c>
      <c r="D29" s="36" t="s">
        <v>571</v>
      </c>
      <c r="E29" s="10" t="s">
        <v>91</v>
      </c>
    </row>
    <row r="30" spans="1:5" ht="25.5" x14ac:dyDescent="0.25">
      <c r="A30" s="118"/>
      <c r="B30" s="109"/>
      <c r="C30" s="10" t="s">
        <v>81</v>
      </c>
      <c r="D30" s="36" t="s">
        <v>573</v>
      </c>
      <c r="E30" s="10" t="s">
        <v>93</v>
      </c>
    </row>
    <row r="31" spans="1:5" ht="25.5" x14ac:dyDescent="0.25">
      <c r="A31" s="118"/>
      <c r="B31" s="109"/>
      <c r="C31" s="10" t="s">
        <v>82</v>
      </c>
      <c r="D31" s="36" t="s">
        <v>568</v>
      </c>
      <c r="E31" s="10" t="s">
        <v>83</v>
      </c>
    </row>
    <row r="32" spans="1:5" ht="25.5" x14ac:dyDescent="0.25">
      <c r="A32" s="118"/>
      <c r="B32" s="109"/>
      <c r="C32" s="10" t="s">
        <v>84</v>
      </c>
      <c r="D32" s="36" t="s">
        <v>569</v>
      </c>
      <c r="E32" s="10" t="s">
        <v>86</v>
      </c>
    </row>
    <row r="33" spans="1:5" ht="25.5" x14ac:dyDescent="0.25">
      <c r="A33" s="118"/>
      <c r="B33" s="109" t="s">
        <v>57</v>
      </c>
      <c r="C33" s="10" t="s">
        <v>95</v>
      </c>
      <c r="D33" s="36" t="s">
        <v>571</v>
      </c>
      <c r="E33" s="10" t="s">
        <v>89</v>
      </c>
    </row>
    <row r="34" spans="1:5" x14ac:dyDescent="0.25">
      <c r="A34" s="118"/>
      <c r="B34" s="109"/>
      <c r="C34" s="10" t="s">
        <v>90</v>
      </c>
      <c r="D34" s="36" t="s">
        <v>572</v>
      </c>
      <c r="E34" s="10" t="s">
        <v>96</v>
      </c>
    </row>
    <row r="35" spans="1:5" ht="25.5" x14ac:dyDescent="0.25">
      <c r="A35" s="118"/>
      <c r="B35" s="109"/>
      <c r="C35" s="10" t="s">
        <v>81</v>
      </c>
      <c r="D35" s="36" t="s">
        <v>573</v>
      </c>
      <c r="E35" s="10" t="s">
        <v>97</v>
      </c>
    </row>
    <row r="36" spans="1:5" ht="25.5" x14ac:dyDescent="0.25">
      <c r="A36" s="118"/>
      <c r="B36" s="109"/>
      <c r="C36" s="10" t="s">
        <v>82</v>
      </c>
      <c r="D36" s="36" t="s">
        <v>568</v>
      </c>
      <c r="E36" s="10" t="s">
        <v>98</v>
      </c>
    </row>
    <row r="37" spans="1:5" ht="25.5" x14ac:dyDescent="0.25">
      <c r="A37" s="118"/>
      <c r="B37" s="109"/>
      <c r="C37" s="10" t="s">
        <v>84</v>
      </c>
      <c r="D37" s="36" t="s">
        <v>569</v>
      </c>
      <c r="E37" s="10" t="s">
        <v>86</v>
      </c>
    </row>
    <row r="38" spans="1:5" ht="25.5" x14ac:dyDescent="0.25">
      <c r="A38" s="118"/>
      <c r="B38" s="114" t="s">
        <v>99</v>
      </c>
      <c r="C38" s="10" t="s">
        <v>95</v>
      </c>
      <c r="D38" s="36" t="s">
        <v>571</v>
      </c>
      <c r="E38" s="10" t="s">
        <v>91</v>
      </c>
    </row>
    <row r="39" spans="1:5" x14ac:dyDescent="0.25">
      <c r="A39" s="118"/>
      <c r="B39" s="115"/>
      <c r="C39" s="10" t="s">
        <v>90</v>
      </c>
      <c r="D39" s="36" t="s">
        <v>572</v>
      </c>
      <c r="E39" s="10" t="s">
        <v>92</v>
      </c>
    </row>
    <row r="40" spans="1:5" ht="25.5" x14ac:dyDescent="0.25">
      <c r="A40" s="118"/>
      <c r="B40" s="115"/>
      <c r="C40" s="10" t="s">
        <v>81</v>
      </c>
      <c r="D40" s="36" t="s">
        <v>573</v>
      </c>
      <c r="E40" s="10" t="s">
        <v>93</v>
      </c>
    </row>
    <row r="41" spans="1:5" ht="25.5" x14ac:dyDescent="0.25">
      <c r="A41" s="118"/>
      <c r="B41" s="115"/>
      <c r="C41" s="10" t="s">
        <v>82</v>
      </c>
      <c r="D41" s="36" t="s">
        <v>568</v>
      </c>
      <c r="E41" s="10" t="s">
        <v>83</v>
      </c>
    </row>
    <row r="42" spans="1:5" ht="25.5" x14ac:dyDescent="0.25">
      <c r="A42" s="118"/>
      <c r="B42" s="115"/>
      <c r="C42" s="10" t="s">
        <v>84</v>
      </c>
      <c r="D42" s="36" t="s">
        <v>569</v>
      </c>
      <c r="E42" s="10" t="s">
        <v>86</v>
      </c>
    </row>
    <row r="43" spans="1:5" x14ac:dyDescent="0.25">
      <c r="A43" s="118"/>
      <c r="B43" s="116"/>
      <c r="C43" s="108" t="s">
        <v>690</v>
      </c>
      <c r="D43" s="36" t="s">
        <v>689</v>
      </c>
      <c r="E43" s="10" t="s">
        <v>695</v>
      </c>
    </row>
  </sheetData>
  <mergeCells count="9">
    <mergeCell ref="B38:B43"/>
    <mergeCell ref="A23:A43"/>
    <mergeCell ref="B28:B32"/>
    <mergeCell ref="B33:B37"/>
    <mergeCell ref="A4:D4"/>
    <mergeCell ref="A12:A13"/>
    <mergeCell ref="A16:A20"/>
    <mergeCell ref="B23:B25"/>
    <mergeCell ref="B26:B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23"/>
  <sheetViews>
    <sheetView workbookViewId="0">
      <selection activeCell="B3" sqref="B3:B15"/>
    </sheetView>
  </sheetViews>
  <sheetFormatPr defaultRowHeight="15" x14ac:dyDescent="0.25"/>
  <cols>
    <col min="2" max="2" width="55" customWidth="1"/>
    <col min="3" max="3" width="73.5703125" customWidth="1"/>
    <col min="4" max="4" width="30.85546875" bestFit="1" customWidth="1"/>
  </cols>
  <sheetData>
    <row r="1" spans="2:4" ht="15.75" thickBot="1" x14ac:dyDescent="0.3">
      <c r="B1" s="3"/>
      <c r="C1" s="3"/>
      <c r="D1" s="3"/>
    </row>
    <row r="2" spans="2:4" x14ac:dyDescent="0.25">
      <c r="B2" s="9" t="s">
        <v>612</v>
      </c>
      <c r="C2" s="8" t="s">
        <v>610</v>
      </c>
      <c r="D2" s="7" t="s">
        <v>611</v>
      </c>
    </row>
    <row r="3" spans="2:4" x14ac:dyDescent="0.25">
      <c r="B3" s="119" t="s">
        <v>33</v>
      </c>
      <c r="C3" s="6" t="s">
        <v>32</v>
      </c>
      <c r="D3" s="2" t="s">
        <v>31</v>
      </c>
    </row>
    <row r="4" spans="2:4" x14ac:dyDescent="0.25">
      <c r="B4" s="119"/>
      <c r="C4" s="6" t="s">
        <v>30</v>
      </c>
      <c r="D4" s="2" t="s">
        <v>29</v>
      </c>
    </row>
    <row r="5" spans="2:4" x14ac:dyDescent="0.25">
      <c r="B5" s="119"/>
      <c r="C5" s="6" t="s">
        <v>28</v>
      </c>
      <c r="D5" s="2" t="s">
        <v>27</v>
      </c>
    </row>
    <row r="6" spans="2:4" x14ac:dyDescent="0.25">
      <c r="B6" s="119"/>
      <c r="C6" s="6" t="s">
        <v>26</v>
      </c>
      <c r="D6" s="2" t="s">
        <v>25</v>
      </c>
    </row>
    <row r="7" spans="2:4" x14ac:dyDescent="0.25">
      <c r="B7" s="119"/>
      <c r="C7" s="6" t="s">
        <v>24</v>
      </c>
      <c r="D7" s="2" t="s">
        <v>23</v>
      </c>
    </row>
    <row r="8" spans="2:4" x14ac:dyDescent="0.25">
      <c r="B8" s="119"/>
      <c r="C8" s="6" t="s">
        <v>22</v>
      </c>
      <c r="D8" s="2" t="s">
        <v>21</v>
      </c>
    </row>
    <row r="9" spans="2:4" x14ac:dyDescent="0.25">
      <c r="B9" s="119"/>
      <c r="C9" s="6" t="s">
        <v>20</v>
      </c>
      <c r="D9" s="2" t="s">
        <v>19</v>
      </c>
    </row>
    <row r="10" spans="2:4" x14ac:dyDescent="0.25">
      <c r="B10" s="119"/>
      <c r="C10" s="6" t="s">
        <v>18</v>
      </c>
      <c r="D10" s="2" t="s">
        <v>17</v>
      </c>
    </row>
    <row r="11" spans="2:4" x14ac:dyDescent="0.25">
      <c r="B11" s="119"/>
      <c r="C11" s="6" t="s">
        <v>16</v>
      </c>
      <c r="D11" s="2" t="s">
        <v>15</v>
      </c>
    </row>
    <row r="12" spans="2:4" x14ac:dyDescent="0.25">
      <c r="B12" s="119"/>
      <c r="C12" s="6" t="s">
        <v>14</v>
      </c>
      <c r="D12" s="2" t="s">
        <v>13</v>
      </c>
    </row>
    <row r="13" spans="2:4" x14ac:dyDescent="0.25">
      <c r="B13" s="119"/>
      <c r="C13" s="6" t="s">
        <v>12</v>
      </c>
      <c r="D13" s="2" t="s">
        <v>11</v>
      </c>
    </row>
    <row r="14" spans="2:4" x14ac:dyDescent="0.25">
      <c r="B14" s="119"/>
      <c r="C14" s="6" t="s">
        <v>10</v>
      </c>
      <c r="D14" s="2" t="s">
        <v>9</v>
      </c>
    </row>
    <row r="15" spans="2:4" x14ac:dyDescent="0.25">
      <c r="B15" s="119"/>
      <c r="C15" s="6" t="s">
        <v>8</v>
      </c>
      <c r="D15" s="2" t="s">
        <v>7</v>
      </c>
    </row>
    <row r="17" spans="2:4" ht="15.75" thickBot="1" x14ac:dyDescent="0.3">
      <c r="B17" s="3"/>
      <c r="C17" s="3"/>
      <c r="D17" s="3"/>
    </row>
    <row r="18" spans="2:4" x14ac:dyDescent="0.25">
      <c r="B18" s="5" t="s">
        <v>6</v>
      </c>
      <c r="C18" s="8" t="s">
        <v>613</v>
      </c>
      <c r="D18" s="4"/>
    </row>
    <row r="19" spans="2:4" x14ac:dyDescent="0.25">
      <c r="B19" s="120" t="s">
        <v>5</v>
      </c>
      <c r="C19" s="2" t="s">
        <v>4</v>
      </c>
      <c r="D19" s="4"/>
    </row>
    <row r="20" spans="2:4" x14ac:dyDescent="0.25">
      <c r="B20" s="120"/>
      <c r="C20" s="2" t="s">
        <v>3</v>
      </c>
      <c r="D20" s="3"/>
    </row>
    <row r="21" spans="2:4" x14ac:dyDescent="0.25">
      <c r="B21" s="120"/>
      <c r="C21" s="2" t="s">
        <v>2</v>
      </c>
      <c r="D21" s="3"/>
    </row>
    <row r="22" spans="2:4" x14ac:dyDescent="0.25">
      <c r="B22" s="120"/>
      <c r="C22" s="2" t="s">
        <v>1</v>
      </c>
    </row>
    <row r="23" spans="2:4" ht="15.75" thickBot="1" x14ac:dyDescent="0.3">
      <c r="B23" s="121"/>
      <c r="C23" s="1" t="s">
        <v>0</v>
      </c>
    </row>
  </sheetData>
  <mergeCells count="2">
    <mergeCell ref="B3:B15"/>
    <mergeCell ref="B19:B2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8"/>
  <sheetViews>
    <sheetView workbookViewId="0">
      <selection activeCell="C31" sqref="C31"/>
    </sheetView>
  </sheetViews>
  <sheetFormatPr defaultRowHeight="15" x14ac:dyDescent="0.25"/>
  <cols>
    <col min="1" max="1" width="42.28515625" customWidth="1"/>
    <col min="2" max="2" width="35.140625" customWidth="1"/>
    <col min="3" max="3" width="33.42578125" customWidth="1"/>
  </cols>
  <sheetData>
    <row r="1" spans="1:3" ht="15.75" thickBot="1" x14ac:dyDescent="0.3">
      <c r="A1" s="125" t="s">
        <v>614</v>
      </c>
      <c r="B1" s="125"/>
      <c r="C1" s="125"/>
    </row>
    <row r="2" spans="1:3" ht="15.75" x14ac:dyDescent="0.25">
      <c r="A2" s="122" t="s">
        <v>615</v>
      </c>
      <c r="B2" s="123"/>
      <c r="C2" s="124"/>
    </row>
    <row r="3" spans="1:3" ht="15.75" x14ac:dyDescent="0.25">
      <c r="A3" s="20" t="s">
        <v>56</v>
      </c>
      <c r="B3" s="19" t="s">
        <v>55</v>
      </c>
      <c r="C3" s="18" t="s">
        <v>54</v>
      </c>
    </row>
    <row r="4" spans="1:3" ht="15.75" thickBot="1" x14ac:dyDescent="0.3">
      <c r="A4" s="22" t="s">
        <v>617</v>
      </c>
      <c r="B4" s="38">
        <v>43892</v>
      </c>
      <c r="C4" s="39">
        <v>44257</v>
      </c>
    </row>
    <row r="5" spans="1:3" ht="15.75" thickBot="1" x14ac:dyDescent="0.3">
      <c r="A5" s="126"/>
      <c r="B5" s="126"/>
      <c r="C5" s="126"/>
    </row>
    <row r="6" spans="1:3" ht="15.75" x14ac:dyDescent="0.25">
      <c r="A6" s="122" t="s">
        <v>616</v>
      </c>
      <c r="B6" s="123"/>
      <c r="C6" s="124"/>
    </row>
    <row r="7" spans="1:3" ht="15.75" thickBot="1" x14ac:dyDescent="0.3">
      <c r="A7" s="22" t="s">
        <v>53</v>
      </c>
      <c r="B7" s="127" t="s">
        <v>693</v>
      </c>
      <c r="C7" s="128"/>
    </row>
    <row r="8" spans="1:3" ht="15.75" thickBot="1" x14ac:dyDescent="0.3">
      <c r="A8" s="126"/>
      <c r="B8" s="126"/>
      <c r="C8" s="126"/>
    </row>
    <row r="9" spans="1:3" ht="15.75" x14ac:dyDescent="0.25">
      <c r="A9" s="122" t="s">
        <v>618</v>
      </c>
      <c r="B9" s="123"/>
      <c r="C9" s="124"/>
    </row>
    <row r="10" spans="1:3" ht="31.5" x14ac:dyDescent="0.25">
      <c r="A10" s="20" t="s">
        <v>619</v>
      </c>
      <c r="B10" s="19" t="s">
        <v>624</v>
      </c>
      <c r="C10" s="18" t="s">
        <v>625</v>
      </c>
    </row>
    <row r="11" spans="1:3" x14ac:dyDescent="0.25">
      <c r="A11" s="21" t="s">
        <v>57</v>
      </c>
      <c r="B11" s="88">
        <f>'Plano Aquisições_ DETALHADO'!N16</f>
        <v>742948.717948718</v>
      </c>
      <c r="C11" s="89">
        <f>B11</f>
        <v>742948.717948718</v>
      </c>
    </row>
    <row r="12" spans="1:3" x14ac:dyDescent="0.25">
      <c r="A12" s="17" t="s">
        <v>623</v>
      </c>
      <c r="B12" s="88">
        <f>'Plano Aquisições_ DETALHADO'!N68</f>
        <v>2256748.8615384614</v>
      </c>
      <c r="C12" s="89">
        <f t="shared" ref="C12:C15" si="0">B12</f>
        <v>2256748.8615384614</v>
      </c>
    </row>
    <row r="13" spans="1:3" x14ac:dyDescent="0.25">
      <c r="A13" s="21" t="s">
        <v>622</v>
      </c>
      <c r="B13" s="88">
        <f>'Plano Aquisições_ DETALHADO'!N101</f>
        <v>383684.91282051284</v>
      </c>
      <c r="C13" s="89">
        <f t="shared" si="0"/>
        <v>383684.91282051284</v>
      </c>
    </row>
    <row r="14" spans="1:3" x14ac:dyDescent="0.25">
      <c r="A14" s="21" t="s">
        <v>621</v>
      </c>
      <c r="B14" s="88">
        <f>'Plano Aquisições_ DETALHADO'!N248</f>
        <v>1897765.7410256413</v>
      </c>
      <c r="C14" s="89">
        <f t="shared" si="0"/>
        <v>1897765.7410256413</v>
      </c>
    </row>
    <row r="15" spans="1:3" x14ac:dyDescent="0.25">
      <c r="A15" s="21" t="s">
        <v>620</v>
      </c>
      <c r="B15" s="88">
        <f>'Plano Aquisições_ DETALHADO'!N357</f>
        <v>1297401.0256410257</v>
      </c>
      <c r="C15" s="89">
        <f t="shared" si="0"/>
        <v>1297401.0256410257</v>
      </c>
    </row>
    <row r="16" spans="1:3" ht="16.5" thickBot="1" x14ac:dyDescent="0.3">
      <c r="A16" s="16" t="s">
        <v>51</v>
      </c>
      <c r="B16" s="92">
        <f>SUM(B11:B15)</f>
        <v>6578549.2589743594</v>
      </c>
      <c r="C16" s="92">
        <f>SUM(C11:C15)</f>
        <v>6578549.2589743594</v>
      </c>
    </row>
    <row r="17" spans="1:3" ht="15.75" thickBot="1" x14ac:dyDescent="0.3"/>
    <row r="18" spans="1:3" ht="15.75" x14ac:dyDescent="0.25">
      <c r="A18" s="122" t="s">
        <v>52</v>
      </c>
      <c r="B18" s="123"/>
      <c r="C18" s="124"/>
    </row>
    <row r="19" spans="1:3" ht="31.5" x14ac:dyDescent="0.25">
      <c r="A19" s="20" t="s">
        <v>626</v>
      </c>
      <c r="B19" s="19" t="s">
        <v>624</v>
      </c>
      <c r="C19" s="18" t="s">
        <v>625</v>
      </c>
    </row>
    <row r="20" spans="1:3" x14ac:dyDescent="0.25">
      <c r="A20" s="95" t="s">
        <v>4</v>
      </c>
      <c r="B20" s="88">
        <f>'Plano Aquisições_ DETALHADO'!N30+'Plano Aquisições_ DETALHADO'!N74+'Plano Aquisições_ DETALHADO'!N125+'Plano Aquisições_ DETALHADO'!N260</f>
        <v>971056.55384615378</v>
      </c>
      <c r="C20" s="89">
        <f>B20</f>
        <v>971056.55384615378</v>
      </c>
    </row>
    <row r="21" spans="1:3" x14ac:dyDescent="0.25">
      <c r="A21" s="95" t="s">
        <v>3</v>
      </c>
      <c r="B21" s="88">
        <f>'Plano Aquisições_ DETALHADO'!N15+'Plano Aquisições_ DETALHADO'!N60+'Plano Aquisições_ DETALHADO'!N95+'Plano Aquisições_ DETALHADO'!N201+'Plano Aquisições_ DETALHADO'!N340</f>
        <v>3917194.5025641033</v>
      </c>
      <c r="C21" s="89">
        <f t="shared" ref="C21:C27" si="1">B21</f>
        <v>3917194.5025641033</v>
      </c>
    </row>
    <row r="22" spans="1:3" x14ac:dyDescent="0.25">
      <c r="A22" s="95" t="s">
        <v>2</v>
      </c>
      <c r="B22" s="88">
        <f>'Plano Aquisições_ DETALHADO'!N63+'Plano Aquisições_ DETALHADO'!N204</f>
        <v>407820.51282051281</v>
      </c>
      <c r="C22" s="89">
        <f t="shared" si="1"/>
        <v>407820.51282051281</v>
      </c>
    </row>
    <row r="23" spans="1:3" x14ac:dyDescent="0.25">
      <c r="A23" s="95" t="s">
        <v>1</v>
      </c>
      <c r="B23" s="88">
        <f>'Plano Aquisições_ DETALHADO'!N65+'Plano Aquisições_ DETALHADO'!N98+'Plano Aquisições_ DETALHADO'!N232+'Plano Aquisições_ DETALHADO'!N354</f>
        <v>289659.12820512819</v>
      </c>
      <c r="C23" s="89">
        <f t="shared" si="1"/>
        <v>289659.12820512819</v>
      </c>
    </row>
    <row r="24" spans="1:3" x14ac:dyDescent="0.25">
      <c r="A24" s="95" t="s">
        <v>0</v>
      </c>
      <c r="B24" s="88">
        <f>'Plano Aquisições_ DETALHADO'!N100+'Plano Aquisições_ DETALHADO'!N237+'Plano Aquisições_ DETALHADO'!N356</f>
        <v>14371.794871794873</v>
      </c>
      <c r="C24" s="89">
        <f t="shared" si="1"/>
        <v>14371.794871794873</v>
      </c>
    </row>
    <row r="25" spans="1:3" x14ac:dyDescent="0.25">
      <c r="A25" s="95" t="s">
        <v>634</v>
      </c>
      <c r="B25" s="88">
        <f>'Plano Aquisições_ DETALHADO'!N241</f>
        <v>6500</v>
      </c>
      <c r="C25" s="89">
        <f>B25</f>
        <v>6500</v>
      </c>
    </row>
    <row r="26" spans="1:3" x14ac:dyDescent="0.25">
      <c r="A26" s="95" t="s">
        <v>633</v>
      </c>
      <c r="B26" s="88">
        <f>'Plano Aquisições_ DETALHADO'!N67+'Plano Aquisições_ DETALHADO'!N243</f>
        <v>29743.589743589742</v>
      </c>
      <c r="C26" s="89">
        <f t="shared" si="1"/>
        <v>29743.589743589742</v>
      </c>
    </row>
    <row r="27" spans="1:3" x14ac:dyDescent="0.25">
      <c r="A27" s="95" t="s">
        <v>685</v>
      </c>
      <c r="B27" s="88">
        <f>'Plano Aquisições_ DETALHADO'!N244+'Plano Aquisições_ DETALHADO'!N245+'Plano Aquisições_ DETALHADO'!N246+'Plano Aquisições_ DETALHADO'!N247</f>
        <v>942203.17692307697</v>
      </c>
      <c r="C27" s="89">
        <f t="shared" si="1"/>
        <v>942203.17692307697</v>
      </c>
    </row>
    <row r="28" spans="1:3" ht="16.5" thickBot="1" x14ac:dyDescent="0.3">
      <c r="A28" s="16" t="s">
        <v>51</v>
      </c>
      <c r="B28" s="92">
        <f>SUM(B20:B27)</f>
        <v>6578549.2589743594</v>
      </c>
      <c r="C28" s="93">
        <f>SUM(C20:C27)</f>
        <v>6578549.2589743594</v>
      </c>
    </row>
  </sheetData>
  <mergeCells count="8">
    <mergeCell ref="A9:C9"/>
    <mergeCell ref="A18:C18"/>
    <mergeCell ref="A1:C1"/>
    <mergeCell ref="A2:C2"/>
    <mergeCell ref="A5:C5"/>
    <mergeCell ref="A6:C6"/>
    <mergeCell ref="B7:C7"/>
    <mergeCell ref="A8:C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T360"/>
  <sheetViews>
    <sheetView showGridLines="0" zoomScale="90" zoomScaleNormal="90" workbookViewId="0">
      <selection activeCell="C1" sqref="C1"/>
    </sheetView>
  </sheetViews>
  <sheetFormatPr defaultRowHeight="11.25" x14ac:dyDescent="0.2"/>
  <cols>
    <col min="1" max="1" width="1.5703125" style="41" customWidth="1"/>
    <col min="2" max="2" width="9.5703125" style="40" customWidth="1"/>
    <col min="3" max="3" width="6.5703125" style="40" customWidth="1"/>
    <col min="4" max="4" width="28.5703125" style="41" customWidth="1"/>
    <col min="5" max="5" width="7.42578125" style="40" customWidth="1"/>
    <col min="6" max="6" width="24.28515625" style="41" customWidth="1"/>
    <col min="7" max="7" width="44.42578125" style="41" customWidth="1"/>
    <col min="8" max="8" width="31.42578125" style="41" customWidth="1"/>
    <col min="9" max="9" width="16.28515625" style="41" customWidth="1"/>
    <col min="10" max="10" width="7.28515625" style="40" customWidth="1"/>
    <col min="11" max="11" width="8.42578125" style="41" customWidth="1"/>
    <col min="12" max="12" width="12.42578125" style="40" customWidth="1"/>
    <col min="13" max="13" width="18.5703125" style="42" customWidth="1"/>
    <col min="14" max="14" width="12.5703125" style="42" customWidth="1"/>
    <col min="15" max="15" width="9.42578125" style="40" customWidth="1"/>
    <col min="16" max="16" width="11.7109375" style="40" customWidth="1"/>
    <col min="17" max="17" width="9.140625" style="41"/>
    <col min="18" max="18" width="9.140625" style="40"/>
    <col min="19" max="19" width="13.28515625" style="41" bestFit="1" customWidth="1"/>
    <col min="20" max="20" width="17.85546875" style="40" bestFit="1" customWidth="1"/>
    <col min="21" max="16384" width="9.140625" style="41"/>
  </cols>
  <sheetData>
    <row r="2" spans="2:20" ht="15" customHeight="1" x14ac:dyDescent="0.2">
      <c r="B2" s="61">
        <v>1</v>
      </c>
      <c r="C2" s="62"/>
      <c r="D2" s="63" t="s">
        <v>638</v>
      </c>
      <c r="E2" s="86"/>
      <c r="F2" s="63"/>
      <c r="G2" s="63"/>
      <c r="H2" s="63"/>
      <c r="I2" s="63"/>
      <c r="J2" s="63"/>
      <c r="K2" s="63"/>
      <c r="L2" s="63"/>
      <c r="M2" s="63"/>
      <c r="N2" s="90"/>
      <c r="O2" s="63"/>
      <c r="P2" s="63"/>
      <c r="Q2" s="97"/>
      <c r="R2" s="86"/>
      <c r="S2" s="63"/>
      <c r="T2" s="64"/>
    </row>
    <row r="3" spans="2:20" ht="15" customHeight="1" x14ac:dyDescent="0.2">
      <c r="B3" s="133" t="s">
        <v>58</v>
      </c>
      <c r="C3" s="129" t="s">
        <v>74</v>
      </c>
      <c r="D3" s="129" t="s">
        <v>59</v>
      </c>
      <c r="E3" s="45"/>
      <c r="F3" s="129" t="s">
        <v>60</v>
      </c>
      <c r="G3" s="129" t="s">
        <v>648</v>
      </c>
      <c r="H3" s="129" t="s">
        <v>61</v>
      </c>
      <c r="I3" s="129" t="s">
        <v>75</v>
      </c>
      <c r="J3" s="129" t="s">
        <v>62</v>
      </c>
      <c r="K3" s="129" t="s">
        <v>63</v>
      </c>
      <c r="L3" s="129" t="s">
        <v>64</v>
      </c>
      <c r="M3" s="132" t="s">
        <v>65</v>
      </c>
      <c r="N3" s="132"/>
      <c r="O3" s="132"/>
      <c r="P3" s="129" t="s">
        <v>66</v>
      </c>
      <c r="Q3" s="130" t="s">
        <v>67</v>
      </c>
      <c r="R3" s="130"/>
      <c r="S3" s="129" t="s">
        <v>68</v>
      </c>
      <c r="T3" s="131" t="s">
        <v>43</v>
      </c>
    </row>
    <row r="4" spans="2:20" ht="45" x14ac:dyDescent="0.2">
      <c r="B4" s="133"/>
      <c r="C4" s="129"/>
      <c r="D4" s="129"/>
      <c r="E4" s="45" t="s">
        <v>59</v>
      </c>
      <c r="F4" s="129"/>
      <c r="G4" s="129"/>
      <c r="H4" s="129"/>
      <c r="I4" s="129"/>
      <c r="J4" s="129"/>
      <c r="K4" s="129"/>
      <c r="L4" s="129"/>
      <c r="M4" s="43" t="s">
        <v>69</v>
      </c>
      <c r="N4" s="43" t="s">
        <v>70</v>
      </c>
      <c r="O4" s="44" t="s">
        <v>71</v>
      </c>
      <c r="P4" s="129"/>
      <c r="Q4" s="94" t="s">
        <v>72</v>
      </c>
      <c r="R4" s="100" t="s">
        <v>73</v>
      </c>
      <c r="S4" s="129"/>
      <c r="T4" s="131"/>
    </row>
    <row r="5" spans="2:20" x14ac:dyDescent="0.2">
      <c r="B5" s="78">
        <v>2</v>
      </c>
      <c r="C5" s="40">
        <v>93518</v>
      </c>
      <c r="D5" s="41" t="s">
        <v>493</v>
      </c>
      <c r="E5" s="40" t="str">
        <f>LEFT(D5,3)</f>
        <v>2.5</v>
      </c>
      <c r="F5" s="41" t="s">
        <v>541</v>
      </c>
      <c r="G5" s="41" t="s">
        <v>102</v>
      </c>
      <c r="H5" s="41" t="s">
        <v>103</v>
      </c>
      <c r="J5" s="40" t="s">
        <v>647</v>
      </c>
      <c r="L5" s="40" t="str">
        <f>IF(M5&lt;=1000000,Instruções!$D$34,Instruções!$D$35)</f>
        <v>Shopping</v>
      </c>
      <c r="M5" s="42">
        <v>600000</v>
      </c>
      <c r="N5" s="42">
        <f t="shared" ref="N5:N14" si="0">M5/3.9</f>
        <v>153846.15384615384</v>
      </c>
      <c r="O5" s="46">
        <v>1</v>
      </c>
      <c r="P5" s="40" t="s">
        <v>45</v>
      </c>
      <c r="Q5" s="98">
        <v>44105</v>
      </c>
      <c r="T5" s="66" t="s">
        <v>42</v>
      </c>
    </row>
    <row r="6" spans="2:20" x14ac:dyDescent="0.2">
      <c r="B6" s="78">
        <v>2</v>
      </c>
      <c r="C6" s="40">
        <v>93721</v>
      </c>
      <c r="D6" s="41" t="s">
        <v>494</v>
      </c>
      <c r="E6" s="40" t="str">
        <f t="shared" ref="E6:E14" si="1">LEFT(D6,3)</f>
        <v>2.3</v>
      </c>
      <c r="F6" s="41" t="s">
        <v>516</v>
      </c>
      <c r="G6" s="41" t="s">
        <v>104</v>
      </c>
      <c r="H6" s="41" t="s">
        <v>580</v>
      </c>
      <c r="J6" s="40" t="s">
        <v>647</v>
      </c>
      <c r="L6" s="40" t="str">
        <f>IF(M6&lt;=1000000,Instruções!$D$34,Instruções!$D$35)</f>
        <v>Shopping</v>
      </c>
      <c r="M6" s="42">
        <v>627500</v>
      </c>
      <c r="N6" s="42">
        <f t="shared" si="0"/>
        <v>160897.43589743591</v>
      </c>
      <c r="O6" s="46">
        <v>1</v>
      </c>
      <c r="P6" s="40" t="s">
        <v>45</v>
      </c>
      <c r="Q6" s="98">
        <v>44013</v>
      </c>
      <c r="T6" s="66" t="s">
        <v>42</v>
      </c>
    </row>
    <row r="7" spans="2:20" x14ac:dyDescent="0.2">
      <c r="B7" s="78">
        <v>2</v>
      </c>
      <c r="C7" s="40">
        <v>93954</v>
      </c>
      <c r="D7" s="41" t="s">
        <v>493</v>
      </c>
      <c r="E7" s="40" t="str">
        <f t="shared" si="1"/>
        <v>2.5</v>
      </c>
      <c r="F7" s="41" t="s">
        <v>537</v>
      </c>
      <c r="G7" s="41" t="s">
        <v>105</v>
      </c>
      <c r="H7" s="41" t="s">
        <v>106</v>
      </c>
      <c r="J7" s="40" t="s">
        <v>647</v>
      </c>
      <c r="L7" s="40" t="str">
        <f>IF(M7&lt;=1000000,Instruções!$D$34,Instruções!$D$35)</f>
        <v>Shopping</v>
      </c>
      <c r="M7" s="42">
        <v>150000</v>
      </c>
      <c r="N7" s="42">
        <f t="shared" si="0"/>
        <v>38461.538461538461</v>
      </c>
      <c r="O7" s="46">
        <v>1</v>
      </c>
      <c r="P7" s="40" t="s">
        <v>45</v>
      </c>
      <c r="Q7" s="98">
        <v>44013</v>
      </c>
      <c r="T7" s="66" t="s">
        <v>42</v>
      </c>
    </row>
    <row r="8" spans="2:20" x14ac:dyDescent="0.2">
      <c r="B8" s="78">
        <v>2</v>
      </c>
      <c r="C8" s="40">
        <v>94015</v>
      </c>
      <c r="D8" s="41" t="s">
        <v>494</v>
      </c>
      <c r="E8" s="40" t="str">
        <f t="shared" si="1"/>
        <v>2.3</v>
      </c>
      <c r="F8" s="41" t="s">
        <v>519</v>
      </c>
      <c r="G8" s="41" t="s">
        <v>104</v>
      </c>
      <c r="H8" s="41" t="s">
        <v>581</v>
      </c>
      <c r="I8" s="41" t="s">
        <v>107</v>
      </c>
      <c r="J8" s="40" t="s">
        <v>647</v>
      </c>
      <c r="L8" s="40" t="str">
        <f>IF(M8&lt;=1000000,Instruções!$D$34,Instruções!$D$35)</f>
        <v>Shopping</v>
      </c>
      <c r="M8" s="42">
        <v>240000</v>
      </c>
      <c r="N8" s="42">
        <f t="shared" si="0"/>
        <v>61538.461538461539</v>
      </c>
      <c r="O8" s="46">
        <v>1</v>
      </c>
      <c r="P8" s="40" t="s">
        <v>45</v>
      </c>
      <c r="Q8" s="98">
        <v>44044</v>
      </c>
      <c r="T8" s="66" t="s">
        <v>42</v>
      </c>
    </row>
    <row r="9" spans="2:20" x14ac:dyDescent="0.2">
      <c r="B9" s="78">
        <v>2</v>
      </c>
      <c r="C9" s="40">
        <v>94019</v>
      </c>
      <c r="D9" s="41" t="s">
        <v>494</v>
      </c>
      <c r="E9" s="40" t="str">
        <f t="shared" si="1"/>
        <v>2.3</v>
      </c>
      <c r="F9" s="41" t="s">
        <v>516</v>
      </c>
      <c r="G9" s="41" t="s">
        <v>108</v>
      </c>
      <c r="H9" s="41" t="s">
        <v>582</v>
      </c>
      <c r="I9" s="41" t="s">
        <v>109</v>
      </c>
      <c r="J9" s="40" t="s">
        <v>647</v>
      </c>
      <c r="L9" s="40" t="str">
        <f>IF(M9&lt;=1000000,Instruções!$D$34,Instruções!$D$35)</f>
        <v>Shopping</v>
      </c>
      <c r="M9" s="42">
        <v>200000</v>
      </c>
      <c r="N9" s="42">
        <f t="shared" si="0"/>
        <v>51282.051282051281</v>
      </c>
      <c r="O9" s="46">
        <v>1</v>
      </c>
      <c r="P9" s="40" t="s">
        <v>45</v>
      </c>
      <c r="Q9" s="98">
        <v>44044</v>
      </c>
      <c r="T9" s="66" t="s">
        <v>42</v>
      </c>
    </row>
    <row r="10" spans="2:20" x14ac:dyDescent="0.2">
      <c r="B10" s="78">
        <v>2</v>
      </c>
      <c r="C10" s="40">
        <v>94189</v>
      </c>
      <c r="D10" s="41" t="s">
        <v>495</v>
      </c>
      <c r="E10" s="40" t="str">
        <f t="shared" si="1"/>
        <v>2.7</v>
      </c>
      <c r="F10" s="41" t="s">
        <v>545</v>
      </c>
      <c r="G10" s="41" t="s">
        <v>104</v>
      </c>
      <c r="H10" s="41" t="s">
        <v>583</v>
      </c>
      <c r="I10" s="41" t="s">
        <v>110</v>
      </c>
      <c r="J10" s="40" t="s">
        <v>647</v>
      </c>
      <c r="L10" s="40" t="str">
        <f>IF(M10&lt;=1000000,Instruções!$D$34,Instruções!$D$35)</f>
        <v>Shopping</v>
      </c>
      <c r="M10" s="42">
        <v>120000</v>
      </c>
      <c r="N10" s="42">
        <f t="shared" si="0"/>
        <v>30769.23076923077</v>
      </c>
      <c r="O10" s="46">
        <v>1</v>
      </c>
      <c r="P10" s="40" t="s">
        <v>45</v>
      </c>
      <c r="Q10" s="98">
        <v>44044</v>
      </c>
      <c r="T10" s="66" t="s">
        <v>42</v>
      </c>
    </row>
    <row r="11" spans="2:20" x14ac:dyDescent="0.2">
      <c r="B11" s="78">
        <v>2</v>
      </c>
      <c r="C11" s="40">
        <v>94218</v>
      </c>
      <c r="D11" s="41" t="s">
        <v>494</v>
      </c>
      <c r="E11" s="40" t="str">
        <f t="shared" si="1"/>
        <v>2.3</v>
      </c>
      <c r="F11" s="41" t="s">
        <v>516</v>
      </c>
      <c r="G11" s="41" t="s">
        <v>111</v>
      </c>
      <c r="H11" s="41" t="s">
        <v>584</v>
      </c>
      <c r="I11" s="41" t="s">
        <v>585</v>
      </c>
      <c r="J11" s="40" t="s">
        <v>647</v>
      </c>
      <c r="L11" s="40" t="str">
        <f>IF(M11&lt;=1000000,Instruções!$D$34,Instruções!$D$35)</f>
        <v>Shopping</v>
      </c>
      <c r="M11" s="42">
        <v>500000</v>
      </c>
      <c r="N11" s="42">
        <f t="shared" si="0"/>
        <v>128205.1282051282</v>
      </c>
      <c r="O11" s="46">
        <v>1</v>
      </c>
      <c r="P11" s="40" t="s">
        <v>45</v>
      </c>
      <c r="Q11" s="98">
        <v>44044</v>
      </c>
      <c r="T11" s="66" t="s">
        <v>42</v>
      </c>
    </row>
    <row r="12" spans="2:20" x14ac:dyDescent="0.2">
      <c r="B12" s="78">
        <v>2</v>
      </c>
      <c r="C12" s="40">
        <v>94252</v>
      </c>
      <c r="D12" s="41" t="s">
        <v>494</v>
      </c>
      <c r="E12" s="40" t="str">
        <f t="shared" si="1"/>
        <v>2.3</v>
      </c>
      <c r="F12" s="41" t="s">
        <v>516</v>
      </c>
      <c r="G12" s="41" t="s">
        <v>112</v>
      </c>
      <c r="H12" s="41" t="s">
        <v>113</v>
      </c>
      <c r="J12" s="40" t="s">
        <v>647</v>
      </c>
      <c r="L12" s="40" t="str">
        <f>IF(M12&lt;=1000000,Instruções!$D$34,Instruções!$D$35)</f>
        <v>Shopping</v>
      </c>
      <c r="M12" s="42">
        <v>350000</v>
      </c>
      <c r="N12" s="42">
        <f t="shared" si="0"/>
        <v>89743.58974358975</v>
      </c>
      <c r="O12" s="46">
        <v>1</v>
      </c>
      <c r="P12" s="40" t="s">
        <v>45</v>
      </c>
      <c r="Q12" s="98">
        <v>44044</v>
      </c>
      <c r="T12" s="66" t="s">
        <v>42</v>
      </c>
    </row>
    <row r="13" spans="2:20" x14ac:dyDescent="0.2">
      <c r="B13" s="78">
        <v>2</v>
      </c>
      <c r="C13" s="40">
        <v>94364</v>
      </c>
      <c r="D13" s="41" t="s">
        <v>494</v>
      </c>
      <c r="E13" s="40" t="str">
        <f t="shared" si="1"/>
        <v>2.3</v>
      </c>
      <c r="F13" s="41" t="s">
        <v>519</v>
      </c>
      <c r="G13" s="41" t="s">
        <v>111</v>
      </c>
      <c r="H13" s="41" t="s">
        <v>586</v>
      </c>
      <c r="I13" s="41" t="s">
        <v>114</v>
      </c>
      <c r="J13" s="40" t="s">
        <v>647</v>
      </c>
      <c r="L13" s="40" t="str">
        <f>IF(M13&lt;=1000000,Instruções!$D$34,Instruções!$D$35)</f>
        <v>Shopping</v>
      </c>
      <c r="M13" s="42">
        <v>50000</v>
      </c>
      <c r="N13" s="42">
        <f t="shared" si="0"/>
        <v>12820.51282051282</v>
      </c>
      <c r="O13" s="46">
        <v>1</v>
      </c>
      <c r="P13" s="40" t="s">
        <v>45</v>
      </c>
      <c r="Q13" s="98">
        <v>44044</v>
      </c>
      <c r="T13" s="66" t="s">
        <v>42</v>
      </c>
    </row>
    <row r="14" spans="2:20" x14ac:dyDescent="0.2">
      <c r="B14" s="65">
        <v>2</v>
      </c>
      <c r="C14" s="40">
        <v>95110</v>
      </c>
      <c r="D14" s="41" t="s">
        <v>494</v>
      </c>
      <c r="E14" s="40" t="str">
        <f t="shared" si="1"/>
        <v>2.3</v>
      </c>
      <c r="F14" s="41" t="s">
        <v>516</v>
      </c>
      <c r="G14" s="41" t="s">
        <v>115</v>
      </c>
      <c r="H14" s="41" t="s">
        <v>116</v>
      </c>
      <c r="I14" s="41" t="s">
        <v>117</v>
      </c>
      <c r="J14" s="40" t="s">
        <v>647</v>
      </c>
      <c r="L14" s="40" t="str">
        <f>IF(M14&lt;=1000000,Instruções!$D$34,Instruções!$D$35)</f>
        <v>Shopping</v>
      </c>
      <c r="M14" s="42">
        <v>60000</v>
      </c>
      <c r="N14" s="42">
        <f t="shared" si="0"/>
        <v>15384.615384615385</v>
      </c>
      <c r="O14" s="46">
        <v>1</v>
      </c>
      <c r="P14" s="40" t="s">
        <v>45</v>
      </c>
      <c r="Q14" s="98">
        <v>44044</v>
      </c>
      <c r="T14" s="66" t="s">
        <v>42</v>
      </c>
    </row>
    <row r="15" spans="2:20" s="47" customFormat="1" x14ac:dyDescent="0.2">
      <c r="B15" s="67" t="s">
        <v>628</v>
      </c>
      <c r="C15" s="54"/>
      <c r="D15" s="53"/>
      <c r="E15" s="54"/>
      <c r="F15" s="53"/>
      <c r="G15" s="53"/>
      <c r="H15" s="53"/>
      <c r="I15" s="53"/>
      <c r="J15" s="54"/>
      <c r="K15" s="53"/>
      <c r="L15" s="54"/>
      <c r="M15" s="55">
        <f>SUM(M5:M14)</f>
        <v>2897500</v>
      </c>
      <c r="N15" s="55">
        <f>SUM(N5:N14)</f>
        <v>742948.717948718</v>
      </c>
      <c r="O15" s="56"/>
      <c r="P15" s="54"/>
      <c r="Q15" s="53"/>
      <c r="R15" s="54"/>
      <c r="S15" s="53"/>
      <c r="T15" s="68"/>
    </row>
    <row r="16" spans="2:20" x14ac:dyDescent="0.2">
      <c r="B16" s="69" t="s">
        <v>637</v>
      </c>
      <c r="C16" s="70"/>
      <c r="D16" s="71"/>
      <c r="E16" s="70"/>
      <c r="F16" s="71"/>
      <c r="G16" s="71"/>
      <c r="H16" s="71"/>
      <c r="I16" s="71"/>
      <c r="J16" s="70"/>
      <c r="K16" s="71"/>
      <c r="L16" s="70"/>
      <c r="M16" s="72">
        <f>SUM(M5:M14)</f>
        <v>2897500</v>
      </c>
      <c r="N16" s="72">
        <f>SUM(N5:N14)</f>
        <v>742948.717948718</v>
      </c>
      <c r="O16" s="73"/>
      <c r="P16" s="70"/>
      <c r="Q16" s="71"/>
      <c r="R16" s="70"/>
      <c r="S16" s="71"/>
      <c r="T16" s="74"/>
    </row>
    <row r="18" spans="2:20" ht="12.75" x14ac:dyDescent="0.2">
      <c r="B18" s="61">
        <v>2</v>
      </c>
      <c r="C18" s="62"/>
      <c r="D18" s="63" t="s">
        <v>640</v>
      </c>
      <c r="E18" s="86"/>
      <c r="F18" s="63"/>
      <c r="G18" s="63"/>
      <c r="H18" s="63"/>
      <c r="I18" s="63"/>
      <c r="J18" s="63"/>
      <c r="K18" s="63"/>
      <c r="L18" s="63"/>
      <c r="M18" s="63"/>
      <c r="N18" s="90"/>
      <c r="O18" s="63"/>
      <c r="P18" s="63"/>
      <c r="Q18" s="97"/>
      <c r="R18" s="86"/>
      <c r="S18" s="63"/>
      <c r="T18" s="64"/>
    </row>
    <row r="19" spans="2:20" ht="11.25" customHeight="1" x14ac:dyDescent="0.2">
      <c r="B19" s="133" t="s">
        <v>58</v>
      </c>
      <c r="C19" s="129" t="s">
        <v>74</v>
      </c>
      <c r="D19" s="129" t="s">
        <v>59</v>
      </c>
      <c r="E19" s="45"/>
      <c r="F19" s="129" t="s">
        <v>60</v>
      </c>
      <c r="G19" s="129" t="s">
        <v>648</v>
      </c>
      <c r="H19" s="129" t="s">
        <v>61</v>
      </c>
      <c r="I19" s="129" t="s">
        <v>75</v>
      </c>
      <c r="J19" s="129" t="s">
        <v>62</v>
      </c>
      <c r="K19" s="129" t="s">
        <v>63</v>
      </c>
      <c r="L19" s="129" t="s">
        <v>64</v>
      </c>
      <c r="M19" s="132" t="s">
        <v>65</v>
      </c>
      <c r="N19" s="132"/>
      <c r="O19" s="132"/>
      <c r="P19" s="129" t="s">
        <v>66</v>
      </c>
      <c r="Q19" s="130" t="s">
        <v>67</v>
      </c>
      <c r="R19" s="130"/>
      <c r="S19" s="129" t="s">
        <v>68</v>
      </c>
      <c r="T19" s="131" t="s">
        <v>43</v>
      </c>
    </row>
    <row r="20" spans="2:20" ht="28.5" customHeight="1" x14ac:dyDescent="0.2">
      <c r="B20" s="133"/>
      <c r="C20" s="129"/>
      <c r="D20" s="129"/>
      <c r="E20" s="45" t="s">
        <v>59</v>
      </c>
      <c r="F20" s="129"/>
      <c r="G20" s="129"/>
      <c r="H20" s="129"/>
      <c r="I20" s="129"/>
      <c r="J20" s="129"/>
      <c r="K20" s="129"/>
      <c r="L20" s="129"/>
      <c r="M20" s="43" t="s">
        <v>69</v>
      </c>
      <c r="N20" s="43" t="s">
        <v>70</v>
      </c>
      <c r="O20" s="44" t="s">
        <v>71</v>
      </c>
      <c r="P20" s="129"/>
      <c r="Q20" s="94" t="s">
        <v>72</v>
      </c>
      <c r="R20" s="100" t="s">
        <v>73</v>
      </c>
      <c r="S20" s="129"/>
      <c r="T20" s="131"/>
    </row>
    <row r="21" spans="2:20" ht="11.25" customHeight="1" x14ac:dyDescent="0.2">
      <c r="B21" s="78">
        <v>1</v>
      </c>
      <c r="C21" s="40">
        <v>93670</v>
      </c>
      <c r="D21" s="41" t="s">
        <v>496</v>
      </c>
      <c r="E21" s="40" t="str">
        <f>LEFT(D21,3)</f>
        <v>1.1</v>
      </c>
      <c r="F21" s="41" t="s">
        <v>533</v>
      </c>
      <c r="G21" s="41" t="s">
        <v>135</v>
      </c>
      <c r="H21" s="41" t="s">
        <v>136</v>
      </c>
      <c r="J21" s="40" t="s">
        <v>647</v>
      </c>
      <c r="L21" s="40" t="str">
        <f>IF(M21&gt;5000000,Instruções!$D$24,Instruções!$D$23)</f>
        <v>SBQC</v>
      </c>
      <c r="M21" s="42">
        <v>160000</v>
      </c>
      <c r="N21" s="42">
        <f t="shared" ref="N21:N29" si="2">M21/3.9</f>
        <v>41025.641025641024</v>
      </c>
      <c r="O21" s="46">
        <v>1</v>
      </c>
      <c r="P21" s="40" t="s">
        <v>45</v>
      </c>
      <c r="Q21" s="98">
        <v>44013</v>
      </c>
      <c r="T21" s="66" t="s">
        <v>42</v>
      </c>
    </row>
    <row r="22" spans="2:20" x14ac:dyDescent="0.2">
      <c r="B22" s="78">
        <v>1</v>
      </c>
      <c r="C22" s="40">
        <v>93687</v>
      </c>
      <c r="D22" s="41" t="s">
        <v>496</v>
      </c>
      <c r="E22" s="40" t="str">
        <f t="shared" ref="E22:E66" si="3">LEFT(D22,3)</f>
        <v>1.1</v>
      </c>
      <c r="F22" s="41" t="s">
        <v>533</v>
      </c>
      <c r="G22" s="41" t="s">
        <v>131</v>
      </c>
      <c r="H22" s="41" t="s">
        <v>138</v>
      </c>
      <c r="J22" s="40" t="s">
        <v>647</v>
      </c>
      <c r="L22" s="40" t="str">
        <f>IF(M22&gt;5000000,Instruções!$D$24,Instruções!$D$23)</f>
        <v>SBQC</v>
      </c>
      <c r="M22" s="42">
        <v>400000</v>
      </c>
      <c r="N22" s="42">
        <f t="shared" si="2"/>
        <v>102564.10256410256</v>
      </c>
      <c r="O22" s="46">
        <v>1</v>
      </c>
      <c r="P22" s="40" t="s">
        <v>45</v>
      </c>
      <c r="Q22" s="98">
        <v>44075</v>
      </c>
      <c r="T22" s="66" t="s">
        <v>42</v>
      </c>
    </row>
    <row r="23" spans="2:20" x14ac:dyDescent="0.2">
      <c r="B23" s="78">
        <v>1</v>
      </c>
      <c r="C23" s="40">
        <v>93688</v>
      </c>
      <c r="D23" s="41" t="s">
        <v>496</v>
      </c>
      <c r="E23" s="40" t="str">
        <f t="shared" si="3"/>
        <v>1.1</v>
      </c>
      <c r="F23" s="41" t="s">
        <v>533</v>
      </c>
      <c r="G23" s="41" t="s">
        <v>139</v>
      </c>
      <c r="H23" s="41" t="s">
        <v>140</v>
      </c>
      <c r="I23" s="41" t="s">
        <v>592</v>
      </c>
      <c r="J23" s="40" t="s">
        <v>647</v>
      </c>
      <c r="L23" s="40" t="str">
        <f>IF(M23&gt;5000000,Instruções!$D$24,Instruções!$D$23)</f>
        <v>SBQC</v>
      </c>
      <c r="M23" s="42">
        <v>1080000</v>
      </c>
      <c r="N23" s="42">
        <f t="shared" si="2"/>
        <v>276923.07692307694</v>
      </c>
      <c r="O23" s="46">
        <v>1</v>
      </c>
      <c r="P23" s="40" t="s">
        <v>45</v>
      </c>
      <c r="Q23" s="98">
        <v>43983</v>
      </c>
      <c r="T23" s="66" t="s">
        <v>42</v>
      </c>
    </row>
    <row r="24" spans="2:20" x14ac:dyDescent="0.2">
      <c r="B24" s="78">
        <v>1</v>
      </c>
      <c r="C24" s="40">
        <v>93870</v>
      </c>
      <c r="D24" s="41" t="s">
        <v>496</v>
      </c>
      <c r="E24" s="40" t="str">
        <f t="shared" si="3"/>
        <v>1.1</v>
      </c>
      <c r="F24" s="41" t="s">
        <v>166</v>
      </c>
      <c r="G24" s="41" t="s">
        <v>167</v>
      </c>
      <c r="H24" s="41" t="s">
        <v>168</v>
      </c>
      <c r="J24" s="40" t="s">
        <v>647</v>
      </c>
      <c r="L24" s="40" t="str">
        <f>IF(M24&gt;5000000,Instruções!$D$24,Instruções!$D$23)</f>
        <v>SBQC</v>
      </c>
      <c r="M24" s="42">
        <v>150420.56</v>
      </c>
      <c r="N24" s="42">
        <f t="shared" si="2"/>
        <v>38569.374358974361</v>
      </c>
      <c r="O24" s="46">
        <v>1</v>
      </c>
      <c r="P24" s="40" t="s">
        <v>45</v>
      </c>
      <c r="Q24" s="98">
        <v>43983</v>
      </c>
      <c r="T24" s="66" t="s">
        <v>42</v>
      </c>
    </row>
    <row r="25" spans="2:20" x14ac:dyDescent="0.2">
      <c r="B25" s="78">
        <v>1</v>
      </c>
      <c r="C25" s="40">
        <v>94503</v>
      </c>
      <c r="D25" s="41" t="s">
        <v>496</v>
      </c>
      <c r="E25" s="40" t="str">
        <f t="shared" si="3"/>
        <v>1.1</v>
      </c>
      <c r="F25" s="41" t="s">
        <v>533</v>
      </c>
      <c r="G25" s="41" t="s">
        <v>183</v>
      </c>
      <c r="H25" s="41" t="s">
        <v>184</v>
      </c>
      <c r="I25" s="41" t="s">
        <v>185</v>
      </c>
      <c r="J25" s="40" t="s">
        <v>647</v>
      </c>
      <c r="L25" s="40" t="str">
        <f>IF(M25&gt;5000000,Instruções!$D$24,Instruções!$D$23)</f>
        <v>SBQC</v>
      </c>
      <c r="M25" s="42">
        <v>130000</v>
      </c>
      <c r="N25" s="42">
        <f t="shared" si="2"/>
        <v>33333.333333333336</v>
      </c>
      <c r="O25" s="46">
        <v>1</v>
      </c>
      <c r="P25" s="40" t="s">
        <v>45</v>
      </c>
      <c r="Q25" s="98">
        <v>44013</v>
      </c>
      <c r="T25" s="66" t="s">
        <v>42</v>
      </c>
    </row>
    <row r="26" spans="2:20" x14ac:dyDescent="0.2">
      <c r="B26" s="78">
        <v>1</v>
      </c>
      <c r="C26" s="40">
        <v>94511</v>
      </c>
      <c r="D26" s="41" t="s">
        <v>496</v>
      </c>
      <c r="E26" s="40" t="str">
        <f t="shared" si="3"/>
        <v>1.1</v>
      </c>
      <c r="F26" s="41" t="s">
        <v>533</v>
      </c>
      <c r="G26" s="41" t="s">
        <v>183</v>
      </c>
      <c r="H26" s="41" t="s">
        <v>186</v>
      </c>
      <c r="I26" s="41" t="s">
        <v>187</v>
      </c>
      <c r="J26" s="40" t="s">
        <v>647</v>
      </c>
      <c r="L26" s="40" t="str">
        <f>IF(M26&gt;5000000,Instruções!$D$24,Instruções!$D$23)</f>
        <v>SBQC</v>
      </c>
      <c r="M26" s="42">
        <v>130000</v>
      </c>
      <c r="N26" s="42">
        <f t="shared" si="2"/>
        <v>33333.333333333336</v>
      </c>
      <c r="O26" s="46">
        <v>1</v>
      </c>
      <c r="P26" s="40" t="s">
        <v>45</v>
      </c>
      <c r="Q26" s="98">
        <v>44013</v>
      </c>
      <c r="T26" s="66" t="s">
        <v>42</v>
      </c>
    </row>
    <row r="27" spans="2:20" x14ac:dyDescent="0.2">
      <c r="B27" s="78">
        <v>1</v>
      </c>
      <c r="C27" s="40">
        <v>94683</v>
      </c>
      <c r="D27" s="41" t="s">
        <v>499</v>
      </c>
      <c r="E27" s="40" t="str">
        <f t="shared" si="3"/>
        <v>1.2</v>
      </c>
      <c r="F27" s="41" t="s">
        <v>550</v>
      </c>
      <c r="G27" s="41" t="s">
        <v>188</v>
      </c>
      <c r="H27" s="41" t="s">
        <v>189</v>
      </c>
      <c r="I27" s="41" t="s">
        <v>595</v>
      </c>
      <c r="J27" s="40" t="s">
        <v>647</v>
      </c>
      <c r="L27" s="40" t="str">
        <f>IF(M27&gt;5000000,Instruções!$D$24,Instruções!$D$23)</f>
        <v>SBQC</v>
      </c>
      <c r="M27" s="42">
        <v>200000</v>
      </c>
      <c r="N27" s="42">
        <f t="shared" si="2"/>
        <v>51282.051282051281</v>
      </c>
      <c r="O27" s="46">
        <v>1</v>
      </c>
      <c r="P27" s="40" t="s">
        <v>45</v>
      </c>
      <c r="Q27" s="98">
        <v>44075</v>
      </c>
      <c r="T27" s="66" t="s">
        <v>42</v>
      </c>
    </row>
    <row r="28" spans="2:20" x14ac:dyDescent="0.2">
      <c r="B28" s="78">
        <v>1</v>
      </c>
      <c r="C28" s="40">
        <v>95052</v>
      </c>
      <c r="D28" s="41" t="s">
        <v>496</v>
      </c>
      <c r="E28" s="40" t="str">
        <f t="shared" si="3"/>
        <v>1.1</v>
      </c>
      <c r="F28" s="41" t="s">
        <v>533</v>
      </c>
      <c r="G28" s="41" t="s">
        <v>183</v>
      </c>
      <c r="H28" s="41" t="s">
        <v>190</v>
      </c>
      <c r="I28" s="41" t="s">
        <v>191</v>
      </c>
      <c r="J28" s="40" t="s">
        <v>647</v>
      </c>
      <c r="L28" s="40" t="str">
        <f>IF(M28&gt;5000000,Instruções!$D$24,Instruções!$D$23)</f>
        <v>SBQC</v>
      </c>
      <c r="M28" s="42">
        <v>150000</v>
      </c>
      <c r="N28" s="42">
        <f t="shared" si="2"/>
        <v>38461.538461538461</v>
      </c>
      <c r="O28" s="46">
        <v>1</v>
      </c>
      <c r="P28" s="40" t="s">
        <v>45</v>
      </c>
      <c r="Q28" s="98">
        <v>44075</v>
      </c>
      <c r="T28" s="66" t="s">
        <v>42</v>
      </c>
    </row>
    <row r="29" spans="2:20" x14ac:dyDescent="0.2">
      <c r="B29" s="78">
        <v>1</v>
      </c>
      <c r="C29" s="40">
        <v>95205</v>
      </c>
      <c r="D29" s="41" t="s">
        <v>496</v>
      </c>
      <c r="E29" s="40" t="str">
        <f t="shared" si="3"/>
        <v>1.1</v>
      </c>
      <c r="F29" s="41" t="s">
        <v>533</v>
      </c>
      <c r="G29" s="41" t="s">
        <v>198</v>
      </c>
      <c r="H29" s="41" t="s">
        <v>599</v>
      </c>
      <c r="J29" s="40" t="s">
        <v>647</v>
      </c>
      <c r="L29" s="40" t="str">
        <f>IF(M29&gt;5000000,Instruções!$D$24,Instruções!$D$23)</f>
        <v>SBQC</v>
      </c>
      <c r="M29" s="42">
        <v>800000</v>
      </c>
      <c r="N29" s="42">
        <f t="shared" si="2"/>
        <v>205128.20512820513</v>
      </c>
      <c r="O29" s="46">
        <v>1</v>
      </c>
      <c r="P29" s="40" t="s">
        <v>45</v>
      </c>
      <c r="Q29" s="98">
        <v>43983</v>
      </c>
      <c r="T29" s="66" t="s">
        <v>42</v>
      </c>
    </row>
    <row r="30" spans="2:20" x14ac:dyDescent="0.2">
      <c r="B30" s="67" t="s">
        <v>629</v>
      </c>
      <c r="C30" s="54"/>
      <c r="D30" s="53"/>
      <c r="E30" s="54"/>
      <c r="F30" s="53"/>
      <c r="G30" s="53"/>
      <c r="H30" s="53"/>
      <c r="I30" s="53"/>
      <c r="J30" s="54"/>
      <c r="K30" s="53"/>
      <c r="L30" s="54"/>
      <c r="M30" s="55">
        <f>SUM(M21:M29)</f>
        <v>3200420.56</v>
      </c>
      <c r="N30" s="55">
        <f>SUM(N21:N29)</f>
        <v>820620.6564102564</v>
      </c>
      <c r="O30" s="56"/>
      <c r="P30" s="54"/>
      <c r="Q30" s="53"/>
      <c r="R30" s="54"/>
      <c r="S30" s="53"/>
      <c r="T30" s="68"/>
    </row>
    <row r="31" spans="2:20" x14ac:dyDescent="0.2">
      <c r="B31" s="78">
        <v>2</v>
      </c>
      <c r="C31" s="40">
        <v>93508</v>
      </c>
      <c r="D31" s="41" t="s">
        <v>492</v>
      </c>
      <c r="E31" s="40" t="str">
        <f t="shared" si="3"/>
        <v>2.1</v>
      </c>
      <c r="F31" s="41" t="s">
        <v>510</v>
      </c>
      <c r="G31" s="41" t="s">
        <v>118</v>
      </c>
      <c r="H31" s="41" t="s">
        <v>119</v>
      </c>
      <c r="J31" s="40" t="s">
        <v>647</v>
      </c>
      <c r="L31" s="40" t="str">
        <f>IF(M31&gt;5000000,Instruções!$D$24,Instruções!$D$23)</f>
        <v>SBQC</v>
      </c>
      <c r="M31" s="42">
        <v>100000</v>
      </c>
      <c r="N31" s="42">
        <f t="shared" ref="N31:N59" si="4">M31/3.9</f>
        <v>25641.025641025641</v>
      </c>
      <c r="O31" s="46">
        <v>1</v>
      </c>
      <c r="P31" s="40" t="s">
        <v>45</v>
      </c>
      <c r="Q31" s="98">
        <v>44075</v>
      </c>
      <c r="T31" s="66" t="s">
        <v>42</v>
      </c>
    </row>
    <row r="32" spans="2:20" x14ac:dyDescent="0.2">
      <c r="B32" s="78">
        <v>2</v>
      </c>
      <c r="C32" s="40">
        <v>93509</v>
      </c>
      <c r="D32" s="41" t="s">
        <v>492</v>
      </c>
      <c r="E32" s="40" t="str">
        <f t="shared" si="3"/>
        <v>2.1</v>
      </c>
      <c r="F32" s="41" t="s">
        <v>510</v>
      </c>
      <c r="G32" s="41" t="s">
        <v>118</v>
      </c>
      <c r="H32" s="41" t="s">
        <v>121</v>
      </c>
      <c r="I32" s="41" t="s">
        <v>122</v>
      </c>
      <c r="J32" s="40" t="s">
        <v>647</v>
      </c>
      <c r="L32" s="40" t="str">
        <f>IF(M32&gt;5000000,Instruções!$D$24,Instruções!$D$23)</f>
        <v>SBQC</v>
      </c>
      <c r="M32" s="42">
        <v>100000</v>
      </c>
      <c r="N32" s="42">
        <f t="shared" si="4"/>
        <v>25641.025641025641</v>
      </c>
      <c r="O32" s="46">
        <v>1</v>
      </c>
      <c r="P32" s="40" t="s">
        <v>45</v>
      </c>
      <c r="Q32" s="98">
        <v>44075</v>
      </c>
      <c r="T32" s="66" t="s">
        <v>42</v>
      </c>
    </row>
    <row r="33" spans="2:20" x14ac:dyDescent="0.2">
      <c r="B33" s="78">
        <v>2</v>
      </c>
      <c r="C33" s="40">
        <v>93510</v>
      </c>
      <c r="D33" s="41" t="s">
        <v>492</v>
      </c>
      <c r="E33" s="40" t="str">
        <f t="shared" si="3"/>
        <v>2.1</v>
      </c>
      <c r="F33" s="41" t="s">
        <v>510</v>
      </c>
      <c r="G33" s="41" t="s">
        <v>118</v>
      </c>
      <c r="H33" s="41" t="s">
        <v>123</v>
      </c>
      <c r="I33" s="41" t="s">
        <v>591</v>
      </c>
      <c r="J33" s="40" t="s">
        <v>647</v>
      </c>
      <c r="L33" s="40" t="str">
        <f>IF(M33&gt;5000000,Instruções!$D$24,Instruções!$D$23)</f>
        <v>SBQC</v>
      </c>
      <c r="M33" s="42">
        <v>100000</v>
      </c>
      <c r="N33" s="42">
        <f t="shared" si="4"/>
        <v>25641.025641025641</v>
      </c>
      <c r="O33" s="46">
        <v>1</v>
      </c>
      <c r="P33" s="40" t="s">
        <v>45</v>
      </c>
      <c r="Q33" s="98">
        <v>44075</v>
      </c>
      <c r="T33" s="66" t="s">
        <v>42</v>
      </c>
    </row>
    <row r="34" spans="2:20" x14ac:dyDescent="0.2">
      <c r="B34" s="78">
        <v>2</v>
      </c>
      <c r="C34" s="40">
        <v>93517</v>
      </c>
      <c r="D34" s="41" t="s">
        <v>493</v>
      </c>
      <c r="E34" s="40" t="str">
        <f t="shared" si="3"/>
        <v>2.5</v>
      </c>
      <c r="F34" s="41" t="s">
        <v>541</v>
      </c>
      <c r="G34" s="41" t="s">
        <v>102</v>
      </c>
      <c r="H34" s="41" t="s">
        <v>124</v>
      </c>
      <c r="I34" s="41" t="s">
        <v>125</v>
      </c>
      <c r="J34" s="40" t="s">
        <v>647</v>
      </c>
      <c r="L34" s="40" t="str">
        <f>IF(M34&gt;5000000,Instruções!$D$24,Instruções!$D$23)</f>
        <v>SBQC</v>
      </c>
      <c r="M34" s="42">
        <v>70000</v>
      </c>
      <c r="N34" s="42">
        <f t="shared" si="4"/>
        <v>17948.717948717949</v>
      </c>
      <c r="O34" s="46">
        <v>1</v>
      </c>
      <c r="P34" s="40" t="s">
        <v>45</v>
      </c>
      <c r="Q34" s="98">
        <v>44013</v>
      </c>
      <c r="T34" s="66" t="s">
        <v>42</v>
      </c>
    </row>
    <row r="35" spans="2:20" x14ac:dyDescent="0.2">
      <c r="B35" s="78">
        <v>2</v>
      </c>
      <c r="C35" s="40">
        <v>93529</v>
      </c>
      <c r="D35" s="41" t="s">
        <v>494</v>
      </c>
      <c r="E35" s="40" t="str">
        <f t="shared" si="3"/>
        <v>2.3</v>
      </c>
      <c r="F35" s="41" t="s">
        <v>561</v>
      </c>
      <c r="G35" s="41" t="s">
        <v>126</v>
      </c>
      <c r="H35" s="41" t="s">
        <v>127</v>
      </c>
      <c r="I35" s="41" t="s">
        <v>127</v>
      </c>
      <c r="J35" s="40" t="s">
        <v>647</v>
      </c>
      <c r="L35" s="40" t="str">
        <f>IF(M35&gt;5000000,Instruções!$D$24,Instruções!$D$23)</f>
        <v>SBQC</v>
      </c>
      <c r="M35" s="42">
        <v>60000</v>
      </c>
      <c r="N35" s="42">
        <f t="shared" si="4"/>
        <v>15384.615384615385</v>
      </c>
      <c r="O35" s="46">
        <v>1</v>
      </c>
      <c r="P35" s="40" t="s">
        <v>45</v>
      </c>
      <c r="Q35" s="98">
        <v>43983</v>
      </c>
      <c r="T35" s="66" t="s">
        <v>42</v>
      </c>
    </row>
    <row r="36" spans="2:20" x14ac:dyDescent="0.2">
      <c r="B36" s="78">
        <v>2</v>
      </c>
      <c r="C36" s="40">
        <v>93537</v>
      </c>
      <c r="D36" s="41" t="s">
        <v>492</v>
      </c>
      <c r="E36" s="40" t="str">
        <f t="shared" si="3"/>
        <v>2.1</v>
      </c>
      <c r="F36" s="41" t="s">
        <v>510</v>
      </c>
      <c r="G36" s="41" t="s">
        <v>128</v>
      </c>
      <c r="H36" s="41" t="s">
        <v>129</v>
      </c>
      <c r="I36" s="41" t="s">
        <v>510</v>
      </c>
      <c r="J36" s="40" t="s">
        <v>647</v>
      </c>
      <c r="L36" s="40" t="str">
        <f>IF(M36&gt;5000000,Instruções!$D$24,Instruções!$D$23)</f>
        <v>SBQC</v>
      </c>
      <c r="M36" s="42">
        <v>600000</v>
      </c>
      <c r="N36" s="42">
        <f t="shared" si="4"/>
        <v>153846.15384615384</v>
      </c>
      <c r="O36" s="46">
        <v>1</v>
      </c>
      <c r="P36" s="40" t="s">
        <v>45</v>
      </c>
      <c r="Q36" s="98">
        <v>44013</v>
      </c>
      <c r="T36" s="66" t="s">
        <v>42</v>
      </c>
    </row>
    <row r="37" spans="2:20" x14ac:dyDescent="0.2">
      <c r="B37" s="78">
        <v>2</v>
      </c>
      <c r="C37" s="40">
        <v>93635</v>
      </c>
      <c r="D37" s="41" t="s">
        <v>494</v>
      </c>
      <c r="E37" s="40" t="str">
        <f t="shared" si="3"/>
        <v>2.3</v>
      </c>
      <c r="F37" s="41" t="s">
        <v>519</v>
      </c>
      <c r="G37" s="41" t="s">
        <v>132</v>
      </c>
      <c r="H37" s="41" t="s">
        <v>133</v>
      </c>
      <c r="I37" s="41" t="s">
        <v>134</v>
      </c>
      <c r="J37" s="40" t="s">
        <v>647</v>
      </c>
      <c r="L37" s="40" t="str">
        <f>IF(M37&gt;5000000,Instruções!$D$24,Instruções!$D$23)</f>
        <v>SBQC</v>
      </c>
      <c r="M37" s="42">
        <v>60000</v>
      </c>
      <c r="N37" s="42">
        <f t="shared" si="4"/>
        <v>15384.615384615385</v>
      </c>
      <c r="O37" s="46">
        <v>1</v>
      </c>
      <c r="P37" s="40" t="s">
        <v>45</v>
      </c>
      <c r="Q37" s="98">
        <v>44013</v>
      </c>
      <c r="T37" s="66" t="s">
        <v>42</v>
      </c>
    </row>
    <row r="38" spans="2:20" x14ac:dyDescent="0.2">
      <c r="B38" s="78">
        <v>2</v>
      </c>
      <c r="C38" s="40">
        <v>93727</v>
      </c>
      <c r="D38" s="41" t="s">
        <v>494</v>
      </c>
      <c r="E38" s="40" t="str">
        <f t="shared" si="3"/>
        <v>2.3</v>
      </c>
      <c r="F38" s="41" t="s">
        <v>516</v>
      </c>
      <c r="G38" s="41" t="s">
        <v>104</v>
      </c>
      <c r="H38" s="41" t="s">
        <v>141</v>
      </c>
      <c r="I38" s="41" t="s">
        <v>142</v>
      </c>
      <c r="J38" s="40" t="s">
        <v>647</v>
      </c>
      <c r="L38" s="40" t="str">
        <f>IF(M38&gt;5000000,Instruções!$D$24,Instruções!$D$23)</f>
        <v>SBQC</v>
      </c>
      <c r="M38" s="42">
        <v>97500</v>
      </c>
      <c r="N38" s="42">
        <f t="shared" si="4"/>
        <v>25000</v>
      </c>
      <c r="O38" s="46">
        <v>1</v>
      </c>
      <c r="P38" s="40" t="s">
        <v>45</v>
      </c>
      <c r="Q38" s="98">
        <v>44044</v>
      </c>
      <c r="T38" s="66" t="s">
        <v>42</v>
      </c>
    </row>
    <row r="39" spans="2:20" x14ac:dyDescent="0.2">
      <c r="B39" s="78">
        <v>2</v>
      </c>
      <c r="C39" s="40">
        <v>93735</v>
      </c>
      <c r="D39" s="41" t="s">
        <v>494</v>
      </c>
      <c r="E39" s="40" t="str">
        <f t="shared" si="3"/>
        <v>2.3</v>
      </c>
      <c r="F39" s="41" t="s">
        <v>526</v>
      </c>
      <c r="G39" s="41" t="s">
        <v>143</v>
      </c>
      <c r="H39" s="41" t="s">
        <v>144</v>
      </c>
      <c r="I39" s="41" t="s">
        <v>145</v>
      </c>
      <c r="J39" s="40" t="s">
        <v>647</v>
      </c>
      <c r="L39" s="40" t="str">
        <f>IF(M39&gt;5000000,Instruções!$D$24,Instruções!$D$23)</f>
        <v>SBQC</v>
      </c>
      <c r="M39" s="42">
        <v>80000</v>
      </c>
      <c r="N39" s="42">
        <f t="shared" si="4"/>
        <v>20512.820512820512</v>
      </c>
      <c r="O39" s="46">
        <v>1</v>
      </c>
      <c r="P39" s="40" t="s">
        <v>45</v>
      </c>
      <c r="Q39" s="98">
        <v>43983</v>
      </c>
      <c r="T39" s="66" t="s">
        <v>42</v>
      </c>
    </row>
    <row r="40" spans="2:20" x14ac:dyDescent="0.2">
      <c r="B40" s="78">
        <v>2</v>
      </c>
      <c r="C40" s="40">
        <v>93746</v>
      </c>
      <c r="D40" s="41" t="s">
        <v>492</v>
      </c>
      <c r="E40" s="40" t="str">
        <f t="shared" si="3"/>
        <v>2.1</v>
      </c>
      <c r="F40" s="41" t="s">
        <v>562</v>
      </c>
      <c r="G40" s="41" t="s">
        <v>146</v>
      </c>
      <c r="H40" s="41" t="s">
        <v>593</v>
      </c>
      <c r="J40" s="40" t="s">
        <v>647</v>
      </c>
      <c r="L40" s="40" t="str">
        <f>IF(M40&gt;5000000,Instruções!$D$24,Instruções!$D$23)</f>
        <v>SBQC</v>
      </c>
      <c r="M40" s="42">
        <v>120000</v>
      </c>
      <c r="N40" s="42">
        <f t="shared" si="4"/>
        <v>30769.23076923077</v>
      </c>
      <c r="O40" s="46">
        <v>1</v>
      </c>
      <c r="P40" s="40" t="s">
        <v>45</v>
      </c>
      <c r="Q40" s="98">
        <v>44075</v>
      </c>
      <c r="T40" s="66" t="s">
        <v>42</v>
      </c>
    </row>
    <row r="41" spans="2:20" x14ac:dyDescent="0.2">
      <c r="B41" s="78">
        <v>2</v>
      </c>
      <c r="C41" s="40">
        <v>93749</v>
      </c>
      <c r="D41" s="41" t="s">
        <v>492</v>
      </c>
      <c r="E41" s="40" t="str">
        <f t="shared" si="3"/>
        <v>2.1</v>
      </c>
      <c r="F41" s="41" t="s">
        <v>510</v>
      </c>
      <c r="G41" s="41" t="s">
        <v>147</v>
      </c>
      <c r="H41" s="41" t="s">
        <v>148</v>
      </c>
      <c r="J41" s="40" t="s">
        <v>647</v>
      </c>
      <c r="L41" s="40" t="str">
        <f>IF(M41&gt;5000000,Instruções!$D$24,Instruções!$D$23)</f>
        <v>SBQC</v>
      </c>
      <c r="M41" s="42">
        <v>600000</v>
      </c>
      <c r="N41" s="42">
        <f t="shared" si="4"/>
        <v>153846.15384615384</v>
      </c>
      <c r="O41" s="46">
        <v>1</v>
      </c>
      <c r="P41" s="40" t="s">
        <v>45</v>
      </c>
      <c r="Q41" s="98">
        <v>44044</v>
      </c>
      <c r="T41" s="66" t="s">
        <v>42</v>
      </c>
    </row>
    <row r="42" spans="2:20" x14ac:dyDescent="0.2">
      <c r="B42" s="78">
        <v>2</v>
      </c>
      <c r="C42" s="40">
        <v>93751</v>
      </c>
      <c r="D42" s="41" t="s">
        <v>495</v>
      </c>
      <c r="E42" s="40" t="str">
        <f t="shared" si="3"/>
        <v>2.7</v>
      </c>
      <c r="F42" s="41" t="s">
        <v>549</v>
      </c>
      <c r="G42" s="41" t="s">
        <v>149</v>
      </c>
      <c r="H42" s="41" t="s">
        <v>150</v>
      </c>
      <c r="I42" s="41" t="s">
        <v>151</v>
      </c>
      <c r="J42" s="40" t="s">
        <v>647</v>
      </c>
      <c r="L42" s="40" t="str">
        <f>IF(M42&gt;5000000,Instruções!$D$24,Instruções!$D$23)</f>
        <v>SBQC</v>
      </c>
      <c r="M42" s="42">
        <v>100000</v>
      </c>
      <c r="N42" s="42">
        <f t="shared" si="4"/>
        <v>25641.025641025641</v>
      </c>
      <c r="O42" s="46">
        <v>1</v>
      </c>
      <c r="P42" s="40" t="s">
        <v>45</v>
      </c>
      <c r="Q42" s="98">
        <v>44044</v>
      </c>
      <c r="T42" s="66" t="s">
        <v>42</v>
      </c>
    </row>
    <row r="43" spans="2:20" x14ac:dyDescent="0.2">
      <c r="B43" s="78">
        <v>2</v>
      </c>
      <c r="C43" s="40">
        <v>93754</v>
      </c>
      <c r="D43" s="41" t="s">
        <v>495</v>
      </c>
      <c r="E43" s="40" t="str">
        <f t="shared" si="3"/>
        <v>2.7</v>
      </c>
      <c r="F43" s="41" t="s">
        <v>549</v>
      </c>
      <c r="G43" s="41" t="s">
        <v>149</v>
      </c>
      <c r="H43" s="41" t="s">
        <v>152</v>
      </c>
      <c r="I43" s="41" t="s">
        <v>153</v>
      </c>
      <c r="J43" s="40" t="s">
        <v>647</v>
      </c>
      <c r="L43" s="40" t="str">
        <f>IF(M43&gt;5000000,Instruções!$D$24,Instruções!$D$23)</f>
        <v>SBQC</v>
      </c>
      <c r="M43" s="42">
        <v>190000</v>
      </c>
      <c r="N43" s="42">
        <f t="shared" si="4"/>
        <v>48717.948717948719</v>
      </c>
      <c r="O43" s="46">
        <v>1</v>
      </c>
      <c r="P43" s="40" t="s">
        <v>45</v>
      </c>
      <c r="Q43" s="98">
        <v>44044</v>
      </c>
      <c r="T43" s="66" t="s">
        <v>42</v>
      </c>
    </row>
    <row r="44" spans="2:20" x14ac:dyDescent="0.2">
      <c r="B44" s="78">
        <v>2</v>
      </c>
      <c r="C44" s="40">
        <v>93783</v>
      </c>
      <c r="D44" s="41" t="s">
        <v>492</v>
      </c>
      <c r="E44" s="40" t="str">
        <f t="shared" si="3"/>
        <v>2.1</v>
      </c>
      <c r="F44" s="41" t="s">
        <v>562</v>
      </c>
      <c r="G44" s="41" t="s">
        <v>146</v>
      </c>
      <c r="H44" s="41" t="s">
        <v>596</v>
      </c>
      <c r="J44" s="40" t="s">
        <v>647</v>
      </c>
      <c r="L44" s="40" t="str">
        <f>IF(M44&gt;5000000,Instruções!$D$24,Instruções!$D$23)</f>
        <v>SBQC</v>
      </c>
      <c r="M44" s="42">
        <v>50000</v>
      </c>
      <c r="N44" s="42">
        <f t="shared" si="4"/>
        <v>12820.51282051282</v>
      </c>
      <c r="O44" s="46">
        <v>1</v>
      </c>
      <c r="P44" s="40" t="s">
        <v>45</v>
      </c>
      <c r="Q44" s="98">
        <v>43983</v>
      </c>
      <c r="T44" s="66" t="s">
        <v>42</v>
      </c>
    </row>
    <row r="45" spans="2:20" x14ac:dyDescent="0.2">
      <c r="B45" s="78">
        <v>2</v>
      </c>
      <c r="C45" s="40">
        <v>93806</v>
      </c>
      <c r="D45" s="41" t="s">
        <v>492</v>
      </c>
      <c r="E45" s="40" t="str">
        <f t="shared" si="3"/>
        <v>2.1</v>
      </c>
      <c r="F45" s="41" t="s">
        <v>510</v>
      </c>
      <c r="G45" s="41" t="s">
        <v>154</v>
      </c>
      <c r="H45" s="41" t="s">
        <v>155</v>
      </c>
      <c r="I45" s="41" t="s">
        <v>156</v>
      </c>
      <c r="J45" s="40" t="s">
        <v>647</v>
      </c>
      <c r="L45" s="40" t="str">
        <f>IF(M45&gt;5000000,Instruções!$D$24,Instruções!$D$23)</f>
        <v>SBQC</v>
      </c>
      <c r="M45" s="42">
        <v>123000</v>
      </c>
      <c r="N45" s="42">
        <f t="shared" si="4"/>
        <v>31538.461538461539</v>
      </c>
      <c r="O45" s="46">
        <v>1</v>
      </c>
      <c r="P45" s="40" t="s">
        <v>45</v>
      </c>
      <c r="Q45" s="98">
        <v>43983</v>
      </c>
      <c r="T45" s="66" t="s">
        <v>42</v>
      </c>
    </row>
    <row r="46" spans="2:20" x14ac:dyDescent="0.2">
      <c r="B46" s="78">
        <v>2</v>
      </c>
      <c r="C46" s="40">
        <v>93811</v>
      </c>
      <c r="D46" s="41" t="s">
        <v>494</v>
      </c>
      <c r="E46" s="40" t="str">
        <f t="shared" si="3"/>
        <v>2.3</v>
      </c>
      <c r="F46" s="41" t="s">
        <v>563</v>
      </c>
      <c r="G46" s="41" t="s">
        <v>157</v>
      </c>
      <c r="H46" s="41" t="s">
        <v>158</v>
      </c>
      <c r="I46" s="41" t="s">
        <v>159</v>
      </c>
      <c r="J46" s="40" t="s">
        <v>647</v>
      </c>
      <c r="L46" s="40" t="str">
        <f>IF(M46&gt;5000000,Instruções!$D$24,Instruções!$D$23)</f>
        <v>SBQC</v>
      </c>
      <c r="M46" s="42">
        <v>60000</v>
      </c>
      <c r="N46" s="42">
        <f t="shared" si="4"/>
        <v>15384.615384615385</v>
      </c>
      <c r="O46" s="46">
        <v>1</v>
      </c>
      <c r="P46" s="40" t="s">
        <v>45</v>
      </c>
      <c r="Q46" s="98">
        <v>43983</v>
      </c>
      <c r="T46" s="66" t="s">
        <v>42</v>
      </c>
    </row>
    <row r="47" spans="2:20" x14ac:dyDescent="0.2">
      <c r="B47" s="78">
        <v>2</v>
      </c>
      <c r="C47" s="40">
        <v>93828</v>
      </c>
      <c r="D47" s="41" t="s">
        <v>494</v>
      </c>
      <c r="E47" s="40" t="str">
        <f t="shared" si="3"/>
        <v>2.3</v>
      </c>
      <c r="F47" s="41" t="s">
        <v>516</v>
      </c>
      <c r="G47" s="41" t="s">
        <v>108</v>
      </c>
      <c r="H47" s="41" t="s">
        <v>160</v>
      </c>
      <c r="I47" s="41" t="s">
        <v>161</v>
      </c>
      <c r="J47" s="40" t="s">
        <v>647</v>
      </c>
      <c r="L47" s="40" t="str">
        <f>IF(M47&gt;5000000,Instruções!$D$24,Instruções!$D$23)</f>
        <v>SBQC</v>
      </c>
      <c r="M47" s="42">
        <v>50000</v>
      </c>
      <c r="N47" s="42">
        <f t="shared" si="4"/>
        <v>12820.51282051282</v>
      </c>
      <c r="O47" s="46">
        <v>1</v>
      </c>
      <c r="P47" s="40" t="s">
        <v>45</v>
      </c>
      <c r="Q47" s="98">
        <v>43983</v>
      </c>
      <c r="T47" s="66" t="s">
        <v>42</v>
      </c>
    </row>
    <row r="48" spans="2:20" x14ac:dyDescent="0.2">
      <c r="B48" s="78">
        <v>2</v>
      </c>
      <c r="C48" s="40">
        <v>93859</v>
      </c>
      <c r="D48" s="41" t="s">
        <v>494</v>
      </c>
      <c r="E48" s="40" t="str">
        <f t="shared" si="3"/>
        <v>2.3</v>
      </c>
      <c r="F48" s="41" t="s">
        <v>559</v>
      </c>
      <c r="G48" s="41" t="s">
        <v>118</v>
      </c>
      <c r="H48" s="41" t="s">
        <v>164</v>
      </c>
      <c r="I48" s="41" t="s">
        <v>165</v>
      </c>
      <c r="J48" s="40" t="s">
        <v>647</v>
      </c>
      <c r="L48" s="40" t="str">
        <f>IF(M48&gt;5000000,Instruções!$D$24,Instruções!$D$23)</f>
        <v>SBQC</v>
      </c>
      <c r="M48" s="42">
        <v>20000</v>
      </c>
      <c r="N48" s="42">
        <f t="shared" si="4"/>
        <v>5128.2051282051279</v>
      </c>
      <c r="O48" s="46">
        <v>1</v>
      </c>
      <c r="P48" s="40" t="s">
        <v>45</v>
      </c>
      <c r="Q48" s="98">
        <v>43983</v>
      </c>
      <c r="T48" s="66" t="s">
        <v>42</v>
      </c>
    </row>
    <row r="49" spans="2:20" x14ac:dyDescent="0.2">
      <c r="B49" s="78">
        <v>2</v>
      </c>
      <c r="C49" s="40">
        <v>93905</v>
      </c>
      <c r="D49" s="41" t="s">
        <v>494</v>
      </c>
      <c r="E49" s="40" t="str">
        <f t="shared" si="3"/>
        <v>2.3</v>
      </c>
      <c r="F49" s="41" t="s">
        <v>564</v>
      </c>
      <c r="G49" s="41" t="s">
        <v>108</v>
      </c>
      <c r="H49" s="41" t="s">
        <v>597</v>
      </c>
      <c r="I49" s="41" t="s">
        <v>169</v>
      </c>
      <c r="J49" s="40" t="s">
        <v>647</v>
      </c>
      <c r="L49" s="40" t="str">
        <f>IF(M49&gt;5000000,Instruções!$D$24,Instruções!$D$23)</f>
        <v>SBQC</v>
      </c>
      <c r="M49" s="42">
        <v>5000</v>
      </c>
      <c r="N49" s="42">
        <f t="shared" si="4"/>
        <v>1282.051282051282</v>
      </c>
      <c r="O49" s="46">
        <v>1</v>
      </c>
      <c r="P49" s="40" t="s">
        <v>45</v>
      </c>
      <c r="Q49" s="98">
        <v>43983</v>
      </c>
      <c r="T49" s="66" t="s">
        <v>42</v>
      </c>
    </row>
    <row r="50" spans="2:20" x14ac:dyDescent="0.2">
      <c r="B50" s="78">
        <v>2</v>
      </c>
      <c r="C50" s="40">
        <v>93910</v>
      </c>
      <c r="D50" s="41" t="s">
        <v>492</v>
      </c>
      <c r="E50" s="40" t="str">
        <f t="shared" si="3"/>
        <v>2.1</v>
      </c>
      <c r="F50" s="41" t="s">
        <v>510</v>
      </c>
      <c r="G50" s="41" t="s">
        <v>126</v>
      </c>
      <c r="H50" s="41" t="s">
        <v>137</v>
      </c>
      <c r="I50" s="41" t="s">
        <v>170</v>
      </c>
      <c r="J50" s="40" t="s">
        <v>647</v>
      </c>
      <c r="L50" s="40" t="str">
        <f>IF(M50&gt;5000000,Instruções!$D$24,Instruções!$D$23)</f>
        <v>SBQC</v>
      </c>
      <c r="M50" s="42">
        <v>120000</v>
      </c>
      <c r="N50" s="42">
        <f t="shared" si="4"/>
        <v>30769.23076923077</v>
      </c>
      <c r="O50" s="46">
        <v>1</v>
      </c>
      <c r="P50" s="40" t="s">
        <v>45</v>
      </c>
      <c r="Q50" s="98">
        <v>43983</v>
      </c>
      <c r="T50" s="66" t="s">
        <v>42</v>
      </c>
    </row>
    <row r="51" spans="2:20" x14ac:dyDescent="0.2">
      <c r="B51" s="78">
        <v>2</v>
      </c>
      <c r="C51" s="40">
        <v>93956</v>
      </c>
      <c r="D51" s="41" t="s">
        <v>492</v>
      </c>
      <c r="E51" s="40" t="str">
        <f t="shared" si="3"/>
        <v>2.1</v>
      </c>
      <c r="F51" s="41" t="s">
        <v>540</v>
      </c>
      <c r="G51" s="41" t="s">
        <v>108</v>
      </c>
      <c r="H51" s="41" t="s">
        <v>598</v>
      </c>
      <c r="I51" s="41" t="s">
        <v>176</v>
      </c>
      <c r="J51" s="40" t="s">
        <v>647</v>
      </c>
      <c r="L51" s="40" t="str">
        <f>IF(M51&gt;5000000,Instruções!$D$24,Instruções!$D$23)</f>
        <v>SBQC</v>
      </c>
      <c r="M51" s="42">
        <v>70000</v>
      </c>
      <c r="N51" s="42">
        <f t="shared" si="4"/>
        <v>17948.717948717949</v>
      </c>
      <c r="O51" s="46">
        <v>1</v>
      </c>
      <c r="P51" s="40" t="s">
        <v>45</v>
      </c>
      <c r="Q51" s="98">
        <v>43983</v>
      </c>
      <c r="T51" s="66" t="s">
        <v>42</v>
      </c>
    </row>
    <row r="52" spans="2:20" x14ac:dyDescent="0.2">
      <c r="B52" s="78">
        <v>2</v>
      </c>
      <c r="C52" s="40">
        <v>94055</v>
      </c>
      <c r="D52" s="41" t="s">
        <v>493</v>
      </c>
      <c r="E52" s="40" t="str">
        <f t="shared" si="3"/>
        <v>2.5</v>
      </c>
      <c r="F52" s="41" t="s">
        <v>537</v>
      </c>
      <c r="G52" s="41" t="s">
        <v>105</v>
      </c>
      <c r="H52" s="41" t="s">
        <v>177</v>
      </c>
      <c r="I52" s="41" t="s">
        <v>594</v>
      </c>
      <c r="J52" s="40" t="s">
        <v>647</v>
      </c>
      <c r="L52" s="40" t="str">
        <f>IF(M52&gt;5000000,Instruções!$D$24,Instruções!$D$23)</f>
        <v>SBQC</v>
      </c>
      <c r="M52" s="42">
        <v>75000</v>
      </c>
      <c r="N52" s="42">
        <f t="shared" si="4"/>
        <v>19230.76923076923</v>
      </c>
      <c r="O52" s="46">
        <v>1</v>
      </c>
      <c r="P52" s="40" t="s">
        <v>45</v>
      </c>
      <c r="Q52" s="98">
        <v>44013</v>
      </c>
      <c r="T52" s="66" t="s">
        <v>42</v>
      </c>
    </row>
    <row r="53" spans="2:20" x14ac:dyDescent="0.2">
      <c r="B53" s="78">
        <v>2</v>
      </c>
      <c r="C53" s="40">
        <v>94130</v>
      </c>
      <c r="D53" s="41" t="s">
        <v>494</v>
      </c>
      <c r="E53" s="40" t="str">
        <f t="shared" si="3"/>
        <v>2.3</v>
      </c>
      <c r="F53" s="41" t="s">
        <v>526</v>
      </c>
      <c r="G53" s="41" t="s">
        <v>178</v>
      </c>
      <c r="H53" s="41" t="s">
        <v>179</v>
      </c>
      <c r="I53" s="41" t="s">
        <v>180</v>
      </c>
      <c r="J53" s="40" t="s">
        <v>647</v>
      </c>
      <c r="L53" s="40" t="str">
        <f>IF(M53&gt;5000000,Instruções!$D$24,Instruções!$D$23)</f>
        <v>SBQC</v>
      </c>
      <c r="M53" s="42">
        <v>70000</v>
      </c>
      <c r="N53" s="42">
        <f t="shared" si="4"/>
        <v>17948.717948717949</v>
      </c>
      <c r="O53" s="46">
        <v>1</v>
      </c>
      <c r="P53" s="40" t="s">
        <v>45</v>
      </c>
      <c r="Q53" s="98">
        <v>43983</v>
      </c>
      <c r="T53" s="66" t="s">
        <v>42</v>
      </c>
    </row>
    <row r="54" spans="2:20" x14ac:dyDescent="0.2">
      <c r="B54" s="78">
        <v>2</v>
      </c>
      <c r="C54" s="40">
        <v>94247</v>
      </c>
      <c r="D54" s="41" t="s">
        <v>492</v>
      </c>
      <c r="E54" s="40" t="str">
        <f t="shared" si="3"/>
        <v>2.1</v>
      </c>
      <c r="F54" s="41" t="s">
        <v>532</v>
      </c>
      <c r="G54" s="41" t="s">
        <v>126</v>
      </c>
      <c r="H54" s="41" t="s">
        <v>181</v>
      </c>
      <c r="I54" s="41" t="s">
        <v>182</v>
      </c>
      <c r="J54" s="40" t="s">
        <v>647</v>
      </c>
      <c r="L54" s="40" t="str">
        <f>IF(M54&gt;5000000,Instruções!$D$24,Instruções!$D$23)</f>
        <v>SBQC</v>
      </c>
      <c r="M54" s="42">
        <v>220000</v>
      </c>
      <c r="N54" s="42">
        <f t="shared" si="4"/>
        <v>56410.256410256414</v>
      </c>
      <c r="O54" s="46">
        <v>1</v>
      </c>
      <c r="P54" s="40" t="s">
        <v>45</v>
      </c>
      <c r="Q54" s="98">
        <v>44013</v>
      </c>
      <c r="T54" s="66" t="s">
        <v>42</v>
      </c>
    </row>
    <row r="55" spans="2:20" x14ac:dyDescent="0.2">
      <c r="B55" s="78">
        <v>2</v>
      </c>
      <c r="C55" s="40">
        <v>95098</v>
      </c>
      <c r="D55" s="41" t="s">
        <v>494</v>
      </c>
      <c r="E55" s="40" t="str">
        <f t="shared" si="3"/>
        <v>2.3</v>
      </c>
      <c r="F55" s="41" t="s">
        <v>516</v>
      </c>
      <c r="G55" s="41" t="s">
        <v>157</v>
      </c>
      <c r="H55" s="41" t="s">
        <v>192</v>
      </c>
      <c r="I55" s="41" t="s">
        <v>193</v>
      </c>
      <c r="J55" s="40" t="s">
        <v>647</v>
      </c>
      <c r="L55" s="40" t="str">
        <f>IF(M55&gt;5000000,Instruções!$D$24,Instruções!$D$23)</f>
        <v>SBQC</v>
      </c>
      <c r="M55" s="42">
        <v>80000</v>
      </c>
      <c r="N55" s="42">
        <f t="shared" si="4"/>
        <v>20512.820512820512</v>
      </c>
      <c r="O55" s="46">
        <v>1</v>
      </c>
      <c r="P55" s="40" t="s">
        <v>45</v>
      </c>
      <c r="Q55" s="98">
        <v>44075</v>
      </c>
      <c r="T55" s="66" t="s">
        <v>42</v>
      </c>
    </row>
    <row r="56" spans="2:20" x14ac:dyDescent="0.2">
      <c r="B56" s="78">
        <v>2</v>
      </c>
      <c r="C56" s="40">
        <v>95109</v>
      </c>
      <c r="D56" s="41" t="s">
        <v>492</v>
      </c>
      <c r="E56" s="40" t="str">
        <f t="shared" si="3"/>
        <v>2.1</v>
      </c>
      <c r="F56" s="41" t="s">
        <v>510</v>
      </c>
      <c r="G56" s="41" t="s">
        <v>115</v>
      </c>
      <c r="H56" s="41" t="s">
        <v>194</v>
      </c>
      <c r="I56" s="41" t="s">
        <v>195</v>
      </c>
      <c r="J56" s="40" t="s">
        <v>647</v>
      </c>
      <c r="L56" s="40" t="str">
        <f>IF(M56&gt;5000000,Instruções!$D$24,Instruções!$D$23)</f>
        <v>SBQC</v>
      </c>
      <c r="M56" s="42">
        <v>150000</v>
      </c>
      <c r="N56" s="42">
        <f t="shared" si="4"/>
        <v>38461.538461538461</v>
      </c>
      <c r="O56" s="46">
        <v>1</v>
      </c>
      <c r="P56" s="40" t="s">
        <v>45</v>
      </c>
      <c r="Q56" s="98">
        <v>44075</v>
      </c>
      <c r="T56" s="66" t="s">
        <v>42</v>
      </c>
    </row>
    <row r="57" spans="2:20" x14ac:dyDescent="0.2">
      <c r="B57" s="78">
        <v>2</v>
      </c>
      <c r="C57" s="40">
        <v>95149</v>
      </c>
      <c r="D57" s="41" t="s">
        <v>492</v>
      </c>
      <c r="E57" s="40" t="str">
        <f t="shared" si="3"/>
        <v>2.1</v>
      </c>
      <c r="F57" s="41" t="s">
        <v>562</v>
      </c>
      <c r="G57" s="41" t="s">
        <v>112</v>
      </c>
      <c r="H57" s="41" t="s">
        <v>196</v>
      </c>
      <c r="I57" s="41" t="s">
        <v>197</v>
      </c>
      <c r="J57" s="40" t="s">
        <v>647</v>
      </c>
      <c r="L57" s="40" t="str">
        <f>IF(M57&gt;5000000,Instruções!$D$24,Instruções!$D$23)</f>
        <v>SBQC</v>
      </c>
      <c r="M57" s="42">
        <v>50000</v>
      </c>
      <c r="N57" s="42">
        <f t="shared" si="4"/>
        <v>12820.51282051282</v>
      </c>
      <c r="O57" s="46">
        <v>1</v>
      </c>
      <c r="P57" s="40" t="s">
        <v>45</v>
      </c>
      <c r="Q57" s="98">
        <v>43983</v>
      </c>
      <c r="T57" s="66" t="s">
        <v>42</v>
      </c>
    </row>
    <row r="58" spans="2:20" x14ac:dyDescent="0.2">
      <c r="B58" s="78">
        <v>2</v>
      </c>
      <c r="C58" s="40">
        <v>95299</v>
      </c>
      <c r="D58" s="41" t="s">
        <v>494</v>
      </c>
      <c r="E58" s="40" t="str">
        <f t="shared" si="3"/>
        <v>2.3</v>
      </c>
      <c r="F58" s="41" t="s">
        <v>516</v>
      </c>
      <c r="G58" s="41" t="s">
        <v>146</v>
      </c>
      <c r="H58" s="41" t="s">
        <v>600</v>
      </c>
      <c r="I58" s="41" t="s">
        <v>199</v>
      </c>
      <c r="J58" s="40" t="s">
        <v>647</v>
      </c>
      <c r="L58" s="40" t="str">
        <f>IF(M58&gt;5000000,Instruções!$D$24,Instruções!$D$23)</f>
        <v>SBQC</v>
      </c>
      <c r="M58" s="42">
        <v>64800</v>
      </c>
      <c r="N58" s="42">
        <f t="shared" si="4"/>
        <v>16615.384615384617</v>
      </c>
      <c r="O58" s="46">
        <v>1</v>
      </c>
      <c r="P58" s="40" t="s">
        <v>45</v>
      </c>
      <c r="Q58" s="98">
        <v>43983</v>
      </c>
      <c r="T58" s="66" t="s">
        <v>42</v>
      </c>
    </row>
    <row r="59" spans="2:20" x14ac:dyDescent="0.2">
      <c r="B59" s="78">
        <v>2</v>
      </c>
      <c r="C59" s="40">
        <v>97422</v>
      </c>
      <c r="D59" s="41" t="s">
        <v>492</v>
      </c>
      <c r="E59" s="40" t="str">
        <f t="shared" si="3"/>
        <v>2.1</v>
      </c>
      <c r="F59" s="41" t="s">
        <v>510</v>
      </c>
      <c r="G59" s="41" t="s">
        <v>202</v>
      </c>
      <c r="H59" s="41" t="s">
        <v>148</v>
      </c>
      <c r="J59" s="40" t="s">
        <v>647</v>
      </c>
      <c r="L59" s="40" t="str">
        <f>IF(M59&gt;5000000,Instruções!$D$24,Instruções!$D$23)</f>
        <v>SBQC</v>
      </c>
      <c r="M59" s="42">
        <v>450000</v>
      </c>
      <c r="N59" s="42">
        <f t="shared" si="4"/>
        <v>115384.61538461539</v>
      </c>
      <c r="O59" s="46">
        <v>1</v>
      </c>
      <c r="P59" s="40" t="s">
        <v>45</v>
      </c>
      <c r="Q59" s="98">
        <v>44013</v>
      </c>
      <c r="T59" s="66" t="s">
        <v>42</v>
      </c>
    </row>
    <row r="60" spans="2:20" x14ac:dyDescent="0.2">
      <c r="B60" s="67" t="s">
        <v>628</v>
      </c>
      <c r="C60" s="54"/>
      <c r="D60" s="53"/>
      <c r="E60" s="54"/>
      <c r="F60" s="53"/>
      <c r="G60" s="53"/>
      <c r="H60" s="53"/>
      <c r="I60" s="53"/>
      <c r="J60" s="54"/>
      <c r="K60" s="53"/>
      <c r="L60" s="54"/>
      <c r="M60" s="55">
        <f>SUM(M31:M59)</f>
        <v>3935300</v>
      </c>
      <c r="N60" s="55">
        <f>SUM(N31:N59)</f>
        <v>1009051.2820512822</v>
      </c>
      <c r="O60" s="56"/>
      <c r="P60" s="54"/>
      <c r="Q60" s="53"/>
      <c r="R60" s="54"/>
      <c r="S60" s="53"/>
      <c r="T60" s="68"/>
    </row>
    <row r="61" spans="2:20" x14ac:dyDescent="0.2">
      <c r="B61" s="101">
        <v>3</v>
      </c>
      <c r="C61" s="102">
        <v>93946</v>
      </c>
      <c r="D61" s="103" t="s">
        <v>498</v>
      </c>
      <c r="E61" s="102" t="str">
        <f t="shared" si="3"/>
        <v>3.1</v>
      </c>
      <c r="F61" s="103" t="s">
        <v>565</v>
      </c>
      <c r="G61" s="103" t="s">
        <v>171</v>
      </c>
      <c r="H61" s="103" t="s">
        <v>172</v>
      </c>
      <c r="I61" s="103" t="s">
        <v>173</v>
      </c>
      <c r="J61" s="102" t="s">
        <v>647</v>
      </c>
      <c r="K61" s="103"/>
      <c r="L61" s="102" t="str">
        <f>IF(M61&gt;5000000,Instruções!$D$24,Instruções!$D$23)</f>
        <v>SBQC</v>
      </c>
      <c r="M61" s="104">
        <v>1390000</v>
      </c>
      <c r="N61" s="104">
        <f>M61/3.9</f>
        <v>356410.25641025644</v>
      </c>
      <c r="O61" s="105">
        <v>1</v>
      </c>
      <c r="P61" s="102" t="s">
        <v>45</v>
      </c>
      <c r="Q61" s="106">
        <v>43739</v>
      </c>
      <c r="R61" s="106">
        <v>43891</v>
      </c>
      <c r="S61" s="103"/>
      <c r="T61" s="107" t="s">
        <v>41</v>
      </c>
    </row>
    <row r="62" spans="2:20" x14ac:dyDescent="0.2">
      <c r="B62" s="78">
        <v>3</v>
      </c>
      <c r="C62" s="40">
        <v>93951</v>
      </c>
      <c r="D62" s="41" t="s">
        <v>498</v>
      </c>
      <c r="E62" s="40" t="str">
        <f t="shared" si="3"/>
        <v>3.1</v>
      </c>
      <c r="F62" s="41" t="s">
        <v>565</v>
      </c>
      <c r="G62" s="41" t="s">
        <v>171</v>
      </c>
      <c r="H62" s="41" t="s">
        <v>174</v>
      </c>
      <c r="I62" s="41" t="s">
        <v>175</v>
      </c>
      <c r="J62" s="40" t="s">
        <v>647</v>
      </c>
      <c r="L62" s="40" t="str">
        <f>IF(M62&gt;5000000,Instruções!$D$24,Instruções!$D$23)</f>
        <v>SBQC</v>
      </c>
      <c r="M62" s="42">
        <v>50000</v>
      </c>
      <c r="N62" s="42">
        <f>M62/3.9</f>
        <v>12820.51282051282</v>
      </c>
      <c r="O62" s="46">
        <v>1</v>
      </c>
      <c r="P62" s="40" t="s">
        <v>45</v>
      </c>
      <c r="Q62" s="98">
        <v>43983</v>
      </c>
      <c r="T62" s="66" t="s">
        <v>42</v>
      </c>
    </row>
    <row r="63" spans="2:20" x14ac:dyDescent="0.2">
      <c r="B63" s="67" t="s">
        <v>630</v>
      </c>
      <c r="C63" s="54"/>
      <c r="D63" s="53"/>
      <c r="E63" s="54"/>
      <c r="F63" s="53"/>
      <c r="G63" s="53"/>
      <c r="H63" s="53"/>
      <c r="I63" s="53"/>
      <c r="J63" s="54"/>
      <c r="K63" s="53"/>
      <c r="L63" s="54"/>
      <c r="M63" s="55">
        <f>SUM(M61:M62)</f>
        <v>1440000</v>
      </c>
      <c r="N63" s="55">
        <f>SUM(N61:N62)</f>
        <v>369230.76923076925</v>
      </c>
      <c r="O63" s="56"/>
      <c r="P63" s="54"/>
      <c r="Q63" s="53"/>
      <c r="R63" s="54"/>
      <c r="S63" s="53"/>
      <c r="T63" s="68"/>
    </row>
    <row r="64" spans="2:20" x14ac:dyDescent="0.2">
      <c r="B64" s="78">
        <v>4</v>
      </c>
      <c r="C64" s="40">
        <v>93842</v>
      </c>
      <c r="D64" s="41" t="s">
        <v>497</v>
      </c>
      <c r="E64" s="40" t="str">
        <f t="shared" si="3"/>
        <v>4.3</v>
      </c>
      <c r="F64" s="41" t="s">
        <v>513</v>
      </c>
      <c r="G64" s="41" t="s">
        <v>162</v>
      </c>
      <c r="H64" s="41" t="s">
        <v>163</v>
      </c>
      <c r="J64" s="40" t="s">
        <v>647</v>
      </c>
      <c r="L64" s="40" t="str">
        <f>IF(M64&gt;5000000,Instruções!$D$24,Instruções!$D$23)</f>
        <v>SBQC</v>
      </c>
      <c r="M64" s="42">
        <v>125600</v>
      </c>
      <c r="N64" s="42">
        <f>M64/3.9</f>
        <v>32205.128205128207</v>
      </c>
      <c r="O64" s="46">
        <v>1</v>
      </c>
      <c r="P64" s="40" t="s">
        <v>45</v>
      </c>
      <c r="Q64" s="98">
        <v>43983</v>
      </c>
      <c r="T64" s="66" t="s">
        <v>42</v>
      </c>
    </row>
    <row r="65" spans="2:20" x14ac:dyDescent="0.2">
      <c r="B65" s="67" t="s">
        <v>631</v>
      </c>
      <c r="C65" s="54"/>
      <c r="D65" s="53"/>
      <c r="E65" s="54"/>
      <c r="F65" s="53"/>
      <c r="G65" s="53"/>
      <c r="H65" s="53"/>
      <c r="I65" s="53"/>
      <c r="J65" s="54"/>
      <c r="K65" s="53"/>
      <c r="L65" s="54"/>
      <c r="M65" s="55">
        <f>SUM(M64)</f>
        <v>125600</v>
      </c>
      <c r="N65" s="55">
        <f>SUM(N64)</f>
        <v>32205.128205128207</v>
      </c>
      <c r="O65" s="56"/>
      <c r="P65" s="54"/>
      <c r="Q65" s="53"/>
      <c r="R65" s="54"/>
      <c r="S65" s="53"/>
      <c r="T65" s="68"/>
    </row>
    <row r="66" spans="2:20" x14ac:dyDescent="0.2">
      <c r="B66" s="101">
        <v>7</v>
      </c>
      <c r="C66" s="102">
        <v>97392</v>
      </c>
      <c r="D66" s="103" t="s">
        <v>500</v>
      </c>
      <c r="E66" s="102" t="str">
        <f t="shared" si="3"/>
        <v>7.1</v>
      </c>
      <c r="F66" s="103" t="s">
        <v>566</v>
      </c>
      <c r="G66" s="103" t="s">
        <v>200</v>
      </c>
      <c r="H66" s="103" t="s">
        <v>201</v>
      </c>
      <c r="I66" s="103"/>
      <c r="J66" s="102" t="s">
        <v>647</v>
      </c>
      <c r="K66" s="103"/>
      <c r="L66" s="102" t="str">
        <f>IF(M66&gt;5000000,Instruções!$D$24,Instruções!$D$23)</f>
        <v>SBQC</v>
      </c>
      <c r="M66" s="104">
        <v>100000</v>
      </c>
      <c r="N66" s="104">
        <f>M66/3.9</f>
        <v>25641.025641025641</v>
      </c>
      <c r="O66" s="105">
        <v>1</v>
      </c>
      <c r="P66" s="102" t="s">
        <v>45</v>
      </c>
      <c r="Q66" s="106">
        <v>43497</v>
      </c>
      <c r="R66" s="106">
        <v>43709</v>
      </c>
      <c r="S66" s="103" t="s">
        <v>692</v>
      </c>
      <c r="T66" s="107" t="s">
        <v>691</v>
      </c>
    </row>
    <row r="67" spans="2:20" x14ac:dyDescent="0.2">
      <c r="B67" s="67" t="s">
        <v>632</v>
      </c>
      <c r="C67" s="54"/>
      <c r="D67" s="53"/>
      <c r="E67" s="54"/>
      <c r="F67" s="53"/>
      <c r="G67" s="53"/>
      <c r="H67" s="53"/>
      <c r="I67" s="53"/>
      <c r="J67" s="54"/>
      <c r="K67" s="53"/>
      <c r="L67" s="54"/>
      <c r="M67" s="55">
        <f>SUM(M66)</f>
        <v>100000</v>
      </c>
      <c r="N67" s="55">
        <f>SUM(N66)</f>
        <v>25641.025641025641</v>
      </c>
      <c r="O67" s="56"/>
      <c r="P67" s="54"/>
      <c r="Q67" s="53"/>
      <c r="R67" s="54"/>
      <c r="S67" s="53"/>
      <c r="T67" s="68"/>
    </row>
    <row r="68" spans="2:20" s="47" customFormat="1" x14ac:dyDescent="0.2">
      <c r="B68" s="69" t="s">
        <v>639</v>
      </c>
      <c r="C68" s="70"/>
      <c r="D68" s="71"/>
      <c r="E68" s="70"/>
      <c r="F68" s="71"/>
      <c r="G68" s="71"/>
      <c r="H68" s="71"/>
      <c r="I68" s="71"/>
      <c r="J68" s="70"/>
      <c r="K68" s="71"/>
      <c r="L68" s="70"/>
      <c r="M68" s="72">
        <f>M30+M60+M63+M65+M67</f>
        <v>8801320.5600000005</v>
      </c>
      <c r="N68" s="72">
        <f>N30+N60+N63+N65+N67</f>
        <v>2256748.8615384614</v>
      </c>
      <c r="O68" s="73"/>
      <c r="P68" s="70"/>
      <c r="Q68" s="71"/>
      <c r="R68" s="70"/>
      <c r="S68" s="71"/>
      <c r="T68" s="74"/>
    </row>
    <row r="70" spans="2:20" ht="12.75" x14ac:dyDescent="0.2">
      <c r="B70" s="61">
        <v>3</v>
      </c>
      <c r="C70" s="62"/>
      <c r="D70" s="63" t="s">
        <v>641</v>
      </c>
      <c r="E70" s="86"/>
      <c r="F70" s="63"/>
      <c r="G70" s="63"/>
      <c r="H70" s="63"/>
      <c r="I70" s="63"/>
      <c r="J70" s="63"/>
      <c r="K70" s="63"/>
      <c r="L70" s="63"/>
      <c r="M70" s="63"/>
      <c r="N70" s="90"/>
      <c r="O70" s="63"/>
      <c r="P70" s="63"/>
      <c r="Q70" s="97"/>
      <c r="R70" s="86"/>
      <c r="S70" s="63"/>
      <c r="T70" s="64"/>
    </row>
    <row r="71" spans="2:20" ht="11.25" customHeight="1" x14ac:dyDescent="0.2">
      <c r="B71" s="133" t="s">
        <v>58</v>
      </c>
      <c r="C71" s="129" t="s">
        <v>74</v>
      </c>
      <c r="D71" s="129" t="s">
        <v>59</v>
      </c>
      <c r="E71" s="45"/>
      <c r="F71" s="129" t="s">
        <v>60</v>
      </c>
      <c r="G71" s="129" t="s">
        <v>648</v>
      </c>
      <c r="H71" s="129" t="s">
        <v>61</v>
      </c>
      <c r="I71" s="129" t="s">
        <v>75</v>
      </c>
      <c r="J71" s="129" t="s">
        <v>62</v>
      </c>
      <c r="K71" s="129" t="s">
        <v>63</v>
      </c>
      <c r="L71" s="129" t="s">
        <v>64</v>
      </c>
      <c r="M71" s="132" t="s">
        <v>65</v>
      </c>
      <c r="N71" s="132"/>
      <c r="O71" s="132"/>
      <c r="P71" s="129" t="s">
        <v>66</v>
      </c>
      <c r="Q71" s="130" t="s">
        <v>67</v>
      </c>
      <c r="R71" s="130"/>
      <c r="S71" s="129" t="s">
        <v>68</v>
      </c>
      <c r="T71" s="131" t="s">
        <v>43</v>
      </c>
    </row>
    <row r="72" spans="2:20" ht="45" x14ac:dyDescent="0.2">
      <c r="B72" s="133"/>
      <c r="C72" s="129"/>
      <c r="D72" s="129"/>
      <c r="E72" s="45" t="s">
        <v>59</v>
      </c>
      <c r="F72" s="129"/>
      <c r="G72" s="129"/>
      <c r="H72" s="129"/>
      <c r="I72" s="129"/>
      <c r="J72" s="129"/>
      <c r="K72" s="129"/>
      <c r="L72" s="129"/>
      <c r="M72" s="43" t="s">
        <v>69</v>
      </c>
      <c r="N72" s="43" t="s">
        <v>70</v>
      </c>
      <c r="O72" s="44" t="s">
        <v>71</v>
      </c>
      <c r="P72" s="129"/>
      <c r="Q72" s="94" t="s">
        <v>72</v>
      </c>
      <c r="R72" s="100" t="s">
        <v>73</v>
      </c>
      <c r="S72" s="129"/>
      <c r="T72" s="131"/>
    </row>
    <row r="73" spans="2:20" x14ac:dyDescent="0.2">
      <c r="B73" s="78">
        <v>1</v>
      </c>
      <c r="C73" s="40">
        <v>94665</v>
      </c>
      <c r="D73" s="41" t="s">
        <v>496</v>
      </c>
      <c r="E73" s="40" t="str">
        <f t="shared" ref="E73" si="5">LEFT(D73,3)</f>
        <v>1.1</v>
      </c>
      <c r="F73" s="41" t="s">
        <v>525</v>
      </c>
      <c r="G73" s="41" t="s">
        <v>236</v>
      </c>
      <c r="H73" s="41" t="s">
        <v>237</v>
      </c>
      <c r="I73" s="41" t="s">
        <v>238</v>
      </c>
      <c r="J73" s="40" t="s">
        <v>647</v>
      </c>
      <c r="L73" s="40" t="str">
        <f>IF(M73&lt;=20000,Instruções!$D$27,Instruções!$D$26)</f>
        <v>Comparação Qualificações</v>
      </c>
      <c r="M73" s="42">
        <v>84000</v>
      </c>
      <c r="N73" s="42">
        <f>M73/3.9</f>
        <v>21538.461538461539</v>
      </c>
      <c r="O73" s="46">
        <v>1</v>
      </c>
      <c r="P73" s="40" t="s">
        <v>45</v>
      </c>
      <c r="Q73" s="98">
        <v>43983</v>
      </c>
      <c r="T73" s="66" t="s">
        <v>42</v>
      </c>
    </row>
    <row r="74" spans="2:20" x14ac:dyDescent="0.2">
      <c r="B74" s="67" t="s">
        <v>629</v>
      </c>
      <c r="C74" s="54"/>
      <c r="D74" s="53"/>
      <c r="E74" s="54"/>
      <c r="F74" s="53"/>
      <c r="G74" s="53"/>
      <c r="H74" s="53"/>
      <c r="I74" s="53"/>
      <c r="J74" s="54"/>
      <c r="K74" s="53"/>
      <c r="L74" s="54"/>
      <c r="M74" s="55">
        <f>SUM(M73)</f>
        <v>84000</v>
      </c>
      <c r="N74" s="55">
        <f>SUM(N73)</f>
        <v>21538.461538461539</v>
      </c>
      <c r="O74" s="56"/>
      <c r="P74" s="54"/>
      <c r="Q74" s="53"/>
      <c r="R74" s="54"/>
      <c r="S74" s="53"/>
      <c r="T74" s="68"/>
    </row>
    <row r="75" spans="2:20" x14ac:dyDescent="0.2">
      <c r="B75" s="78">
        <v>2</v>
      </c>
      <c r="C75" s="40">
        <v>93539</v>
      </c>
      <c r="D75" s="41" t="s">
        <v>494</v>
      </c>
      <c r="E75" s="40" t="str">
        <f t="shared" ref="E75:E99" si="6">LEFT(D75,3)</f>
        <v>2.3</v>
      </c>
      <c r="F75" s="41" t="s">
        <v>516</v>
      </c>
      <c r="G75" s="41" t="s">
        <v>128</v>
      </c>
      <c r="H75" s="41" t="s">
        <v>160</v>
      </c>
      <c r="I75" s="41" t="s">
        <v>203</v>
      </c>
      <c r="J75" s="40" t="s">
        <v>647</v>
      </c>
      <c r="L75" s="40" t="str">
        <f>IF(M75&lt;=20000,Instruções!$D$27,Instruções!$D$26)</f>
        <v>Comparação Qualificações</v>
      </c>
      <c r="M75" s="42">
        <v>120000</v>
      </c>
      <c r="N75" s="42">
        <f t="shared" ref="N75:N94" si="7">M75/3.9</f>
        <v>30769.23076923077</v>
      </c>
      <c r="O75" s="46">
        <v>1</v>
      </c>
      <c r="P75" s="40" t="s">
        <v>45</v>
      </c>
      <c r="Q75" s="98">
        <v>44013</v>
      </c>
      <c r="T75" s="66" t="s">
        <v>42</v>
      </c>
    </row>
    <row r="76" spans="2:20" x14ac:dyDescent="0.2">
      <c r="B76" s="78">
        <v>2</v>
      </c>
      <c r="C76" s="40">
        <v>93618</v>
      </c>
      <c r="D76" s="41" t="s">
        <v>492</v>
      </c>
      <c r="E76" s="40" t="str">
        <f t="shared" si="6"/>
        <v>2.1</v>
      </c>
      <c r="F76" s="41" t="s">
        <v>532</v>
      </c>
      <c r="G76" s="41" t="s">
        <v>104</v>
      </c>
      <c r="H76" s="41" t="s">
        <v>204</v>
      </c>
      <c r="I76" s="41" t="s">
        <v>205</v>
      </c>
      <c r="J76" s="40" t="s">
        <v>647</v>
      </c>
      <c r="L76" s="40" t="str">
        <f>IF(M76&lt;=20000,Instruções!$D$27,Instruções!$D$26)</f>
        <v>CD</v>
      </c>
      <c r="M76" s="42">
        <v>20000</v>
      </c>
      <c r="N76" s="42">
        <f t="shared" si="7"/>
        <v>5128.2051282051279</v>
      </c>
      <c r="O76" s="46">
        <v>1</v>
      </c>
      <c r="P76" s="40" t="s">
        <v>45</v>
      </c>
      <c r="Q76" s="98">
        <v>43983</v>
      </c>
      <c r="T76" s="66" t="s">
        <v>42</v>
      </c>
    </row>
    <row r="77" spans="2:20" x14ac:dyDescent="0.2">
      <c r="B77" s="78">
        <v>2</v>
      </c>
      <c r="C77" s="40">
        <v>93629</v>
      </c>
      <c r="D77" s="41" t="s">
        <v>492</v>
      </c>
      <c r="E77" s="40" t="str">
        <f t="shared" si="6"/>
        <v>2.1</v>
      </c>
      <c r="F77" s="41" t="s">
        <v>532</v>
      </c>
      <c r="G77" s="41" t="s">
        <v>104</v>
      </c>
      <c r="H77" s="41" t="s">
        <v>206</v>
      </c>
      <c r="I77" s="41" t="s">
        <v>207</v>
      </c>
      <c r="J77" s="40" t="s">
        <v>647</v>
      </c>
      <c r="L77" s="40" t="str">
        <f>IF(M77&lt;=20000,Instruções!$D$27,Instruções!$D$26)</f>
        <v>Comparação Qualificações</v>
      </c>
      <c r="M77" s="42">
        <v>30000</v>
      </c>
      <c r="N77" s="42">
        <f t="shared" si="7"/>
        <v>7692.3076923076924</v>
      </c>
      <c r="O77" s="46">
        <v>1</v>
      </c>
      <c r="P77" s="40" t="s">
        <v>45</v>
      </c>
      <c r="Q77" s="98">
        <v>43983</v>
      </c>
      <c r="T77" s="66" t="s">
        <v>42</v>
      </c>
    </row>
    <row r="78" spans="2:20" x14ac:dyDescent="0.2">
      <c r="B78" s="78">
        <v>2</v>
      </c>
      <c r="C78" s="40">
        <v>93643</v>
      </c>
      <c r="D78" s="41" t="s">
        <v>495</v>
      </c>
      <c r="E78" s="40" t="str">
        <f t="shared" si="6"/>
        <v>2.7</v>
      </c>
      <c r="F78" s="41" t="s">
        <v>549</v>
      </c>
      <c r="G78" s="41" t="s">
        <v>132</v>
      </c>
      <c r="H78" s="41" t="s">
        <v>209</v>
      </c>
      <c r="I78" s="41" t="s">
        <v>210</v>
      </c>
      <c r="J78" s="40" t="s">
        <v>647</v>
      </c>
      <c r="L78" s="40" t="str">
        <f>IF(M78&lt;=20000,Instruções!$D$27,Instruções!$D$26)</f>
        <v>Comparação Qualificações</v>
      </c>
      <c r="M78" s="42">
        <v>153600</v>
      </c>
      <c r="N78" s="42">
        <f t="shared" si="7"/>
        <v>39384.615384615383</v>
      </c>
      <c r="O78" s="46">
        <v>1</v>
      </c>
      <c r="P78" s="40" t="s">
        <v>45</v>
      </c>
      <c r="Q78" s="98">
        <v>44136</v>
      </c>
      <c r="T78" s="66" t="s">
        <v>42</v>
      </c>
    </row>
    <row r="79" spans="2:20" x14ac:dyDescent="0.2">
      <c r="B79" s="78">
        <v>2</v>
      </c>
      <c r="C79" s="40">
        <v>93703</v>
      </c>
      <c r="D79" s="41" t="s">
        <v>493</v>
      </c>
      <c r="E79" s="40" t="str">
        <f t="shared" si="6"/>
        <v>2.5</v>
      </c>
      <c r="F79" s="41" t="s">
        <v>537</v>
      </c>
      <c r="G79" s="41" t="s">
        <v>211</v>
      </c>
      <c r="H79" s="41" t="s">
        <v>212</v>
      </c>
      <c r="I79" s="41" t="s">
        <v>213</v>
      </c>
      <c r="J79" s="40" t="s">
        <v>647</v>
      </c>
      <c r="L79" s="40" t="str">
        <f>IF(M79&lt;=20000,Instruções!$D$27,Instruções!$D$26)</f>
        <v>Comparação Qualificações</v>
      </c>
      <c r="M79" s="42">
        <v>50000.28</v>
      </c>
      <c r="N79" s="42">
        <f t="shared" si="7"/>
        <v>12820.584615384616</v>
      </c>
      <c r="O79" s="46">
        <v>1</v>
      </c>
      <c r="P79" s="40" t="s">
        <v>45</v>
      </c>
      <c r="Q79" s="98">
        <v>44044</v>
      </c>
      <c r="T79" s="66" t="s">
        <v>42</v>
      </c>
    </row>
    <row r="80" spans="2:20" x14ac:dyDescent="0.2">
      <c r="B80" s="78">
        <v>2</v>
      </c>
      <c r="C80" s="40">
        <v>93763</v>
      </c>
      <c r="D80" s="41" t="s">
        <v>494</v>
      </c>
      <c r="E80" s="40" t="str">
        <f t="shared" si="6"/>
        <v>2.3</v>
      </c>
      <c r="F80" s="41" t="s">
        <v>559</v>
      </c>
      <c r="G80" s="41" t="s">
        <v>149</v>
      </c>
      <c r="H80" s="41" t="s">
        <v>214</v>
      </c>
      <c r="I80" s="41" t="s">
        <v>215</v>
      </c>
      <c r="J80" s="40" t="s">
        <v>647</v>
      </c>
      <c r="L80" s="40" t="str">
        <f>IF(M80&lt;=20000,Instruções!$D$27,Instruções!$D$26)</f>
        <v>Comparação Qualificações</v>
      </c>
      <c r="M80" s="42">
        <v>120000</v>
      </c>
      <c r="N80" s="42">
        <f t="shared" si="7"/>
        <v>30769.23076923077</v>
      </c>
      <c r="O80" s="46">
        <v>1</v>
      </c>
      <c r="P80" s="40" t="s">
        <v>45</v>
      </c>
      <c r="Q80" s="98">
        <v>44136</v>
      </c>
      <c r="T80" s="66" t="s">
        <v>42</v>
      </c>
    </row>
    <row r="81" spans="2:20" x14ac:dyDescent="0.2">
      <c r="B81" s="79">
        <v>2</v>
      </c>
      <c r="C81" s="48">
        <v>93852</v>
      </c>
      <c r="D81" s="49" t="s">
        <v>493</v>
      </c>
      <c r="E81" s="40" t="str">
        <f t="shared" si="6"/>
        <v>2.5</v>
      </c>
      <c r="F81" s="49" t="s">
        <v>537</v>
      </c>
      <c r="G81" s="49" t="s">
        <v>211</v>
      </c>
      <c r="H81" s="49" t="s">
        <v>217</v>
      </c>
      <c r="I81" s="49" t="s">
        <v>218</v>
      </c>
      <c r="J81" s="40" t="s">
        <v>647</v>
      </c>
      <c r="K81" s="49"/>
      <c r="L81" s="48" t="str">
        <f>IF(M81&lt;=20000,Instruções!$D$27,Instruções!$D$26)</f>
        <v>Comparação Qualificações</v>
      </c>
      <c r="M81" s="50">
        <v>55020</v>
      </c>
      <c r="N81" s="50">
        <f t="shared" si="7"/>
        <v>14107.692307692309</v>
      </c>
      <c r="O81" s="51">
        <v>1</v>
      </c>
      <c r="P81" s="48" t="s">
        <v>45</v>
      </c>
      <c r="Q81" s="98">
        <v>43983</v>
      </c>
      <c r="R81" s="48"/>
      <c r="S81" s="49"/>
      <c r="T81" s="75" t="s">
        <v>42</v>
      </c>
    </row>
    <row r="82" spans="2:20" s="49" customFormat="1" x14ac:dyDescent="0.2">
      <c r="B82" s="79">
        <v>2</v>
      </c>
      <c r="C82" s="48">
        <v>93855</v>
      </c>
      <c r="D82" s="49" t="s">
        <v>493</v>
      </c>
      <c r="E82" s="40" t="str">
        <f t="shared" si="6"/>
        <v>2.5</v>
      </c>
      <c r="F82" s="49" t="s">
        <v>537</v>
      </c>
      <c r="G82" s="49" t="s">
        <v>211</v>
      </c>
      <c r="H82" s="49" t="s">
        <v>219</v>
      </c>
      <c r="I82" s="49" t="s">
        <v>220</v>
      </c>
      <c r="J82" s="40" t="s">
        <v>647</v>
      </c>
      <c r="L82" s="48" t="str">
        <f>IF(M82&lt;=20000,Instruções!$D$27,Instruções!$D$26)</f>
        <v>Comparação Qualificações</v>
      </c>
      <c r="M82" s="50">
        <v>50000.28</v>
      </c>
      <c r="N82" s="50">
        <f t="shared" si="7"/>
        <v>12820.584615384616</v>
      </c>
      <c r="O82" s="51">
        <v>1</v>
      </c>
      <c r="P82" s="48" t="s">
        <v>45</v>
      </c>
      <c r="Q82" s="98">
        <v>44075</v>
      </c>
      <c r="R82" s="48"/>
      <c r="T82" s="75" t="s">
        <v>42</v>
      </c>
    </row>
    <row r="83" spans="2:20" s="49" customFormat="1" x14ac:dyDescent="0.2">
      <c r="B83" s="79">
        <v>2</v>
      </c>
      <c r="C83" s="48">
        <v>94099</v>
      </c>
      <c r="D83" s="49" t="s">
        <v>492</v>
      </c>
      <c r="E83" s="40" t="str">
        <f t="shared" si="6"/>
        <v>2.1</v>
      </c>
      <c r="F83" s="49" t="s">
        <v>532</v>
      </c>
      <c r="G83" s="49" t="s">
        <v>178</v>
      </c>
      <c r="H83" s="49" t="s">
        <v>221</v>
      </c>
      <c r="I83" s="49" t="s">
        <v>222</v>
      </c>
      <c r="J83" s="40" t="s">
        <v>647</v>
      </c>
      <c r="L83" s="48" t="str">
        <f>IF(M83&lt;=20000,Instruções!$D$27,Instruções!$D$26)</f>
        <v>CD</v>
      </c>
      <c r="M83" s="50">
        <v>20000</v>
      </c>
      <c r="N83" s="50">
        <f t="shared" si="7"/>
        <v>5128.2051282051279</v>
      </c>
      <c r="O83" s="51">
        <v>1</v>
      </c>
      <c r="P83" s="48" t="s">
        <v>45</v>
      </c>
      <c r="Q83" s="98">
        <v>43983</v>
      </c>
      <c r="R83" s="48"/>
      <c r="T83" s="75" t="s">
        <v>42</v>
      </c>
    </row>
    <row r="84" spans="2:20" s="49" customFormat="1" x14ac:dyDescent="0.2">
      <c r="B84" s="79">
        <v>2</v>
      </c>
      <c r="C84" s="48">
        <v>94102</v>
      </c>
      <c r="D84" s="49" t="s">
        <v>492</v>
      </c>
      <c r="E84" s="40" t="str">
        <f t="shared" si="6"/>
        <v>2.1</v>
      </c>
      <c r="F84" s="49" t="s">
        <v>532</v>
      </c>
      <c r="G84" s="49" t="s">
        <v>178</v>
      </c>
      <c r="H84" s="49" t="s">
        <v>223</v>
      </c>
      <c r="I84" s="49" t="s">
        <v>224</v>
      </c>
      <c r="J84" s="40" t="s">
        <v>647</v>
      </c>
      <c r="L84" s="48" t="str">
        <f>IF(M84&lt;=20000,Instruções!$D$27,Instruções!$D$26)</f>
        <v>Comparação Qualificações</v>
      </c>
      <c r="M84" s="50">
        <v>30000</v>
      </c>
      <c r="N84" s="50">
        <f t="shared" si="7"/>
        <v>7692.3076923076924</v>
      </c>
      <c r="O84" s="51">
        <v>1</v>
      </c>
      <c r="P84" s="48" t="s">
        <v>45</v>
      </c>
      <c r="Q84" s="98">
        <v>43983</v>
      </c>
      <c r="R84" s="48"/>
      <c r="T84" s="75" t="s">
        <v>42</v>
      </c>
    </row>
    <row r="85" spans="2:20" s="49" customFormat="1" x14ac:dyDescent="0.2">
      <c r="B85" s="79">
        <v>2</v>
      </c>
      <c r="C85" s="48">
        <v>94215</v>
      </c>
      <c r="D85" s="49" t="s">
        <v>494</v>
      </c>
      <c r="E85" s="40" t="str">
        <f t="shared" si="6"/>
        <v>2.3</v>
      </c>
      <c r="F85" s="49" t="s">
        <v>516</v>
      </c>
      <c r="G85" s="49" t="s">
        <v>111</v>
      </c>
      <c r="H85" s="49" t="s">
        <v>225</v>
      </c>
      <c r="I85" s="49" t="s">
        <v>604</v>
      </c>
      <c r="J85" s="40" t="s">
        <v>647</v>
      </c>
      <c r="L85" s="48" t="str">
        <f>IF(M85&lt;=20000,Instruções!$D$27,Instruções!$D$26)</f>
        <v>Comparação Qualificações</v>
      </c>
      <c r="M85" s="50">
        <v>50000</v>
      </c>
      <c r="N85" s="50">
        <f t="shared" si="7"/>
        <v>12820.51282051282</v>
      </c>
      <c r="O85" s="51">
        <v>1</v>
      </c>
      <c r="P85" s="48" t="s">
        <v>45</v>
      </c>
      <c r="Q85" s="98">
        <v>44013</v>
      </c>
      <c r="R85" s="48"/>
      <c r="T85" s="75" t="s">
        <v>42</v>
      </c>
    </row>
    <row r="86" spans="2:20" s="49" customFormat="1" x14ac:dyDescent="0.2">
      <c r="B86" s="79">
        <v>2</v>
      </c>
      <c r="C86" s="48">
        <v>94255</v>
      </c>
      <c r="D86" s="49" t="s">
        <v>492</v>
      </c>
      <c r="E86" s="40" t="str">
        <f t="shared" si="6"/>
        <v>2.1</v>
      </c>
      <c r="F86" s="49" t="s">
        <v>540</v>
      </c>
      <c r="G86" s="49" t="s">
        <v>130</v>
      </c>
      <c r="H86" s="49" t="s">
        <v>601</v>
      </c>
      <c r="I86" s="49" t="s">
        <v>605</v>
      </c>
      <c r="J86" s="40" t="s">
        <v>647</v>
      </c>
      <c r="L86" s="48" t="str">
        <f>IF(M86&lt;=20000,Instruções!$D$27,Instruções!$D$26)</f>
        <v>Comparação Qualificações</v>
      </c>
      <c r="M86" s="50">
        <v>149280</v>
      </c>
      <c r="N86" s="50">
        <f t="shared" si="7"/>
        <v>38276.923076923078</v>
      </c>
      <c r="O86" s="51">
        <v>1</v>
      </c>
      <c r="P86" s="48" t="s">
        <v>45</v>
      </c>
      <c r="Q86" s="98">
        <v>43983</v>
      </c>
      <c r="R86" s="48"/>
      <c r="T86" s="75" t="s">
        <v>42</v>
      </c>
    </row>
    <row r="87" spans="2:20" s="49" customFormat="1" x14ac:dyDescent="0.2">
      <c r="B87" s="79">
        <v>2</v>
      </c>
      <c r="C87" s="48">
        <v>94256</v>
      </c>
      <c r="D87" s="49" t="s">
        <v>494</v>
      </c>
      <c r="E87" s="40" t="str">
        <f t="shared" si="6"/>
        <v>2.3</v>
      </c>
      <c r="F87" s="49" t="s">
        <v>516</v>
      </c>
      <c r="G87" s="49" t="s">
        <v>112</v>
      </c>
      <c r="H87" s="49" t="s">
        <v>602</v>
      </c>
      <c r="J87" s="40" t="s">
        <v>647</v>
      </c>
      <c r="L87" s="48" t="str">
        <f>IF(M87&lt;=20000,Instruções!$D$27,Instruções!$D$26)</f>
        <v>Comparação Qualificações</v>
      </c>
      <c r="M87" s="50">
        <v>30000</v>
      </c>
      <c r="N87" s="50">
        <f t="shared" si="7"/>
        <v>7692.3076923076924</v>
      </c>
      <c r="O87" s="51">
        <v>1</v>
      </c>
      <c r="P87" s="48" t="s">
        <v>45</v>
      </c>
      <c r="Q87" s="98">
        <v>44013</v>
      </c>
      <c r="R87" s="48"/>
      <c r="T87" s="75" t="s">
        <v>42</v>
      </c>
    </row>
    <row r="88" spans="2:20" s="49" customFormat="1" x14ac:dyDescent="0.2">
      <c r="B88" s="79">
        <v>2</v>
      </c>
      <c r="C88" s="48">
        <v>94265</v>
      </c>
      <c r="D88" s="49" t="s">
        <v>492</v>
      </c>
      <c r="E88" s="40" t="str">
        <f t="shared" si="6"/>
        <v>2.1</v>
      </c>
      <c r="F88" s="49" t="s">
        <v>532</v>
      </c>
      <c r="G88" s="49" t="s">
        <v>130</v>
      </c>
      <c r="H88" s="49" t="s">
        <v>226</v>
      </c>
      <c r="I88" s="49" t="s">
        <v>227</v>
      </c>
      <c r="J88" s="40" t="s">
        <v>647</v>
      </c>
      <c r="L88" s="48" t="str">
        <f>IF(M88&lt;=20000,Instruções!$D$27,Instruções!$D$26)</f>
        <v>Comparação Qualificações</v>
      </c>
      <c r="M88" s="50">
        <v>99180</v>
      </c>
      <c r="N88" s="50">
        <f t="shared" si="7"/>
        <v>25430.76923076923</v>
      </c>
      <c r="O88" s="51">
        <v>1</v>
      </c>
      <c r="P88" s="48" t="s">
        <v>45</v>
      </c>
      <c r="Q88" s="98">
        <v>44044</v>
      </c>
      <c r="R88" s="48"/>
      <c r="T88" s="75" t="s">
        <v>42</v>
      </c>
    </row>
    <row r="89" spans="2:20" s="49" customFormat="1" x14ac:dyDescent="0.2">
      <c r="B89" s="79">
        <v>2</v>
      </c>
      <c r="C89" s="48">
        <v>94268</v>
      </c>
      <c r="D89" s="49" t="s">
        <v>492</v>
      </c>
      <c r="E89" s="40" t="str">
        <f t="shared" si="6"/>
        <v>2.1</v>
      </c>
      <c r="F89" s="49" t="s">
        <v>560</v>
      </c>
      <c r="G89" s="49" t="s">
        <v>130</v>
      </c>
      <c r="H89" s="49" t="s">
        <v>228</v>
      </c>
      <c r="I89" s="49" t="s">
        <v>229</v>
      </c>
      <c r="J89" s="40" t="s">
        <v>647</v>
      </c>
      <c r="L89" s="48" t="str">
        <f>IF(M89&lt;=20000,Instruções!$D$27,Instruções!$D$26)</f>
        <v>Comparação Qualificações</v>
      </c>
      <c r="M89" s="50">
        <v>99240</v>
      </c>
      <c r="N89" s="50">
        <f t="shared" si="7"/>
        <v>25446.153846153848</v>
      </c>
      <c r="O89" s="51">
        <v>1</v>
      </c>
      <c r="P89" s="48" t="s">
        <v>45</v>
      </c>
      <c r="Q89" s="98">
        <v>44044</v>
      </c>
      <c r="R89" s="48"/>
      <c r="T89" s="75" t="s">
        <v>42</v>
      </c>
    </row>
    <row r="90" spans="2:20" s="49" customFormat="1" x14ac:dyDescent="0.2">
      <c r="B90" s="78">
        <v>2</v>
      </c>
      <c r="C90" s="40">
        <v>94363</v>
      </c>
      <c r="D90" s="41" t="s">
        <v>494</v>
      </c>
      <c r="E90" s="40" t="str">
        <f t="shared" si="6"/>
        <v>2.3</v>
      </c>
      <c r="F90" s="41" t="s">
        <v>519</v>
      </c>
      <c r="G90" s="41" t="s">
        <v>111</v>
      </c>
      <c r="H90" s="41" t="s">
        <v>225</v>
      </c>
      <c r="I90" s="41" t="s">
        <v>230</v>
      </c>
      <c r="J90" s="40" t="s">
        <v>647</v>
      </c>
      <c r="K90" s="41"/>
      <c r="L90" s="40" t="str">
        <f>IF(M90&lt;=20000,Instruções!$D$27,Instruções!$D$26)</f>
        <v>CD</v>
      </c>
      <c r="M90" s="42">
        <v>20000</v>
      </c>
      <c r="N90" s="42">
        <f t="shared" si="7"/>
        <v>5128.2051282051279</v>
      </c>
      <c r="O90" s="46">
        <v>1</v>
      </c>
      <c r="P90" s="40" t="s">
        <v>45</v>
      </c>
      <c r="Q90" s="98">
        <v>44013</v>
      </c>
      <c r="R90" s="40"/>
      <c r="S90" s="41"/>
      <c r="T90" s="66" t="s">
        <v>42</v>
      </c>
    </row>
    <row r="91" spans="2:20" x14ac:dyDescent="0.2">
      <c r="B91" s="78">
        <v>2</v>
      </c>
      <c r="C91" s="40">
        <v>94401</v>
      </c>
      <c r="D91" s="41" t="s">
        <v>494</v>
      </c>
      <c r="E91" s="40" t="str">
        <f t="shared" si="6"/>
        <v>2.3</v>
      </c>
      <c r="F91" s="41" t="s">
        <v>519</v>
      </c>
      <c r="G91" s="41" t="s">
        <v>102</v>
      </c>
      <c r="H91" s="41" t="s">
        <v>231</v>
      </c>
      <c r="I91" s="41" t="s">
        <v>606</v>
      </c>
      <c r="J91" s="40" t="s">
        <v>647</v>
      </c>
      <c r="L91" s="40" t="str">
        <f>IF(M91&lt;=20000,Instruções!$D$27,Instruções!$D$26)</f>
        <v>CD</v>
      </c>
      <c r="M91" s="42">
        <v>16800</v>
      </c>
      <c r="N91" s="42">
        <f t="shared" si="7"/>
        <v>4307.6923076923076</v>
      </c>
      <c r="O91" s="46">
        <v>1</v>
      </c>
      <c r="P91" s="40" t="s">
        <v>45</v>
      </c>
      <c r="Q91" s="98">
        <v>44013</v>
      </c>
      <c r="T91" s="66" t="s">
        <v>42</v>
      </c>
    </row>
    <row r="92" spans="2:20" x14ac:dyDescent="0.2">
      <c r="B92" s="78">
        <v>2</v>
      </c>
      <c r="C92" s="40">
        <v>94458</v>
      </c>
      <c r="D92" s="41" t="s">
        <v>495</v>
      </c>
      <c r="E92" s="40" t="str">
        <f t="shared" si="6"/>
        <v>2.7</v>
      </c>
      <c r="F92" s="41" t="s">
        <v>549</v>
      </c>
      <c r="G92" s="41" t="s">
        <v>232</v>
      </c>
      <c r="H92" s="41" t="s">
        <v>233</v>
      </c>
      <c r="I92" s="41" t="s">
        <v>234</v>
      </c>
      <c r="J92" s="40" t="s">
        <v>647</v>
      </c>
      <c r="L92" s="40" t="str">
        <f>IF(M92&lt;=20000,Instruções!$D$27,Instruções!$D$26)</f>
        <v>CD</v>
      </c>
      <c r="M92" s="42">
        <v>11040</v>
      </c>
      <c r="N92" s="42">
        <f t="shared" si="7"/>
        <v>2830.7692307692309</v>
      </c>
      <c r="O92" s="46">
        <v>1</v>
      </c>
      <c r="P92" s="40" t="s">
        <v>45</v>
      </c>
      <c r="Q92" s="98">
        <v>43983</v>
      </c>
      <c r="T92" s="66" t="s">
        <v>42</v>
      </c>
    </row>
    <row r="93" spans="2:20" x14ac:dyDescent="0.2">
      <c r="B93" s="78">
        <v>2</v>
      </c>
      <c r="C93" s="40">
        <v>94481</v>
      </c>
      <c r="D93" s="41" t="s">
        <v>493</v>
      </c>
      <c r="E93" s="40" t="str">
        <f t="shared" si="6"/>
        <v>2.5</v>
      </c>
      <c r="F93" s="41" t="s">
        <v>511</v>
      </c>
      <c r="G93" s="41" t="s">
        <v>111</v>
      </c>
      <c r="H93" s="41" t="s">
        <v>235</v>
      </c>
      <c r="I93" s="41" t="s">
        <v>607</v>
      </c>
      <c r="J93" s="40" t="s">
        <v>647</v>
      </c>
      <c r="L93" s="40" t="str">
        <f>IF(M93&lt;=20000,Instruções!$D$27,Instruções!$D$26)</f>
        <v>CD</v>
      </c>
      <c r="M93" s="42">
        <v>10000</v>
      </c>
      <c r="N93" s="42">
        <f t="shared" si="7"/>
        <v>2564.102564102564</v>
      </c>
      <c r="O93" s="46">
        <v>1</v>
      </c>
      <c r="P93" s="40" t="s">
        <v>45</v>
      </c>
      <c r="Q93" s="98">
        <v>44013</v>
      </c>
      <c r="T93" s="66" t="s">
        <v>42</v>
      </c>
    </row>
    <row r="94" spans="2:20" x14ac:dyDescent="0.2">
      <c r="B94" s="101">
        <v>2</v>
      </c>
      <c r="C94" s="102">
        <v>95124</v>
      </c>
      <c r="D94" s="103" t="s">
        <v>503</v>
      </c>
      <c r="E94" s="102" t="str">
        <f t="shared" si="6"/>
        <v>2.6</v>
      </c>
      <c r="F94" s="103" t="s">
        <v>552</v>
      </c>
      <c r="G94" s="103" t="s">
        <v>239</v>
      </c>
      <c r="H94" s="103" t="s">
        <v>240</v>
      </c>
      <c r="I94" s="103" t="s">
        <v>241</v>
      </c>
      <c r="J94" s="102" t="s">
        <v>647</v>
      </c>
      <c r="K94" s="103"/>
      <c r="L94" s="102" t="str">
        <f>IF(M94&lt;=20000,Instruções!$D$27,Instruções!$D$26)</f>
        <v>Comparação Qualificações</v>
      </c>
      <c r="M94" s="104">
        <v>60000</v>
      </c>
      <c r="N94" s="104">
        <f t="shared" si="7"/>
        <v>15384.615384615385</v>
      </c>
      <c r="O94" s="105">
        <v>1</v>
      </c>
      <c r="P94" s="102" t="s">
        <v>45</v>
      </c>
      <c r="Q94" s="106">
        <v>43678</v>
      </c>
      <c r="R94" s="106">
        <v>43891</v>
      </c>
      <c r="S94" s="103"/>
      <c r="T94" s="107" t="s">
        <v>41</v>
      </c>
    </row>
    <row r="95" spans="2:20" x14ac:dyDescent="0.2">
      <c r="B95" s="67" t="s">
        <v>628</v>
      </c>
      <c r="C95" s="54"/>
      <c r="D95" s="53"/>
      <c r="E95" s="54"/>
      <c r="F95" s="53"/>
      <c r="G95" s="53"/>
      <c r="H95" s="53"/>
      <c r="I95" s="53"/>
      <c r="J95" s="54"/>
      <c r="K95" s="53"/>
      <c r="L95" s="54"/>
      <c r="M95" s="55">
        <f>SUM(M75:M94)</f>
        <v>1194160.56</v>
      </c>
      <c r="N95" s="55">
        <f>SUM(N75:N94)</f>
        <v>306195.01538461534</v>
      </c>
      <c r="O95" s="56"/>
      <c r="P95" s="54"/>
      <c r="Q95" s="53"/>
      <c r="R95" s="54"/>
      <c r="S95" s="53"/>
      <c r="T95" s="68"/>
    </row>
    <row r="96" spans="2:20" x14ac:dyDescent="0.2">
      <c r="B96" s="78">
        <v>4</v>
      </c>
      <c r="C96" s="40">
        <v>93642</v>
      </c>
      <c r="D96" s="41" t="s">
        <v>501</v>
      </c>
      <c r="E96" s="40" t="str">
        <f t="shared" si="6"/>
        <v>4.2</v>
      </c>
      <c r="F96" s="41" t="s">
        <v>531</v>
      </c>
      <c r="G96" s="41" t="s">
        <v>162</v>
      </c>
      <c r="H96" s="41" t="s">
        <v>208</v>
      </c>
      <c r="I96" s="41" t="s">
        <v>77</v>
      </c>
      <c r="J96" s="40" t="s">
        <v>647</v>
      </c>
      <c r="L96" s="40" t="str">
        <f>IF(M96&lt;=20000,Instruções!$D$27,Instruções!$D$26)</f>
        <v>Comparação Qualificações</v>
      </c>
      <c r="M96" s="42">
        <v>50000</v>
      </c>
      <c r="N96" s="42">
        <f>M96/3.9</f>
        <v>12820.51282051282</v>
      </c>
      <c r="O96" s="46">
        <v>1</v>
      </c>
      <c r="P96" s="40" t="s">
        <v>45</v>
      </c>
      <c r="Q96" s="98">
        <v>43983</v>
      </c>
      <c r="T96" s="66" t="s">
        <v>42</v>
      </c>
    </row>
    <row r="97" spans="2:20" x14ac:dyDescent="0.2">
      <c r="B97" s="78">
        <v>4</v>
      </c>
      <c r="C97" s="40">
        <v>93776</v>
      </c>
      <c r="D97" s="41" t="s">
        <v>497</v>
      </c>
      <c r="E97" s="40" t="str">
        <f t="shared" si="6"/>
        <v>4.3</v>
      </c>
      <c r="F97" s="41" t="s">
        <v>513</v>
      </c>
      <c r="G97" s="41" t="s">
        <v>162</v>
      </c>
      <c r="H97" s="41" t="s">
        <v>216</v>
      </c>
      <c r="J97" s="40" t="s">
        <v>647</v>
      </c>
      <c r="L97" s="40" t="str">
        <f>IF(M97&lt;=20000,Instruções!$D$27,Instruções!$D$26)</f>
        <v>Comparação Qualificações</v>
      </c>
      <c r="M97" s="42">
        <v>153210.6</v>
      </c>
      <c r="N97" s="42">
        <f>M97/3.9</f>
        <v>39284.769230769234</v>
      </c>
      <c r="O97" s="46">
        <v>1</v>
      </c>
      <c r="P97" s="40" t="s">
        <v>45</v>
      </c>
      <c r="Q97" s="98">
        <v>43983</v>
      </c>
      <c r="T97" s="66" t="s">
        <v>42</v>
      </c>
    </row>
    <row r="98" spans="2:20" x14ac:dyDescent="0.2">
      <c r="B98" s="67" t="s">
        <v>631</v>
      </c>
      <c r="C98" s="54"/>
      <c r="D98" s="53"/>
      <c r="E98" s="54"/>
      <c r="F98" s="53"/>
      <c r="G98" s="53"/>
      <c r="H98" s="53"/>
      <c r="I98" s="53"/>
      <c r="J98" s="54"/>
      <c r="K98" s="53"/>
      <c r="L98" s="54"/>
      <c r="M98" s="55">
        <f>SUM(M96:M97)</f>
        <v>203210.6</v>
      </c>
      <c r="N98" s="55">
        <f>SUM(N96:N97)</f>
        <v>52105.282051282054</v>
      </c>
      <c r="O98" s="56"/>
      <c r="P98" s="54"/>
      <c r="Q98" s="53"/>
      <c r="R98" s="54"/>
      <c r="S98" s="53"/>
      <c r="T98" s="68"/>
    </row>
    <row r="99" spans="2:20" x14ac:dyDescent="0.2">
      <c r="B99" s="78">
        <v>5</v>
      </c>
      <c r="C99" s="40">
        <v>95230</v>
      </c>
      <c r="D99" s="41" t="s">
        <v>502</v>
      </c>
      <c r="E99" s="40" t="str">
        <f t="shared" si="6"/>
        <v>5.3</v>
      </c>
      <c r="F99" s="41" t="s">
        <v>555</v>
      </c>
      <c r="G99" s="41" t="s">
        <v>242</v>
      </c>
      <c r="H99" s="41" t="s">
        <v>603</v>
      </c>
      <c r="I99" s="41" t="s">
        <v>608</v>
      </c>
      <c r="J99" s="40" t="s">
        <v>647</v>
      </c>
      <c r="L99" s="40" t="str">
        <f>IF(M99&lt;=20000,Instruções!$D$27,Instruções!$D$26)</f>
        <v>CD</v>
      </c>
      <c r="M99" s="42">
        <v>15000</v>
      </c>
      <c r="N99" s="42">
        <f>M99/3.9</f>
        <v>3846.1538461538462</v>
      </c>
      <c r="O99" s="46">
        <v>1</v>
      </c>
      <c r="P99" s="40" t="s">
        <v>45</v>
      </c>
      <c r="Q99" s="98">
        <v>44013</v>
      </c>
      <c r="T99" s="66" t="s">
        <v>42</v>
      </c>
    </row>
    <row r="100" spans="2:20" x14ac:dyDescent="0.2">
      <c r="B100" s="67" t="s">
        <v>635</v>
      </c>
      <c r="C100" s="54"/>
      <c r="D100" s="53"/>
      <c r="E100" s="54"/>
      <c r="F100" s="53"/>
      <c r="G100" s="53"/>
      <c r="H100" s="53"/>
      <c r="I100" s="53"/>
      <c r="J100" s="54"/>
      <c r="K100" s="53"/>
      <c r="L100" s="54"/>
      <c r="M100" s="55">
        <f>SUM(M99)</f>
        <v>15000</v>
      </c>
      <c r="N100" s="55">
        <f>SUM(N99)</f>
        <v>3846.1538461538462</v>
      </c>
      <c r="O100" s="56"/>
      <c r="P100" s="54"/>
      <c r="Q100" s="53"/>
      <c r="R100" s="54"/>
      <c r="S100" s="53"/>
      <c r="T100" s="68"/>
    </row>
    <row r="101" spans="2:20" s="47" customFormat="1" x14ac:dyDescent="0.2">
      <c r="B101" s="69" t="s">
        <v>642</v>
      </c>
      <c r="C101" s="70"/>
      <c r="D101" s="71"/>
      <c r="E101" s="70"/>
      <c r="F101" s="71"/>
      <c r="G101" s="71"/>
      <c r="H101" s="71"/>
      <c r="I101" s="71"/>
      <c r="J101" s="70"/>
      <c r="K101" s="71"/>
      <c r="L101" s="70"/>
      <c r="M101" s="72">
        <f>M74+M95+M98+M100</f>
        <v>1496371.1600000001</v>
      </c>
      <c r="N101" s="72">
        <f>N74+N95+N98+N100</f>
        <v>383684.91282051284</v>
      </c>
      <c r="O101" s="73"/>
      <c r="P101" s="70"/>
      <c r="Q101" s="71"/>
      <c r="R101" s="70"/>
      <c r="S101" s="71"/>
      <c r="T101" s="74"/>
    </row>
    <row r="103" spans="2:20" ht="12.75" x14ac:dyDescent="0.2">
      <c r="B103" s="61">
        <v>4</v>
      </c>
      <c r="C103" s="62"/>
      <c r="D103" s="63" t="s">
        <v>587</v>
      </c>
      <c r="E103" s="86"/>
      <c r="F103" s="63"/>
      <c r="G103" s="63"/>
      <c r="H103" s="63"/>
      <c r="I103" s="63"/>
      <c r="J103" s="63"/>
      <c r="K103" s="63"/>
      <c r="L103" s="63"/>
      <c r="M103" s="63"/>
      <c r="N103" s="90"/>
      <c r="O103" s="63"/>
      <c r="P103" s="63"/>
      <c r="Q103" s="97"/>
      <c r="R103" s="86"/>
      <c r="S103" s="63"/>
      <c r="T103" s="64"/>
    </row>
    <row r="104" spans="2:20" ht="11.25" customHeight="1" x14ac:dyDescent="0.2">
      <c r="B104" s="133" t="s">
        <v>58</v>
      </c>
      <c r="C104" s="129" t="s">
        <v>74</v>
      </c>
      <c r="D104" s="129" t="s">
        <v>59</v>
      </c>
      <c r="E104" s="45"/>
      <c r="F104" s="129" t="s">
        <v>60</v>
      </c>
      <c r="G104" s="129" t="s">
        <v>648</v>
      </c>
      <c r="H104" s="129" t="s">
        <v>61</v>
      </c>
      <c r="I104" s="129" t="s">
        <v>75</v>
      </c>
      <c r="J104" s="129" t="s">
        <v>62</v>
      </c>
      <c r="K104" s="129" t="s">
        <v>63</v>
      </c>
      <c r="L104" s="129" t="s">
        <v>64</v>
      </c>
      <c r="M104" s="132" t="s">
        <v>65</v>
      </c>
      <c r="N104" s="132"/>
      <c r="O104" s="132"/>
      <c r="P104" s="129" t="s">
        <v>66</v>
      </c>
      <c r="Q104" s="130" t="s">
        <v>67</v>
      </c>
      <c r="R104" s="130"/>
      <c r="S104" s="129" t="s">
        <v>68</v>
      </c>
      <c r="T104" s="131" t="s">
        <v>43</v>
      </c>
    </row>
    <row r="105" spans="2:20" ht="45" x14ac:dyDescent="0.2">
      <c r="B105" s="133"/>
      <c r="C105" s="129"/>
      <c r="D105" s="129"/>
      <c r="E105" s="45" t="s">
        <v>59</v>
      </c>
      <c r="F105" s="129"/>
      <c r="G105" s="129"/>
      <c r="H105" s="129"/>
      <c r="I105" s="129"/>
      <c r="J105" s="129"/>
      <c r="K105" s="129"/>
      <c r="L105" s="129"/>
      <c r="M105" s="43" t="s">
        <v>69</v>
      </c>
      <c r="N105" s="43" t="s">
        <v>70</v>
      </c>
      <c r="O105" s="44" t="s">
        <v>71</v>
      </c>
      <c r="P105" s="129"/>
      <c r="Q105" s="94" t="s">
        <v>72</v>
      </c>
      <c r="R105" s="100" t="s">
        <v>73</v>
      </c>
      <c r="S105" s="129"/>
      <c r="T105" s="131"/>
    </row>
    <row r="106" spans="2:20" x14ac:dyDescent="0.2">
      <c r="B106" s="78">
        <v>1</v>
      </c>
      <c r="C106" s="40">
        <v>93661</v>
      </c>
      <c r="D106" s="41" t="s">
        <v>496</v>
      </c>
      <c r="E106" s="40" t="str">
        <f t="shared" ref="E106:E124" si="8">LEFT(D106,3)</f>
        <v>1.1</v>
      </c>
      <c r="F106" s="41" t="s">
        <v>533</v>
      </c>
      <c r="G106" s="41" t="s">
        <v>236</v>
      </c>
      <c r="H106" s="41" t="s">
        <v>250</v>
      </c>
      <c r="I106" s="41" t="s">
        <v>276</v>
      </c>
      <c r="J106" s="40" t="s">
        <v>647</v>
      </c>
      <c r="L106" s="40" t="str">
        <f>IF(M106&lt;=10000,Instruções!$D$38,Instruções!$D$39)</f>
        <v>Shopping</v>
      </c>
      <c r="M106" s="42">
        <v>22800</v>
      </c>
      <c r="N106" s="42">
        <f t="shared" ref="N106:N124" si="9">M106/3.9</f>
        <v>5846.1538461538466</v>
      </c>
      <c r="O106" s="46">
        <v>1</v>
      </c>
      <c r="P106" s="40" t="s">
        <v>45</v>
      </c>
      <c r="Q106" s="98">
        <v>43983</v>
      </c>
      <c r="T106" s="66" t="s">
        <v>42</v>
      </c>
    </row>
    <row r="107" spans="2:20" x14ac:dyDescent="0.2">
      <c r="B107" s="78">
        <v>1</v>
      </c>
      <c r="C107" s="40">
        <v>93714</v>
      </c>
      <c r="D107" s="41" t="s">
        <v>496</v>
      </c>
      <c r="E107" s="40" t="str">
        <f t="shared" si="8"/>
        <v>1.1</v>
      </c>
      <c r="F107" s="41" t="s">
        <v>533</v>
      </c>
      <c r="G107" s="41" t="s">
        <v>236</v>
      </c>
      <c r="H107" s="41" t="s">
        <v>279</v>
      </c>
      <c r="I107" s="41" t="s">
        <v>280</v>
      </c>
      <c r="J107" s="40" t="s">
        <v>647</v>
      </c>
      <c r="L107" s="40" t="str">
        <f>IF(M107&lt;=10000,Instruções!$D$38,Instruções!$D$39)</f>
        <v>Shopping</v>
      </c>
      <c r="M107" s="42">
        <v>36000</v>
      </c>
      <c r="N107" s="42">
        <f t="shared" si="9"/>
        <v>9230.7692307692305</v>
      </c>
      <c r="O107" s="46">
        <v>1</v>
      </c>
      <c r="P107" s="40" t="s">
        <v>45</v>
      </c>
      <c r="Q107" s="98">
        <v>44136</v>
      </c>
      <c r="T107" s="66" t="s">
        <v>42</v>
      </c>
    </row>
    <row r="108" spans="2:20" x14ac:dyDescent="0.2">
      <c r="B108" s="78">
        <v>1</v>
      </c>
      <c r="C108" s="40">
        <v>93728</v>
      </c>
      <c r="D108" s="41" t="s">
        <v>496</v>
      </c>
      <c r="E108" s="40" t="str">
        <f t="shared" si="8"/>
        <v>1.1</v>
      </c>
      <c r="F108" s="41" t="s">
        <v>536</v>
      </c>
      <c r="G108" s="41" t="s">
        <v>236</v>
      </c>
      <c r="H108" s="41" t="s">
        <v>250</v>
      </c>
      <c r="I108" s="41" t="s">
        <v>276</v>
      </c>
      <c r="J108" s="40" t="s">
        <v>647</v>
      </c>
      <c r="L108" s="40" t="str">
        <f>IF(M108&lt;=10000,Instruções!$D$38,Instruções!$D$39)</f>
        <v>CD</v>
      </c>
      <c r="M108" s="42">
        <v>9500</v>
      </c>
      <c r="N108" s="42">
        <f t="shared" si="9"/>
        <v>2435.897435897436</v>
      </c>
      <c r="O108" s="46">
        <v>1</v>
      </c>
      <c r="P108" s="40" t="s">
        <v>45</v>
      </c>
      <c r="Q108" s="98">
        <v>43983</v>
      </c>
      <c r="T108" s="66" t="s">
        <v>42</v>
      </c>
    </row>
    <row r="109" spans="2:20" x14ac:dyDescent="0.2">
      <c r="B109" s="78">
        <v>1</v>
      </c>
      <c r="C109" s="40">
        <v>93750</v>
      </c>
      <c r="D109" s="41" t="s">
        <v>496</v>
      </c>
      <c r="E109" s="40" t="str">
        <f t="shared" si="8"/>
        <v>1.1</v>
      </c>
      <c r="F109" s="41" t="s">
        <v>536</v>
      </c>
      <c r="G109" s="41" t="s">
        <v>236</v>
      </c>
      <c r="H109" s="41" t="s">
        <v>257</v>
      </c>
      <c r="I109" s="41" t="s">
        <v>281</v>
      </c>
      <c r="J109" s="40" t="s">
        <v>647</v>
      </c>
      <c r="L109" s="40" t="str">
        <f>IF(M109&lt;=10000,Instruções!$D$38,Instruções!$D$39)</f>
        <v>Shopping</v>
      </c>
      <c r="M109" s="42">
        <v>70000</v>
      </c>
      <c r="N109" s="42">
        <f t="shared" si="9"/>
        <v>17948.717948717949</v>
      </c>
      <c r="O109" s="46">
        <v>1</v>
      </c>
      <c r="P109" s="40" t="s">
        <v>45</v>
      </c>
      <c r="Q109" s="98">
        <v>43983</v>
      </c>
      <c r="T109" s="66" t="s">
        <v>42</v>
      </c>
    </row>
    <row r="110" spans="2:20" x14ac:dyDescent="0.2">
      <c r="B110" s="78">
        <v>1</v>
      </c>
      <c r="C110" s="40">
        <v>93752</v>
      </c>
      <c r="D110" s="41" t="s">
        <v>496</v>
      </c>
      <c r="E110" s="40" t="str">
        <f t="shared" si="8"/>
        <v>1.1</v>
      </c>
      <c r="F110" s="41" t="s">
        <v>536</v>
      </c>
      <c r="G110" s="41" t="s">
        <v>236</v>
      </c>
      <c r="H110" s="41" t="s">
        <v>282</v>
      </c>
      <c r="I110" s="41" t="s">
        <v>283</v>
      </c>
      <c r="J110" s="40" t="s">
        <v>647</v>
      </c>
      <c r="L110" s="40" t="str">
        <f>IF(M110&lt;=10000,Instruções!$D$38,Instruções!$D$39)</f>
        <v>Shopping</v>
      </c>
      <c r="M110" s="42">
        <v>35000</v>
      </c>
      <c r="N110" s="42">
        <f t="shared" si="9"/>
        <v>8974.3589743589746</v>
      </c>
      <c r="O110" s="46">
        <v>1</v>
      </c>
      <c r="P110" s="40" t="s">
        <v>45</v>
      </c>
      <c r="Q110" s="98">
        <v>43983</v>
      </c>
      <c r="T110" s="66" t="s">
        <v>42</v>
      </c>
    </row>
    <row r="111" spans="2:20" x14ac:dyDescent="0.2">
      <c r="B111" s="78">
        <v>1</v>
      </c>
      <c r="C111" s="40">
        <v>93788</v>
      </c>
      <c r="D111" s="41" t="s">
        <v>496</v>
      </c>
      <c r="E111" s="40" t="str">
        <f t="shared" si="8"/>
        <v>1.1</v>
      </c>
      <c r="F111" s="41" t="s">
        <v>558</v>
      </c>
      <c r="G111" s="41" t="s">
        <v>167</v>
      </c>
      <c r="H111" s="41" t="s">
        <v>250</v>
      </c>
      <c r="I111" s="41" t="s">
        <v>284</v>
      </c>
      <c r="J111" s="40" t="s">
        <v>647</v>
      </c>
      <c r="L111" s="40" t="str">
        <f>IF(M111&lt;=10000,Instruções!$D$38,Instruções!$D$39)</f>
        <v>Shopping</v>
      </c>
      <c r="M111" s="42">
        <v>16200</v>
      </c>
      <c r="N111" s="42">
        <f t="shared" si="9"/>
        <v>4153.8461538461543</v>
      </c>
      <c r="O111" s="46">
        <v>1</v>
      </c>
      <c r="P111" s="40" t="s">
        <v>45</v>
      </c>
      <c r="Q111" s="98">
        <v>43983</v>
      </c>
      <c r="T111" s="66" t="s">
        <v>42</v>
      </c>
    </row>
    <row r="112" spans="2:20" x14ac:dyDescent="0.2">
      <c r="B112" s="78">
        <v>1</v>
      </c>
      <c r="C112" s="40">
        <v>94646</v>
      </c>
      <c r="D112" s="41" t="s">
        <v>496</v>
      </c>
      <c r="E112" s="40" t="str">
        <f t="shared" si="8"/>
        <v>1.1</v>
      </c>
      <c r="F112" s="41" t="s">
        <v>522</v>
      </c>
      <c r="G112" s="41" t="s">
        <v>188</v>
      </c>
      <c r="H112" s="41" t="s">
        <v>254</v>
      </c>
      <c r="I112" s="41" t="s">
        <v>588</v>
      </c>
      <c r="J112" s="40" t="s">
        <v>647</v>
      </c>
      <c r="L112" s="40" t="str">
        <f>IF(M112&lt;=10000,Instruções!$D$38,Instruções!$D$39)</f>
        <v>Shopping</v>
      </c>
      <c r="M112" s="42">
        <v>40000</v>
      </c>
      <c r="N112" s="42">
        <f t="shared" si="9"/>
        <v>10256.410256410256</v>
      </c>
      <c r="O112" s="46">
        <v>1</v>
      </c>
      <c r="P112" s="40" t="s">
        <v>45</v>
      </c>
      <c r="Q112" s="98">
        <v>44013</v>
      </c>
      <c r="T112" s="66" t="s">
        <v>42</v>
      </c>
    </row>
    <row r="113" spans="2:20" x14ac:dyDescent="0.2">
      <c r="B113" s="78">
        <v>1</v>
      </c>
      <c r="C113" s="40">
        <v>94649</v>
      </c>
      <c r="D113" s="41" t="s">
        <v>496</v>
      </c>
      <c r="E113" s="40" t="str">
        <f t="shared" si="8"/>
        <v>1.1</v>
      </c>
      <c r="F113" s="41" t="s">
        <v>522</v>
      </c>
      <c r="G113" s="41" t="s">
        <v>188</v>
      </c>
      <c r="H113" s="41" t="s">
        <v>345</v>
      </c>
      <c r="I113" s="41" t="s">
        <v>400</v>
      </c>
      <c r="J113" s="40" t="s">
        <v>647</v>
      </c>
      <c r="L113" s="40" t="str">
        <f>IF(M113&lt;=10000,Instruções!$D$38,Instruções!$D$39)</f>
        <v>Shopping</v>
      </c>
      <c r="M113" s="42">
        <v>15000</v>
      </c>
      <c r="N113" s="42">
        <f t="shared" si="9"/>
        <v>3846.1538461538462</v>
      </c>
      <c r="O113" s="46">
        <v>1</v>
      </c>
      <c r="P113" s="40" t="s">
        <v>45</v>
      </c>
      <c r="Q113" s="98">
        <v>43983</v>
      </c>
      <c r="T113" s="66" t="s">
        <v>42</v>
      </c>
    </row>
    <row r="114" spans="2:20" x14ac:dyDescent="0.2">
      <c r="B114" s="78">
        <v>1</v>
      </c>
      <c r="C114" s="40">
        <v>94659</v>
      </c>
      <c r="D114" s="41" t="s">
        <v>496</v>
      </c>
      <c r="E114" s="40" t="str">
        <f t="shared" si="8"/>
        <v>1.1</v>
      </c>
      <c r="F114" s="41" t="s">
        <v>522</v>
      </c>
      <c r="G114" s="41" t="s">
        <v>188</v>
      </c>
      <c r="H114" s="41" t="s">
        <v>345</v>
      </c>
      <c r="I114" s="41" t="s">
        <v>346</v>
      </c>
      <c r="J114" s="40" t="s">
        <v>647</v>
      </c>
      <c r="L114" s="40" t="str">
        <f>IF(M114&lt;=10000,Instruções!$D$38,Instruções!$D$39)</f>
        <v>Shopping</v>
      </c>
      <c r="M114" s="42">
        <v>20000</v>
      </c>
      <c r="N114" s="42">
        <f t="shared" si="9"/>
        <v>5128.2051282051279</v>
      </c>
      <c r="O114" s="46">
        <v>1</v>
      </c>
      <c r="P114" s="40" t="s">
        <v>45</v>
      </c>
      <c r="Q114" s="98">
        <v>43983</v>
      </c>
      <c r="T114" s="66" t="s">
        <v>42</v>
      </c>
    </row>
    <row r="115" spans="2:20" x14ac:dyDescent="0.2">
      <c r="B115" s="78">
        <v>1</v>
      </c>
      <c r="C115" s="40">
        <v>94667</v>
      </c>
      <c r="D115" s="41" t="s">
        <v>496</v>
      </c>
      <c r="E115" s="40" t="str">
        <f t="shared" si="8"/>
        <v>1.1</v>
      </c>
      <c r="F115" s="41" t="s">
        <v>525</v>
      </c>
      <c r="G115" s="41" t="s">
        <v>236</v>
      </c>
      <c r="H115" s="41" t="s">
        <v>401</v>
      </c>
      <c r="I115" s="41" t="s">
        <v>402</v>
      </c>
      <c r="J115" s="40" t="s">
        <v>647</v>
      </c>
      <c r="L115" s="40" t="str">
        <f>IF(M115&lt;=10000,Instruções!$D$38,Instruções!$D$39)</f>
        <v>CD</v>
      </c>
      <c r="M115" s="42">
        <v>3000</v>
      </c>
      <c r="N115" s="42">
        <f t="shared" si="9"/>
        <v>769.23076923076928</v>
      </c>
      <c r="O115" s="46">
        <v>1</v>
      </c>
      <c r="P115" s="40" t="s">
        <v>45</v>
      </c>
      <c r="Q115" s="98">
        <v>43983</v>
      </c>
      <c r="T115" s="66" t="s">
        <v>42</v>
      </c>
    </row>
    <row r="116" spans="2:20" x14ac:dyDescent="0.2">
      <c r="B116" s="78">
        <v>1</v>
      </c>
      <c r="C116" s="40">
        <v>94670</v>
      </c>
      <c r="D116" s="41" t="s">
        <v>496</v>
      </c>
      <c r="E116" s="40" t="str">
        <f t="shared" si="8"/>
        <v>1.1</v>
      </c>
      <c r="F116" s="41" t="s">
        <v>525</v>
      </c>
      <c r="G116" s="41" t="s">
        <v>236</v>
      </c>
      <c r="H116" s="41" t="s">
        <v>254</v>
      </c>
      <c r="I116" s="41" t="s">
        <v>347</v>
      </c>
      <c r="J116" s="40" t="s">
        <v>647</v>
      </c>
      <c r="L116" s="40" t="str">
        <f>IF(M116&lt;=10000,Instruções!$D$38,Instruções!$D$39)</f>
        <v>CD</v>
      </c>
      <c r="M116" s="42">
        <v>9000</v>
      </c>
      <c r="N116" s="42">
        <f t="shared" si="9"/>
        <v>2307.6923076923076</v>
      </c>
      <c r="O116" s="46">
        <v>1</v>
      </c>
      <c r="P116" s="40" t="s">
        <v>45</v>
      </c>
      <c r="Q116" s="98">
        <v>43983</v>
      </c>
      <c r="T116" s="66" t="s">
        <v>42</v>
      </c>
    </row>
    <row r="117" spans="2:20" x14ac:dyDescent="0.2">
      <c r="B117" s="78">
        <v>1</v>
      </c>
      <c r="C117" s="40">
        <v>94671</v>
      </c>
      <c r="D117" s="41" t="s">
        <v>496</v>
      </c>
      <c r="E117" s="40" t="str">
        <f t="shared" si="8"/>
        <v>1.1</v>
      </c>
      <c r="F117" s="41" t="s">
        <v>525</v>
      </c>
      <c r="G117" s="41" t="s">
        <v>236</v>
      </c>
      <c r="H117" s="41" t="s">
        <v>269</v>
      </c>
      <c r="I117" s="41" t="s">
        <v>671</v>
      </c>
      <c r="J117" s="40" t="s">
        <v>647</v>
      </c>
      <c r="L117" s="40" t="str">
        <f>IF(M117&lt;=10000,Instruções!$D$38,Instruções!$D$39)</f>
        <v>CD</v>
      </c>
      <c r="M117" s="42">
        <v>8100</v>
      </c>
      <c r="N117" s="42">
        <f>M117/3.9</f>
        <v>2076.9230769230771</v>
      </c>
      <c r="O117" s="46">
        <v>1</v>
      </c>
      <c r="P117" s="40" t="s">
        <v>45</v>
      </c>
      <c r="Q117" s="98">
        <v>43983</v>
      </c>
      <c r="T117" s="66" t="s">
        <v>42</v>
      </c>
    </row>
    <row r="118" spans="2:20" x14ac:dyDescent="0.2">
      <c r="B118" s="78">
        <v>1</v>
      </c>
      <c r="C118" s="40">
        <v>94672</v>
      </c>
      <c r="D118" s="41" t="s">
        <v>496</v>
      </c>
      <c r="E118" s="40" t="str">
        <f t="shared" si="8"/>
        <v>1.1</v>
      </c>
      <c r="F118" s="41" t="s">
        <v>525</v>
      </c>
      <c r="G118" s="41" t="s">
        <v>236</v>
      </c>
      <c r="H118" s="41" t="s">
        <v>348</v>
      </c>
      <c r="I118" s="41" t="s">
        <v>349</v>
      </c>
      <c r="J118" s="40" t="s">
        <v>647</v>
      </c>
      <c r="L118" s="40" t="str">
        <f>IF(M118&lt;=10000,Instruções!$D$38,Instruções!$D$39)</f>
        <v>CD</v>
      </c>
      <c r="M118" s="42">
        <v>4000</v>
      </c>
      <c r="N118" s="42">
        <f t="shared" si="9"/>
        <v>1025.6410256410256</v>
      </c>
      <c r="O118" s="46">
        <v>1</v>
      </c>
      <c r="P118" s="40" t="s">
        <v>45</v>
      </c>
      <c r="Q118" s="98">
        <v>43983</v>
      </c>
      <c r="T118" s="66" t="s">
        <v>42</v>
      </c>
    </row>
    <row r="119" spans="2:20" x14ac:dyDescent="0.2">
      <c r="B119" s="78">
        <v>1</v>
      </c>
      <c r="C119" s="40">
        <v>94678</v>
      </c>
      <c r="D119" s="41" t="s">
        <v>496</v>
      </c>
      <c r="E119" s="40" t="s">
        <v>675</v>
      </c>
      <c r="F119" s="41" t="s">
        <v>550</v>
      </c>
      <c r="G119" s="41" t="s">
        <v>188</v>
      </c>
      <c r="H119" s="41" t="s">
        <v>269</v>
      </c>
      <c r="J119" s="40" t="s">
        <v>647</v>
      </c>
      <c r="L119" s="40" t="str">
        <f>IF(M119&lt;=10000,Instruções!$D$38,Instruções!$D$39)</f>
        <v>CD</v>
      </c>
      <c r="M119" s="42">
        <v>4000</v>
      </c>
      <c r="N119" s="42">
        <f t="shared" si="9"/>
        <v>1025.6410256410256</v>
      </c>
      <c r="O119" s="46">
        <v>1</v>
      </c>
      <c r="P119" s="40" t="s">
        <v>45</v>
      </c>
      <c r="Q119" s="98">
        <v>43983</v>
      </c>
      <c r="T119" s="66" t="s">
        <v>42</v>
      </c>
    </row>
    <row r="120" spans="2:20" x14ac:dyDescent="0.2">
      <c r="B120" s="78">
        <v>1</v>
      </c>
      <c r="C120" s="40">
        <v>95049</v>
      </c>
      <c r="D120" s="41" t="s">
        <v>496</v>
      </c>
      <c r="E120" s="40" t="str">
        <f t="shared" si="8"/>
        <v>1.1</v>
      </c>
      <c r="F120" s="41" t="s">
        <v>536</v>
      </c>
      <c r="G120" s="41" t="s">
        <v>183</v>
      </c>
      <c r="H120" s="41" t="s">
        <v>354</v>
      </c>
      <c r="I120" s="41" t="s">
        <v>355</v>
      </c>
      <c r="J120" s="40" t="s">
        <v>647</v>
      </c>
      <c r="L120" s="40" t="str">
        <f>IF(M120&lt;=10000,Instruções!$D$38,Instruções!$D$39)</f>
        <v>Shopping</v>
      </c>
      <c r="M120" s="42">
        <v>45000</v>
      </c>
      <c r="N120" s="42">
        <f t="shared" si="9"/>
        <v>11538.461538461539</v>
      </c>
      <c r="O120" s="46">
        <v>1</v>
      </c>
      <c r="P120" s="40" t="s">
        <v>45</v>
      </c>
      <c r="Q120" s="98">
        <v>43983</v>
      </c>
      <c r="T120" s="66" t="s">
        <v>42</v>
      </c>
    </row>
    <row r="121" spans="2:20" x14ac:dyDescent="0.2">
      <c r="B121" s="78">
        <v>1</v>
      </c>
      <c r="C121" s="40">
        <v>95050</v>
      </c>
      <c r="D121" s="41" t="s">
        <v>496</v>
      </c>
      <c r="E121" s="40" t="str">
        <f t="shared" si="8"/>
        <v>1.1</v>
      </c>
      <c r="F121" s="41" t="s">
        <v>536</v>
      </c>
      <c r="G121" s="41" t="s">
        <v>183</v>
      </c>
      <c r="H121" s="41" t="s">
        <v>356</v>
      </c>
      <c r="I121" s="41" t="s">
        <v>357</v>
      </c>
      <c r="J121" s="40" t="s">
        <v>647</v>
      </c>
      <c r="L121" s="40" t="str">
        <f>IF(M121&lt;=10000,Instruções!$D$38,Instruções!$D$39)</f>
        <v>CD</v>
      </c>
      <c r="M121" s="42">
        <v>8000</v>
      </c>
      <c r="N121" s="42">
        <f t="shared" si="9"/>
        <v>2051.2820512820513</v>
      </c>
      <c r="O121" s="46">
        <v>1</v>
      </c>
      <c r="P121" s="40" t="s">
        <v>45</v>
      </c>
      <c r="Q121" s="98">
        <v>43983</v>
      </c>
      <c r="T121" s="66" t="s">
        <v>42</v>
      </c>
    </row>
    <row r="122" spans="2:20" x14ac:dyDescent="0.2">
      <c r="B122" s="78">
        <v>1</v>
      </c>
      <c r="C122" s="40">
        <v>95054</v>
      </c>
      <c r="D122" s="41" t="s">
        <v>496</v>
      </c>
      <c r="E122" s="40" t="str">
        <f t="shared" si="8"/>
        <v>1.1</v>
      </c>
      <c r="F122" s="41" t="s">
        <v>536</v>
      </c>
      <c r="G122" s="41" t="s">
        <v>183</v>
      </c>
      <c r="H122" s="41" t="s">
        <v>358</v>
      </c>
      <c r="I122" s="41" t="s">
        <v>359</v>
      </c>
      <c r="J122" s="40" t="s">
        <v>647</v>
      </c>
      <c r="L122" s="40" t="str">
        <f>IF(M122&lt;=10000,Instruções!$D$38,Instruções!$D$39)</f>
        <v>Shopping</v>
      </c>
      <c r="M122" s="42">
        <v>40000</v>
      </c>
      <c r="N122" s="42">
        <f t="shared" si="9"/>
        <v>10256.410256410256</v>
      </c>
      <c r="O122" s="46">
        <v>1</v>
      </c>
      <c r="P122" s="40" t="s">
        <v>45</v>
      </c>
      <c r="Q122" s="98">
        <v>43983</v>
      </c>
      <c r="T122" s="66" t="s">
        <v>42</v>
      </c>
    </row>
    <row r="123" spans="2:20" x14ac:dyDescent="0.2">
      <c r="B123" s="78">
        <v>1</v>
      </c>
      <c r="C123" s="40">
        <v>95057</v>
      </c>
      <c r="D123" s="41" t="s">
        <v>496</v>
      </c>
      <c r="E123" s="40" t="str">
        <f t="shared" si="8"/>
        <v>1.1</v>
      </c>
      <c r="F123" s="41" t="s">
        <v>536</v>
      </c>
      <c r="G123" s="41" t="s">
        <v>183</v>
      </c>
      <c r="H123" s="41" t="s">
        <v>360</v>
      </c>
      <c r="I123" s="41" t="s">
        <v>361</v>
      </c>
      <c r="J123" s="40" t="s">
        <v>647</v>
      </c>
      <c r="L123" s="40" t="str">
        <f>IF(M123&lt;=10000,Instruções!$D$38,Instruções!$D$39)</f>
        <v>Shopping</v>
      </c>
      <c r="M123" s="42">
        <v>30000</v>
      </c>
      <c r="N123" s="42">
        <f t="shared" si="9"/>
        <v>7692.3076923076924</v>
      </c>
      <c r="O123" s="46">
        <v>1</v>
      </c>
      <c r="P123" s="40" t="s">
        <v>45</v>
      </c>
      <c r="Q123" s="98">
        <v>43983</v>
      </c>
      <c r="T123" s="66" t="s">
        <v>42</v>
      </c>
    </row>
    <row r="124" spans="2:20" x14ac:dyDescent="0.2">
      <c r="B124" s="78">
        <v>1</v>
      </c>
      <c r="C124" s="40">
        <v>95116</v>
      </c>
      <c r="D124" s="41" t="s">
        <v>496</v>
      </c>
      <c r="E124" s="40" t="str">
        <f t="shared" si="8"/>
        <v>1.1</v>
      </c>
      <c r="F124" s="41" t="s">
        <v>536</v>
      </c>
      <c r="G124" s="41" t="s">
        <v>366</v>
      </c>
      <c r="H124" s="41" t="s">
        <v>367</v>
      </c>
      <c r="I124" s="41" t="s">
        <v>368</v>
      </c>
      <c r="J124" s="40" t="s">
        <v>647</v>
      </c>
      <c r="L124" s="40" t="str">
        <f>IF(M124&lt;=10000,Instruções!$D$38,Instruções!$D$39)</f>
        <v>Shopping</v>
      </c>
      <c r="M124" s="42">
        <v>30000</v>
      </c>
      <c r="N124" s="42">
        <f t="shared" si="9"/>
        <v>7692.3076923076924</v>
      </c>
      <c r="O124" s="46">
        <v>1</v>
      </c>
      <c r="P124" s="40" t="s">
        <v>45</v>
      </c>
      <c r="Q124" s="98">
        <v>43983</v>
      </c>
      <c r="T124" s="66" t="s">
        <v>42</v>
      </c>
    </row>
    <row r="125" spans="2:20" x14ac:dyDescent="0.2">
      <c r="B125" s="67" t="s">
        <v>629</v>
      </c>
      <c r="C125" s="54"/>
      <c r="D125" s="53"/>
      <c r="E125" s="54"/>
      <c r="F125" s="53"/>
      <c r="G125" s="53"/>
      <c r="H125" s="53"/>
      <c r="I125" s="53"/>
      <c r="J125" s="54"/>
      <c r="K125" s="53"/>
      <c r="L125" s="54"/>
      <c r="M125" s="55">
        <f>SUM(M106:M124)</f>
        <v>445600</v>
      </c>
      <c r="N125" s="55">
        <f>SUM(N106:N124)</f>
        <v>114256.41025641026</v>
      </c>
      <c r="O125" s="56"/>
      <c r="P125" s="54"/>
      <c r="Q125" s="53"/>
      <c r="R125" s="54"/>
      <c r="S125" s="53"/>
      <c r="T125" s="68"/>
    </row>
    <row r="126" spans="2:20" x14ac:dyDescent="0.2">
      <c r="B126" s="78">
        <v>2</v>
      </c>
      <c r="C126" s="40">
        <v>93519</v>
      </c>
      <c r="D126" s="41" t="s">
        <v>494</v>
      </c>
      <c r="E126" s="40" t="str">
        <f t="shared" ref="E126:E194" si="10">LEFT(D126,3)</f>
        <v>2.3</v>
      </c>
      <c r="F126" s="41" t="s">
        <v>526</v>
      </c>
      <c r="G126" s="41" t="s">
        <v>126</v>
      </c>
      <c r="H126" s="41" t="s">
        <v>243</v>
      </c>
      <c r="I126" s="41" t="s">
        <v>244</v>
      </c>
      <c r="J126" s="40" t="s">
        <v>647</v>
      </c>
      <c r="L126" s="40" t="str">
        <f>IF(M126&lt;=10000,Instruções!$D$38,Instruções!$D$39)</f>
        <v>Shopping</v>
      </c>
      <c r="M126" s="42">
        <v>60000</v>
      </c>
      <c r="N126" s="42">
        <f t="shared" ref="N126:N187" si="11">M126/3.9</f>
        <v>15384.615384615385</v>
      </c>
      <c r="O126" s="46">
        <v>1</v>
      </c>
      <c r="P126" s="40" t="s">
        <v>45</v>
      </c>
      <c r="Q126" s="98">
        <v>43983</v>
      </c>
      <c r="T126" s="66" t="s">
        <v>42</v>
      </c>
    </row>
    <row r="127" spans="2:20" x14ac:dyDescent="0.2">
      <c r="B127" s="78">
        <v>2</v>
      </c>
      <c r="C127" s="40">
        <v>93521</v>
      </c>
      <c r="D127" s="41" t="s">
        <v>494</v>
      </c>
      <c r="E127" s="40" t="str">
        <f t="shared" si="10"/>
        <v>2.3</v>
      </c>
      <c r="F127" s="41" t="s">
        <v>527</v>
      </c>
      <c r="G127" s="41" t="s">
        <v>126</v>
      </c>
      <c r="H127" s="41" t="s">
        <v>609</v>
      </c>
      <c r="I127" s="41" t="s">
        <v>245</v>
      </c>
      <c r="J127" s="40" t="s">
        <v>647</v>
      </c>
      <c r="L127" s="40" t="str">
        <f>IF(M127&lt;=10000,Instruções!$D$38,Instruções!$D$39)</f>
        <v>Shopping</v>
      </c>
      <c r="M127" s="42">
        <v>27000</v>
      </c>
      <c r="N127" s="42">
        <f t="shared" si="11"/>
        <v>6923.0769230769229</v>
      </c>
      <c r="O127" s="46">
        <v>1</v>
      </c>
      <c r="P127" s="40" t="s">
        <v>45</v>
      </c>
      <c r="Q127" s="98">
        <v>44075</v>
      </c>
      <c r="T127" s="66" t="s">
        <v>42</v>
      </c>
    </row>
    <row r="128" spans="2:20" x14ac:dyDescent="0.2">
      <c r="B128" s="78">
        <v>2</v>
      </c>
      <c r="C128" s="40">
        <v>93538</v>
      </c>
      <c r="D128" s="41" t="s">
        <v>494</v>
      </c>
      <c r="E128" s="40" t="str">
        <f t="shared" si="10"/>
        <v>2.3</v>
      </c>
      <c r="F128" s="41" t="s">
        <v>527</v>
      </c>
      <c r="G128" s="41" t="s">
        <v>246</v>
      </c>
      <c r="H128" s="41" t="s">
        <v>247</v>
      </c>
      <c r="I128" s="41" t="s">
        <v>248</v>
      </c>
      <c r="J128" s="40" t="s">
        <v>647</v>
      </c>
      <c r="L128" s="40" t="str">
        <f>IF(M128&lt;=10000,Instruções!$D$38,Instruções!$D$39)</f>
        <v>CD</v>
      </c>
      <c r="M128" s="42">
        <v>9900</v>
      </c>
      <c r="N128" s="42">
        <f t="shared" si="11"/>
        <v>2538.4615384615386</v>
      </c>
      <c r="O128" s="46">
        <v>1</v>
      </c>
      <c r="P128" s="40" t="s">
        <v>45</v>
      </c>
      <c r="Q128" s="98">
        <v>44044</v>
      </c>
      <c r="T128" s="66" t="s">
        <v>42</v>
      </c>
    </row>
    <row r="129" spans="2:20" x14ac:dyDescent="0.2">
      <c r="B129" s="78">
        <v>2</v>
      </c>
      <c r="C129" s="40">
        <v>93549</v>
      </c>
      <c r="D129" s="41" t="s">
        <v>492</v>
      </c>
      <c r="E129" s="40" t="str">
        <f t="shared" si="10"/>
        <v>2.1</v>
      </c>
      <c r="F129" s="41" t="s">
        <v>510</v>
      </c>
      <c r="G129" s="41" t="s">
        <v>104</v>
      </c>
      <c r="H129" s="41" t="s">
        <v>254</v>
      </c>
      <c r="I129" s="41" t="s">
        <v>255</v>
      </c>
      <c r="J129" s="40" t="s">
        <v>647</v>
      </c>
      <c r="L129" s="40" t="str">
        <f>IF(M129&lt;=10000,Instruções!$D$38,Instruções!$D$39)</f>
        <v>Shopping</v>
      </c>
      <c r="M129" s="42">
        <v>35000</v>
      </c>
      <c r="N129" s="42">
        <f t="shared" si="11"/>
        <v>8974.3589743589746</v>
      </c>
      <c r="O129" s="46">
        <v>1</v>
      </c>
      <c r="P129" s="40" t="s">
        <v>45</v>
      </c>
      <c r="Q129" s="98">
        <v>44105</v>
      </c>
      <c r="T129" s="66" t="s">
        <v>42</v>
      </c>
    </row>
    <row r="130" spans="2:20" x14ac:dyDescent="0.2">
      <c r="B130" s="78">
        <v>2</v>
      </c>
      <c r="C130" s="40">
        <v>93551</v>
      </c>
      <c r="D130" s="41" t="s">
        <v>492</v>
      </c>
      <c r="E130" s="40" t="str">
        <f t="shared" si="10"/>
        <v>2.1</v>
      </c>
      <c r="F130" s="41" t="s">
        <v>510</v>
      </c>
      <c r="G130" s="41" t="s">
        <v>104</v>
      </c>
      <c r="H130" s="41" t="s">
        <v>380</v>
      </c>
      <c r="I130" s="41" t="s">
        <v>381</v>
      </c>
      <c r="J130" s="40" t="s">
        <v>647</v>
      </c>
      <c r="L130" s="40" t="str">
        <f>IF(M130&lt;=10000,Instruções!$D$38,Instruções!$D$39)</f>
        <v>Shopping</v>
      </c>
      <c r="M130" s="42">
        <v>12000</v>
      </c>
      <c r="N130" s="42">
        <f t="shared" si="11"/>
        <v>3076.9230769230771</v>
      </c>
      <c r="O130" s="46">
        <v>1</v>
      </c>
      <c r="P130" s="40" t="s">
        <v>45</v>
      </c>
      <c r="Q130" s="98">
        <v>44105</v>
      </c>
      <c r="T130" s="66" t="s">
        <v>42</v>
      </c>
    </row>
    <row r="131" spans="2:20" x14ac:dyDescent="0.2">
      <c r="B131" s="78">
        <v>2</v>
      </c>
      <c r="C131" s="40">
        <v>93554</v>
      </c>
      <c r="D131" s="41" t="s">
        <v>492</v>
      </c>
      <c r="E131" s="40" t="str">
        <f t="shared" si="10"/>
        <v>2.1</v>
      </c>
      <c r="F131" s="41" t="s">
        <v>510</v>
      </c>
      <c r="G131" s="41" t="s">
        <v>104</v>
      </c>
      <c r="H131" s="41" t="s">
        <v>257</v>
      </c>
      <c r="I131" s="41" t="s">
        <v>258</v>
      </c>
      <c r="J131" s="40" t="s">
        <v>647</v>
      </c>
      <c r="L131" s="40" t="str">
        <f>IF(M131&lt;=10000,Instruções!$D$38,Instruções!$D$39)</f>
        <v>Shopping</v>
      </c>
      <c r="M131" s="42">
        <v>37000</v>
      </c>
      <c r="N131" s="42">
        <f t="shared" si="11"/>
        <v>9487.1794871794882</v>
      </c>
      <c r="O131" s="46">
        <v>1</v>
      </c>
      <c r="P131" s="40" t="s">
        <v>45</v>
      </c>
      <c r="Q131" s="98">
        <v>44105</v>
      </c>
      <c r="T131" s="66" t="s">
        <v>42</v>
      </c>
    </row>
    <row r="132" spans="2:20" x14ac:dyDescent="0.2">
      <c r="B132" s="78">
        <v>2</v>
      </c>
      <c r="C132" s="40">
        <v>93637</v>
      </c>
      <c r="D132" s="41" t="s">
        <v>494</v>
      </c>
      <c r="E132" s="40" t="str">
        <f t="shared" si="10"/>
        <v>2.3</v>
      </c>
      <c r="F132" s="41" t="s">
        <v>519</v>
      </c>
      <c r="G132" s="41" t="s">
        <v>132</v>
      </c>
      <c r="H132" s="41" t="s">
        <v>271</v>
      </c>
      <c r="I132" s="41" t="s">
        <v>272</v>
      </c>
      <c r="J132" s="40" t="s">
        <v>647</v>
      </c>
      <c r="L132" s="40" t="str">
        <f>IF(M132&lt;=10000,Instruções!$D$38,Instruções!$D$39)</f>
        <v>Shopping</v>
      </c>
      <c r="M132" s="42">
        <v>240000</v>
      </c>
      <c r="N132" s="42">
        <f t="shared" si="11"/>
        <v>61538.461538461539</v>
      </c>
      <c r="O132" s="46">
        <v>1</v>
      </c>
      <c r="P132" s="40" t="s">
        <v>45</v>
      </c>
      <c r="Q132" s="98">
        <v>43983</v>
      </c>
      <c r="T132" s="66" t="s">
        <v>42</v>
      </c>
    </row>
    <row r="133" spans="2:20" x14ac:dyDescent="0.2">
      <c r="B133" s="78">
        <v>2</v>
      </c>
      <c r="C133" s="40">
        <v>93640</v>
      </c>
      <c r="D133" s="41" t="s">
        <v>492</v>
      </c>
      <c r="E133" s="40" t="str">
        <f t="shared" si="10"/>
        <v>2.1</v>
      </c>
      <c r="F133" s="41" t="s">
        <v>532</v>
      </c>
      <c r="G133" s="41" t="s">
        <v>104</v>
      </c>
      <c r="H133" s="41" t="s">
        <v>254</v>
      </c>
      <c r="I133" s="41" t="s">
        <v>273</v>
      </c>
      <c r="J133" s="40" t="s">
        <v>647</v>
      </c>
      <c r="L133" s="40" t="str">
        <f>IF(M133&lt;=10000,Instruções!$D$38,Instruções!$D$39)</f>
        <v>Shopping</v>
      </c>
      <c r="M133" s="42">
        <v>15000</v>
      </c>
      <c r="N133" s="42">
        <f t="shared" si="11"/>
        <v>3846.1538461538462</v>
      </c>
      <c r="O133" s="46">
        <v>1</v>
      </c>
      <c r="P133" s="40" t="s">
        <v>45</v>
      </c>
      <c r="Q133" s="98">
        <v>44136</v>
      </c>
      <c r="T133" s="66" t="s">
        <v>42</v>
      </c>
    </row>
    <row r="134" spans="2:20" x14ac:dyDescent="0.2">
      <c r="B134" s="78">
        <v>2</v>
      </c>
      <c r="C134" s="40">
        <v>93657</v>
      </c>
      <c r="D134" s="41" t="s">
        <v>492</v>
      </c>
      <c r="E134" s="40" t="str">
        <f t="shared" si="10"/>
        <v>2.1</v>
      </c>
      <c r="F134" s="41" t="s">
        <v>532</v>
      </c>
      <c r="G134" s="41" t="s">
        <v>104</v>
      </c>
      <c r="H134" s="41" t="s">
        <v>274</v>
      </c>
      <c r="I134" s="41" t="s">
        <v>275</v>
      </c>
      <c r="J134" s="40" t="s">
        <v>647</v>
      </c>
      <c r="L134" s="40" t="str">
        <f>IF(M134&lt;=10000,Instruções!$D$38,Instruções!$D$39)</f>
        <v>CD</v>
      </c>
      <c r="M134" s="42">
        <v>10000</v>
      </c>
      <c r="N134" s="42">
        <f t="shared" si="11"/>
        <v>2564.102564102564</v>
      </c>
      <c r="O134" s="46">
        <v>1</v>
      </c>
      <c r="P134" s="40" t="s">
        <v>45</v>
      </c>
      <c r="Q134" s="98">
        <v>44136</v>
      </c>
      <c r="T134" s="66" t="s">
        <v>42</v>
      </c>
    </row>
    <row r="135" spans="2:20" x14ac:dyDescent="0.2">
      <c r="B135" s="78">
        <v>2</v>
      </c>
      <c r="C135" s="40">
        <v>93739</v>
      </c>
      <c r="D135" s="41" t="s">
        <v>494</v>
      </c>
      <c r="E135" s="40" t="str">
        <f t="shared" si="10"/>
        <v>2.3</v>
      </c>
      <c r="F135" s="41" t="s">
        <v>527</v>
      </c>
      <c r="G135" s="41" t="s">
        <v>147</v>
      </c>
      <c r="H135" s="41" t="s">
        <v>247</v>
      </c>
      <c r="I135" s="41" t="s">
        <v>588</v>
      </c>
      <c r="J135" s="40" t="s">
        <v>647</v>
      </c>
      <c r="L135" s="40" t="str">
        <f>IF(M135&lt;=10000,Instruções!$D$38,Instruções!$D$39)</f>
        <v>Shopping</v>
      </c>
      <c r="M135" s="42">
        <v>18000</v>
      </c>
      <c r="N135" s="42">
        <f t="shared" si="11"/>
        <v>4615.3846153846152</v>
      </c>
      <c r="O135" s="46">
        <v>1</v>
      </c>
      <c r="P135" s="40" t="s">
        <v>45</v>
      </c>
      <c r="Q135" s="98">
        <v>43983</v>
      </c>
      <c r="T135" s="66" t="s">
        <v>42</v>
      </c>
    </row>
    <row r="136" spans="2:20" x14ac:dyDescent="0.2">
      <c r="B136" s="78">
        <v>2</v>
      </c>
      <c r="C136" s="40">
        <v>93800</v>
      </c>
      <c r="D136" s="41" t="s">
        <v>493</v>
      </c>
      <c r="E136" s="40" t="str">
        <f t="shared" si="10"/>
        <v>2.5</v>
      </c>
      <c r="F136" s="41" t="s">
        <v>537</v>
      </c>
      <c r="G136" s="41" t="s">
        <v>211</v>
      </c>
      <c r="H136" s="41" t="s">
        <v>285</v>
      </c>
      <c r="I136" s="41" t="s">
        <v>286</v>
      </c>
      <c r="J136" s="40" t="s">
        <v>647</v>
      </c>
      <c r="L136" s="40" t="str">
        <f>IF(M136&lt;=10000,Instruções!$D$38,Instruções!$D$39)</f>
        <v>Shopping</v>
      </c>
      <c r="M136" s="42">
        <v>72500</v>
      </c>
      <c r="N136" s="42">
        <f t="shared" si="11"/>
        <v>18589.74358974359</v>
      </c>
      <c r="O136" s="46">
        <v>1</v>
      </c>
      <c r="P136" s="40" t="s">
        <v>45</v>
      </c>
      <c r="Q136" s="98">
        <v>44136</v>
      </c>
      <c r="T136" s="66" t="s">
        <v>42</v>
      </c>
    </row>
    <row r="137" spans="2:20" x14ac:dyDescent="0.2">
      <c r="B137" s="78">
        <v>2</v>
      </c>
      <c r="C137" s="40">
        <v>93844</v>
      </c>
      <c r="D137" s="41" t="s">
        <v>494</v>
      </c>
      <c r="E137" s="40" t="str">
        <f t="shared" si="10"/>
        <v>2.3</v>
      </c>
      <c r="F137" s="41" t="s">
        <v>527</v>
      </c>
      <c r="G137" s="41" t="s">
        <v>154</v>
      </c>
      <c r="H137" s="41" t="s">
        <v>287</v>
      </c>
      <c r="I137" s="41" t="s">
        <v>288</v>
      </c>
      <c r="J137" s="40" t="s">
        <v>647</v>
      </c>
      <c r="L137" s="40" t="str">
        <f>IF(M137&lt;=10000,Instruções!$D$38,Instruções!$D$39)</f>
        <v>Shopping</v>
      </c>
      <c r="M137" s="42">
        <v>18000</v>
      </c>
      <c r="N137" s="42">
        <f t="shared" si="11"/>
        <v>4615.3846153846152</v>
      </c>
      <c r="O137" s="46">
        <v>1</v>
      </c>
      <c r="P137" s="40" t="s">
        <v>45</v>
      </c>
      <c r="Q137" s="98">
        <v>44075</v>
      </c>
      <c r="T137" s="66" t="s">
        <v>42</v>
      </c>
    </row>
    <row r="138" spans="2:20" x14ac:dyDescent="0.2">
      <c r="B138" s="78">
        <v>2</v>
      </c>
      <c r="C138" s="40">
        <v>93853</v>
      </c>
      <c r="D138" s="41" t="s">
        <v>494</v>
      </c>
      <c r="E138" s="40" t="str">
        <f t="shared" si="10"/>
        <v>2.3</v>
      </c>
      <c r="F138" s="41" t="s">
        <v>527</v>
      </c>
      <c r="G138" s="41" t="s">
        <v>118</v>
      </c>
      <c r="H138" s="41" t="s">
        <v>247</v>
      </c>
      <c r="I138" s="41" t="s">
        <v>588</v>
      </c>
      <c r="J138" s="40" t="s">
        <v>647</v>
      </c>
      <c r="L138" s="40" t="str">
        <f>IF(M138&lt;=10000,Instruções!$D$38,Instruções!$D$39)</f>
        <v>Shopping</v>
      </c>
      <c r="M138" s="42">
        <v>18000</v>
      </c>
      <c r="N138" s="42">
        <f t="shared" si="11"/>
        <v>4615.3846153846152</v>
      </c>
      <c r="O138" s="46">
        <v>1</v>
      </c>
      <c r="P138" s="40" t="s">
        <v>45</v>
      </c>
      <c r="Q138" s="98">
        <v>44044</v>
      </c>
      <c r="T138" s="66" t="s">
        <v>42</v>
      </c>
    </row>
    <row r="139" spans="2:20" x14ac:dyDescent="0.2">
      <c r="B139" s="78">
        <v>2</v>
      </c>
      <c r="C139" s="40">
        <v>93868</v>
      </c>
      <c r="D139" s="41" t="s">
        <v>494</v>
      </c>
      <c r="E139" s="40" t="str">
        <f t="shared" si="10"/>
        <v>2.3</v>
      </c>
      <c r="F139" s="41" t="s">
        <v>527</v>
      </c>
      <c r="G139" s="41" t="s">
        <v>232</v>
      </c>
      <c r="H139" s="41" t="s">
        <v>289</v>
      </c>
      <c r="I139" s="41" t="s">
        <v>290</v>
      </c>
      <c r="J139" s="40" t="s">
        <v>647</v>
      </c>
      <c r="L139" s="40" t="str">
        <f>IF(M139&lt;=10000,Instruções!$D$38,Instruções!$D$39)</f>
        <v>Shopping</v>
      </c>
      <c r="M139" s="42">
        <v>130000</v>
      </c>
      <c r="N139" s="42">
        <f t="shared" si="11"/>
        <v>33333.333333333336</v>
      </c>
      <c r="O139" s="46">
        <v>1</v>
      </c>
      <c r="P139" s="40" t="s">
        <v>45</v>
      </c>
      <c r="Q139" s="98">
        <v>43983</v>
      </c>
      <c r="T139" s="66" t="s">
        <v>42</v>
      </c>
    </row>
    <row r="140" spans="2:20" x14ac:dyDescent="0.2">
      <c r="B140" s="78">
        <v>2</v>
      </c>
      <c r="C140" s="40">
        <v>93895</v>
      </c>
      <c r="D140" s="41" t="s">
        <v>494</v>
      </c>
      <c r="E140" s="40" t="str">
        <f t="shared" si="10"/>
        <v>2.3</v>
      </c>
      <c r="F140" s="41" t="s">
        <v>538</v>
      </c>
      <c r="G140" s="41" t="s">
        <v>178</v>
      </c>
      <c r="H140" s="41" t="s">
        <v>78</v>
      </c>
      <c r="I140" s="41" t="s">
        <v>588</v>
      </c>
      <c r="J140" s="40" t="s">
        <v>647</v>
      </c>
      <c r="L140" s="40" t="str">
        <f>IF(M140&lt;=10000,Instruções!$D$38,Instruções!$D$39)</f>
        <v>CD</v>
      </c>
      <c r="M140" s="42">
        <v>3000</v>
      </c>
      <c r="N140" s="42">
        <f t="shared" si="11"/>
        <v>769.23076923076928</v>
      </c>
      <c r="O140" s="46">
        <v>1</v>
      </c>
      <c r="P140" s="40" t="s">
        <v>45</v>
      </c>
      <c r="Q140" s="98">
        <v>43983</v>
      </c>
      <c r="T140" s="66" t="s">
        <v>42</v>
      </c>
    </row>
    <row r="141" spans="2:20" x14ac:dyDescent="0.2">
      <c r="B141" s="78">
        <v>2</v>
      </c>
      <c r="C141" s="40">
        <v>93911</v>
      </c>
      <c r="D141" s="41" t="s">
        <v>492</v>
      </c>
      <c r="E141" s="40" t="str">
        <f t="shared" si="10"/>
        <v>2.1</v>
      </c>
      <c r="F141" s="41" t="s">
        <v>510</v>
      </c>
      <c r="G141" s="41" t="s">
        <v>118</v>
      </c>
      <c r="H141" s="41" t="s">
        <v>291</v>
      </c>
      <c r="I141" s="41" t="s">
        <v>292</v>
      </c>
      <c r="J141" s="40" t="s">
        <v>647</v>
      </c>
      <c r="L141" s="40" t="str">
        <f>IF(M141&lt;=10000,Instruções!$D$38,Instruções!$D$39)</f>
        <v>Shopping</v>
      </c>
      <c r="M141" s="42">
        <v>35000</v>
      </c>
      <c r="N141" s="42">
        <f t="shared" si="11"/>
        <v>8974.3589743589746</v>
      </c>
      <c r="O141" s="46">
        <v>1</v>
      </c>
      <c r="P141" s="40" t="s">
        <v>45</v>
      </c>
      <c r="Q141" s="98">
        <v>43983</v>
      </c>
      <c r="T141" s="66" t="s">
        <v>42</v>
      </c>
    </row>
    <row r="142" spans="2:20" x14ac:dyDescent="0.2">
      <c r="B142" s="78">
        <v>2</v>
      </c>
      <c r="C142" s="40">
        <v>93919</v>
      </c>
      <c r="D142" s="41" t="s">
        <v>492</v>
      </c>
      <c r="E142" s="40" t="str">
        <f t="shared" si="10"/>
        <v>2.1</v>
      </c>
      <c r="F142" s="41" t="s">
        <v>510</v>
      </c>
      <c r="G142" s="41" t="s">
        <v>154</v>
      </c>
      <c r="H142" s="41" t="s">
        <v>293</v>
      </c>
      <c r="I142" s="41" t="s">
        <v>294</v>
      </c>
      <c r="J142" s="40" t="s">
        <v>647</v>
      </c>
      <c r="L142" s="40" t="str">
        <f>IF(M142&lt;=10000,Instruções!$D$38,Instruções!$D$39)</f>
        <v>Shopping</v>
      </c>
      <c r="M142" s="42">
        <v>24000</v>
      </c>
      <c r="N142" s="42">
        <f t="shared" si="11"/>
        <v>6153.8461538461543</v>
      </c>
      <c r="O142" s="46">
        <v>1</v>
      </c>
      <c r="P142" s="40" t="s">
        <v>45</v>
      </c>
      <c r="Q142" s="98">
        <v>43983</v>
      </c>
      <c r="T142" s="66" t="s">
        <v>42</v>
      </c>
    </row>
    <row r="143" spans="2:20" x14ac:dyDescent="0.2">
      <c r="B143" s="78">
        <v>2</v>
      </c>
      <c r="C143" s="40">
        <v>93928</v>
      </c>
      <c r="D143" s="41" t="s">
        <v>494</v>
      </c>
      <c r="E143" s="40" t="str">
        <f t="shared" si="10"/>
        <v>2.3</v>
      </c>
      <c r="F143" s="41" t="s">
        <v>515</v>
      </c>
      <c r="G143" s="41" t="s">
        <v>118</v>
      </c>
      <c r="H143" s="41" t="s">
        <v>295</v>
      </c>
      <c r="I143" s="41" t="s">
        <v>120</v>
      </c>
      <c r="J143" s="40" t="s">
        <v>647</v>
      </c>
      <c r="L143" s="40" t="str">
        <f>IF(M143&lt;=10000,Instruções!$D$38,Instruções!$D$39)</f>
        <v>Shopping</v>
      </c>
      <c r="M143" s="42">
        <v>20000</v>
      </c>
      <c r="N143" s="42">
        <f t="shared" si="11"/>
        <v>5128.2051282051279</v>
      </c>
      <c r="O143" s="46">
        <v>1</v>
      </c>
      <c r="P143" s="40" t="s">
        <v>45</v>
      </c>
      <c r="Q143" s="98">
        <v>43983</v>
      </c>
      <c r="T143" s="66" t="s">
        <v>42</v>
      </c>
    </row>
    <row r="144" spans="2:20" x14ac:dyDescent="0.2">
      <c r="B144" s="78">
        <v>2</v>
      </c>
      <c r="C144" s="40">
        <v>93935</v>
      </c>
      <c r="D144" s="41" t="s">
        <v>492</v>
      </c>
      <c r="E144" s="40" t="str">
        <f t="shared" si="10"/>
        <v>2.1</v>
      </c>
      <c r="F144" s="41" t="s">
        <v>540</v>
      </c>
      <c r="G144" s="41" t="s">
        <v>108</v>
      </c>
      <c r="H144" s="41" t="s">
        <v>257</v>
      </c>
      <c r="I144" s="41" t="s">
        <v>296</v>
      </c>
      <c r="J144" s="40" t="s">
        <v>647</v>
      </c>
      <c r="L144" s="40" t="str">
        <f>IF(M144&lt;=10000,Instruções!$D$38,Instruções!$D$39)</f>
        <v>Shopping</v>
      </c>
      <c r="M144" s="42">
        <v>18000</v>
      </c>
      <c r="N144" s="42">
        <f t="shared" si="11"/>
        <v>4615.3846153846152</v>
      </c>
      <c r="O144" s="46">
        <v>1</v>
      </c>
      <c r="P144" s="40" t="s">
        <v>45</v>
      </c>
      <c r="Q144" s="98">
        <v>44044</v>
      </c>
      <c r="T144" s="66" t="s">
        <v>42</v>
      </c>
    </row>
    <row r="145" spans="2:20" x14ac:dyDescent="0.2">
      <c r="B145" s="78">
        <v>2</v>
      </c>
      <c r="C145" s="40">
        <v>93943</v>
      </c>
      <c r="D145" s="41" t="s">
        <v>492</v>
      </c>
      <c r="E145" s="40" t="str">
        <f t="shared" si="10"/>
        <v>2.1</v>
      </c>
      <c r="F145" s="41" t="s">
        <v>510</v>
      </c>
      <c r="G145" s="41" t="s">
        <v>154</v>
      </c>
      <c r="H145" s="41" t="s">
        <v>297</v>
      </c>
      <c r="I145" s="41" t="s">
        <v>298</v>
      </c>
      <c r="J145" s="40" t="s">
        <v>647</v>
      </c>
      <c r="L145" s="40" t="str">
        <f>IF(M145&lt;=10000,Instruções!$D$38,Instruções!$D$39)</f>
        <v>Shopping</v>
      </c>
      <c r="M145" s="42">
        <v>25000</v>
      </c>
      <c r="N145" s="42">
        <f t="shared" si="11"/>
        <v>6410.2564102564102</v>
      </c>
      <c r="O145" s="46">
        <v>1</v>
      </c>
      <c r="P145" s="40" t="s">
        <v>45</v>
      </c>
      <c r="Q145" s="98">
        <v>44044</v>
      </c>
      <c r="T145" s="66" t="s">
        <v>42</v>
      </c>
    </row>
    <row r="146" spans="2:20" x14ac:dyDescent="0.2">
      <c r="B146" s="78">
        <v>2</v>
      </c>
      <c r="C146" s="40">
        <v>93949</v>
      </c>
      <c r="D146" s="41" t="s">
        <v>492</v>
      </c>
      <c r="E146" s="40" t="str">
        <f t="shared" si="10"/>
        <v>2.1</v>
      </c>
      <c r="F146" s="41" t="s">
        <v>540</v>
      </c>
      <c r="G146" s="41" t="s">
        <v>108</v>
      </c>
      <c r="H146" s="41" t="s">
        <v>285</v>
      </c>
      <c r="I146" s="41" t="s">
        <v>299</v>
      </c>
      <c r="J146" s="40" t="s">
        <v>647</v>
      </c>
      <c r="L146" s="40" t="str">
        <f>IF(M146&lt;=10000,Instruções!$D$38,Instruções!$D$39)</f>
        <v>Shopping</v>
      </c>
      <c r="M146" s="42">
        <v>15000</v>
      </c>
      <c r="N146" s="42">
        <f t="shared" si="11"/>
        <v>3846.1538461538462</v>
      </c>
      <c r="O146" s="46">
        <v>1</v>
      </c>
      <c r="P146" s="40" t="s">
        <v>45</v>
      </c>
      <c r="Q146" s="98">
        <v>44044</v>
      </c>
      <c r="T146" s="66" t="s">
        <v>42</v>
      </c>
    </row>
    <row r="147" spans="2:20" x14ac:dyDescent="0.2">
      <c r="B147" s="78">
        <v>2</v>
      </c>
      <c r="C147" s="40">
        <v>93973</v>
      </c>
      <c r="D147" s="41" t="s">
        <v>493</v>
      </c>
      <c r="E147" s="40" t="str">
        <f t="shared" si="10"/>
        <v>2.5</v>
      </c>
      <c r="F147" s="41" t="s">
        <v>541</v>
      </c>
      <c r="G147" s="41" t="s">
        <v>102</v>
      </c>
      <c r="H147" s="41" t="s">
        <v>300</v>
      </c>
      <c r="I147" s="41" t="s">
        <v>301</v>
      </c>
      <c r="J147" s="40" t="s">
        <v>647</v>
      </c>
      <c r="L147" s="40" t="str">
        <f>IF(M147&lt;=10000,Instruções!$D$38,Instruções!$D$39)</f>
        <v>Shopping</v>
      </c>
      <c r="M147" s="42">
        <v>19100</v>
      </c>
      <c r="N147" s="42">
        <f t="shared" si="11"/>
        <v>4897.4358974358975</v>
      </c>
      <c r="O147" s="46">
        <v>1</v>
      </c>
      <c r="P147" s="40" t="s">
        <v>45</v>
      </c>
      <c r="Q147" s="98">
        <v>44044</v>
      </c>
      <c r="T147" s="66" t="s">
        <v>42</v>
      </c>
    </row>
    <row r="148" spans="2:20" x14ac:dyDescent="0.2">
      <c r="B148" s="78">
        <v>2</v>
      </c>
      <c r="C148" s="40">
        <v>94001</v>
      </c>
      <c r="D148" s="41" t="s">
        <v>494</v>
      </c>
      <c r="E148" s="40" t="str">
        <f t="shared" si="10"/>
        <v>2.3</v>
      </c>
      <c r="F148" s="41" t="s">
        <v>514</v>
      </c>
      <c r="G148" s="41" t="s">
        <v>149</v>
      </c>
      <c r="H148" s="41" t="s">
        <v>385</v>
      </c>
      <c r="I148" s="41" t="s">
        <v>386</v>
      </c>
      <c r="J148" s="40" t="s">
        <v>647</v>
      </c>
      <c r="L148" s="40" t="str">
        <f>IF(M148&lt;=10000,Instruções!$D$38,Instruções!$D$39)</f>
        <v>CD</v>
      </c>
      <c r="M148" s="42">
        <v>3600</v>
      </c>
      <c r="N148" s="42">
        <f t="shared" si="11"/>
        <v>923.07692307692309</v>
      </c>
      <c r="O148" s="46">
        <v>1</v>
      </c>
      <c r="P148" s="40" t="s">
        <v>45</v>
      </c>
      <c r="Q148" s="98">
        <v>43983</v>
      </c>
      <c r="T148" s="66" t="s">
        <v>42</v>
      </c>
    </row>
    <row r="149" spans="2:20" x14ac:dyDescent="0.2">
      <c r="B149" s="78">
        <v>2</v>
      </c>
      <c r="C149" s="40">
        <v>94004</v>
      </c>
      <c r="D149" s="41" t="s">
        <v>494</v>
      </c>
      <c r="E149" s="40" t="s">
        <v>676</v>
      </c>
      <c r="F149" s="41" t="s">
        <v>544</v>
      </c>
      <c r="G149" s="41" t="s">
        <v>149</v>
      </c>
      <c r="H149" s="41" t="s">
        <v>653</v>
      </c>
      <c r="I149" s="41" t="s">
        <v>660</v>
      </c>
      <c r="J149" s="40" t="s">
        <v>647</v>
      </c>
      <c r="L149" s="40" t="str">
        <f>IF(M149&lt;=10000,Instruções!$D$38,Instruções!$D$39)</f>
        <v>CD</v>
      </c>
      <c r="M149" s="42">
        <v>6000</v>
      </c>
      <c r="N149" s="42">
        <f t="shared" si="11"/>
        <v>1538.4615384615386</v>
      </c>
      <c r="O149" s="46">
        <v>1</v>
      </c>
      <c r="P149" s="40" t="s">
        <v>45</v>
      </c>
      <c r="Q149" s="98">
        <v>43983</v>
      </c>
      <c r="T149" s="66" t="s">
        <v>42</v>
      </c>
    </row>
    <row r="150" spans="2:20" x14ac:dyDescent="0.2">
      <c r="B150" s="78">
        <v>2</v>
      </c>
      <c r="C150" s="40">
        <v>94026</v>
      </c>
      <c r="D150" s="41" t="s">
        <v>494</v>
      </c>
      <c r="E150" s="40" t="str">
        <f t="shared" si="10"/>
        <v>2.3</v>
      </c>
      <c r="F150" s="41" t="s">
        <v>515</v>
      </c>
      <c r="G150" s="41" t="s">
        <v>118</v>
      </c>
      <c r="H150" s="41" t="s">
        <v>387</v>
      </c>
      <c r="I150" s="41" t="s">
        <v>388</v>
      </c>
      <c r="J150" s="40" t="s">
        <v>647</v>
      </c>
      <c r="L150" s="40" t="str">
        <f>IF(M150&lt;=10000,Instruções!$D$38,Instruções!$D$39)</f>
        <v>CD</v>
      </c>
      <c r="M150" s="42">
        <v>5520</v>
      </c>
      <c r="N150" s="42">
        <f t="shared" si="11"/>
        <v>1415.3846153846155</v>
      </c>
      <c r="O150" s="46">
        <v>1</v>
      </c>
      <c r="P150" s="40" t="s">
        <v>45</v>
      </c>
      <c r="Q150" s="98">
        <v>43983</v>
      </c>
      <c r="T150" s="66" t="s">
        <v>42</v>
      </c>
    </row>
    <row r="151" spans="2:20" x14ac:dyDescent="0.2">
      <c r="B151" s="78">
        <v>2</v>
      </c>
      <c r="C151" s="40">
        <v>94106</v>
      </c>
      <c r="D151" s="41" t="s">
        <v>493</v>
      </c>
      <c r="E151" s="40" t="str">
        <f t="shared" si="10"/>
        <v>2.5</v>
      </c>
      <c r="F151" s="41" t="s">
        <v>541</v>
      </c>
      <c r="G151" s="41" t="s">
        <v>102</v>
      </c>
      <c r="H151" s="41" t="s">
        <v>302</v>
      </c>
      <c r="I151" s="41" t="s">
        <v>303</v>
      </c>
      <c r="J151" s="40" t="s">
        <v>647</v>
      </c>
      <c r="L151" s="40" t="str">
        <f>IF(M151&lt;=10000,Instruções!$D$38,Instruções!$D$39)</f>
        <v>Shopping</v>
      </c>
      <c r="M151" s="42">
        <v>16000</v>
      </c>
      <c r="N151" s="42">
        <f t="shared" si="11"/>
        <v>4102.5641025641025</v>
      </c>
      <c r="O151" s="46">
        <v>1</v>
      </c>
      <c r="P151" s="40" t="s">
        <v>45</v>
      </c>
      <c r="Q151" s="98">
        <v>44075</v>
      </c>
      <c r="T151" s="66" t="s">
        <v>42</v>
      </c>
    </row>
    <row r="152" spans="2:20" x14ac:dyDescent="0.2">
      <c r="B152" s="78">
        <v>2</v>
      </c>
      <c r="C152" s="40">
        <v>94109</v>
      </c>
      <c r="D152" s="41" t="s">
        <v>492</v>
      </c>
      <c r="E152" s="40" t="str">
        <f t="shared" si="10"/>
        <v>2.1</v>
      </c>
      <c r="F152" s="41" t="s">
        <v>532</v>
      </c>
      <c r="G152" s="41" t="s">
        <v>178</v>
      </c>
      <c r="H152" s="41" t="s">
        <v>304</v>
      </c>
      <c r="I152" s="41" t="s">
        <v>305</v>
      </c>
      <c r="J152" s="40" t="s">
        <v>647</v>
      </c>
      <c r="L152" s="40" t="str">
        <f>IF(M152&lt;=10000,Instruções!$D$38,Instruções!$D$39)</f>
        <v>CD</v>
      </c>
      <c r="M152" s="42">
        <v>10000</v>
      </c>
      <c r="N152" s="42">
        <f t="shared" si="11"/>
        <v>2564.102564102564</v>
      </c>
      <c r="O152" s="46">
        <v>1</v>
      </c>
      <c r="P152" s="40" t="s">
        <v>45</v>
      </c>
      <c r="Q152" s="98">
        <v>44044</v>
      </c>
      <c r="T152" s="66" t="s">
        <v>42</v>
      </c>
    </row>
    <row r="153" spans="2:20" x14ac:dyDescent="0.2">
      <c r="B153" s="78">
        <v>2</v>
      </c>
      <c r="C153" s="40">
        <v>94117</v>
      </c>
      <c r="D153" s="41" t="s">
        <v>493</v>
      </c>
      <c r="E153" s="40" t="str">
        <f t="shared" si="10"/>
        <v>2.5</v>
      </c>
      <c r="F153" s="41" t="s">
        <v>537</v>
      </c>
      <c r="G153" s="41" t="s">
        <v>105</v>
      </c>
      <c r="H153" s="41" t="s">
        <v>306</v>
      </c>
      <c r="I153" s="41" t="s">
        <v>307</v>
      </c>
      <c r="J153" s="40" t="s">
        <v>647</v>
      </c>
      <c r="L153" s="40" t="str">
        <f>IF(M153&lt;=10000,Instruções!$D$38,Instruções!$D$39)</f>
        <v>Shopping</v>
      </c>
      <c r="M153" s="42">
        <v>100000</v>
      </c>
      <c r="N153" s="42">
        <f t="shared" si="11"/>
        <v>25641.025641025641</v>
      </c>
      <c r="O153" s="46">
        <v>1</v>
      </c>
      <c r="P153" s="40" t="s">
        <v>45</v>
      </c>
      <c r="Q153" s="98">
        <v>43983</v>
      </c>
      <c r="T153" s="66" t="s">
        <v>42</v>
      </c>
    </row>
    <row r="154" spans="2:20" x14ac:dyDescent="0.2">
      <c r="B154" s="78">
        <v>2</v>
      </c>
      <c r="C154" s="40">
        <v>94145</v>
      </c>
      <c r="D154" s="41" t="s">
        <v>494</v>
      </c>
      <c r="E154" s="40" t="str">
        <f t="shared" si="10"/>
        <v>2.3</v>
      </c>
      <c r="F154" s="41" t="s">
        <v>516</v>
      </c>
      <c r="G154" s="41" t="s">
        <v>146</v>
      </c>
      <c r="H154" s="41" t="s">
        <v>389</v>
      </c>
      <c r="I154" s="41" t="s">
        <v>120</v>
      </c>
      <c r="J154" s="40" t="s">
        <v>647</v>
      </c>
      <c r="L154" s="40" t="str">
        <f>IF(M154&lt;=10000,Instruções!$D$38,Instruções!$D$39)</f>
        <v>Shopping</v>
      </c>
      <c r="M154" s="42">
        <v>33600</v>
      </c>
      <c r="N154" s="42">
        <f t="shared" si="11"/>
        <v>8615.3846153846152</v>
      </c>
      <c r="O154" s="46">
        <v>1</v>
      </c>
      <c r="P154" s="40" t="s">
        <v>45</v>
      </c>
      <c r="Q154" s="98">
        <v>44075</v>
      </c>
      <c r="T154" s="66" t="s">
        <v>42</v>
      </c>
    </row>
    <row r="155" spans="2:20" x14ac:dyDescent="0.2">
      <c r="B155" s="78">
        <v>2</v>
      </c>
      <c r="C155" s="40">
        <v>94149</v>
      </c>
      <c r="D155" s="41" t="s">
        <v>492</v>
      </c>
      <c r="E155" s="40" t="str">
        <f t="shared" si="10"/>
        <v>2.1</v>
      </c>
      <c r="F155" s="41" t="s">
        <v>532</v>
      </c>
      <c r="G155" s="41" t="s">
        <v>178</v>
      </c>
      <c r="H155" s="41" t="s">
        <v>254</v>
      </c>
      <c r="I155" s="41" t="s">
        <v>308</v>
      </c>
      <c r="J155" s="40" t="s">
        <v>647</v>
      </c>
      <c r="L155" s="40" t="str">
        <f>IF(M155&lt;=10000,Instruções!$D$38,Instruções!$D$39)</f>
        <v>CD</v>
      </c>
      <c r="M155" s="42">
        <v>9320</v>
      </c>
      <c r="N155" s="42">
        <f t="shared" si="11"/>
        <v>2389.7435897435898</v>
      </c>
      <c r="O155" s="46">
        <v>1</v>
      </c>
      <c r="P155" s="40" t="s">
        <v>45</v>
      </c>
      <c r="Q155" s="98">
        <v>44044</v>
      </c>
      <c r="T155" s="66" t="s">
        <v>42</v>
      </c>
    </row>
    <row r="156" spans="2:20" x14ac:dyDescent="0.2">
      <c r="B156" s="78">
        <v>2</v>
      </c>
      <c r="C156" s="40">
        <v>94155</v>
      </c>
      <c r="D156" s="41" t="s">
        <v>494</v>
      </c>
      <c r="E156" s="40" t="str">
        <f t="shared" si="10"/>
        <v>2.3</v>
      </c>
      <c r="F156" s="41" t="s">
        <v>544</v>
      </c>
      <c r="G156" s="41" t="s">
        <v>232</v>
      </c>
      <c r="H156" s="41" t="s">
        <v>309</v>
      </c>
      <c r="I156" s="41" t="s">
        <v>310</v>
      </c>
      <c r="J156" s="40" t="s">
        <v>647</v>
      </c>
      <c r="L156" s="40" t="str">
        <f>IF(M156&lt;=10000,Instruções!$D$38,Instruções!$D$39)</f>
        <v>Shopping</v>
      </c>
      <c r="M156" s="42">
        <v>39509</v>
      </c>
      <c r="N156" s="42">
        <f t="shared" si="11"/>
        <v>10130.51282051282</v>
      </c>
      <c r="O156" s="46">
        <v>1</v>
      </c>
      <c r="P156" s="40" t="s">
        <v>45</v>
      </c>
      <c r="Q156" s="98">
        <v>44044</v>
      </c>
      <c r="T156" s="66" t="s">
        <v>42</v>
      </c>
    </row>
    <row r="157" spans="2:20" x14ac:dyDescent="0.2">
      <c r="B157" s="78">
        <v>2</v>
      </c>
      <c r="C157" s="40">
        <v>94178</v>
      </c>
      <c r="D157" s="41" t="s">
        <v>503</v>
      </c>
      <c r="E157" s="40" t="str">
        <f t="shared" si="10"/>
        <v>2.6</v>
      </c>
      <c r="F157" s="41" t="s">
        <v>518</v>
      </c>
      <c r="G157" s="41" t="s">
        <v>102</v>
      </c>
      <c r="H157" s="41" t="s">
        <v>311</v>
      </c>
      <c r="I157" s="41" t="s">
        <v>312</v>
      </c>
      <c r="J157" s="40" t="s">
        <v>647</v>
      </c>
      <c r="L157" s="40" t="str">
        <f>IF(M157&lt;=10000,Instruções!$D$38,Instruções!$D$39)</f>
        <v>Shopping</v>
      </c>
      <c r="M157" s="42">
        <v>20000</v>
      </c>
      <c r="N157" s="42">
        <f t="shared" si="11"/>
        <v>5128.2051282051279</v>
      </c>
      <c r="O157" s="46">
        <v>1</v>
      </c>
      <c r="P157" s="40" t="s">
        <v>45</v>
      </c>
      <c r="Q157" s="98">
        <v>43983</v>
      </c>
      <c r="T157" s="66" t="s">
        <v>42</v>
      </c>
    </row>
    <row r="158" spans="2:20" x14ac:dyDescent="0.2">
      <c r="B158" s="78">
        <v>2</v>
      </c>
      <c r="C158" s="40">
        <v>94186</v>
      </c>
      <c r="D158" s="41" t="s">
        <v>495</v>
      </c>
      <c r="E158" s="40" t="str">
        <f t="shared" si="10"/>
        <v>2.7</v>
      </c>
      <c r="F158" s="41" t="s">
        <v>545</v>
      </c>
      <c r="G158" s="41" t="s">
        <v>104</v>
      </c>
      <c r="H158" s="41" t="s">
        <v>313</v>
      </c>
      <c r="I158" s="41" t="s">
        <v>314</v>
      </c>
      <c r="J158" s="40" t="s">
        <v>647</v>
      </c>
      <c r="L158" s="40" t="str">
        <f>IF(M158&lt;=10000,Instruções!$D$38,Instruções!$D$39)</f>
        <v>Shopping</v>
      </c>
      <c r="M158" s="42">
        <v>45000</v>
      </c>
      <c r="N158" s="42">
        <f t="shared" si="11"/>
        <v>11538.461538461539</v>
      </c>
      <c r="O158" s="46">
        <v>1</v>
      </c>
      <c r="P158" s="40" t="s">
        <v>45</v>
      </c>
      <c r="Q158" s="98">
        <v>43983</v>
      </c>
      <c r="T158" s="66" t="s">
        <v>42</v>
      </c>
    </row>
    <row r="159" spans="2:20" x14ac:dyDescent="0.2">
      <c r="B159" s="78">
        <v>2</v>
      </c>
      <c r="C159" s="40">
        <v>94238</v>
      </c>
      <c r="D159" s="41" t="s">
        <v>494</v>
      </c>
      <c r="E159" s="40" t="str">
        <f t="shared" si="10"/>
        <v>2.3</v>
      </c>
      <c r="F159" s="41" t="s">
        <v>546</v>
      </c>
      <c r="G159" s="41" t="s">
        <v>104</v>
      </c>
      <c r="H159" s="41" t="s">
        <v>247</v>
      </c>
      <c r="I159" s="41" t="s">
        <v>315</v>
      </c>
      <c r="J159" s="40" t="s">
        <v>647</v>
      </c>
      <c r="L159" s="40" t="str">
        <f>IF(M159&lt;=10000,Instruções!$D$38,Instruções!$D$39)</f>
        <v>Shopping</v>
      </c>
      <c r="M159" s="42">
        <v>19800</v>
      </c>
      <c r="N159" s="42">
        <f t="shared" si="11"/>
        <v>5076.9230769230771</v>
      </c>
      <c r="O159" s="46">
        <v>1</v>
      </c>
      <c r="P159" s="40" t="s">
        <v>45</v>
      </c>
      <c r="Q159" s="98">
        <v>43983</v>
      </c>
      <c r="T159" s="66" t="s">
        <v>42</v>
      </c>
    </row>
    <row r="160" spans="2:20" x14ac:dyDescent="0.2">
      <c r="B160" s="78">
        <v>2</v>
      </c>
      <c r="C160" s="40">
        <v>94288</v>
      </c>
      <c r="D160" s="41" t="s">
        <v>503</v>
      </c>
      <c r="E160" s="40" t="str">
        <f t="shared" si="10"/>
        <v>2.6</v>
      </c>
      <c r="F160" s="41" t="s">
        <v>518</v>
      </c>
      <c r="G160" s="41" t="s">
        <v>102</v>
      </c>
      <c r="H160" s="41" t="s">
        <v>661</v>
      </c>
      <c r="I160" s="41" t="s">
        <v>662</v>
      </c>
      <c r="J160" s="40" t="s">
        <v>647</v>
      </c>
      <c r="L160" s="40" t="str">
        <f>IF(M160&lt;=10000,Instruções!$D$38,Instruções!$D$39)</f>
        <v>Shopping</v>
      </c>
      <c r="M160" s="42">
        <v>14700</v>
      </c>
      <c r="N160" s="42">
        <f t="shared" si="11"/>
        <v>3769.2307692307695</v>
      </c>
      <c r="O160" s="46">
        <v>1</v>
      </c>
      <c r="P160" s="40" t="s">
        <v>45</v>
      </c>
      <c r="Q160" s="98">
        <v>43983</v>
      </c>
      <c r="T160" s="66" t="s">
        <v>42</v>
      </c>
    </row>
    <row r="161" spans="2:20" x14ac:dyDescent="0.2">
      <c r="B161" s="78">
        <v>2</v>
      </c>
      <c r="C161" s="40">
        <v>94292</v>
      </c>
      <c r="D161" s="41" t="s">
        <v>503</v>
      </c>
      <c r="E161" s="40" t="str">
        <f t="shared" si="10"/>
        <v>2.6</v>
      </c>
      <c r="F161" s="41" t="s">
        <v>518</v>
      </c>
      <c r="G161" s="41" t="s">
        <v>102</v>
      </c>
      <c r="H161" s="41" t="s">
        <v>653</v>
      </c>
      <c r="I161" s="41" t="s">
        <v>663</v>
      </c>
      <c r="J161" s="40" t="s">
        <v>647</v>
      </c>
      <c r="L161" s="40" t="str">
        <f>IF(M161&lt;=10000,Instruções!$D$38,Instruções!$D$39)</f>
        <v>Shopping</v>
      </c>
      <c r="M161" s="42">
        <v>16500</v>
      </c>
      <c r="N161" s="42">
        <f t="shared" si="11"/>
        <v>4230.7692307692305</v>
      </c>
      <c r="O161" s="46">
        <v>1</v>
      </c>
      <c r="P161" s="40" t="s">
        <v>45</v>
      </c>
      <c r="Q161" s="98">
        <v>43983</v>
      </c>
      <c r="T161" s="66" t="s">
        <v>42</v>
      </c>
    </row>
    <row r="162" spans="2:20" x14ac:dyDescent="0.2">
      <c r="B162" s="78">
        <v>2</v>
      </c>
      <c r="C162" s="40">
        <v>94311</v>
      </c>
      <c r="D162" s="41" t="s">
        <v>493</v>
      </c>
      <c r="E162" s="40" t="str">
        <f t="shared" si="10"/>
        <v>2.5</v>
      </c>
      <c r="F162" s="41" t="s">
        <v>537</v>
      </c>
      <c r="G162" s="41" t="s">
        <v>105</v>
      </c>
      <c r="H162" s="41" t="s">
        <v>316</v>
      </c>
      <c r="I162" s="41" t="s">
        <v>317</v>
      </c>
      <c r="J162" s="40" t="s">
        <v>647</v>
      </c>
      <c r="L162" s="40" t="str">
        <f>IF(M162&lt;=10000,Instruções!$D$38,Instruções!$D$39)</f>
        <v>Shopping</v>
      </c>
      <c r="M162" s="42">
        <v>37000</v>
      </c>
      <c r="N162" s="42">
        <f t="shared" si="11"/>
        <v>9487.1794871794882</v>
      </c>
      <c r="O162" s="46">
        <v>1</v>
      </c>
      <c r="P162" s="40" t="s">
        <v>45</v>
      </c>
      <c r="Q162" s="98">
        <v>43983</v>
      </c>
      <c r="T162" s="66" t="s">
        <v>42</v>
      </c>
    </row>
    <row r="163" spans="2:20" x14ac:dyDescent="0.2">
      <c r="B163" s="78">
        <v>2</v>
      </c>
      <c r="C163" s="40">
        <v>94325</v>
      </c>
      <c r="D163" s="41" t="s">
        <v>503</v>
      </c>
      <c r="E163" s="40" t="str">
        <f t="shared" si="10"/>
        <v>2.6</v>
      </c>
      <c r="F163" s="41" t="s">
        <v>517</v>
      </c>
      <c r="G163" s="41" t="s">
        <v>105</v>
      </c>
      <c r="H163" s="41" t="s">
        <v>383</v>
      </c>
      <c r="I163" s="41" t="s">
        <v>390</v>
      </c>
      <c r="J163" s="40" t="s">
        <v>647</v>
      </c>
      <c r="L163" s="40" t="str">
        <f>IF(M163&lt;=10000,Instruções!$D$38,Instruções!$D$39)</f>
        <v>Shopping</v>
      </c>
      <c r="M163" s="42">
        <v>14400</v>
      </c>
      <c r="N163" s="42">
        <f t="shared" si="11"/>
        <v>3692.3076923076924</v>
      </c>
      <c r="O163" s="46">
        <v>1</v>
      </c>
      <c r="P163" s="40" t="s">
        <v>45</v>
      </c>
      <c r="Q163" s="98">
        <v>43983</v>
      </c>
      <c r="T163" s="66" t="s">
        <v>42</v>
      </c>
    </row>
    <row r="164" spans="2:20" x14ac:dyDescent="0.2">
      <c r="B164" s="78">
        <v>2</v>
      </c>
      <c r="C164" s="40">
        <v>94331</v>
      </c>
      <c r="D164" s="41" t="s">
        <v>503</v>
      </c>
      <c r="E164" s="40" t="str">
        <f t="shared" si="10"/>
        <v>2.6</v>
      </c>
      <c r="F164" s="41" t="s">
        <v>547</v>
      </c>
      <c r="G164" s="41" t="s">
        <v>105</v>
      </c>
      <c r="H164" s="41" t="s">
        <v>257</v>
      </c>
      <c r="I164" s="41" t="s">
        <v>318</v>
      </c>
      <c r="J164" s="40" t="s">
        <v>647</v>
      </c>
      <c r="L164" s="40" t="str">
        <f>IF(M164&lt;=10000,Instruções!$D$38,Instruções!$D$39)</f>
        <v>CD</v>
      </c>
      <c r="M164" s="42">
        <v>10000</v>
      </c>
      <c r="N164" s="42">
        <f t="shared" si="11"/>
        <v>2564.102564102564</v>
      </c>
      <c r="O164" s="46">
        <v>1</v>
      </c>
      <c r="P164" s="40" t="s">
        <v>45</v>
      </c>
      <c r="Q164" s="98">
        <v>43983</v>
      </c>
      <c r="T164" s="66" t="s">
        <v>42</v>
      </c>
    </row>
    <row r="165" spans="2:20" x14ac:dyDescent="0.2">
      <c r="B165" s="78">
        <v>2</v>
      </c>
      <c r="C165" s="40">
        <v>94334</v>
      </c>
      <c r="D165" s="41" t="s">
        <v>503</v>
      </c>
      <c r="E165" s="40" t="str">
        <f t="shared" si="10"/>
        <v>2.6</v>
      </c>
      <c r="F165" s="41" t="s">
        <v>547</v>
      </c>
      <c r="G165" s="41" t="s">
        <v>105</v>
      </c>
      <c r="H165" s="41" t="s">
        <v>319</v>
      </c>
      <c r="I165" s="41" t="s">
        <v>320</v>
      </c>
      <c r="J165" s="40" t="s">
        <v>647</v>
      </c>
      <c r="L165" s="40" t="str">
        <f>IF(M165&lt;=10000,Instruções!$D$38,Instruções!$D$39)</f>
        <v>Shopping</v>
      </c>
      <c r="M165" s="42">
        <v>13500</v>
      </c>
      <c r="N165" s="42">
        <f t="shared" si="11"/>
        <v>3461.5384615384614</v>
      </c>
      <c r="O165" s="46">
        <v>1</v>
      </c>
      <c r="P165" s="40" t="s">
        <v>45</v>
      </c>
      <c r="Q165" s="98">
        <v>43983</v>
      </c>
      <c r="T165" s="66" t="s">
        <v>42</v>
      </c>
    </row>
    <row r="166" spans="2:20" x14ac:dyDescent="0.2">
      <c r="B166" s="78">
        <v>2</v>
      </c>
      <c r="C166" s="40">
        <v>94341</v>
      </c>
      <c r="D166" s="41" t="s">
        <v>503</v>
      </c>
      <c r="E166" s="40" t="str">
        <f t="shared" si="10"/>
        <v>2.6</v>
      </c>
      <c r="F166" s="41" t="s">
        <v>547</v>
      </c>
      <c r="G166" s="41" t="s">
        <v>105</v>
      </c>
      <c r="H166" s="41" t="s">
        <v>247</v>
      </c>
      <c r="I166" s="41" t="s">
        <v>588</v>
      </c>
      <c r="J166" s="40" t="s">
        <v>647</v>
      </c>
      <c r="L166" s="40" t="str">
        <f>IF(M166&lt;=10000,Instruções!$D$38,Instruções!$D$39)</f>
        <v>Shopping</v>
      </c>
      <c r="M166" s="42">
        <v>30000</v>
      </c>
      <c r="N166" s="42">
        <f t="shared" si="11"/>
        <v>7692.3076923076924</v>
      </c>
      <c r="O166" s="46">
        <v>1</v>
      </c>
      <c r="P166" s="40" t="s">
        <v>45</v>
      </c>
      <c r="Q166" s="98">
        <v>43983</v>
      </c>
      <c r="T166" s="66" t="s">
        <v>42</v>
      </c>
    </row>
    <row r="167" spans="2:20" x14ac:dyDescent="0.2">
      <c r="B167" s="78">
        <v>2</v>
      </c>
      <c r="C167" s="40">
        <v>94359</v>
      </c>
      <c r="D167" s="41" t="s">
        <v>494</v>
      </c>
      <c r="E167" s="40" t="str">
        <f t="shared" si="10"/>
        <v>2.3</v>
      </c>
      <c r="F167" s="41" t="s">
        <v>527</v>
      </c>
      <c r="G167" s="41" t="s">
        <v>111</v>
      </c>
      <c r="H167" s="41" t="s">
        <v>247</v>
      </c>
      <c r="I167" s="41" t="s">
        <v>325</v>
      </c>
      <c r="J167" s="40" t="s">
        <v>647</v>
      </c>
      <c r="L167" s="40" t="str">
        <f>IF(M167&lt;=10000,Instruções!$D$38,Instruções!$D$39)</f>
        <v>Shopping</v>
      </c>
      <c r="M167" s="42">
        <v>27000</v>
      </c>
      <c r="N167" s="42">
        <f t="shared" si="11"/>
        <v>6923.0769230769229</v>
      </c>
      <c r="O167" s="46">
        <v>1</v>
      </c>
      <c r="P167" s="40" t="s">
        <v>45</v>
      </c>
      <c r="Q167" s="98">
        <v>44013</v>
      </c>
      <c r="T167" s="66" t="s">
        <v>42</v>
      </c>
    </row>
    <row r="168" spans="2:20" x14ac:dyDescent="0.2">
      <c r="B168" s="78">
        <v>2</v>
      </c>
      <c r="C168" s="40">
        <v>94376</v>
      </c>
      <c r="D168" s="41" t="s">
        <v>494</v>
      </c>
      <c r="E168" s="40" t="str">
        <f t="shared" si="10"/>
        <v>2.3</v>
      </c>
      <c r="F168" s="41" t="s">
        <v>516</v>
      </c>
      <c r="G168" s="41" t="s">
        <v>112</v>
      </c>
      <c r="H168" s="41" t="s">
        <v>326</v>
      </c>
      <c r="I168" s="41" t="s">
        <v>120</v>
      </c>
      <c r="J168" s="40" t="s">
        <v>647</v>
      </c>
      <c r="L168" s="40" t="str">
        <f>IF(M168&lt;=10000,Instruções!$D$38,Instruções!$D$39)</f>
        <v>CD</v>
      </c>
      <c r="M168" s="42">
        <v>7000</v>
      </c>
      <c r="N168" s="42">
        <f t="shared" si="11"/>
        <v>1794.8717948717949</v>
      </c>
      <c r="O168" s="46">
        <v>1</v>
      </c>
      <c r="P168" s="40" t="s">
        <v>45</v>
      </c>
      <c r="Q168" s="98">
        <v>43983</v>
      </c>
      <c r="T168" s="66" t="s">
        <v>42</v>
      </c>
    </row>
    <row r="169" spans="2:20" x14ac:dyDescent="0.2">
      <c r="B169" s="78">
        <v>2</v>
      </c>
      <c r="C169" s="40">
        <v>94395</v>
      </c>
      <c r="D169" s="41" t="s">
        <v>503</v>
      </c>
      <c r="E169" s="40" t="str">
        <f t="shared" si="10"/>
        <v>2.6</v>
      </c>
      <c r="F169" s="41" t="s">
        <v>518</v>
      </c>
      <c r="G169" s="41" t="s">
        <v>102</v>
      </c>
      <c r="H169" s="41" t="s">
        <v>391</v>
      </c>
      <c r="I169" s="41" t="s">
        <v>392</v>
      </c>
      <c r="J169" s="40" t="s">
        <v>647</v>
      </c>
      <c r="L169" s="40" t="str">
        <f>IF(M169&lt;=10000,Instruções!$D$38,Instruções!$D$39)</f>
        <v>CD</v>
      </c>
      <c r="M169" s="42">
        <v>4800</v>
      </c>
      <c r="N169" s="42">
        <f t="shared" si="11"/>
        <v>1230.7692307692307</v>
      </c>
      <c r="O169" s="46">
        <v>1</v>
      </c>
      <c r="P169" s="40" t="s">
        <v>45</v>
      </c>
      <c r="Q169" s="98">
        <v>44013</v>
      </c>
      <c r="T169" s="66" t="s">
        <v>42</v>
      </c>
    </row>
    <row r="170" spans="2:20" x14ac:dyDescent="0.2">
      <c r="B170" s="78">
        <v>2</v>
      </c>
      <c r="C170" s="40">
        <v>94402</v>
      </c>
      <c r="D170" s="41" t="s">
        <v>494</v>
      </c>
      <c r="E170" s="40" t="str">
        <f t="shared" si="10"/>
        <v>2.3</v>
      </c>
      <c r="F170" s="41" t="s">
        <v>519</v>
      </c>
      <c r="G170" s="41" t="s">
        <v>102</v>
      </c>
      <c r="H170" s="41" t="s">
        <v>664</v>
      </c>
      <c r="I170" s="41" t="s">
        <v>665</v>
      </c>
      <c r="J170" s="40" t="s">
        <v>647</v>
      </c>
      <c r="L170" s="40" t="str">
        <f>IF(M170&lt;=10000,Instruções!$D$38,Instruções!$D$39)</f>
        <v>Shopping</v>
      </c>
      <c r="M170" s="42">
        <v>15000</v>
      </c>
      <c r="N170" s="42">
        <f t="shared" si="11"/>
        <v>3846.1538461538462</v>
      </c>
      <c r="O170" s="46">
        <v>1</v>
      </c>
      <c r="P170" s="40" t="s">
        <v>45</v>
      </c>
      <c r="Q170" s="98">
        <v>44013</v>
      </c>
      <c r="T170" s="66" t="s">
        <v>42</v>
      </c>
    </row>
    <row r="171" spans="2:20" x14ac:dyDescent="0.2">
      <c r="B171" s="78">
        <v>2</v>
      </c>
      <c r="C171" s="40">
        <v>94403</v>
      </c>
      <c r="D171" s="41" t="s">
        <v>494</v>
      </c>
      <c r="E171" s="40" t="str">
        <f t="shared" si="10"/>
        <v>2.3</v>
      </c>
      <c r="F171" s="41" t="s">
        <v>519</v>
      </c>
      <c r="G171" s="41" t="s">
        <v>102</v>
      </c>
      <c r="H171" s="41" t="s">
        <v>393</v>
      </c>
      <c r="I171" s="41" t="s">
        <v>394</v>
      </c>
      <c r="J171" s="40" t="s">
        <v>647</v>
      </c>
      <c r="L171" s="40" t="str">
        <f>IF(M171&lt;=10000,Instruções!$D$38,Instruções!$D$39)</f>
        <v>Shopping</v>
      </c>
      <c r="M171" s="42">
        <v>36000</v>
      </c>
      <c r="N171" s="42">
        <f t="shared" si="11"/>
        <v>9230.7692307692305</v>
      </c>
      <c r="O171" s="46">
        <v>1</v>
      </c>
      <c r="P171" s="40" t="s">
        <v>45</v>
      </c>
      <c r="Q171" s="98">
        <v>44013</v>
      </c>
      <c r="T171" s="66" t="s">
        <v>42</v>
      </c>
    </row>
    <row r="172" spans="2:20" x14ac:dyDescent="0.2">
      <c r="B172" s="78">
        <v>2</v>
      </c>
      <c r="C172" s="40">
        <v>94408</v>
      </c>
      <c r="D172" s="41" t="s">
        <v>494</v>
      </c>
      <c r="E172" s="40" t="str">
        <f t="shared" si="10"/>
        <v>2.3</v>
      </c>
      <c r="F172" s="41" t="s">
        <v>519</v>
      </c>
      <c r="G172" s="41" t="s">
        <v>102</v>
      </c>
      <c r="H172" s="41" t="s">
        <v>327</v>
      </c>
      <c r="I172" s="41" t="s">
        <v>328</v>
      </c>
      <c r="J172" s="40" t="s">
        <v>647</v>
      </c>
      <c r="L172" s="40" t="str">
        <f>IF(M172&lt;=10000,Instruções!$D$38,Instruções!$D$39)</f>
        <v>Shopping</v>
      </c>
      <c r="M172" s="42">
        <v>30000</v>
      </c>
      <c r="N172" s="42">
        <f t="shared" si="11"/>
        <v>7692.3076923076924</v>
      </c>
      <c r="O172" s="46">
        <v>1</v>
      </c>
      <c r="P172" s="40" t="s">
        <v>45</v>
      </c>
      <c r="Q172" s="98">
        <v>44075</v>
      </c>
      <c r="T172" s="66" t="s">
        <v>42</v>
      </c>
    </row>
    <row r="173" spans="2:20" x14ac:dyDescent="0.2">
      <c r="B173" s="78">
        <v>2</v>
      </c>
      <c r="C173" s="40">
        <v>94412</v>
      </c>
      <c r="D173" s="41" t="s">
        <v>494</v>
      </c>
      <c r="E173" s="40" t="str">
        <f t="shared" si="10"/>
        <v>2.3</v>
      </c>
      <c r="F173" s="41" t="s">
        <v>519</v>
      </c>
      <c r="G173" s="41" t="s">
        <v>102</v>
      </c>
      <c r="H173" s="41" t="s">
        <v>329</v>
      </c>
      <c r="I173" s="41" t="s">
        <v>330</v>
      </c>
      <c r="J173" s="40" t="s">
        <v>647</v>
      </c>
      <c r="L173" s="40" t="str">
        <f>IF(M173&lt;=10000,Instruções!$D$38,Instruções!$D$39)</f>
        <v>Shopping</v>
      </c>
      <c r="M173" s="42">
        <v>35000</v>
      </c>
      <c r="N173" s="42">
        <f t="shared" si="11"/>
        <v>8974.3589743589746</v>
      </c>
      <c r="O173" s="46">
        <v>1</v>
      </c>
      <c r="P173" s="40" t="s">
        <v>45</v>
      </c>
      <c r="Q173" s="98">
        <v>44075</v>
      </c>
      <c r="T173" s="66" t="s">
        <v>42</v>
      </c>
    </row>
    <row r="174" spans="2:20" x14ac:dyDescent="0.2">
      <c r="B174" s="78">
        <v>2</v>
      </c>
      <c r="C174" s="40">
        <v>94413</v>
      </c>
      <c r="D174" s="41" t="s">
        <v>494</v>
      </c>
      <c r="E174" s="40" t="str">
        <f t="shared" si="10"/>
        <v>2.3</v>
      </c>
      <c r="F174" s="41" t="s">
        <v>520</v>
      </c>
      <c r="G174" s="41" t="s">
        <v>102</v>
      </c>
      <c r="H174" s="41" t="s">
        <v>395</v>
      </c>
      <c r="I174" s="41" t="s">
        <v>396</v>
      </c>
      <c r="J174" s="40" t="s">
        <v>647</v>
      </c>
      <c r="L174" s="40" t="str">
        <f>IF(M174&lt;=10000,Instruções!$D$38,Instruções!$D$39)</f>
        <v>Shopping</v>
      </c>
      <c r="M174" s="42">
        <v>19800</v>
      </c>
      <c r="N174" s="42">
        <f t="shared" si="11"/>
        <v>5076.9230769230771</v>
      </c>
      <c r="O174" s="46">
        <v>1</v>
      </c>
      <c r="P174" s="40" t="s">
        <v>45</v>
      </c>
      <c r="Q174" s="98">
        <v>44075</v>
      </c>
      <c r="T174" s="66" t="s">
        <v>42</v>
      </c>
    </row>
    <row r="175" spans="2:20" x14ac:dyDescent="0.2">
      <c r="B175" s="78">
        <v>2</v>
      </c>
      <c r="C175" s="40">
        <v>94416</v>
      </c>
      <c r="D175" s="41" t="s">
        <v>494</v>
      </c>
      <c r="E175" s="40" t="str">
        <f t="shared" si="10"/>
        <v>2.3</v>
      </c>
      <c r="F175" s="41" t="s">
        <v>520</v>
      </c>
      <c r="G175" s="41" t="s">
        <v>102</v>
      </c>
      <c r="H175" s="41" t="s">
        <v>331</v>
      </c>
      <c r="I175" s="41" t="s">
        <v>332</v>
      </c>
      <c r="J175" s="40" t="s">
        <v>647</v>
      </c>
      <c r="L175" s="40" t="str">
        <f>IF(M175&lt;=10000,Instruções!$D$38,Instruções!$D$39)</f>
        <v>CD</v>
      </c>
      <c r="M175" s="42">
        <v>9000</v>
      </c>
      <c r="N175" s="42">
        <f t="shared" si="11"/>
        <v>2307.6923076923076</v>
      </c>
      <c r="O175" s="46">
        <v>1</v>
      </c>
      <c r="P175" s="40" t="s">
        <v>45</v>
      </c>
      <c r="Q175" s="98">
        <v>44075</v>
      </c>
      <c r="T175" s="66" t="s">
        <v>42</v>
      </c>
    </row>
    <row r="176" spans="2:20" x14ac:dyDescent="0.2">
      <c r="B176" s="78">
        <v>2</v>
      </c>
      <c r="C176" s="40">
        <v>94418</v>
      </c>
      <c r="D176" s="41" t="s">
        <v>494</v>
      </c>
      <c r="E176" s="40" t="str">
        <f t="shared" si="10"/>
        <v>2.3</v>
      </c>
      <c r="F176" s="41" t="s">
        <v>514</v>
      </c>
      <c r="G176" s="41" t="s">
        <v>102</v>
      </c>
      <c r="H176" s="41" t="s">
        <v>397</v>
      </c>
      <c r="I176" s="41" t="s">
        <v>398</v>
      </c>
      <c r="J176" s="40" t="s">
        <v>647</v>
      </c>
      <c r="L176" s="40" t="str">
        <f>IF(M176&lt;=10000,Instruções!$D$38,Instruções!$D$39)</f>
        <v>CD</v>
      </c>
      <c r="M176" s="42">
        <v>4800</v>
      </c>
      <c r="N176" s="42">
        <f t="shared" si="11"/>
        <v>1230.7692307692307</v>
      </c>
      <c r="O176" s="46">
        <v>1</v>
      </c>
      <c r="P176" s="40" t="s">
        <v>45</v>
      </c>
      <c r="Q176" s="98">
        <v>44075</v>
      </c>
      <c r="T176" s="66" t="s">
        <v>42</v>
      </c>
    </row>
    <row r="177" spans="2:20" x14ac:dyDescent="0.2">
      <c r="B177" s="78">
        <v>2</v>
      </c>
      <c r="C177" s="40">
        <v>94420</v>
      </c>
      <c r="D177" s="41" t="s">
        <v>494</v>
      </c>
      <c r="E177" s="40" t="str">
        <f t="shared" si="10"/>
        <v>2.3</v>
      </c>
      <c r="F177" s="41" t="s">
        <v>514</v>
      </c>
      <c r="G177" s="41" t="s">
        <v>102</v>
      </c>
      <c r="H177" s="41" t="s">
        <v>666</v>
      </c>
      <c r="I177" s="41" t="s">
        <v>667</v>
      </c>
      <c r="J177" s="40" t="s">
        <v>647</v>
      </c>
      <c r="L177" s="40" t="str">
        <f>IF(M177&lt;=10000,Instruções!$D$38,Instruções!$D$39)</f>
        <v>CD</v>
      </c>
      <c r="M177" s="42">
        <v>7000</v>
      </c>
      <c r="N177" s="42">
        <f t="shared" si="11"/>
        <v>1794.8717948717949</v>
      </c>
      <c r="O177" s="46">
        <v>1</v>
      </c>
      <c r="P177" s="40" t="s">
        <v>45</v>
      </c>
      <c r="Q177" s="98">
        <v>44075</v>
      </c>
      <c r="T177" s="66" t="s">
        <v>42</v>
      </c>
    </row>
    <row r="178" spans="2:20" x14ac:dyDescent="0.2">
      <c r="B178" s="78">
        <v>2</v>
      </c>
      <c r="C178" s="40">
        <v>94427</v>
      </c>
      <c r="D178" s="41" t="s">
        <v>507</v>
      </c>
      <c r="E178" s="40" t="str">
        <f t="shared" si="10"/>
        <v>2.4</v>
      </c>
      <c r="F178" s="41" t="s">
        <v>548</v>
      </c>
      <c r="G178" s="41" t="s">
        <v>333</v>
      </c>
      <c r="H178" s="41" t="s">
        <v>269</v>
      </c>
      <c r="I178" s="41" t="s">
        <v>588</v>
      </c>
      <c r="J178" s="40" t="s">
        <v>647</v>
      </c>
      <c r="L178" s="40" t="str">
        <f>IF(M178&lt;=10000,Instruções!$D$38,Instruções!$D$39)</f>
        <v>Shopping</v>
      </c>
      <c r="M178" s="42">
        <v>12000</v>
      </c>
      <c r="N178" s="42">
        <f t="shared" si="11"/>
        <v>3076.9230769230771</v>
      </c>
      <c r="O178" s="46">
        <v>1</v>
      </c>
      <c r="P178" s="40" t="s">
        <v>45</v>
      </c>
      <c r="Q178" s="98">
        <v>43983</v>
      </c>
      <c r="T178" s="66" t="s">
        <v>42</v>
      </c>
    </row>
    <row r="179" spans="2:20" x14ac:dyDescent="0.2">
      <c r="B179" s="78">
        <v>2</v>
      </c>
      <c r="C179" s="40">
        <v>94428</v>
      </c>
      <c r="D179" s="41" t="s">
        <v>507</v>
      </c>
      <c r="E179" s="40" t="str">
        <f t="shared" si="10"/>
        <v>2.4</v>
      </c>
      <c r="F179" s="41" t="s">
        <v>548</v>
      </c>
      <c r="G179" s="41" t="s">
        <v>333</v>
      </c>
      <c r="H179" s="41" t="s">
        <v>250</v>
      </c>
      <c r="I179" s="41" t="s">
        <v>588</v>
      </c>
      <c r="J179" s="40" t="s">
        <v>647</v>
      </c>
      <c r="L179" s="40" t="str">
        <f>IF(M179&lt;=10000,Instruções!$D$38,Instruções!$D$39)</f>
        <v>Shopping</v>
      </c>
      <c r="M179" s="42">
        <v>12000</v>
      </c>
      <c r="N179" s="42">
        <f t="shared" si="11"/>
        <v>3076.9230769230771</v>
      </c>
      <c r="O179" s="46">
        <v>1</v>
      </c>
      <c r="P179" s="40" t="s">
        <v>45</v>
      </c>
      <c r="Q179" s="98">
        <v>43983</v>
      </c>
      <c r="T179" s="66" t="s">
        <v>42</v>
      </c>
    </row>
    <row r="180" spans="2:20" x14ac:dyDescent="0.2">
      <c r="B180" s="78">
        <v>2</v>
      </c>
      <c r="C180" s="40">
        <v>94429</v>
      </c>
      <c r="D180" s="41" t="s">
        <v>494</v>
      </c>
      <c r="E180" s="40" t="str">
        <f t="shared" si="10"/>
        <v>2.3</v>
      </c>
      <c r="F180" s="41" t="s">
        <v>519</v>
      </c>
      <c r="G180" s="41" t="s">
        <v>102</v>
      </c>
      <c r="H180" s="41" t="s">
        <v>250</v>
      </c>
      <c r="I180" s="41" t="s">
        <v>334</v>
      </c>
      <c r="J180" s="40" t="s">
        <v>647</v>
      </c>
      <c r="L180" s="40" t="str">
        <f>IF(M180&lt;=10000,Instruções!$D$38,Instruções!$D$39)</f>
        <v>CD</v>
      </c>
      <c r="M180" s="42">
        <v>2000</v>
      </c>
      <c r="N180" s="42">
        <f t="shared" si="11"/>
        <v>512.82051282051282</v>
      </c>
      <c r="O180" s="46">
        <v>1</v>
      </c>
      <c r="P180" s="40" t="s">
        <v>45</v>
      </c>
      <c r="Q180" s="98">
        <v>43983</v>
      </c>
      <c r="T180" s="66" t="s">
        <v>42</v>
      </c>
    </row>
    <row r="181" spans="2:20" x14ac:dyDescent="0.2">
      <c r="B181" s="78">
        <v>2</v>
      </c>
      <c r="C181" s="40">
        <v>94439</v>
      </c>
      <c r="D181" s="41" t="s">
        <v>495</v>
      </c>
      <c r="E181" s="40" t="str">
        <f t="shared" si="10"/>
        <v>2.7</v>
      </c>
      <c r="F181" s="41" t="s">
        <v>521</v>
      </c>
      <c r="G181" s="41" t="s">
        <v>102</v>
      </c>
      <c r="H181" s="41" t="s">
        <v>335</v>
      </c>
      <c r="I181" s="41" t="s">
        <v>336</v>
      </c>
      <c r="J181" s="40" t="s">
        <v>647</v>
      </c>
      <c r="L181" s="40" t="str">
        <f>IF(M181&lt;=10000,Instruções!$D$38,Instruções!$D$39)</f>
        <v>Shopping</v>
      </c>
      <c r="M181" s="42">
        <v>20000</v>
      </c>
      <c r="N181" s="42">
        <f t="shared" si="11"/>
        <v>5128.2051282051279</v>
      </c>
      <c r="O181" s="46">
        <v>1</v>
      </c>
      <c r="P181" s="40" t="s">
        <v>45</v>
      </c>
      <c r="Q181" s="98">
        <v>43983</v>
      </c>
      <c r="T181" s="66" t="s">
        <v>42</v>
      </c>
    </row>
    <row r="182" spans="2:20" x14ac:dyDescent="0.2">
      <c r="B182" s="78">
        <v>2</v>
      </c>
      <c r="C182" s="40">
        <v>94442</v>
      </c>
      <c r="D182" s="41" t="s">
        <v>495</v>
      </c>
      <c r="E182" s="40" t="str">
        <f t="shared" si="10"/>
        <v>2.7</v>
      </c>
      <c r="F182" s="41" t="s">
        <v>521</v>
      </c>
      <c r="G182" s="41" t="s">
        <v>102</v>
      </c>
      <c r="H182" s="41" t="s">
        <v>393</v>
      </c>
      <c r="I182" s="41" t="s">
        <v>399</v>
      </c>
      <c r="J182" s="40" t="s">
        <v>647</v>
      </c>
      <c r="L182" s="40" t="str">
        <f>IF(M182&lt;=10000,Instruções!$D$38,Instruções!$D$39)</f>
        <v>CD</v>
      </c>
      <c r="M182" s="42">
        <v>8400</v>
      </c>
      <c r="N182" s="42">
        <f t="shared" si="11"/>
        <v>2153.8461538461538</v>
      </c>
      <c r="O182" s="46">
        <v>1</v>
      </c>
      <c r="P182" s="40" t="s">
        <v>45</v>
      </c>
      <c r="Q182" s="98">
        <v>43983</v>
      </c>
      <c r="T182" s="66" t="s">
        <v>42</v>
      </c>
    </row>
    <row r="183" spans="2:20" x14ac:dyDescent="0.2">
      <c r="B183" s="78">
        <v>2</v>
      </c>
      <c r="C183" s="40">
        <v>94443</v>
      </c>
      <c r="D183" s="41" t="s">
        <v>495</v>
      </c>
      <c r="E183" s="40" t="str">
        <f t="shared" si="10"/>
        <v>2.7</v>
      </c>
      <c r="F183" s="41" t="s">
        <v>521</v>
      </c>
      <c r="G183" s="41" t="s">
        <v>102</v>
      </c>
      <c r="H183" s="41" t="s">
        <v>668</v>
      </c>
      <c r="I183" s="41" t="s">
        <v>669</v>
      </c>
      <c r="J183" s="40" t="s">
        <v>647</v>
      </c>
      <c r="L183" s="40" t="str">
        <f>IF(M183&lt;=10000,Instruções!$D$38,Instruções!$D$39)</f>
        <v>CD</v>
      </c>
      <c r="M183" s="42">
        <v>1225</v>
      </c>
      <c r="N183" s="42">
        <f t="shared" si="11"/>
        <v>314.10256410256409</v>
      </c>
      <c r="O183" s="46">
        <v>1</v>
      </c>
      <c r="P183" s="40" t="s">
        <v>45</v>
      </c>
      <c r="Q183" s="98">
        <v>43983</v>
      </c>
      <c r="T183" s="66" t="s">
        <v>42</v>
      </c>
    </row>
    <row r="184" spans="2:20" x14ac:dyDescent="0.2">
      <c r="B184" s="78">
        <v>2</v>
      </c>
      <c r="C184" s="40">
        <v>94453</v>
      </c>
      <c r="D184" s="41" t="s">
        <v>495</v>
      </c>
      <c r="E184" s="40" t="str">
        <f t="shared" si="10"/>
        <v>2.7</v>
      </c>
      <c r="F184" s="41" t="s">
        <v>549</v>
      </c>
      <c r="G184" s="41" t="s">
        <v>232</v>
      </c>
      <c r="H184" s="41" t="s">
        <v>250</v>
      </c>
      <c r="I184" s="41" t="s">
        <v>337</v>
      </c>
      <c r="J184" s="40" t="s">
        <v>647</v>
      </c>
      <c r="L184" s="40" t="str">
        <f>IF(M184&lt;=10000,Instruções!$D$38,Instruções!$D$39)</f>
        <v>Shopping</v>
      </c>
      <c r="M184" s="42">
        <v>10500</v>
      </c>
      <c r="N184" s="42">
        <f t="shared" si="11"/>
        <v>2692.3076923076924</v>
      </c>
      <c r="O184" s="46">
        <v>1</v>
      </c>
      <c r="P184" s="40" t="s">
        <v>45</v>
      </c>
      <c r="Q184" s="98">
        <v>44013</v>
      </c>
      <c r="T184" s="66" t="s">
        <v>42</v>
      </c>
    </row>
    <row r="185" spans="2:20" x14ac:dyDescent="0.2">
      <c r="B185" s="78">
        <v>2</v>
      </c>
      <c r="C185" s="40">
        <v>94459</v>
      </c>
      <c r="D185" s="41" t="s">
        <v>495</v>
      </c>
      <c r="E185" s="40" t="str">
        <f t="shared" si="10"/>
        <v>2.7</v>
      </c>
      <c r="F185" s="41" t="s">
        <v>549</v>
      </c>
      <c r="G185" s="41" t="s">
        <v>232</v>
      </c>
      <c r="H185" s="41" t="s">
        <v>338</v>
      </c>
      <c r="I185" s="41" t="s">
        <v>339</v>
      </c>
      <c r="J185" s="40" t="s">
        <v>647</v>
      </c>
      <c r="L185" s="40" t="str">
        <f>IF(M185&lt;=10000,Instruções!$D$38,Instruções!$D$39)</f>
        <v>CD</v>
      </c>
      <c r="M185" s="42">
        <v>3600</v>
      </c>
      <c r="N185" s="42">
        <f t="shared" si="11"/>
        <v>923.07692307692309</v>
      </c>
      <c r="O185" s="46">
        <v>1</v>
      </c>
      <c r="P185" s="40" t="s">
        <v>45</v>
      </c>
      <c r="Q185" s="98">
        <v>44013</v>
      </c>
      <c r="T185" s="66" t="s">
        <v>42</v>
      </c>
    </row>
    <row r="186" spans="2:20" x14ac:dyDescent="0.2">
      <c r="B186" s="78">
        <v>2</v>
      </c>
      <c r="C186" s="40">
        <v>94460</v>
      </c>
      <c r="D186" s="41" t="s">
        <v>495</v>
      </c>
      <c r="E186" s="40" t="str">
        <f t="shared" si="10"/>
        <v>2.7</v>
      </c>
      <c r="F186" s="41" t="s">
        <v>549</v>
      </c>
      <c r="G186" s="41" t="s">
        <v>232</v>
      </c>
      <c r="H186" s="41" t="s">
        <v>247</v>
      </c>
      <c r="I186" s="41" t="s">
        <v>340</v>
      </c>
      <c r="J186" s="40" t="s">
        <v>647</v>
      </c>
      <c r="L186" s="40" t="str">
        <f>IF(M186&lt;=10000,Instruções!$D$38,Instruções!$D$39)</f>
        <v>Shopping</v>
      </c>
      <c r="M186" s="42">
        <v>15300</v>
      </c>
      <c r="N186" s="42">
        <f t="shared" si="11"/>
        <v>3923.0769230769233</v>
      </c>
      <c r="O186" s="46">
        <v>1</v>
      </c>
      <c r="P186" s="40" t="s">
        <v>45</v>
      </c>
      <c r="Q186" s="98">
        <v>44013</v>
      </c>
      <c r="T186" s="66" t="s">
        <v>42</v>
      </c>
    </row>
    <row r="187" spans="2:20" x14ac:dyDescent="0.2">
      <c r="B187" s="78">
        <v>2</v>
      </c>
      <c r="C187" s="40">
        <v>94471</v>
      </c>
      <c r="D187" s="41" t="s">
        <v>494</v>
      </c>
      <c r="E187" s="40" t="str">
        <f t="shared" si="10"/>
        <v>2.3</v>
      </c>
      <c r="F187" s="41" t="s">
        <v>544</v>
      </c>
      <c r="G187" s="41" t="s">
        <v>232</v>
      </c>
      <c r="H187" s="41" t="s">
        <v>257</v>
      </c>
      <c r="I187" s="41" t="s">
        <v>341</v>
      </c>
      <c r="J187" s="40" t="s">
        <v>647</v>
      </c>
      <c r="L187" s="40" t="str">
        <f>IF(M187&lt;=10000,Instruções!$D$38,Instruções!$D$39)</f>
        <v>Shopping</v>
      </c>
      <c r="M187" s="42">
        <v>19200</v>
      </c>
      <c r="N187" s="42">
        <f t="shared" si="11"/>
        <v>4923.0769230769229</v>
      </c>
      <c r="O187" s="46">
        <v>1</v>
      </c>
      <c r="P187" s="40" t="s">
        <v>45</v>
      </c>
      <c r="Q187" s="98">
        <v>44013</v>
      </c>
      <c r="T187" s="66" t="s">
        <v>42</v>
      </c>
    </row>
    <row r="188" spans="2:20" x14ac:dyDescent="0.2">
      <c r="B188" s="78">
        <v>2</v>
      </c>
      <c r="C188" s="40">
        <v>94476</v>
      </c>
      <c r="D188" s="41" t="s">
        <v>495</v>
      </c>
      <c r="E188" s="40" t="str">
        <f t="shared" si="10"/>
        <v>2.7</v>
      </c>
      <c r="F188" s="41" t="s">
        <v>545</v>
      </c>
      <c r="G188" s="41" t="s">
        <v>232</v>
      </c>
      <c r="H188" s="41" t="s">
        <v>342</v>
      </c>
      <c r="I188" s="41" t="s">
        <v>343</v>
      </c>
      <c r="J188" s="40" t="s">
        <v>647</v>
      </c>
      <c r="L188" s="40" t="str">
        <f>IF(M188&lt;=10000,Instruções!$D$38,Instruções!$D$39)</f>
        <v>Shopping</v>
      </c>
      <c r="M188" s="42">
        <v>18000</v>
      </c>
      <c r="N188" s="42">
        <f t="shared" ref="N188:N200" si="12">M188/3.9</f>
        <v>4615.3846153846152</v>
      </c>
      <c r="O188" s="46">
        <v>1</v>
      </c>
      <c r="P188" s="40" t="s">
        <v>45</v>
      </c>
      <c r="Q188" s="98">
        <v>44013</v>
      </c>
      <c r="T188" s="66" t="s">
        <v>42</v>
      </c>
    </row>
    <row r="189" spans="2:20" x14ac:dyDescent="0.2">
      <c r="B189" s="78">
        <v>2</v>
      </c>
      <c r="C189" s="40">
        <v>94489</v>
      </c>
      <c r="D189" s="41" t="s">
        <v>507</v>
      </c>
      <c r="E189" s="40" t="str">
        <f t="shared" si="10"/>
        <v>2.4</v>
      </c>
      <c r="F189" s="41" t="s">
        <v>548</v>
      </c>
      <c r="G189" s="41" t="s">
        <v>333</v>
      </c>
      <c r="H189" s="41" t="s">
        <v>653</v>
      </c>
      <c r="I189" s="41" t="s">
        <v>670</v>
      </c>
      <c r="J189" s="40" t="s">
        <v>647</v>
      </c>
      <c r="L189" s="40" t="str">
        <f>IF(M189&lt;=10000,Instruções!$D$38,Instruções!$D$39)</f>
        <v>Shopping</v>
      </c>
      <c r="M189" s="42">
        <v>30000</v>
      </c>
      <c r="N189" s="42">
        <f t="shared" si="12"/>
        <v>7692.3076923076924</v>
      </c>
      <c r="O189" s="46">
        <v>1</v>
      </c>
      <c r="P189" s="40" t="s">
        <v>45</v>
      </c>
      <c r="Q189" s="98">
        <v>43983</v>
      </c>
      <c r="T189" s="66" t="s">
        <v>42</v>
      </c>
    </row>
    <row r="190" spans="2:20" x14ac:dyDescent="0.2">
      <c r="B190" s="78">
        <v>2</v>
      </c>
      <c r="C190" s="40">
        <v>94497</v>
      </c>
      <c r="D190" s="41" t="s">
        <v>507</v>
      </c>
      <c r="E190" s="40" t="str">
        <f t="shared" si="10"/>
        <v>2.4</v>
      </c>
      <c r="F190" s="41" t="s">
        <v>548</v>
      </c>
      <c r="G190" s="41" t="s">
        <v>333</v>
      </c>
      <c r="H190" s="41" t="s">
        <v>257</v>
      </c>
      <c r="I190" s="41" t="s">
        <v>344</v>
      </c>
      <c r="J190" s="40" t="s">
        <v>647</v>
      </c>
      <c r="L190" s="40" t="str">
        <f>IF(M190&lt;=10000,Instruções!$D$38,Instruções!$D$39)</f>
        <v>Shopping</v>
      </c>
      <c r="M190" s="42">
        <v>100000</v>
      </c>
      <c r="N190" s="42">
        <f t="shared" si="12"/>
        <v>25641.025641025641</v>
      </c>
      <c r="O190" s="46">
        <v>1</v>
      </c>
      <c r="P190" s="40" t="s">
        <v>45</v>
      </c>
      <c r="Q190" s="98">
        <v>43983</v>
      </c>
      <c r="T190" s="66" t="s">
        <v>42</v>
      </c>
    </row>
    <row r="191" spans="2:20" x14ac:dyDescent="0.2">
      <c r="B191" s="78">
        <v>2</v>
      </c>
      <c r="C191" s="40">
        <v>94728</v>
      </c>
      <c r="D191" s="41" t="s">
        <v>492</v>
      </c>
      <c r="E191" s="40" t="str">
        <f t="shared" si="10"/>
        <v>2.1</v>
      </c>
      <c r="F191" s="41" t="s">
        <v>523</v>
      </c>
      <c r="G191" s="41" t="s">
        <v>239</v>
      </c>
      <c r="H191" s="41" t="s">
        <v>672</v>
      </c>
      <c r="I191" s="41" t="s">
        <v>673</v>
      </c>
      <c r="J191" s="40" t="s">
        <v>647</v>
      </c>
      <c r="L191" s="40" t="str">
        <f>IF(M191&lt;=10000,Instruções!$D$38,Instruções!$D$39)</f>
        <v>Shopping</v>
      </c>
      <c r="M191" s="42">
        <v>40000</v>
      </c>
      <c r="N191" s="42">
        <f t="shared" si="12"/>
        <v>10256.410256410256</v>
      </c>
      <c r="O191" s="46">
        <v>1</v>
      </c>
      <c r="P191" s="40" t="s">
        <v>45</v>
      </c>
      <c r="Q191" s="98">
        <v>43983</v>
      </c>
      <c r="T191" s="66" t="s">
        <v>42</v>
      </c>
    </row>
    <row r="192" spans="2:20" x14ac:dyDescent="0.2">
      <c r="B192" s="78">
        <v>2</v>
      </c>
      <c r="C192" s="40">
        <v>94733</v>
      </c>
      <c r="D192" s="41" t="s">
        <v>492</v>
      </c>
      <c r="E192" s="40" t="str">
        <f t="shared" si="10"/>
        <v>2.1</v>
      </c>
      <c r="F192" s="41" t="s">
        <v>523</v>
      </c>
      <c r="G192" s="41" t="s">
        <v>239</v>
      </c>
      <c r="H192" s="41" t="s">
        <v>350</v>
      </c>
      <c r="I192" s="41" t="s">
        <v>351</v>
      </c>
      <c r="J192" s="40" t="s">
        <v>647</v>
      </c>
      <c r="L192" s="40" t="str">
        <f>IF(M192&lt;=10000,Instruções!$D$38,Instruções!$D$39)</f>
        <v>Shopping</v>
      </c>
      <c r="M192" s="42">
        <v>50000</v>
      </c>
      <c r="N192" s="42">
        <f t="shared" si="12"/>
        <v>12820.51282051282</v>
      </c>
      <c r="O192" s="46">
        <v>1</v>
      </c>
      <c r="P192" s="40" t="s">
        <v>45</v>
      </c>
      <c r="Q192" s="98">
        <v>43983</v>
      </c>
      <c r="T192" s="66" t="s">
        <v>42</v>
      </c>
    </row>
    <row r="193" spans="2:20" x14ac:dyDescent="0.2">
      <c r="B193" s="78">
        <v>2</v>
      </c>
      <c r="C193" s="40">
        <v>94738</v>
      </c>
      <c r="D193" s="41" t="s">
        <v>492</v>
      </c>
      <c r="E193" s="40" t="str">
        <f t="shared" si="10"/>
        <v>2.1</v>
      </c>
      <c r="F193" s="41" t="s">
        <v>523</v>
      </c>
      <c r="G193" s="41" t="s">
        <v>239</v>
      </c>
      <c r="H193" s="41" t="s">
        <v>403</v>
      </c>
      <c r="I193" s="41" t="s">
        <v>404</v>
      </c>
      <c r="J193" s="40" t="s">
        <v>647</v>
      </c>
      <c r="L193" s="40" t="str">
        <f>IF(M193&lt;=10000,Instruções!$D$38,Instruções!$D$39)</f>
        <v>Shopping</v>
      </c>
      <c r="M193" s="42">
        <v>24000</v>
      </c>
      <c r="N193" s="42">
        <f t="shared" si="12"/>
        <v>6153.8461538461543</v>
      </c>
      <c r="O193" s="46">
        <v>1</v>
      </c>
      <c r="P193" s="40" t="s">
        <v>45</v>
      </c>
      <c r="Q193" s="98">
        <v>43983</v>
      </c>
      <c r="T193" s="66" t="s">
        <v>42</v>
      </c>
    </row>
    <row r="194" spans="2:20" x14ac:dyDescent="0.2">
      <c r="B194" s="78">
        <v>2</v>
      </c>
      <c r="C194" s="40">
        <v>94751</v>
      </c>
      <c r="D194" s="41" t="s">
        <v>494</v>
      </c>
      <c r="E194" s="40" t="str">
        <f t="shared" si="10"/>
        <v>2.3</v>
      </c>
      <c r="F194" s="41" t="s">
        <v>551</v>
      </c>
      <c r="G194" s="41" t="s">
        <v>149</v>
      </c>
      <c r="H194" s="41" t="s">
        <v>352</v>
      </c>
      <c r="I194" s="41" t="s">
        <v>353</v>
      </c>
      <c r="J194" s="40" t="s">
        <v>647</v>
      </c>
      <c r="L194" s="40" t="str">
        <f>IF(M194&lt;=10000,Instruções!$D$38,Instruções!$D$39)</f>
        <v>Shopping</v>
      </c>
      <c r="M194" s="42">
        <v>60000</v>
      </c>
      <c r="N194" s="42">
        <f t="shared" si="12"/>
        <v>15384.615384615385</v>
      </c>
      <c r="O194" s="46">
        <v>1</v>
      </c>
      <c r="P194" s="40" t="s">
        <v>45</v>
      </c>
      <c r="Q194" s="98">
        <v>44166</v>
      </c>
      <c r="T194" s="66" t="s">
        <v>42</v>
      </c>
    </row>
    <row r="195" spans="2:20" x14ac:dyDescent="0.2">
      <c r="B195" s="78">
        <v>2</v>
      </c>
      <c r="C195" s="40">
        <v>95097</v>
      </c>
      <c r="D195" s="41" t="s">
        <v>494</v>
      </c>
      <c r="E195" s="40" t="str">
        <f t="shared" ref="E195:E200" si="13">LEFT(D195,3)</f>
        <v>2.3</v>
      </c>
      <c r="F195" s="41" t="s">
        <v>516</v>
      </c>
      <c r="G195" s="41" t="s">
        <v>157</v>
      </c>
      <c r="H195" s="41" t="s">
        <v>362</v>
      </c>
      <c r="I195" s="41" t="s">
        <v>363</v>
      </c>
      <c r="J195" s="40" t="s">
        <v>647</v>
      </c>
      <c r="L195" s="40" t="str">
        <f>IF(M195&lt;=10000,Instruções!$D$38,Instruções!$D$39)</f>
        <v>Shopping</v>
      </c>
      <c r="M195" s="42">
        <v>130000</v>
      </c>
      <c r="N195" s="42">
        <f t="shared" si="12"/>
        <v>33333.333333333336</v>
      </c>
      <c r="O195" s="46">
        <v>1</v>
      </c>
      <c r="P195" s="40" t="s">
        <v>45</v>
      </c>
      <c r="Q195" s="98">
        <v>43983</v>
      </c>
      <c r="T195" s="66" t="s">
        <v>42</v>
      </c>
    </row>
    <row r="196" spans="2:20" x14ac:dyDescent="0.2">
      <c r="B196" s="78">
        <v>2</v>
      </c>
      <c r="C196" s="40">
        <v>95099</v>
      </c>
      <c r="D196" s="41" t="s">
        <v>494</v>
      </c>
      <c r="E196" s="40" t="str">
        <f t="shared" si="13"/>
        <v>2.3</v>
      </c>
      <c r="F196" s="41" t="s">
        <v>516</v>
      </c>
      <c r="G196" s="41" t="s">
        <v>157</v>
      </c>
      <c r="H196" s="41" t="s">
        <v>364</v>
      </c>
      <c r="I196" s="41" t="s">
        <v>365</v>
      </c>
      <c r="J196" s="40" t="s">
        <v>647</v>
      </c>
      <c r="L196" s="40" t="str">
        <f>IF(M196&lt;=10000,Instruções!$D$38,Instruções!$D$39)</f>
        <v>Shopping</v>
      </c>
      <c r="M196" s="42">
        <v>200000</v>
      </c>
      <c r="N196" s="42">
        <f t="shared" si="12"/>
        <v>51282.051282051281</v>
      </c>
      <c r="O196" s="46">
        <v>1</v>
      </c>
      <c r="P196" s="40" t="s">
        <v>45</v>
      </c>
      <c r="Q196" s="98">
        <v>43983</v>
      </c>
      <c r="T196" s="66" t="s">
        <v>42</v>
      </c>
    </row>
    <row r="197" spans="2:20" x14ac:dyDescent="0.2">
      <c r="B197" s="78">
        <v>2</v>
      </c>
      <c r="C197" s="40">
        <v>95117</v>
      </c>
      <c r="D197" s="41" t="s">
        <v>494</v>
      </c>
      <c r="E197" s="40" t="str">
        <f t="shared" si="13"/>
        <v>2.3</v>
      </c>
      <c r="F197" s="41" t="s">
        <v>544</v>
      </c>
      <c r="G197" s="41" t="s">
        <v>232</v>
      </c>
      <c r="H197" s="41" t="s">
        <v>369</v>
      </c>
      <c r="I197" s="41" t="s">
        <v>370</v>
      </c>
      <c r="J197" s="40" t="s">
        <v>647</v>
      </c>
      <c r="L197" s="40" t="str">
        <f>IF(M197&lt;=10000,Instruções!$D$38,Instruções!$D$39)</f>
        <v>Shopping</v>
      </c>
      <c r="M197" s="42">
        <v>19000</v>
      </c>
      <c r="N197" s="42">
        <f t="shared" si="12"/>
        <v>4871.7948717948721</v>
      </c>
      <c r="O197" s="46">
        <v>1</v>
      </c>
      <c r="P197" s="40" t="s">
        <v>45</v>
      </c>
      <c r="Q197" s="98">
        <v>44136</v>
      </c>
      <c r="T197" s="66" t="s">
        <v>42</v>
      </c>
    </row>
    <row r="198" spans="2:20" x14ac:dyDescent="0.2">
      <c r="B198" s="101">
        <v>2</v>
      </c>
      <c r="C198" s="102">
        <v>95118</v>
      </c>
      <c r="D198" s="103" t="s">
        <v>503</v>
      </c>
      <c r="E198" s="102" t="str">
        <f t="shared" si="13"/>
        <v>2.6</v>
      </c>
      <c r="F198" s="103" t="s">
        <v>552</v>
      </c>
      <c r="G198" s="103" t="s">
        <v>239</v>
      </c>
      <c r="H198" s="103" t="s">
        <v>371</v>
      </c>
      <c r="I198" s="103" t="s">
        <v>372</v>
      </c>
      <c r="J198" s="102" t="s">
        <v>647</v>
      </c>
      <c r="K198" s="103"/>
      <c r="L198" s="102" t="str">
        <f>IF(M198&lt;=10000,Instruções!$D$38,Instruções!$D$39)</f>
        <v>Shopping</v>
      </c>
      <c r="M198" s="104">
        <v>206000</v>
      </c>
      <c r="N198" s="104">
        <f t="shared" si="12"/>
        <v>52820.51282051282</v>
      </c>
      <c r="O198" s="105">
        <v>1</v>
      </c>
      <c r="P198" s="102" t="s">
        <v>45</v>
      </c>
      <c r="Q198" s="106">
        <v>43678</v>
      </c>
      <c r="R198" s="106">
        <v>43709</v>
      </c>
      <c r="S198" s="103"/>
      <c r="T198" s="107" t="s">
        <v>38</v>
      </c>
    </row>
    <row r="199" spans="2:20" x14ac:dyDescent="0.2">
      <c r="B199" s="78">
        <v>2</v>
      </c>
      <c r="C199" s="40">
        <v>95122</v>
      </c>
      <c r="D199" s="41" t="s">
        <v>503</v>
      </c>
      <c r="E199" s="40" t="str">
        <f t="shared" si="13"/>
        <v>2.6</v>
      </c>
      <c r="F199" s="41" t="s">
        <v>552</v>
      </c>
      <c r="G199" s="41" t="s">
        <v>239</v>
      </c>
      <c r="H199" s="41" t="s">
        <v>589</v>
      </c>
      <c r="I199" s="41" t="s">
        <v>590</v>
      </c>
      <c r="J199" s="40" t="s">
        <v>647</v>
      </c>
      <c r="L199" s="40" t="str">
        <f>IF(M199&lt;=10000,Instruções!$D$38,Instruções!$D$39)</f>
        <v>Shopping</v>
      </c>
      <c r="M199" s="42">
        <v>30000</v>
      </c>
      <c r="N199" s="42">
        <f t="shared" si="12"/>
        <v>7692.3076923076924</v>
      </c>
      <c r="O199" s="46">
        <v>1</v>
      </c>
      <c r="P199" s="40" t="s">
        <v>45</v>
      </c>
      <c r="Q199" s="98">
        <v>43983</v>
      </c>
      <c r="T199" s="66" t="s">
        <v>42</v>
      </c>
    </row>
    <row r="200" spans="2:20" x14ac:dyDescent="0.2">
      <c r="B200" s="78">
        <v>2</v>
      </c>
      <c r="C200" s="40">
        <v>95123</v>
      </c>
      <c r="D200" s="41" t="s">
        <v>503</v>
      </c>
      <c r="E200" s="40" t="str">
        <f t="shared" si="13"/>
        <v>2.6</v>
      </c>
      <c r="F200" s="41" t="s">
        <v>650</v>
      </c>
      <c r="G200" s="41" t="s">
        <v>239</v>
      </c>
      <c r="H200" s="41" t="s">
        <v>661</v>
      </c>
      <c r="I200" s="41" t="s">
        <v>674</v>
      </c>
      <c r="J200" s="40" t="s">
        <v>647</v>
      </c>
      <c r="L200" s="40" t="str">
        <f>IF(M200&lt;=10000,Instruções!$D$38,Instruções!$D$39)</f>
        <v>Shopping</v>
      </c>
      <c r="M200" s="42">
        <v>30000</v>
      </c>
      <c r="N200" s="42">
        <f t="shared" si="12"/>
        <v>7692.3076923076924</v>
      </c>
      <c r="O200" s="46">
        <v>1</v>
      </c>
      <c r="P200" s="40" t="s">
        <v>45</v>
      </c>
      <c r="Q200" s="98">
        <v>43983</v>
      </c>
      <c r="T200" s="66" t="s">
        <v>42</v>
      </c>
    </row>
    <row r="201" spans="2:20" x14ac:dyDescent="0.2">
      <c r="B201" s="67" t="s">
        <v>628</v>
      </c>
      <c r="C201" s="54"/>
      <c r="D201" s="53"/>
      <c r="E201" s="54"/>
      <c r="F201" s="53"/>
      <c r="G201" s="53"/>
      <c r="H201" s="53"/>
      <c r="I201" s="53"/>
      <c r="J201" s="54"/>
      <c r="K201" s="53"/>
      <c r="L201" s="54"/>
      <c r="M201" s="55">
        <f>SUM(M126:M200)</f>
        <v>2542574</v>
      </c>
      <c r="N201" s="55">
        <f>SUM(N126:N200)</f>
        <v>651942.05128205149</v>
      </c>
      <c r="O201" s="56"/>
      <c r="P201" s="54"/>
      <c r="Q201" s="53"/>
      <c r="R201" s="54"/>
      <c r="S201" s="53"/>
      <c r="T201" s="68"/>
    </row>
    <row r="202" spans="2:20" x14ac:dyDescent="0.2">
      <c r="B202" s="78">
        <v>3</v>
      </c>
      <c r="C202" s="40">
        <v>93900</v>
      </c>
      <c r="D202" s="41" t="s">
        <v>498</v>
      </c>
      <c r="E202" s="40" t="str">
        <f t="shared" ref="E202:E203" si="14">LEFT(D202,3)</f>
        <v>3.1</v>
      </c>
      <c r="F202" s="41" t="s">
        <v>539</v>
      </c>
      <c r="G202" s="41" t="s">
        <v>171</v>
      </c>
      <c r="H202" s="41" t="s">
        <v>269</v>
      </c>
      <c r="I202" s="41" t="s">
        <v>588</v>
      </c>
      <c r="J202" s="40" t="s">
        <v>647</v>
      </c>
      <c r="L202" s="40" t="str">
        <f>IF(M202&lt;=10000,Instruções!$D$38,Instruções!$D$39)</f>
        <v>CD</v>
      </c>
      <c r="M202" s="42">
        <v>500</v>
      </c>
      <c r="N202" s="42">
        <f>M202/3.9</f>
        <v>128.2051282051282</v>
      </c>
      <c r="O202" s="46">
        <v>1</v>
      </c>
      <c r="P202" s="40" t="s">
        <v>45</v>
      </c>
      <c r="Q202" s="98">
        <v>43983</v>
      </c>
      <c r="T202" s="66" t="s">
        <v>42</v>
      </c>
    </row>
    <row r="203" spans="2:20" x14ac:dyDescent="0.2">
      <c r="B203" s="78">
        <v>3</v>
      </c>
      <c r="C203" s="40">
        <v>93936</v>
      </c>
      <c r="D203" s="41" t="s">
        <v>498</v>
      </c>
      <c r="E203" s="40" t="str">
        <f t="shared" si="14"/>
        <v>3.1</v>
      </c>
      <c r="F203" s="41" t="s">
        <v>539</v>
      </c>
      <c r="G203" s="41" t="s">
        <v>171</v>
      </c>
      <c r="H203" s="41" t="s">
        <v>658</v>
      </c>
      <c r="I203" s="41" t="s">
        <v>659</v>
      </c>
      <c r="J203" s="40" t="s">
        <v>647</v>
      </c>
      <c r="L203" s="40" t="str">
        <f>IF(M203&lt;=10000,Instruções!$D$38,Instruções!$D$39)</f>
        <v>Shopping</v>
      </c>
      <c r="M203" s="42">
        <v>150000</v>
      </c>
      <c r="N203" s="42">
        <f>M203/3.9</f>
        <v>38461.538461538461</v>
      </c>
      <c r="O203" s="46">
        <v>1</v>
      </c>
      <c r="P203" s="40" t="s">
        <v>45</v>
      </c>
      <c r="Q203" s="98">
        <v>43983</v>
      </c>
      <c r="T203" s="66" t="s">
        <v>42</v>
      </c>
    </row>
    <row r="204" spans="2:20" x14ac:dyDescent="0.2">
      <c r="B204" s="67" t="s">
        <v>630</v>
      </c>
      <c r="C204" s="54"/>
      <c r="D204" s="53"/>
      <c r="E204" s="54"/>
      <c r="F204" s="53"/>
      <c r="G204" s="53"/>
      <c r="H204" s="53"/>
      <c r="I204" s="53"/>
      <c r="J204" s="54"/>
      <c r="K204" s="53"/>
      <c r="L204" s="54"/>
      <c r="M204" s="55">
        <f>SUM(M202:M203)</f>
        <v>150500</v>
      </c>
      <c r="N204" s="55">
        <f>SUM(N202:N203)</f>
        <v>38589.743589743586</v>
      </c>
      <c r="O204" s="56"/>
      <c r="P204" s="54"/>
      <c r="Q204" s="53"/>
      <c r="R204" s="54"/>
      <c r="S204" s="53"/>
      <c r="T204" s="68"/>
    </row>
    <row r="205" spans="2:20" x14ac:dyDescent="0.2">
      <c r="B205" s="78">
        <v>4</v>
      </c>
      <c r="C205" s="40">
        <v>93543</v>
      </c>
      <c r="D205" s="41" t="s">
        <v>501</v>
      </c>
      <c r="E205" s="40" t="str">
        <f t="shared" ref="E205:E231" si="15">LEFT(D205,3)</f>
        <v>4.2</v>
      </c>
      <c r="F205" s="41" t="s">
        <v>528</v>
      </c>
      <c r="G205" s="41" t="s">
        <v>249</v>
      </c>
      <c r="H205" s="41" t="s">
        <v>250</v>
      </c>
      <c r="I205" s="41" t="s">
        <v>251</v>
      </c>
      <c r="J205" s="40" t="s">
        <v>647</v>
      </c>
      <c r="L205" s="40" t="str">
        <f>IF(M205&lt;=10000,Instruções!$D$38,Instruções!$D$39)</f>
        <v>CD</v>
      </c>
      <c r="M205" s="42">
        <v>3800</v>
      </c>
      <c r="N205" s="42">
        <f t="shared" ref="N205:N231" si="16">M205/3.9</f>
        <v>974.35897435897436</v>
      </c>
      <c r="O205" s="46">
        <v>1</v>
      </c>
      <c r="P205" s="40" t="s">
        <v>45</v>
      </c>
      <c r="Q205" s="98">
        <v>43983</v>
      </c>
      <c r="T205" s="66" t="s">
        <v>42</v>
      </c>
    </row>
    <row r="206" spans="2:20" x14ac:dyDescent="0.2">
      <c r="B206" s="78">
        <v>4</v>
      </c>
      <c r="C206" s="40">
        <v>93548</v>
      </c>
      <c r="D206" s="41" t="s">
        <v>501</v>
      </c>
      <c r="E206" s="40" t="str">
        <f t="shared" si="15"/>
        <v>4.2</v>
      </c>
      <c r="F206" s="41" t="s">
        <v>528</v>
      </c>
      <c r="G206" s="41" t="s">
        <v>249</v>
      </c>
      <c r="H206" s="41" t="s">
        <v>252</v>
      </c>
      <c r="I206" s="41" t="s">
        <v>253</v>
      </c>
      <c r="J206" s="40" t="s">
        <v>647</v>
      </c>
      <c r="L206" s="40" t="str">
        <f>IF(M206&lt;=10000,Instruções!$D$38,Instruções!$D$39)</f>
        <v>Shopping</v>
      </c>
      <c r="M206" s="42">
        <v>20000</v>
      </c>
      <c r="N206" s="42">
        <f t="shared" si="16"/>
        <v>5128.2051282051279</v>
      </c>
      <c r="O206" s="46">
        <v>1</v>
      </c>
      <c r="P206" s="40" t="s">
        <v>45</v>
      </c>
      <c r="Q206" s="98">
        <v>43983</v>
      </c>
      <c r="T206" s="66" t="s">
        <v>42</v>
      </c>
    </row>
    <row r="207" spans="2:20" x14ac:dyDescent="0.2">
      <c r="B207" s="78">
        <v>4</v>
      </c>
      <c r="C207" s="40">
        <v>93550</v>
      </c>
      <c r="D207" s="41" t="s">
        <v>501</v>
      </c>
      <c r="E207" s="40" t="str">
        <f t="shared" si="15"/>
        <v>4.2</v>
      </c>
      <c r="F207" s="41" t="s">
        <v>528</v>
      </c>
      <c r="G207" s="41" t="s">
        <v>249</v>
      </c>
      <c r="H207" s="41" t="s">
        <v>651</v>
      </c>
      <c r="I207" s="41" t="s">
        <v>652</v>
      </c>
      <c r="J207" s="40" t="s">
        <v>647</v>
      </c>
      <c r="L207" s="40" t="str">
        <f>IF(M207&lt;=10000,Instruções!$D$38,Instruções!$D$39)</f>
        <v>Shopping</v>
      </c>
      <c r="M207" s="42">
        <v>18000</v>
      </c>
      <c r="N207" s="42">
        <f t="shared" si="16"/>
        <v>4615.3846153846152</v>
      </c>
      <c r="O207" s="46">
        <v>1</v>
      </c>
      <c r="P207" s="40" t="s">
        <v>45</v>
      </c>
      <c r="Q207" s="98">
        <v>43983</v>
      </c>
      <c r="T207" s="66" t="s">
        <v>42</v>
      </c>
    </row>
    <row r="208" spans="2:20" x14ac:dyDescent="0.2">
      <c r="B208" s="78">
        <v>4</v>
      </c>
      <c r="C208" s="40">
        <v>93552</v>
      </c>
      <c r="D208" s="41" t="s">
        <v>501</v>
      </c>
      <c r="E208" s="40" t="str">
        <f t="shared" si="15"/>
        <v>4.2</v>
      </c>
      <c r="F208" s="41" t="s">
        <v>528</v>
      </c>
      <c r="G208" s="41" t="s">
        <v>249</v>
      </c>
      <c r="H208" s="41" t="s">
        <v>254</v>
      </c>
      <c r="I208" s="41" t="s">
        <v>256</v>
      </c>
      <c r="J208" s="40" t="s">
        <v>647</v>
      </c>
      <c r="L208" s="40" t="str">
        <f>IF(M208&lt;=10000,Instruções!$D$38,Instruções!$D$39)</f>
        <v>CD</v>
      </c>
      <c r="M208" s="42">
        <v>10000</v>
      </c>
      <c r="N208" s="42">
        <f t="shared" si="16"/>
        <v>2564.102564102564</v>
      </c>
      <c r="O208" s="46">
        <v>1</v>
      </c>
      <c r="P208" s="40" t="s">
        <v>45</v>
      </c>
      <c r="Q208" s="98">
        <v>43983</v>
      </c>
      <c r="T208" s="66" t="s">
        <v>42</v>
      </c>
    </row>
    <row r="209" spans="2:20" x14ac:dyDescent="0.2">
      <c r="B209" s="78">
        <v>4</v>
      </c>
      <c r="C209" s="40">
        <v>93553</v>
      </c>
      <c r="D209" s="41" t="s">
        <v>501</v>
      </c>
      <c r="E209" s="40" t="str">
        <f t="shared" si="15"/>
        <v>4.2</v>
      </c>
      <c r="F209" s="41" t="s">
        <v>528</v>
      </c>
      <c r="G209" s="41" t="s">
        <v>249</v>
      </c>
      <c r="H209" s="41" t="s">
        <v>653</v>
      </c>
      <c r="I209" s="41" t="s">
        <v>654</v>
      </c>
      <c r="J209" s="40" t="s">
        <v>647</v>
      </c>
      <c r="L209" s="40" t="str">
        <f>IF(M209&lt;=10000,Instruções!$D$38,Instruções!$D$39)</f>
        <v>Shopping</v>
      </c>
      <c r="M209" s="42">
        <v>20000</v>
      </c>
      <c r="N209" s="42">
        <f t="shared" si="16"/>
        <v>5128.2051282051279</v>
      </c>
      <c r="O209" s="46">
        <v>1</v>
      </c>
      <c r="P209" s="40" t="s">
        <v>45</v>
      </c>
      <c r="Q209" s="98">
        <v>43983</v>
      </c>
      <c r="T209" s="66" t="s">
        <v>42</v>
      </c>
    </row>
    <row r="210" spans="2:20" x14ac:dyDescent="0.2">
      <c r="B210" s="78">
        <v>4</v>
      </c>
      <c r="C210" s="40">
        <v>93556</v>
      </c>
      <c r="D210" s="41" t="s">
        <v>501</v>
      </c>
      <c r="E210" s="40" t="str">
        <f t="shared" si="15"/>
        <v>4.2</v>
      </c>
      <c r="F210" s="41" t="s">
        <v>528</v>
      </c>
      <c r="G210" s="41" t="s">
        <v>249</v>
      </c>
      <c r="H210" s="41" t="s">
        <v>259</v>
      </c>
      <c r="I210" s="41" t="s">
        <v>260</v>
      </c>
      <c r="J210" s="40" t="s">
        <v>647</v>
      </c>
      <c r="L210" s="40" t="str">
        <f>IF(M210&lt;=10000,Instruções!$D$38,Instruções!$D$39)</f>
        <v>Shopping</v>
      </c>
      <c r="M210" s="42">
        <v>12000</v>
      </c>
      <c r="N210" s="42">
        <f t="shared" si="16"/>
        <v>3076.9230769230771</v>
      </c>
      <c r="O210" s="46">
        <v>1</v>
      </c>
      <c r="P210" s="40" t="s">
        <v>45</v>
      </c>
      <c r="Q210" s="98">
        <v>43983</v>
      </c>
      <c r="T210" s="66" t="s">
        <v>42</v>
      </c>
    </row>
    <row r="211" spans="2:20" x14ac:dyDescent="0.2">
      <c r="B211" s="78">
        <v>4</v>
      </c>
      <c r="C211" s="40">
        <v>93565</v>
      </c>
      <c r="D211" s="41" t="s">
        <v>504</v>
      </c>
      <c r="E211" s="40" t="str">
        <f t="shared" si="15"/>
        <v>4.4</v>
      </c>
      <c r="F211" s="41" t="s">
        <v>529</v>
      </c>
      <c r="G211" s="41" t="s">
        <v>249</v>
      </c>
      <c r="H211" s="41" t="s">
        <v>261</v>
      </c>
      <c r="I211" s="41" t="s">
        <v>120</v>
      </c>
      <c r="J211" s="40" t="s">
        <v>647</v>
      </c>
      <c r="L211" s="40" t="str">
        <f>IF(M211&lt;=10000,Instruções!$D$38,Instruções!$D$39)</f>
        <v>CD</v>
      </c>
      <c r="M211" s="42">
        <v>10000</v>
      </c>
      <c r="N211" s="42">
        <f t="shared" si="16"/>
        <v>2564.102564102564</v>
      </c>
      <c r="O211" s="46">
        <v>1</v>
      </c>
      <c r="P211" s="40" t="s">
        <v>45</v>
      </c>
      <c r="Q211" s="98">
        <v>43983</v>
      </c>
      <c r="T211" s="66" t="s">
        <v>42</v>
      </c>
    </row>
    <row r="212" spans="2:20" x14ac:dyDescent="0.2">
      <c r="B212" s="78">
        <v>4</v>
      </c>
      <c r="C212" s="40">
        <v>93567</v>
      </c>
      <c r="D212" s="41" t="s">
        <v>504</v>
      </c>
      <c r="E212" s="40" t="str">
        <f t="shared" si="15"/>
        <v>4.4</v>
      </c>
      <c r="F212" s="41" t="s">
        <v>529</v>
      </c>
      <c r="G212" s="41" t="s">
        <v>249</v>
      </c>
      <c r="H212" s="41" t="s">
        <v>651</v>
      </c>
      <c r="I212" s="41" t="s">
        <v>655</v>
      </c>
      <c r="J212" s="40" t="s">
        <v>647</v>
      </c>
      <c r="L212" s="40" t="str">
        <f>IF(M212&lt;=10000,Instruções!$D$38,Instruções!$D$39)</f>
        <v>Shopping</v>
      </c>
      <c r="M212" s="42">
        <v>15000</v>
      </c>
      <c r="N212" s="42">
        <f t="shared" si="16"/>
        <v>3846.1538461538462</v>
      </c>
      <c r="O212" s="46">
        <v>1</v>
      </c>
      <c r="P212" s="40" t="s">
        <v>45</v>
      </c>
      <c r="Q212" s="98">
        <v>43983</v>
      </c>
      <c r="T212" s="66" t="s">
        <v>42</v>
      </c>
    </row>
    <row r="213" spans="2:20" x14ac:dyDescent="0.2">
      <c r="B213" s="78">
        <v>4</v>
      </c>
      <c r="C213" s="40">
        <v>93581</v>
      </c>
      <c r="D213" s="41" t="s">
        <v>505</v>
      </c>
      <c r="E213" s="40" t="str">
        <f t="shared" si="15"/>
        <v>4.5</v>
      </c>
      <c r="F213" s="41" t="s">
        <v>530</v>
      </c>
      <c r="G213" s="41" t="s">
        <v>249</v>
      </c>
      <c r="H213" s="41" t="s">
        <v>250</v>
      </c>
      <c r="I213" s="41" t="s">
        <v>262</v>
      </c>
      <c r="J213" s="40" t="s">
        <v>647</v>
      </c>
      <c r="L213" s="40" t="str">
        <f>IF(M213&lt;=10000,Instruções!$D$38,Instruções!$D$39)</f>
        <v>Shopping</v>
      </c>
      <c r="M213" s="42">
        <v>11400</v>
      </c>
      <c r="N213" s="42">
        <f t="shared" si="16"/>
        <v>2923.0769230769233</v>
      </c>
      <c r="O213" s="46">
        <v>1</v>
      </c>
      <c r="P213" s="40" t="s">
        <v>45</v>
      </c>
      <c r="Q213" s="98">
        <v>43983</v>
      </c>
      <c r="T213" s="66" t="s">
        <v>42</v>
      </c>
    </row>
    <row r="214" spans="2:20" x14ac:dyDescent="0.2">
      <c r="B214" s="78">
        <v>4</v>
      </c>
      <c r="C214" s="40">
        <v>93582</v>
      </c>
      <c r="D214" s="41" t="s">
        <v>505</v>
      </c>
      <c r="E214" s="40" t="str">
        <f t="shared" si="15"/>
        <v>4.5</v>
      </c>
      <c r="F214" s="41" t="s">
        <v>530</v>
      </c>
      <c r="G214" s="41" t="s">
        <v>249</v>
      </c>
      <c r="H214" s="41" t="s">
        <v>263</v>
      </c>
      <c r="I214" s="41" t="s">
        <v>264</v>
      </c>
      <c r="J214" s="40" t="s">
        <v>647</v>
      </c>
      <c r="L214" s="40" t="str">
        <f>IF(M214&lt;=10000,Instruções!$D$38,Instruções!$D$39)</f>
        <v>CD</v>
      </c>
      <c r="M214" s="42">
        <v>5000</v>
      </c>
      <c r="N214" s="42">
        <f t="shared" si="16"/>
        <v>1282.051282051282</v>
      </c>
      <c r="O214" s="46">
        <v>1</v>
      </c>
      <c r="P214" s="40" t="s">
        <v>45</v>
      </c>
      <c r="Q214" s="98">
        <v>43983</v>
      </c>
      <c r="T214" s="66" t="s">
        <v>42</v>
      </c>
    </row>
    <row r="215" spans="2:20" x14ac:dyDescent="0.2">
      <c r="B215" s="78">
        <v>4</v>
      </c>
      <c r="C215" s="40">
        <v>93584</v>
      </c>
      <c r="D215" s="41" t="s">
        <v>505</v>
      </c>
      <c r="E215" s="40" t="str">
        <f t="shared" si="15"/>
        <v>4.5</v>
      </c>
      <c r="F215" s="41" t="s">
        <v>530</v>
      </c>
      <c r="G215" s="41" t="s">
        <v>249</v>
      </c>
      <c r="H215" s="41" t="s">
        <v>265</v>
      </c>
      <c r="I215" s="41" t="s">
        <v>266</v>
      </c>
      <c r="J215" s="40" t="s">
        <v>647</v>
      </c>
      <c r="L215" s="40" t="str">
        <f>IF(M215&lt;=10000,Instruções!$D$38,Instruções!$D$39)</f>
        <v>Shopping</v>
      </c>
      <c r="M215" s="42">
        <v>14400</v>
      </c>
      <c r="N215" s="42">
        <f t="shared" si="16"/>
        <v>3692.3076923076924</v>
      </c>
      <c r="O215" s="46">
        <v>1</v>
      </c>
      <c r="P215" s="40" t="s">
        <v>45</v>
      </c>
      <c r="Q215" s="98">
        <v>43983</v>
      </c>
      <c r="T215" s="66" t="s">
        <v>42</v>
      </c>
    </row>
    <row r="216" spans="2:20" x14ac:dyDescent="0.2">
      <c r="B216" s="78">
        <v>4</v>
      </c>
      <c r="C216" s="40">
        <v>93585</v>
      </c>
      <c r="D216" s="41" t="s">
        <v>505</v>
      </c>
      <c r="E216" s="40" t="str">
        <f t="shared" si="15"/>
        <v>4.5</v>
      </c>
      <c r="F216" s="41" t="s">
        <v>530</v>
      </c>
      <c r="G216" s="41" t="s">
        <v>249</v>
      </c>
      <c r="H216" s="41" t="s">
        <v>656</v>
      </c>
      <c r="I216" s="41" t="s">
        <v>657</v>
      </c>
      <c r="J216" s="40" t="s">
        <v>647</v>
      </c>
      <c r="L216" s="40" t="str">
        <f>IF(M216&lt;=10000,Instruções!$D$38,Instruções!$D$39)</f>
        <v>Shopping</v>
      </c>
      <c r="M216" s="42">
        <v>16000</v>
      </c>
      <c r="N216" s="42">
        <f t="shared" si="16"/>
        <v>4102.5641025641025</v>
      </c>
      <c r="O216" s="46">
        <v>1</v>
      </c>
      <c r="P216" s="40" t="s">
        <v>45</v>
      </c>
      <c r="Q216" s="98">
        <v>43983</v>
      </c>
      <c r="T216" s="66" t="s">
        <v>42</v>
      </c>
    </row>
    <row r="217" spans="2:20" x14ac:dyDescent="0.2">
      <c r="B217" s="78">
        <v>4</v>
      </c>
      <c r="C217" s="40">
        <v>93595</v>
      </c>
      <c r="D217" s="41" t="s">
        <v>497</v>
      </c>
      <c r="E217" s="40" t="str">
        <f t="shared" si="15"/>
        <v>4.3</v>
      </c>
      <c r="F217" s="41" t="s">
        <v>512</v>
      </c>
      <c r="G217" s="41" t="s">
        <v>382</v>
      </c>
      <c r="H217" s="41" t="s">
        <v>383</v>
      </c>
      <c r="I217" s="41" t="s">
        <v>120</v>
      </c>
      <c r="J217" s="40" t="s">
        <v>647</v>
      </c>
      <c r="L217" s="40" t="str">
        <f>IF(M217&lt;=10000,Instruções!$D$38,Instruções!$D$39)</f>
        <v>CD</v>
      </c>
      <c r="M217" s="42">
        <v>10000</v>
      </c>
      <c r="N217" s="42">
        <f t="shared" si="16"/>
        <v>2564.102564102564</v>
      </c>
      <c r="O217" s="46">
        <v>1</v>
      </c>
      <c r="P217" s="40" t="s">
        <v>45</v>
      </c>
      <c r="Q217" s="98">
        <v>43983</v>
      </c>
      <c r="T217" s="66" t="s">
        <v>42</v>
      </c>
    </row>
    <row r="218" spans="2:20" x14ac:dyDescent="0.2">
      <c r="B218" s="78">
        <v>4</v>
      </c>
      <c r="C218" s="40">
        <v>93619</v>
      </c>
      <c r="D218" s="41" t="s">
        <v>505</v>
      </c>
      <c r="E218" s="40" t="str">
        <f t="shared" si="15"/>
        <v>4.5</v>
      </c>
      <c r="F218" s="41" t="s">
        <v>530</v>
      </c>
      <c r="G218" s="41" t="s">
        <v>249</v>
      </c>
      <c r="H218" s="41" t="s">
        <v>267</v>
      </c>
      <c r="I218" s="41" t="s">
        <v>268</v>
      </c>
      <c r="J218" s="40" t="s">
        <v>647</v>
      </c>
      <c r="L218" s="40" t="str">
        <f>IF(M218&lt;=10000,Instruções!$D$38,Instruções!$D$39)</f>
        <v>Shopping</v>
      </c>
      <c r="M218" s="42">
        <v>21000</v>
      </c>
      <c r="N218" s="42">
        <f t="shared" si="16"/>
        <v>5384.6153846153848</v>
      </c>
      <c r="O218" s="46">
        <v>1</v>
      </c>
      <c r="P218" s="40" t="s">
        <v>45</v>
      </c>
      <c r="Q218" s="98">
        <v>43983</v>
      </c>
      <c r="T218" s="66" t="s">
        <v>42</v>
      </c>
    </row>
    <row r="219" spans="2:20" x14ac:dyDescent="0.2">
      <c r="B219" s="78">
        <v>4</v>
      </c>
      <c r="C219" s="40">
        <v>93623</v>
      </c>
      <c r="D219" s="41" t="s">
        <v>501</v>
      </c>
      <c r="E219" s="40" t="str">
        <f t="shared" si="15"/>
        <v>4.2</v>
      </c>
      <c r="F219" s="41" t="s">
        <v>531</v>
      </c>
      <c r="G219" s="41" t="s">
        <v>162</v>
      </c>
      <c r="H219" s="41" t="s">
        <v>269</v>
      </c>
      <c r="I219" s="41" t="s">
        <v>270</v>
      </c>
      <c r="J219" s="40" t="s">
        <v>647</v>
      </c>
      <c r="L219" s="40" t="str">
        <f>IF(M219&lt;=10000,Instruções!$D$38,Instruções!$D$39)</f>
        <v>CD</v>
      </c>
      <c r="M219" s="42">
        <v>10000</v>
      </c>
      <c r="N219" s="42">
        <f t="shared" si="16"/>
        <v>2564.102564102564</v>
      </c>
      <c r="O219" s="46">
        <v>1</v>
      </c>
      <c r="P219" s="40" t="s">
        <v>45</v>
      </c>
      <c r="Q219" s="98">
        <v>43983</v>
      </c>
      <c r="T219" s="66" t="s">
        <v>42</v>
      </c>
    </row>
    <row r="220" spans="2:20" x14ac:dyDescent="0.2">
      <c r="B220" s="78">
        <v>4</v>
      </c>
      <c r="C220" s="40">
        <v>93668</v>
      </c>
      <c r="D220" s="41" t="s">
        <v>497</v>
      </c>
      <c r="E220" s="40" t="str">
        <f t="shared" si="15"/>
        <v>4.3</v>
      </c>
      <c r="F220" s="41" t="s">
        <v>534</v>
      </c>
      <c r="G220" s="41" t="s">
        <v>162</v>
      </c>
      <c r="H220" s="41" t="s">
        <v>269</v>
      </c>
      <c r="I220" s="41" t="s">
        <v>270</v>
      </c>
      <c r="J220" s="40" t="s">
        <v>647</v>
      </c>
      <c r="L220" s="40" t="str">
        <f>IF(M220&lt;=10000,Instruções!$D$38,Instruções!$D$39)</f>
        <v>CD</v>
      </c>
      <c r="M220" s="42">
        <v>9000</v>
      </c>
      <c r="N220" s="42">
        <f t="shared" si="16"/>
        <v>2307.6923076923076</v>
      </c>
      <c r="O220" s="46">
        <v>1</v>
      </c>
      <c r="P220" s="40" t="s">
        <v>45</v>
      </c>
      <c r="Q220" s="98">
        <v>44166</v>
      </c>
      <c r="T220" s="66" t="s">
        <v>42</v>
      </c>
    </row>
    <row r="221" spans="2:20" x14ac:dyDescent="0.2">
      <c r="B221" s="78">
        <v>4</v>
      </c>
      <c r="C221" s="40">
        <v>93676</v>
      </c>
      <c r="D221" s="41" t="s">
        <v>497</v>
      </c>
      <c r="E221" s="40" t="str">
        <f t="shared" si="15"/>
        <v>4.3</v>
      </c>
      <c r="F221" s="41" t="s">
        <v>535</v>
      </c>
      <c r="G221" s="41" t="s">
        <v>249</v>
      </c>
      <c r="H221" s="41" t="s">
        <v>277</v>
      </c>
      <c r="I221" s="41" t="s">
        <v>278</v>
      </c>
      <c r="J221" s="40" t="s">
        <v>647</v>
      </c>
      <c r="L221" s="40" t="str">
        <f>IF(M221&lt;=10000,Instruções!$D$38,Instruções!$D$39)</f>
        <v>Shopping</v>
      </c>
      <c r="M221" s="42">
        <v>20000</v>
      </c>
      <c r="N221" s="42">
        <f t="shared" si="16"/>
        <v>5128.2051282051279</v>
      </c>
      <c r="O221" s="46">
        <v>1</v>
      </c>
      <c r="P221" s="40" t="s">
        <v>45</v>
      </c>
      <c r="Q221" s="98">
        <v>44136</v>
      </c>
      <c r="T221" s="66" t="s">
        <v>42</v>
      </c>
    </row>
    <row r="222" spans="2:20" x14ac:dyDescent="0.2">
      <c r="B222" s="78">
        <v>4</v>
      </c>
      <c r="C222" s="40">
        <v>93745</v>
      </c>
      <c r="D222" s="41" t="s">
        <v>497</v>
      </c>
      <c r="E222" s="40" t="str">
        <f t="shared" si="15"/>
        <v>4.3</v>
      </c>
      <c r="F222" s="41" t="s">
        <v>513</v>
      </c>
      <c r="G222" s="41" t="s">
        <v>162</v>
      </c>
      <c r="H222" s="41" t="s">
        <v>384</v>
      </c>
      <c r="I222" s="41" t="s">
        <v>120</v>
      </c>
      <c r="J222" s="40" t="s">
        <v>647</v>
      </c>
      <c r="L222" s="40" t="str">
        <f>IF(M222&lt;=10000,Instruções!$D$38,Instruções!$D$39)</f>
        <v>Shopping</v>
      </c>
      <c r="M222" s="42">
        <v>30480</v>
      </c>
      <c r="N222" s="42">
        <f t="shared" si="16"/>
        <v>7815.3846153846152</v>
      </c>
      <c r="O222" s="46">
        <v>1</v>
      </c>
      <c r="P222" s="40" t="s">
        <v>45</v>
      </c>
      <c r="Q222" s="98">
        <v>44136</v>
      </c>
      <c r="T222" s="66" t="s">
        <v>42</v>
      </c>
    </row>
    <row r="223" spans="2:20" x14ac:dyDescent="0.2">
      <c r="B223" s="78">
        <v>4</v>
      </c>
      <c r="C223" s="40">
        <v>93815</v>
      </c>
      <c r="D223" s="41" t="s">
        <v>497</v>
      </c>
      <c r="E223" s="40" t="str">
        <f t="shared" si="15"/>
        <v>4.3</v>
      </c>
      <c r="F223" s="41" t="s">
        <v>513</v>
      </c>
      <c r="G223" s="41" t="s">
        <v>162</v>
      </c>
      <c r="H223" s="41" t="s">
        <v>269</v>
      </c>
      <c r="I223" s="41" t="s">
        <v>120</v>
      </c>
      <c r="J223" s="40" t="s">
        <v>647</v>
      </c>
      <c r="L223" s="40" t="str">
        <f>IF(M223&lt;=10000,Instruções!$D$38,Instruções!$D$39)</f>
        <v>CD</v>
      </c>
      <c r="M223" s="42">
        <v>8000</v>
      </c>
      <c r="N223" s="42">
        <f t="shared" si="16"/>
        <v>2051.2820512820513</v>
      </c>
      <c r="O223" s="46">
        <v>1</v>
      </c>
      <c r="P223" s="40" t="s">
        <v>45</v>
      </c>
      <c r="Q223" s="98">
        <v>44136</v>
      </c>
      <c r="T223" s="66" t="s">
        <v>42</v>
      </c>
    </row>
    <row r="224" spans="2:20" x14ac:dyDescent="0.2">
      <c r="B224" s="78">
        <v>4</v>
      </c>
      <c r="C224" s="40">
        <v>94061</v>
      </c>
      <c r="D224" s="41" t="s">
        <v>505</v>
      </c>
      <c r="E224" s="40" t="str">
        <f t="shared" si="15"/>
        <v>4.5</v>
      </c>
      <c r="F224" s="41" t="s">
        <v>677</v>
      </c>
      <c r="G224" s="41" t="s">
        <v>162</v>
      </c>
      <c r="H224" s="41" t="s">
        <v>653</v>
      </c>
      <c r="J224" s="40" t="s">
        <v>647</v>
      </c>
      <c r="L224" s="40" t="str">
        <f>IF(M224&lt;=10000,Instruções!$D$38,Instruções!$D$39)</f>
        <v>Shopping</v>
      </c>
      <c r="M224" s="42">
        <v>60000</v>
      </c>
      <c r="N224" s="42">
        <f t="shared" si="16"/>
        <v>15384.615384615385</v>
      </c>
      <c r="O224" s="46">
        <v>1</v>
      </c>
      <c r="P224" s="40" t="s">
        <v>45</v>
      </c>
      <c r="Q224" s="98">
        <v>44044</v>
      </c>
      <c r="T224" s="66" t="s">
        <v>42</v>
      </c>
    </row>
    <row r="225" spans="2:20" x14ac:dyDescent="0.2">
      <c r="B225" s="78">
        <v>4</v>
      </c>
      <c r="C225" s="40">
        <v>94078</v>
      </c>
      <c r="D225" s="41" t="s">
        <v>506</v>
      </c>
      <c r="E225" s="40" t="str">
        <f t="shared" si="15"/>
        <v>4.1</v>
      </c>
      <c r="F225" s="41" t="s">
        <v>542</v>
      </c>
      <c r="G225" s="41" t="s">
        <v>162</v>
      </c>
      <c r="H225" s="41" t="s">
        <v>269</v>
      </c>
      <c r="I225" s="41" t="s">
        <v>588</v>
      </c>
      <c r="J225" s="40" t="s">
        <v>647</v>
      </c>
      <c r="L225" s="40" t="str">
        <f>IF(M225&lt;=10000,Instruções!$D$38,Instruções!$D$39)</f>
        <v>CD</v>
      </c>
      <c r="M225" s="42">
        <v>1500</v>
      </c>
      <c r="N225" s="42">
        <f t="shared" si="16"/>
        <v>384.61538461538464</v>
      </c>
      <c r="O225" s="46">
        <v>1</v>
      </c>
      <c r="P225" s="40" t="s">
        <v>45</v>
      </c>
      <c r="Q225" s="98">
        <v>43983</v>
      </c>
      <c r="T225" s="66" t="s">
        <v>42</v>
      </c>
    </row>
    <row r="226" spans="2:20" x14ac:dyDescent="0.2">
      <c r="B226" s="78">
        <v>4</v>
      </c>
      <c r="C226" s="40">
        <v>94101</v>
      </c>
      <c r="D226" s="41" t="s">
        <v>506</v>
      </c>
      <c r="E226" s="40" t="str">
        <f t="shared" si="15"/>
        <v>4.1</v>
      </c>
      <c r="F226" s="41" t="s">
        <v>543</v>
      </c>
      <c r="G226" s="41" t="s">
        <v>162</v>
      </c>
      <c r="H226" s="41" t="s">
        <v>269</v>
      </c>
      <c r="I226" s="41" t="s">
        <v>588</v>
      </c>
      <c r="J226" s="40" t="s">
        <v>647</v>
      </c>
      <c r="L226" s="40" t="str">
        <f>IF(M226&lt;=10000,Instruções!$D$38,Instruções!$D$39)</f>
        <v>CD</v>
      </c>
      <c r="M226" s="42">
        <v>1500</v>
      </c>
      <c r="N226" s="42">
        <f t="shared" si="16"/>
        <v>384.61538461538464</v>
      </c>
      <c r="O226" s="46">
        <v>1</v>
      </c>
      <c r="P226" s="40" t="s">
        <v>45</v>
      </c>
      <c r="Q226" s="98">
        <v>43983</v>
      </c>
      <c r="T226" s="66" t="s">
        <v>42</v>
      </c>
    </row>
    <row r="227" spans="2:20" x14ac:dyDescent="0.2">
      <c r="B227" s="78">
        <v>4</v>
      </c>
      <c r="C227" s="40">
        <v>94347</v>
      </c>
      <c r="D227" s="41" t="s">
        <v>497</v>
      </c>
      <c r="E227" s="40" t="str">
        <f t="shared" si="15"/>
        <v>4.3</v>
      </c>
      <c r="F227" s="41" t="s">
        <v>513</v>
      </c>
      <c r="G227" s="41" t="s">
        <v>162</v>
      </c>
      <c r="H227" s="41" t="s">
        <v>321</v>
      </c>
      <c r="I227" s="41" t="s">
        <v>588</v>
      </c>
      <c r="J227" s="40" t="s">
        <v>647</v>
      </c>
      <c r="L227" s="40" t="str">
        <f>IF(M227&lt;=10000,Instruções!$D$38,Instruções!$D$39)</f>
        <v>Shopping</v>
      </c>
      <c r="M227" s="42">
        <v>118040</v>
      </c>
      <c r="N227" s="42">
        <f t="shared" si="16"/>
        <v>30266.666666666668</v>
      </c>
      <c r="O227" s="46">
        <v>1</v>
      </c>
      <c r="P227" s="40" t="s">
        <v>45</v>
      </c>
      <c r="Q227" s="98">
        <v>44075</v>
      </c>
      <c r="T227" s="66" t="s">
        <v>42</v>
      </c>
    </row>
    <row r="228" spans="2:20" x14ac:dyDescent="0.2">
      <c r="B228" s="78">
        <v>4</v>
      </c>
      <c r="C228" s="40">
        <v>94348</v>
      </c>
      <c r="D228" s="41" t="s">
        <v>497</v>
      </c>
      <c r="E228" s="40" t="str">
        <f t="shared" si="15"/>
        <v>4.3</v>
      </c>
      <c r="F228" s="41" t="s">
        <v>513</v>
      </c>
      <c r="G228" s="41" t="s">
        <v>162</v>
      </c>
      <c r="H228" s="41" t="s">
        <v>250</v>
      </c>
      <c r="I228" s="41" t="s">
        <v>322</v>
      </c>
      <c r="J228" s="40" t="s">
        <v>647</v>
      </c>
      <c r="L228" s="40" t="str">
        <f>IF(M228&lt;=10000,Instruções!$D$38,Instruções!$D$39)</f>
        <v>Shopping</v>
      </c>
      <c r="M228" s="42">
        <v>40000</v>
      </c>
      <c r="N228" s="42">
        <f t="shared" si="16"/>
        <v>10256.410256410256</v>
      </c>
      <c r="O228" s="46">
        <v>1</v>
      </c>
      <c r="P228" s="40" t="s">
        <v>45</v>
      </c>
      <c r="Q228" s="98">
        <v>44075</v>
      </c>
      <c r="T228" s="66" t="s">
        <v>42</v>
      </c>
    </row>
    <row r="229" spans="2:20" x14ac:dyDescent="0.2">
      <c r="B229" s="78">
        <v>4</v>
      </c>
      <c r="C229" s="40">
        <v>94349</v>
      </c>
      <c r="D229" s="41" t="s">
        <v>497</v>
      </c>
      <c r="E229" s="40" t="str">
        <f t="shared" si="15"/>
        <v>4.3</v>
      </c>
      <c r="F229" s="41" t="s">
        <v>513</v>
      </c>
      <c r="G229" s="41" t="s">
        <v>162</v>
      </c>
      <c r="H229" s="41" t="s">
        <v>265</v>
      </c>
      <c r="I229" s="41" t="s">
        <v>322</v>
      </c>
      <c r="J229" s="40" t="s">
        <v>647</v>
      </c>
      <c r="L229" s="40" t="str">
        <f>IF(M229&lt;=10000,Instruções!$D$38,Instruções!$D$39)</f>
        <v>CD</v>
      </c>
      <c r="M229" s="42">
        <v>5000</v>
      </c>
      <c r="N229" s="42">
        <f t="shared" si="16"/>
        <v>1282.051282051282</v>
      </c>
      <c r="O229" s="46">
        <v>1</v>
      </c>
      <c r="P229" s="40" t="s">
        <v>45</v>
      </c>
      <c r="Q229" s="98">
        <v>44075</v>
      </c>
      <c r="T229" s="66" t="s">
        <v>42</v>
      </c>
    </row>
    <row r="230" spans="2:20" x14ac:dyDescent="0.2">
      <c r="B230" s="78">
        <v>4</v>
      </c>
      <c r="C230" s="40">
        <v>94350</v>
      </c>
      <c r="D230" s="41" t="s">
        <v>497</v>
      </c>
      <c r="E230" s="40" t="str">
        <f t="shared" si="15"/>
        <v>4.3</v>
      </c>
      <c r="F230" s="41" t="s">
        <v>513</v>
      </c>
      <c r="G230" s="41" t="s">
        <v>162</v>
      </c>
      <c r="H230" s="41" t="s">
        <v>279</v>
      </c>
      <c r="I230" s="41" t="s">
        <v>120</v>
      </c>
      <c r="J230" s="40" t="s">
        <v>647</v>
      </c>
      <c r="L230" s="40" t="str">
        <f>IF(M230&lt;=10000,Instruções!$D$38,Instruções!$D$39)</f>
        <v>CD</v>
      </c>
      <c r="M230" s="42">
        <v>7000</v>
      </c>
      <c r="N230" s="42">
        <f t="shared" si="16"/>
        <v>1794.8717948717949</v>
      </c>
      <c r="O230" s="46">
        <v>1</v>
      </c>
      <c r="P230" s="40" t="s">
        <v>45</v>
      </c>
      <c r="Q230" s="98">
        <v>44075</v>
      </c>
      <c r="T230" s="66" t="s">
        <v>42</v>
      </c>
    </row>
    <row r="231" spans="2:20" x14ac:dyDescent="0.2">
      <c r="B231" s="78">
        <v>4</v>
      </c>
      <c r="C231" s="40">
        <v>94352</v>
      </c>
      <c r="D231" s="41" t="s">
        <v>497</v>
      </c>
      <c r="E231" s="40" t="str">
        <f t="shared" si="15"/>
        <v>4.3</v>
      </c>
      <c r="F231" s="41" t="s">
        <v>513</v>
      </c>
      <c r="G231" s="41" t="s">
        <v>162</v>
      </c>
      <c r="H231" s="41" t="s">
        <v>323</v>
      </c>
      <c r="I231" s="41" t="s">
        <v>324</v>
      </c>
      <c r="J231" s="40" t="s">
        <v>647</v>
      </c>
      <c r="L231" s="40" t="str">
        <f>IF(M231&lt;=10000,Instruções!$D$38,Instruções!$D$39)</f>
        <v>CD</v>
      </c>
      <c r="M231" s="42">
        <v>10000</v>
      </c>
      <c r="N231" s="42">
        <f t="shared" si="16"/>
        <v>2564.102564102564</v>
      </c>
      <c r="O231" s="46">
        <v>1</v>
      </c>
      <c r="P231" s="40" t="s">
        <v>45</v>
      </c>
      <c r="Q231" s="98">
        <v>44075</v>
      </c>
      <c r="T231" s="66" t="s">
        <v>42</v>
      </c>
    </row>
    <row r="232" spans="2:20" x14ac:dyDescent="0.2">
      <c r="B232" s="67" t="s">
        <v>631</v>
      </c>
      <c r="C232" s="54"/>
      <c r="D232" s="53"/>
      <c r="E232" s="54"/>
      <c r="F232" s="53"/>
      <c r="G232" s="53"/>
      <c r="H232" s="53"/>
      <c r="I232" s="53"/>
      <c r="J232" s="54"/>
      <c r="K232" s="53"/>
      <c r="L232" s="54"/>
      <c r="M232" s="55">
        <f>SUM(M205:M231)</f>
        <v>507120</v>
      </c>
      <c r="N232" s="55">
        <f>SUM(N205:N231)</f>
        <v>130030.76923076923</v>
      </c>
      <c r="O232" s="56"/>
      <c r="P232" s="54"/>
      <c r="Q232" s="53"/>
      <c r="R232" s="54"/>
      <c r="S232" s="53"/>
      <c r="T232" s="68"/>
    </row>
    <row r="233" spans="2:20" x14ac:dyDescent="0.2">
      <c r="B233" s="78">
        <v>5</v>
      </c>
      <c r="C233" s="40">
        <v>95161</v>
      </c>
      <c r="D233" s="41" t="s">
        <v>508</v>
      </c>
      <c r="E233" s="40" t="str">
        <f t="shared" ref="E233:E236" si="17">LEFT(D233,3)</f>
        <v>5.1</v>
      </c>
      <c r="F233" s="41" t="s">
        <v>553</v>
      </c>
      <c r="G233" s="41" t="s">
        <v>242</v>
      </c>
      <c r="H233" s="41" t="s">
        <v>269</v>
      </c>
      <c r="I233" s="41" t="s">
        <v>373</v>
      </c>
      <c r="J233" s="40" t="s">
        <v>647</v>
      </c>
      <c r="L233" s="40" t="str">
        <f>IF(M233&lt;=10000,Instruções!$D$38,Instruções!$D$39)</f>
        <v>CD</v>
      </c>
      <c r="M233" s="42">
        <v>2950</v>
      </c>
      <c r="N233" s="42">
        <f t="shared" ref="N233:N236" si="18">M233/3.9</f>
        <v>756.41025641025647</v>
      </c>
      <c r="O233" s="46">
        <v>1</v>
      </c>
      <c r="P233" s="40" t="s">
        <v>45</v>
      </c>
      <c r="Q233" s="98">
        <v>43983</v>
      </c>
      <c r="T233" s="66" t="s">
        <v>42</v>
      </c>
    </row>
    <row r="234" spans="2:20" x14ac:dyDescent="0.2">
      <c r="B234" s="78">
        <v>5</v>
      </c>
      <c r="C234" s="40">
        <v>95212</v>
      </c>
      <c r="D234" s="41" t="s">
        <v>508</v>
      </c>
      <c r="E234" s="40" t="str">
        <f t="shared" si="17"/>
        <v>5.1</v>
      </c>
      <c r="F234" s="41" t="s">
        <v>554</v>
      </c>
      <c r="G234" s="41" t="s">
        <v>242</v>
      </c>
      <c r="H234" s="41" t="s">
        <v>254</v>
      </c>
      <c r="I234" s="41" t="s">
        <v>374</v>
      </c>
      <c r="J234" s="40" t="s">
        <v>647</v>
      </c>
      <c r="L234" s="40" t="str">
        <f>IF(M234&lt;=10000,Instruções!$D$38,Instruções!$D$39)</f>
        <v>CD</v>
      </c>
      <c r="M234" s="42">
        <v>8000</v>
      </c>
      <c r="N234" s="42">
        <f t="shared" si="18"/>
        <v>2051.2820512820513</v>
      </c>
      <c r="O234" s="46">
        <v>1</v>
      </c>
      <c r="P234" s="40" t="s">
        <v>45</v>
      </c>
      <c r="Q234" s="98">
        <v>43983</v>
      </c>
      <c r="T234" s="66" t="s">
        <v>42</v>
      </c>
    </row>
    <row r="235" spans="2:20" x14ac:dyDescent="0.2">
      <c r="B235" s="78">
        <v>5</v>
      </c>
      <c r="C235" s="40">
        <v>95233</v>
      </c>
      <c r="D235" s="41" t="s">
        <v>502</v>
      </c>
      <c r="E235" s="40" t="str">
        <f t="shared" si="17"/>
        <v>5.3</v>
      </c>
      <c r="F235" s="41" t="s">
        <v>556</v>
      </c>
      <c r="G235" s="41" t="s">
        <v>242</v>
      </c>
      <c r="H235" s="41" t="s">
        <v>375</v>
      </c>
      <c r="I235" s="41" t="s">
        <v>376</v>
      </c>
      <c r="J235" s="40" t="s">
        <v>647</v>
      </c>
      <c r="L235" s="40" t="str">
        <f>IF(M235&lt;=10000,Instruções!$D$38,Instruções!$D$39)</f>
        <v>Shopping</v>
      </c>
      <c r="M235" s="42">
        <v>25000</v>
      </c>
      <c r="N235" s="42">
        <f t="shared" si="18"/>
        <v>6410.2564102564102</v>
      </c>
      <c r="O235" s="46">
        <v>1</v>
      </c>
      <c r="P235" s="40" t="s">
        <v>45</v>
      </c>
      <c r="Q235" s="98">
        <v>43983</v>
      </c>
      <c r="T235" s="66" t="s">
        <v>42</v>
      </c>
    </row>
    <row r="236" spans="2:20" x14ac:dyDescent="0.2">
      <c r="B236" s="78">
        <v>5</v>
      </c>
      <c r="C236" s="40">
        <v>95237</v>
      </c>
      <c r="D236" s="41" t="s">
        <v>502</v>
      </c>
      <c r="E236" s="40" t="str">
        <f t="shared" si="17"/>
        <v>5.3</v>
      </c>
      <c r="F236" s="41" t="s">
        <v>556</v>
      </c>
      <c r="G236" s="41" t="s">
        <v>242</v>
      </c>
      <c r="H236" s="41" t="s">
        <v>269</v>
      </c>
      <c r="I236" s="41" t="s">
        <v>377</v>
      </c>
      <c r="J236" s="40" t="s">
        <v>647</v>
      </c>
      <c r="L236" s="40" t="str">
        <f>IF(M236&lt;=10000,Instruções!$D$38,Instruções!$D$39)</f>
        <v>CD</v>
      </c>
      <c r="M236" s="42">
        <v>3600</v>
      </c>
      <c r="N236" s="42">
        <f t="shared" si="18"/>
        <v>923.07692307692309</v>
      </c>
      <c r="O236" s="46">
        <v>1</v>
      </c>
      <c r="P236" s="40" t="s">
        <v>45</v>
      </c>
      <c r="Q236" s="98">
        <v>43983</v>
      </c>
      <c r="T236" s="66" t="s">
        <v>42</v>
      </c>
    </row>
    <row r="237" spans="2:20" x14ac:dyDescent="0.2">
      <c r="B237" s="67" t="s">
        <v>635</v>
      </c>
      <c r="C237" s="54"/>
      <c r="D237" s="53"/>
      <c r="E237" s="54"/>
      <c r="F237" s="53"/>
      <c r="G237" s="53"/>
      <c r="H237" s="53"/>
      <c r="I237" s="53"/>
      <c r="J237" s="54"/>
      <c r="K237" s="53"/>
      <c r="L237" s="54"/>
      <c r="M237" s="55">
        <f>SUM(M233:M236)</f>
        <v>39550</v>
      </c>
      <c r="N237" s="55">
        <f>SUM(N233:N236)</f>
        <v>10141.025641025642</v>
      </c>
      <c r="O237" s="56"/>
      <c r="P237" s="54"/>
      <c r="Q237" s="53"/>
      <c r="R237" s="54"/>
      <c r="S237" s="53"/>
      <c r="T237" s="68"/>
    </row>
    <row r="238" spans="2:20" x14ac:dyDescent="0.2">
      <c r="B238" s="78">
        <v>6</v>
      </c>
      <c r="C238" s="40">
        <v>97383</v>
      </c>
      <c r="D238" s="41" t="s">
        <v>509</v>
      </c>
      <c r="E238" s="40" t="str">
        <f t="shared" ref="E238:E240" si="19">LEFT(D238,3)</f>
        <v>6.2</v>
      </c>
      <c r="F238" s="41" t="s">
        <v>524</v>
      </c>
      <c r="G238" s="41" t="s">
        <v>378</v>
      </c>
      <c r="H238" s="41" t="s">
        <v>379</v>
      </c>
      <c r="I238" s="41" t="s">
        <v>588</v>
      </c>
      <c r="J238" s="40" t="s">
        <v>647</v>
      </c>
      <c r="L238" s="40" t="str">
        <f>IF(M238&lt;=10000,Instruções!$D$38,Instruções!$D$39)</f>
        <v>CD</v>
      </c>
      <c r="M238" s="42">
        <v>9000</v>
      </c>
      <c r="N238" s="42">
        <f>M238/3.9</f>
        <v>2307.6923076923076</v>
      </c>
      <c r="O238" s="46">
        <v>1</v>
      </c>
      <c r="P238" s="40" t="s">
        <v>45</v>
      </c>
      <c r="Q238" s="98">
        <v>43983</v>
      </c>
      <c r="T238" s="66" t="s">
        <v>42</v>
      </c>
    </row>
    <row r="239" spans="2:20" x14ac:dyDescent="0.2">
      <c r="B239" s="78">
        <v>6</v>
      </c>
      <c r="C239" s="40">
        <v>97384</v>
      </c>
      <c r="D239" s="41" t="s">
        <v>509</v>
      </c>
      <c r="E239" s="40" t="str">
        <f t="shared" si="19"/>
        <v>6.2</v>
      </c>
      <c r="F239" s="41" t="s">
        <v>524</v>
      </c>
      <c r="G239" s="41" t="s">
        <v>378</v>
      </c>
      <c r="H239" s="41" t="s">
        <v>269</v>
      </c>
      <c r="I239" s="41" t="s">
        <v>588</v>
      </c>
      <c r="J239" s="40" t="s">
        <v>647</v>
      </c>
      <c r="L239" s="40" t="str">
        <f>IF(M239&lt;=10000,Instruções!$D$38,Instruções!$D$39)</f>
        <v>CD</v>
      </c>
      <c r="M239" s="42">
        <v>4350</v>
      </c>
      <c r="N239" s="42">
        <f>M239/3.9</f>
        <v>1115.3846153846155</v>
      </c>
      <c r="O239" s="46">
        <v>1</v>
      </c>
      <c r="P239" s="40" t="s">
        <v>45</v>
      </c>
      <c r="Q239" s="98">
        <v>43983</v>
      </c>
      <c r="T239" s="66" t="s">
        <v>42</v>
      </c>
    </row>
    <row r="240" spans="2:20" x14ac:dyDescent="0.2">
      <c r="B240" s="78">
        <v>6</v>
      </c>
      <c r="C240" s="40">
        <v>97388</v>
      </c>
      <c r="D240" s="41" t="s">
        <v>509</v>
      </c>
      <c r="E240" s="40" t="str">
        <f t="shared" si="19"/>
        <v>6.2</v>
      </c>
      <c r="F240" s="41" t="s">
        <v>524</v>
      </c>
      <c r="G240" s="41" t="s">
        <v>378</v>
      </c>
      <c r="H240" s="41" t="s">
        <v>405</v>
      </c>
      <c r="I240" s="41" t="s">
        <v>588</v>
      </c>
      <c r="J240" s="40" t="s">
        <v>647</v>
      </c>
      <c r="L240" s="40" t="str">
        <f>IF(M240&lt;=10000,Instruções!$D$38,Instruções!$D$39)</f>
        <v>Shopping</v>
      </c>
      <c r="M240" s="42">
        <v>12000</v>
      </c>
      <c r="N240" s="42">
        <f>M240/3.9</f>
        <v>3076.9230769230771</v>
      </c>
      <c r="O240" s="46">
        <v>1</v>
      </c>
      <c r="P240" s="40" t="s">
        <v>45</v>
      </c>
      <c r="Q240" s="98">
        <v>43983</v>
      </c>
      <c r="T240" s="66" t="s">
        <v>42</v>
      </c>
    </row>
    <row r="241" spans="2:20" x14ac:dyDescent="0.2">
      <c r="B241" s="67" t="s">
        <v>636</v>
      </c>
      <c r="C241" s="54"/>
      <c r="D241" s="53"/>
      <c r="E241" s="54"/>
      <c r="F241" s="53"/>
      <c r="G241" s="53"/>
      <c r="H241" s="53"/>
      <c r="I241" s="53"/>
      <c r="J241" s="54"/>
      <c r="K241" s="53"/>
      <c r="L241" s="54"/>
      <c r="M241" s="55">
        <f>SUM(M238:M240)</f>
        <v>25350</v>
      </c>
      <c r="N241" s="55">
        <f>SUM(N238:N240)</f>
        <v>6500</v>
      </c>
      <c r="O241" s="56"/>
      <c r="P241" s="54"/>
      <c r="Q241" s="53"/>
      <c r="R241" s="54"/>
      <c r="S241" s="53"/>
      <c r="T241" s="68"/>
    </row>
    <row r="242" spans="2:20" x14ac:dyDescent="0.2">
      <c r="B242" s="78">
        <v>7</v>
      </c>
      <c r="C242" s="40">
        <v>97391</v>
      </c>
      <c r="D242" s="41" t="s">
        <v>500</v>
      </c>
      <c r="F242" s="41" t="s">
        <v>557</v>
      </c>
      <c r="G242" s="41" t="s">
        <v>200</v>
      </c>
      <c r="H242" s="41" t="s">
        <v>379</v>
      </c>
      <c r="I242" s="41" t="s">
        <v>588</v>
      </c>
      <c r="J242" s="40" t="s">
        <v>647</v>
      </c>
      <c r="L242" s="40" t="str">
        <f>IF(M242&lt;=10000,Instruções!$D$38,Instruções!$D$39)</f>
        <v>Shopping</v>
      </c>
      <c r="M242" s="42">
        <v>16000</v>
      </c>
      <c r="N242" s="42">
        <f>M242/3.9</f>
        <v>4102.5641025641025</v>
      </c>
      <c r="O242" s="46">
        <v>1</v>
      </c>
      <c r="P242" s="40" t="s">
        <v>45</v>
      </c>
      <c r="Q242" s="96">
        <v>43983</v>
      </c>
      <c r="T242" s="66" t="s">
        <v>42</v>
      </c>
    </row>
    <row r="243" spans="2:20" x14ac:dyDescent="0.2">
      <c r="B243" s="67" t="s">
        <v>632</v>
      </c>
      <c r="C243" s="54"/>
      <c r="D243" s="53"/>
      <c r="E243" s="54"/>
      <c r="F243" s="53"/>
      <c r="G243" s="53"/>
      <c r="H243" s="53"/>
      <c r="I243" s="53"/>
      <c r="J243" s="54"/>
      <c r="K243" s="53"/>
      <c r="L243" s="54"/>
      <c r="M243" s="55">
        <f>SUM(M242)</f>
        <v>16000</v>
      </c>
      <c r="N243" s="55">
        <f>SUM(N242)</f>
        <v>4102.5641025641025</v>
      </c>
      <c r="O243" s="56"/>
      <c r="P243" s="54"/>
      <c r="Q243" s="53"/>
      <c r="R243" s="54"/>
      <c r="S243" s="53"/>
      <c r="T243" s="68"/>
    </row>
    <row r="244" spans="2:20" x14ac:dyDescent="0.2">
      <c r="B244" s="78" t="s">
        <v>627</v>
      </c>
      <c r="C244" s="99" t="s">
        <v>627</v>
      </c>
      <c r="D244" s="99" t="s">
        <v>627</v>
      </c>
      <c r="E244" s="99" t="s">
        <v>627</v>
      </c>
      <c r="F244" s="99" t="s">
        <v>627</v>
      </c>
      <c r="G244" s="99" t="s">
        <v>627</v>
      </c>
      <c r="H244" s="41" t="s">
        <v>678</v>
      </c>
      <c r="I244" s="41" t="s">
        <v>679</v>
      </c>
      <c r="J244" s="40" t="s">
        <v>647</v>
      </c>
      <c r="L244" s="40" t="str">
        <f>IF(M244&lt;=10000,Instruções!$D$38,Instruções!$D$39)</f>
        <v>Shopping</v>
      </c>
      <c r="M244" s="42">
        <v>285532.39</v>
      </c>
      <c r="N244" s="42">
        <f t="shared" ref="N244:N246" si="20">M244/3.9</f>
        <v>73213.433333333334</v>
      </c>
      <c r="O244" s="46">
        <v>1</v>
      </c>
      <c r="P244" s="40" t="s">
        <v>45</v>
      </c>
      <c r="Q244" s="96">
        <v>43983</v>
      </c>
      <c r="T244" s="66" t="s">
        <v>42</v>
      </c>
    </row>
    <row r="245" spans="2:20" x14ac:dyDescent="0.2">
      <c r="B245" s="78" t="s">
        <v>627</v>
      </c>
      <c r="C245" s="99" t="s">
        <v>627</v>
      </c>
      <c r="D245" s="99" t="s">
        <v>627</v>
      </c>
      <c r="E245" s="99" t="s">
        <v>627</v>
      </c>
      <c r="F245" s="99" t="s">
        <v>627</v>
      </c>
      <c r="G245" s="99" t="s">
        <v>627</v>
      </c>
      <c r="H245" s="41" t="s">
        <v>681</v>
      </c>
      <c r="I245" s="41" t="s">
        <v>684</v>
      </c>
      <c r="J245" s="40" t="s">
        <v>647</v>
      </c>
      <c r="L245" s="40" t="str">
        <f>IF(M245&lt;=10000,Instruções!$D$38,Instruções!$D$39)</f>
        <v>Shopping</v>
      </c>
      <c r="M245" s="42">
        <v>313660</v>
      </c>
      <c r="N245" s="42">
        <f t="shared" si="20"/>
        <v>80425.641025641031</v>
      </c>
      <c r="O245" s="46">
        <v>1</v>
      </c>
      <c r="P245" s="40" t="s">
        <v>45</v>
      </c>
      <c r="Q245" s="96">
        <v>43983</v>
      </c>
      <c r="T245" s="66" t="s">
        <v>42</v>
      </c>
    </row>
    <row r="246" spans="2:20" x14ac:dyDescent="0.2">
      <c r="B246" s="78" t="s">
        <v>627</v>
      </c>
      <c r="C246" s="99" t="s">
        <v>627</v>
      </c>
      <c r="D246" s="99" t="s">
        <v>627</v>
      </c>
      <c r="E246" s="99" t="s">
        <v>627</v>
      </c>
      <c r="F246" s="99" t="s">
        <v>627</v>
      </c>
      <c r="G246" s="99" t="s">
        <v>627</v>
      </c>
      <c r="H246" s="41" t="s">
        <v>682</v>
      </c>
      <c r="I246" s="41" t="s">
        <v>683</v>
      </c>
      <c r="J246" s="40" t="s">
        <v>647</v>
      </c>
      <c r="L246" s="40" t="str">
        <f>IF(M246&lt;=10000,Instruções!$D$38,Instruções!$D$39)</f>
        <v>Shopping</v>
      </c>
      <c r="M246" s="42">
        <v>75400</v>
      </c>
      <c r="N246" s="42">
        <f t="shared" si="20"/>
        <v>19333.333333333332</v>
      </c>
      <c r="O246" s="46">
        <v>1</v>
      </c>
      <c r="P246" s="40" t="s">
        <v>45</v>
      </c>
      <c r="Q246" s="96">
        <v>43983</v>
      </c>
      <c r="T246" s="66" t="s">
        <v>42</v>
      </c>
    </row>
    <row r="247" spans="2:20" x14ac:dyDescent="0.2">
      <c r="B247" s="78" t="s">
        <v>627</v>
      </c>
      <c r="C247" s="99" t="s">
        <v>627</v>
      </c>
      <c r="D247" s="99" t="s">
        <v>627</v>
      </c>
      <c r="E247" s="99" t="s">
        <v>627</v>
      </c>
      <c r="F247" s="99" t="s">
        <v>627</v>
      </c>
      <c r="G247" s="99" t="s">
        <v>627</v>
      </c>
      <c r="H247" s="41" t="s">
        <v>688</v>
      </c>
      <c r="I247" s="41" t="s">
        <v>694</v>
      </c>
      <c r="J247" s="40" t="s">
        <v>647</v>
      </c>
      <c r="L247" s="40" t="s">
        <v>689</v>
      </c>
      <c r="M247" s="42">
        <v>3000000</v>
      </c>
      <c r="N247" s="42">
        <f>M247/3.9</f>
        <v>769230.76923076925</v>
      </c>
      <c r="O247" s="46">
        <v>1</v>
      </c>
      <c r="P247" s="40" t="s">
        <v>45</v>
      </c>
      <c r="Q247" s="98">
        <v>43891</v>
      </c>
      <c r="T247" s="66" t="s">
        <v>42</v>
      </c>
    </row>
    <row r="248" spans="2:20" s="47" customFormat="1" x14ac:dyDescent="0.2">
      <c r="B248" s="69" t="s">
        <v>643</v>
      </c>
      <c r="C248" s="70"/>
      <c r="D248" s="71"/>
      <c r="E248" s="70"/>
      <c r="F248" s="71"/>
      <c r="G248" s="71"/>
      <c r="H248" s="71"/>
      <c r="I248" s="71"/>
      <c r="J248" s="70"/>
      <c r="K248" s="71"/>
      <c r="L248" s="70"/>
      <c r="M248" s="72">
        <f>M125+M201+M204+M232+M237+M241+M243+M244+M245+M246+M247</f>
        <v>7401286.3900000006</v>
      </c>
      <c r="N248" s="72">
        <f>N125+N201+N204+N232+N237+N241+N243+N244+N245+N246+N247</f>
        <v>1897765.7410256413</v>
      </c>
      <c r="O248" s="73"/>
      <c r="P248" s="70"/>
      <c r="Q248" s="71"/>
      <c r="R248" s="70"/>
      <c r="S248" s="71"/>
      <c r="T248" s="74"/>
    </row>
    <row r="249" spans="2:20" x14ac:dyDescent="0.2">
      <c r="O249" s="46"/>
    </row>
    <row r="250" spans="2:20" ht="12.75" x14ac:dyDescent="0.2">
      <c r="B250" s="61">
        <v>6</v>
      </c>
      <c r="C250" s="62"/>
      <c r="D250" s="63" t="s">
        <v>79</v>
      </c>
      <c r="E250" s="86"/>
      <c r="F250" s="63"/>
      <c r="G250" s="63"/>
      <c r="H250" s="63"/>
      <c r="I250" s="63"/>
      <c r="J250" s="63"/>
      <c r="K250" s="63"/>
      <c r="L250" s="63"/>
      <c r="M250" s="63"/>
      <c r="N250" s="90"/>
      <c r="O250" s="63"/>
      <c r="P250" s="63"/>
      <c r="Q250" s="97"/>
      <c r="R250" s="86"/>
      <c r="S250" s="63"/>
      <c r="T250" s="64"/>
    </row>
    <row r="251" spans="2:20" ht="11.25" customHeight="1" x14ac:dyDescent="0.2">
      <c r="B251" s="133" t="s">
        <v>58</v>
      </c>
      <c r="C251" s="129" t="s">
        <v>576</v>
      </c>
      <c r="D251" s="129" t="s">
        <v>646</v>
      </c>
      <c r="E251" s="45"/>
      <c r="F251" s="129" t="s">
        <v>577</v>
      </c>
      <c r="G251" s="129" t="s">
        <v>649</v>
      </c>
      <c r="H251" s="129" t="s">
        <v>491</v>
      </c>
      <c r="I251" s="129" t="s">
        <v>578</v>
      </c>
      <c r="J251" s="129" t="s">
        <v>62</v>
      </c>
      <c r="K251" s="129" t="s">
        <v>579</v>
      </c>
      <c r="L251" s="129" t="s">
        <v>64</v>
      </c>
      <c r="M251" s="132" t="s">
        <v>65</v>
      </c>
      <c r="N251" s="132"/>
      <c r="O251" s="132"/>
      <c r="P251" s="129" t="s">
        <v>66</v>
      </c>
      <c r="Q251" s="130" t="s">
        <v>67</v>
      </c>
      <c r="R251" s="130"/>
      <c r="S251" s="129" t="s">
        <v>68</v>
      </c>
      <c r="T251" s="131" t="s">
        <v>43</v>
      </c>
    </row>
    <row r="252" spans="2:20" ht="45" x14ac:dyDescent="0.2">
      <c r="B252" s="133"/>
      <c r="C252" s="129"/>
      <c r="D252" s="129"/>
      <c r="E252" s="45" t="s">
        <v>59</v>
      </c>
      <c r="F252" s="129"/>
      <c r="G252" s="129"/>
      <c r="H252" s="129"/>
      <c r="I252" s="129"/>
      <c r="J252" s="129"/>
      <c r="K252" s="129"/>
      <c r="L252" s="129"/>
      <c r="M252" s="43" t="s">
        <v>69</v>
      </c>
      <c r="N252" s="43" t="s">
        <v>70</v>
      </c>
      <c r="O252" s="44" t="s">
        <v>71</v>
      </c>
      <c r="P252" s="129"/>
      <c r="Q252" s="94" t="s">
        <v>72</v>
      </c>
      <c r="R252" s="100" t="s">
        <v>73</v>
      </c>
      <c r="S252" s="129"/>
      <c r="T252" s="131"/>
    </row>
    <row r="253" spans="2:20" x14ac:dyDescent="0.2">
      <c r="B253" s="78">
        <v>1</v>
      </c>
      <c r="C253" s="40" t="s">
        <v>627</v>
      </c>
      <c r="D253" s="40" t="s">
        <v>627</v>
      </c>
      <c r="F253" s="40" t="s">
        <v>627</v>
      </c>
      <c r="G253" s="40" t="s">
        <v>627</v>
      </c>
      <c r="H253" s="41" t="s">
        <v>454</v>
      </c>
      <c r="I253" s="40" t="s">
        <v>627</v>
      </c>
      <c r="J253" s="40" t="s">
        <v>647</v>
      </c>
      <c r="L253" s="40" t="str">
        <f>IF(M253&lt;=10000,Instruções!$D$29,Instruções!$D$28)</f>
        <v>CD</v>
      </c>
      <c r="M253" s="42">
        <v>2400</v>
      </c>
      <c r="N253" s="42">
        <f t="shared" ref="N253:N259" si="21">M253/3.9</f>
        <v>615.38461538461536</v>
      </c>
      <c r="O253" s="46">
        <v>1</v>
      </c>
      <c r="P253" s="40" t="s">
        <v>45</v>
      </c>
      <c r="T253" s="66" t="s">
        <v>42</v>
      </c>
    </row>
    <row r="254" spans="2:20" x14ac:dyDescent="0.2">
      <c r="B254" s="78">
        <v>1</v>
      </c>
      <c r="C254" s="40" t="s">
        <v>627</v>
      </c>
      <c r="D254" s="40" t="s">
        <v>627</v>
      </c>
      <c r="F254" s="40" t="s">
        <v>627</v>
      </c>
      <c r="G254" s="40" t="s">
        <v>627</v>
      </c>
      <c r="H254" s="41" t="s">
        <v>406</v>
      </c>
      <c r="I254" s="40" t="s">
        <v>627</v>
      </c>
      <c r="J254" s="40" t="s">
        <v>647</v>
      </c>
      <c r="L254" s="40" t="str">
        <f>IF(M254&lt;=10000,Instruções!$D$29,Instruções!$D$28)</f>
        <v>CD</v>
      </c>
      <c r="M254" s="42">
        <v>10000</v>
      </c>
      <c r="N254" s="42">
        <f t="shared" si="21"/>
        <v>2564.102564102564</v>
      </c>
      <c r="O254" s="46">
        <v>1</v>
      </c>
      <c r="P254" s="40" t="s">
        <v>45</v>
      </c>
      <c r="T254" s="66" t="s">
        <v>42</v>
      </c>
    </row>
    <row r="255" spans="2:20" x14ac:dyDescent="0.2">
      <c r="B255" s="78">
        <v>1</v>
      </c>
      <c r="C255" s="40" t="s">
        <v>627</v>
      </c>
      <c r="D255" s="40" t="s">
        <v>627</v>
      </c>
      <c r="F255" s="40" t="s">
        <v>627</v>
      </c>
      <c r="G255" s="40" t="s">
        <v>627</v>
      </c>
      <c r="H255" s="41" t="s">
        <v>407</v>
      </c>
      <c r="I255" s="40" t="s">
        <v>627</v>
      </c>
      <c r="J255" s="40" t="s">
        <v>647</v>
      </c>
      <c r="L255" s="40" t="str">
        <f>IF(M255&lt;=10000,Instruções!$D$29,Instruções!$D$28)</f>
        <v>CD</v>
      </c>
      <c r="M255" s="42">
        <v>3200</v>
      </c>
      <c r="N255" s="42">
        <f t="shared" si="21"/>
        <v>820.51282051282055</v>
      </c>
      <c r="O255" s="46">
        <v>1</v>
      </c>
      <c r="P255" s="40" t="s">
        <v>45</v>
      </c>
      <c r="T255" s="66" t="s">
        <v>42</v>
      </c>
    </row>
    <row r="256" spans="2:20" x14ac:dyDescent="0.2">
      <c r="B256" s="78">
        <v>1</v>
      </c>
      <c r="C256" s="40" t="s">
        <v>627</v>
      </c>
      <c r="D256" s="40" t="s">
        <v>627</v>
      </c>
      <c r="F256" s="40" t="s">
        <v>627</v>
      </c>
      <c r="G256" s="40" t="s">
        <v>627</v>
      </c>
      <c r="H256" s="41" t="s">
        <v>455</v>
      </c>
      <c r="I256" s="40" t="s">
        <v>627</v>
      </c>
      <c r="J256" s="40" t="s">
        <v>647</v>
      </c>
      <c r="L256" s="40" t="str">
        <f>IF(M256&lt;=10000,Instruções!$D$29,Instruções!$D$28)</f>
        <v>CD</v>
      </c>
      <c r="M256" s="42">
        <v>500</v>
      </c>
      <c r="N256" s="42">
        <f t="shared" si="21"/>
        <v>128.2051282051282</v>
      </c>
      <c r="O256" s="46">
        <v>1</v>
      </c>
      <c r="P256" s="40" t="s">
        <v>45</v>
      </c>
      <c r="T256" s="66" t="s">
        <v>42</v>
      </c>
    </row>
    <row r="257" spans="2:20" x14ac:dyDescent="0.2">
      <c r="B257" s="78">
        <v>1</v>
      </c>
      <c r="C257" s="40" t="s">
        <v>627</v>
      </c>
      <c r="D257" s="40" t="s">
        <v>627</v>
      </c>
      <c r="F257" s="40" t="s">
        <v>627</v>
      </c>
      <c r="G257" s="40" t="s">
        <v>627</v>
      </c>
      <c r="H257" s="41" t="s">
        <v>456</v>
      </c>
      <c r="I257" s="40" t="s">
        <v>627</v>
      </c>
      <c r="J257" s="40" t="s">
        <v>647</v>
      </c>
      <c r="L257" s="40" t="str">
        <f>IF(M257&lt;=10000,Instruções!$D$29,Instruções!$D$28)</f>
        <v>CD</v>
      </c>
      <c r="M257" s="42">
        <v>10000</v>
      </c>
      <c r="N257" s="42">
        <f t="shared" si="21"/>
        <v>2564.102564102564</v>
      </c>
      <c r="O257" s="46">
        <v>1</v>
      </c>
      <c r="P257" s="40" t="s">
        <v>45</v>
      </c>
      <c r="T257" s="66" t="s">
        <v>42</v>
      </c>
    </row>
    <row r="258" spans="2:20" x14ac:dyDescent="0.2">
      <c r="B258" s="78">
        <v>1</v>
      </c>
      <c r="C258" s="40" t="s">
        <v>627</v>
      </c>
      <c r="D258" s="40" t="s">
        <v>627</v>
      </c>
      <c r="F258" s="40" t="s">
        <v>627</v>
      </c>
      <c r="G258" s="40" t="s">
        <v>627</v>
      </c>
      <c r="H258" s="41" t="s">
        <v>457</v>
      </c>
      <c r="I258" s="40" t="s">
        <v>627</v>
      </c>
      <c r="J258" s="40" t="s">
        <v>647</v>
      </c>
      <c r="L258" s="40" t="str">
        <f>IF(M258&lt;=10000,Instruções!$D$29,Instruções!$D$28)</f>
        <v>CD</v>
      </c>
      <c r="M258" s="42">
        <v>8000</v>
      </c>
      <c r="N258" s="42">
        <f t="shared" si="21"/>
        <v>2051.2820512820513</v>
      </c>
      <c r="O258" s="46">
        <v>1</v>
      </c>
      <c r="P258" s="40" t="s">
        <v>45</v>
      </c>
      <c r="T258" s="66" t="s">
        <v>42</v>
      </c>
    </row>
    <row r="259" spans="2:20" x14ac:dyDescent="0.2">
      <c r="B259" s="78">
        <v>1</v>
      </c>
      <c r="C259" s="40" t="s">
        <v>627</v>
      </c>
      <c r="D259" s="40" t="s">
        <v>627</v>
      </c>
      <c r="F259" s="40" t="s">
        <v>627</v>
      </c>
      <c r="G259" s="40" t="s">
        <v>627</v>
      </c>
      <c r="H259" s="41" t="s">
        <v>408</v>
      </c>
      <c r="I259" s="40" t="s">
        <v>627</v>
      </c>
      <c r="J259" s="40" t="s">
        <v>647</v>
      </c>
      <c r="L259" s="40" t="str">
        <f>IF(M259&lt;=10000,Instruções!$D$29,Instruções!$D$28)</f>
        <v>Shopping</v>
      </c>
      <c r="M259" s="42">
        <v>23000</v>
      </c>
      <c r="N259" s="42">
        <f t="shared" si="21"/>
        <v>5897.4358974358975</v>
      </c>
      <c r="O259" s="46">
        <v>1</v>
      </c>
      <c r="P259" s="40" t="s">
        <v>45</v>
      </c>
      <c r="T259" s="66" t="s">
        <v>42</v>
      </c>
    </row>
    <row r="260" spans="2:20" x14ac:dyDescent="0.2">
      <c r="B260" s="67" t="s">
        <v>629</v>
      </c>
      <c r="C260" s="54"/>
      <c r="D260" s="53"/>
      <c r="E260" s="54"/>
      <c r="F260" s="53"/>
      <c r="G260" s="53"/>
      <c r="H260" s="53"/>
      <c r="I260" s="53"/>
      <c r="J260" s="54"/>
      <c r="K260" s="53"/>
      <c r="L260" s="54"/>
      <c r="M260" s="55">
        <f>SUM(M253:M259)</f>
        <v>57100</v>
      </c>
      <c r="N260" s="55">
        <f>SUM(N253:N259)</f>
        <v>14641.025641025641</v>
      </c>
      <c r="O260" s="56"/>
      <c r="P260" s="54"/>
      <c r="Q260" s="53"/>
      <c r="R260" s="54"/>
      <c r="S260" s="53"/>
      <c r="T260" s="68"/>
    </row>
    <row r="261" spans="2:20" x14ac:dyDescent="0.2">
      <c r="B261" s="78">
        <v>2</v>
      </c>
      <c r="C261" s="40" t="s">
        <v>627</v>
      </c>
      <c r="D261" s="40" t="s">
        <v>627</v>
      </c>
      <c r="F261" s="40" t="s">
        <v>627</v>
      </c>
      <c r="G261" s="40" t="s">
        <v>627</v>
      </c>
      <c r="H261" s="41" t="s">
        <v>478</v>
      </c>
      <c r="I261" s="40" t="s">
        <v>627</v>
      </c>
      <c r="J261" s="40" t="s">
        <v>647</v>
      </c>
      <c r="L261" s="40" t="str">
        <f>IF(M261&lt;=10000,Instruções!$D$29,Instruções!$D$28)</f>
        <v>CD</v>
      </c>
      <c r="M261" s="42">
        <v>4000</v>
      </c>
      <c r="N261" s="42">
        <f>M261/3.9</f>
        <v>1025.6410256410256</v>
      </c>
      <c r="O261" s="46">
        <v>1</v>
      </c>
      <c r="P261" s="40" t="s">
        <v>45</v>
      </c>
      <c r="T261" s="66" t="s">
        <v>42</v>
      </c>
    </row>
    <row r="262" spans="2:20" x14ac:dyDescent="0.2">
      <c r="B262" s="78">
        <v>2</v>
      </c>
      <c r="C262" s="40" t="s">
        <v>627</v>
      </c>
      <c r="D262" s="40" t="s">
        <v>627</v>
      </c>
      <c r="F262" s="40" t="s">
        <v>627</v>
      </c>
      <c r="G262" s="40" t="s">
        <v>627</v>
      </c>
      <c r="H262" s="41" t="s">
        <v>415</v>
      </c>
      <c r="I262" s="40" t="s">
        <v>627</v>
      </c>
      <c r="J262" s="40" t="s">
        <v>647</v>
      </c>
      <c r="L262" s="40" t="str">
        <f>IF(M262&lt;=10000,Instruções!$D$29,Instruções!$D$28)</f>
        <v>CD</v>
      </c>
      <c r="M262" s="42">
        <v>4200</v>
      </c>
      <c r="N262" s="42">
        <f t="shared" ref="N262:N325" si="22">M262/3.9</f>
        <v>1076.9230769230769</v>
      </c>
      <c r="O262" s="46">
        <v>1</v>
      </c>
      <c r="P262" s="40" t="s">
        <v>45</v>
      </c>
      <c r="T262" s="66" t="s">
        <v>42</v>
      </c>
    </row>
    <row r="263" spans="2:20" x14ac:dyDescent="0.2">
      <c r="B263" s="78">
        <v>2</v>
      </c>
      <c r="C263" s="40" t="s">
        <v>627</v>
      </c>
      <c r="D263" s="40" t="s">
        <v>627</v>
      </c>
      <c r="F263" s="40" t="s">
        <v>627</v>
      </c>
      <c r="G263" s="40" t="s">
        <v>627</v>
      </c>
      <c r="H263" s="41" t="s">
        <v>479</v>
      </c>
      <c r="I263" s="40" t="s">
        <v>627</v>
      </c>
      <c r="J263" s="40" t="s">
        <v>647</v>
      </c>
      <c r="L263" s="40" t="str">
        <f>IF(M263&lt;=10000,Instruções!$D$29,Instruções!$D$28)</f>
        <v>CD</v>
      </c>
      <c r="M263" s="42">
        <v>2100</v>
      </c>
      <c r="N263" s="42">
        <f t="shared" si="22"/>
        <v>538.46153846153845</v>
      </c>
      <c r="O263" s="46">
        <v>1</v>
      </c>
      <c r="P263" s="40" t="s">
        <v>45</v>
      </c>
      <c r="T263" s="66" t="s">
        <v>42</v>
      </c>
    </row>
    <row r="264" spans="2:20" x14ac:dyDescent="0.2">
      <c r="B264" s="78">
        <v>2</v>
      </c>
      <c r="C264" s="40" t="s">
        <v>627</v>
      </c>
      <c r="D264" s="40" t="s">
        <v>627</v>
      </c>
      <c r="F264" s="40" t="s">
        <v>627</v>
      </c>
      <c r="G264" s="40" t="s">
        <v>627</v>
      </c>
      <c r="H264" s="41" t="s">
        <v>416</v>
      </c>
      <c r="I264" s="40" t="s">
        <v>627</v>
      </c>
      <c r="J264" s="40" t="s">
        <v>647</v>
      </c>
      <c r="L264" s="40" t="str">
        <f>IF(M264&lt;=10000,Instruções!$D$29,Instruções!$D$28)</f>
        <v>Shopping</v>
      </c>
      <c r="M264" s="42">
        <v>48100</v>
      </c>
      <c r="N264" s="42">
        <f t="shared" si="22"/>
        <v>12333.333333333334</v>
      </c>
      <c r="O264" s="46">
        <v>1</v>
      </c>
      <c r="P264" s="40" t="s">
        <v>45</v>
      </c>
      <c r="T264" s="66" t="s">
        <v>42</v>
      </c>
    </row>
    <row r="265" spans="2:20" x14ac:dyDescent="0.2">
      <c r="B265" s="78">
        <v>2</v>
      </c>
      <c r="C265" s="40" t="s">
        <v>627</v>
      </c>
      <c r="D265" s="40" t="s">
        <v>627</v>
      </c>
      <c r="F265" s="40" t="s">
        <v>627</v>
      </c>
      <c r="G265" s="40" t="s">
        <v>627</v>
      </c>
      <c r="H265" s="41" t="s">
        <v>417</v>
      </c>
      <c r="I265" s="40" t="s">
        <v>627</v>
      </c>
      <c r="J265" s="40" t="s">
        <v>647</v>
      </c>
      <c r="L265" s="40" t="str">
        <f>IF(M265&lt;=10000,Instruções!$D$29,Instruções!$D$28)</f>
        <v>Shopping</v>
      </c>
      <c r="M265" s="42">
        <v>522000</v>
      </c>
      <c r="N265" s="42">
        <f t="shared" si="22"/>
        <v>133846.15384615384</v>
      </c>
      <c r="O265" s="46">
        <v>1</v>
      </c>
      <c r="P265" s="40" t="s">
        <v>45</v>
      </c>
      <c r="T265" s="66" t="s">
        <v>42</v>
      </c>
    </row>
    <row r="266" spans="2:20" x14ac:dyDescent="0.2">
      <c r="B266" s="78">
        <v>2</v>
      </c>
      <c r="C266" s="40" t="s">
        <v>627</v>
      </c>
      <c r="D266" s="40" t="s">
        <v>627</v>
      </c>
      <c r="F266" s="40" t="s">
        <v>627</v>
      </c>
      <c r="G266" s="40" t="s">
        <v>627</v>
      </c>
      <c r="H266" s="41" t="s">
        <v>474</v>
      </c>
      <c r="I266" s="40" t="s">
        <v>627</v>
      </c>
      <c r="J266" s="40" t="s">
        <v>647</v>
      </c>
      <c r="L266" s="40" t="str">
        <f>IF(M266&lt;=10000,Instruções!$D$29,Instruções!$D$28)</f>
        <v>Shopping</v>
      </c>
      <c r="M266" s="42">
        <v>33000</v>
      </c>
      <c r="N266" s="42">
        <f t="shared" si="22"/>
        <v>8461.538461538461</v>
      </c>
      <c r="O266" s="46">
        <v>1</v>
      </c>
      <c r="P266" s="40" t="s">
        <v>45</v>
      </c>
      <c r="T266" s="66" t="s">
        <v>42</v>
      </c>
    </row>
    <row r="267" spans="2:20" x14ac:dyDescent="0.2">
      <c r="B267" s="78">
        <v>2</v>
      </c>
      <c r="C267" s="40" t="s">
        <v>627</v>
      </c>
      <c r="D267" s="40" t="s">
        <v>627</v>
      </c>
      <c r="F267" s="40" t="s">
        <v>627</v>
      </c>
      <c r="G267" s="40" t="s">
        <v>627</v>
      </c>
      <c r="H267" s="41" t="s">
        <v>418</v>
      </c>
      <c r="I267" s="40" t="s">
        <v>627</v>
      </c>
      <c r="J267" s="40" t="s">
        <v>647</v>
      </c>
      <c r="L267" s="40" t="str">
        <f>IF(M267&lt;=10000,Instruções!$D$29,Instruções!$D$28)</f>
        <v>CD</v>
      </c>
      <c r="M267" s="42">
        <v>5000</v>
      </c>
      <c r="N267" s="42">
        <f t="shared" si="22"/>
        <v>1282.051282051282</v>
      </c>
      <c r="O267" s="46">
        <v>1</v>
      </c>
      <c r="P267" s="40" t="s">
        <v>45</v>
      </c>
      <c r="T267" s="66" t="s">
        <v>42</v>
      </c>
    </row>
    <row r="268" spans="2:20" x14ac:dyDescent="0.2">
      <c r="B268" s="78">
        <v>2</v>
      </c>
      <c r="C268" s="40" t="s">
        <v>627</v>
      </c>
      <c r="D268" s="40" t="s">
        <v>627</v>
      </c>
      <c r="F268" s="40" t="s">
        <v>627</v>
      </c>
      <c r="G268" s="40" t="s">
        <v>627</v>
      </c>
      <c r="H268" s="41" t="s">
        <v>419</v>
      </c>
      <c r="I268" s="40" t="s">
        <v>627</v>
      </c>
      <c r="J268" s="40" t="s">
        <v>647</v>
      </c>
      <c r="L268" s="40" t="str">
        <f>IF(M268&lt;=10000,Instruções!$D$29,Instruções!$D$28)</f>
        <v>CD</v>
      </c>
      <c r="M268" s="42">
        <v>600</v>
      </c>
      <c r="N268" s="42">
        <f t="shared" si="22"/>
        <v>153.84615384615384</v>
      </c>
      <c r="O268" s="46">
        <v>1</v>
      </c>
      <c r="P268" s="40" t="s">
        <v>45</v>
      </c>
      <c r="T268" s="66" t="s">
        <v>42</v>
      </c>
    </row>
    <row r="269" spans="2:20" x14ac:dyDescent="0.2">
      <c r="B269" s="78">
        <v>2</v>
      </c>
      <c r="C269" s="40" t="s">
        <v>627</v>
      </c>
      <c r="D269" s="40" t="s">
        <v>627</v>
      </c>
      <c r="F269" s="40" t="s">
        <v>627</v>
      </c>
      <c r="G269" s="40" t="s">
        <v>627</v>
      </c>
      <c r="H269" s="41" t="s">
        <v>480</v>
      </c>
      <c r="I269" s="40" t="s">
        <v>627</v>
      </c>
      <c r="J269" s="40" t="s">
        <v>647</v>
      </c>
      <c r="L269" s="40" t="str">
        <f>IF(M269&lt;=10000,Instruções!$D$29,Instruções!$D$28)</f>
        <v>CD</v>
      </c>
      <c r="M269" s="42">
        <v>3550</v>
      </c>
      <c r="N269" s="42">
        <f t="shared" si="22"/>
        <v>910.25641025641028</v>
      </c>
      <c r="O269" s="46">
        <v>1</v>
      </c>
      <c r="P269" s="40" t="s">
        <v>45</v>
      </c>
      <c r="T269" s="66" t="s">
        <v>42</v>
      </c>
    </row>
    <row r="270" spans="2:20" x14ac:dyDescent="0.2">
      <c r="B270" s="78">
        <v>2</v>
      </c>
      <c r="C270" s="40" t="s">
        <v>627</v>
      </c>
      <c r="D270" s="40" t="s">
        <v>627</v>
      </c>
      <c r="F270" s="40" t="s">
        <v>627</v>
      </c>
      <c r="G270" s="40" t="s">
        <v>627</v>
      </c>
      <c r="H270" s="41" t="s">
        <v>420</v>
      </c>
      <c r="I270" s="40" t="s">
        <v>627</v>
      </c>
      <c r="J270" s="40" t="s">
        <v>647</v>
      </c>
      <c r="L270" s="40" t="str">
        <f>IF(M270&lt;=10000,Instruções!$D$29,Instruções!$D$28)</f>
        <v>CD</v>
      </c>
      <c r="M270" s="42">
        <v>1600</v>
      </c>
      <c r="N270" s="42">
        <f t="shared" si="22"/>
        <v>410.25641025641028</v>
      </c>
      <c r="O270" s="46">
        <v>1</v>
      </c>
      <c r="P270" s="40" t="s">
        <v>45</v>
      </c>
      <c r="T270" s="66" t="s">
        <v>42</v>
      </c>
    </row>
    <row r="271" spans="2:20" x14ac:dyDescent="0.2">
      <c r="B271" s="78">
        <v>2</v>
      </c>
      <c r="C271" s="40" t="s">
        <v>627</v>
      </c>
      <c r="D271" s="40" t="s">
        <v>627</v>
      </c>
      <c r="F271" s="40" t="s">
        <v>627</v>
      </c>
      <c r="G271" s="40" t="s">
        <v>627</v>
      </c>
      <c r="H271" s="41" t="s">
        <v>421</v>
      </c>
      <c r="I271" s="40" t="s">
        <v>627</v>
      </c>
      <c r="J271" s="40" t="s">
        <v>647</v>
      </c>
      <c r="L271" s="40" t="str">
        <f>IF(M271&lt;=10000,Instruções!$D$29,Instruções!$D$28)</f>
        <v>CD</v>
      </c>
      <c r="M271" s="42">
        <v>1900</v>
      </c>
      <c r="N271" s="42">
        <f t="shared" si="22"/>
        <v>487.17948717948718</v>
      </c>
      <c r="O271" s="46">
        <v>1</v>
      </c>
      <c r="P271" s="40" t="s">
        <v>45</v>
      </c>
      <c r="T271" s="66" t="s">
        <v>42</v>
      </c>
    </row>
    <row r="272" spans="2:20" x14ac:dyDescent="0.2">
      <c r="B272" s="78">
        <v>2</v>
      </c>
      <c r="C272" s="40" t="s">
        <v>627</v>
      </c>
      <c r="D272" s="40" t="s">
        <v>627</v>
      </c>
      <c r="F272" s="40" t="s">
        <v>627</v>
      </c>
      <c r="G272" s="40" t="s">
        <v>627</v>
      </c>
      <c r="H272" s="41" t="s">
        <v>422</v>
      </c>
      <c r="I272" s="40" t="s">
        <v>627</v>
      </c>
      <c r="J272" s="40" t="s">
        <v>647</v>
      </c>
      <c r="L272" s="40" t="str">
        <f>IF(M272&lt;=10000,Instruções!$D$29,Instruções!$D$28)</f>
        <v>Shopping</v>
      </c>
      <c r="M272" s="42">
        <v>19500</v>
      </c>
      <c r="N272" s="42">
        <f t="shared" si="22"/>
        <v>5000</v>
      </c>
      <c r="O272" s="46">
        <v>1</v>
      </c>
      <c r="P272" s="40" t="s">
        <v>45</v>
      </c>
      <c r="T272" s="66" t="s">
        <v>42</v>
      </c>
    </row>
    <row r="273" spans="2:20" x14ac:dyDescent="0.2">
      <c r="B273" s="78">
        <v>2</v>
      </c>
      <c r="C273" s="40" t="s">
        <v>627</v>
      </c>
      <c r="D273" s="40" t="s">
        <v>627</v>
      </c>
      <c r="F273" s="40" t="s">
        <v>627</v>
      </c>
      <c r="G273" s="40" t="s">
        <v>627</v>
      </c>
      <c r="H273" s="41" t="s">
        <v>459</v>
      </c>
      <c r="I273" s="40" t="s">
        <v>627</v>
      </c>
      <c r="J273" s="40" t="s">
        <v>647</v>
      </c>
      <c r="L273" s="40" t="str">
        <f>IF(M273&lt;=10000,Instruções!$D$29,Instruções!$D$28)</f>
        <v>Shopping</v>
      </c>
      <c r="M273" s="42">
        <v>30000</v>
      </c>
      <c r="N273" s="42">
        <f t="shared" si="22"/>
        <v>7692.3076923076924</v>
      </c>
      <c r="O273" s="46">
        <v>1</v>
      </c>
      <c r="P273" s="40" t="s">
        <v>45</v>
      </c>
      <c r="T273" s="66" t="s">
        <v>42</v>
      </c>
    </row>
    <row r="274" spans="2:20" x14ac:dyDescent="0.2">
      <c r="B274" s="78">
        <v>2</v>
      </c>
      <c r="C274" s="40" t="s">
        <v>627</v>
      </c>
      <c r="D274" s="40" t="s">
        <v>627</v>
      </c>
      <c r="F274" s="40" t="s">
        <v>627</v>
      </c>
      <c r="G274" s="40" t="s">
        <v>627</v>
      </c>
      <c r="H274" s="41" t="s">
        <v>460</v>
      </c>
      <c r="I274" s="40" t="s">
        <v>627</v>
      </c>
      <c r="J274" s="40" t="s">
        <v>647</v>
      </c>
      <c r="L274" s="40" t="str">
        <f>IF(M274&lt;=10000,Instruções!$D$29,Instruções!$D$28)</f>
        <v>CD</v>
      </c>
      <c r="M274" s="42">
        <v>8600</v>
      </c>
      <c r="N274" s="42">
        <f t="shared" si="22"/>
        <v>2205.1282051282051</v>
      </c>
      <c r="O274" s="46">
        <v>1</v>
      </c>
      <c r="P274" s="40" t="s">
        <v>45</v>
      </c>
      <c r="T274" s="66" t="s">
        <v>42</v>
      </c>
    </row>
    <row r="275" spans="2:20" x14ac:dyDescent="0.2">
      <c r="B275" s="78">
        <v>2</v>
      </c>
      <c r="C275" s="40" t="s">
        <v>627</v>
      </c>
      <c r="D275" s="40" t="s">
        <v>627</v>
      </c>
      <c r="F275" s="40" t="s">
        <v>627</v>
      </c>
      <c r="G275" s="40" t="s">
        <v>627</v>
      </c>
      <c r="H275" s="41" t="s">
        <v>409</v>
      </c>
      <c r="I275" s="40" t="s">
        <v>627</v>
      </c>
      <c r="J275" s="40" t="s">
        <v>647</v>
      </c>
      <c r="L275" s="40" t="str">
        <f>IF(M275&lt;=10000,Instruções!$D$29,Instruções!$D$28)</f>
        <v>Shopping</v>
      </c>
      <c r="M275" s="42">
        <v>73640</v>
      </c>
      <c r="N275" s="42">
        <f t="shared" si="22"/>
        <v>18882.051282051281</v>
      </c>
      <c r="O275" s="46">
        <v>1</v>
      </c>
      <c r="P275" s="40" t="s">
        <v>45</v>
      </c>
      <c r="T275" s="66" t="s">
        <v>42</v>
      </c>
    </row>
    <row r="276" spans="2:20" x14ac:dyDescent="0.2">
      <c r="B276" s="78">
        <v>2</v>
      </c>
      <c r="C276" s="40" t="s">
        <v>627</v>
      </c>
      <c r="D276" s="40" t="s">
        <v>627</v>
      </c>
      <c r="F276" s="40" t="s">
        <v>627</v>
      </c>
      <c r="G276" s="40" t="s">
        <v>627</v>
      </c>
      <c r="H276" s="41" t="s">
        <v>461</v>
      </c>
      <c r="I276" s="40" t="s">
        <v>627</v>
      </c>
      <c r="J276" s="40" t="s">
        <v>647</v>
      </c>
      <c r="L276" s="40" t="str">
        <f>IF(M276&lt;=10000,Instruções!$D$29,Instruções!$D$28)</f>
        <v>CD</v>
      </c>
      <c r="M276" s="42">
        <v>8800</v>
      </c>
      <c r="N276" s="42">
        <f t="shared" si="22"/>
        <v>2256.4102564102564</v>
      </c>
      <c r="O276" s="46">
        <v>1</v>
      </c>
      <c r="P276" s="40" t="s">
        <v>45</v>
      </c>
      <c r="T276" s="66" t="s">
        <v>42</v>
      </c>
    </row>
    <row r="277" spans="2:20" x14ac:dyDescent="0.2">
      <c r="B277" s="78">
        <v>2</v>
      </c>
      <c r="C277" s="40" t="s">
        <v>627</v>
      </c>
      <c r="D277" s="40" t="s">
        <v>627</v>
      </c>
      <c r="F277" s="40" t="s">
        <v>627</v>
      </c>
      <c r="G277" s="40" t="s">
        <v>627</v>
      </c>
      <c r="H277" s="41" t="s">
        <v>423</v>
      </c>
      <c r="I277" s="40" t="s">
        <v>627</v>
      </c>
      <c r="J277" s="40" t="s">
        <v>647</v>
      </c>
      <c r="L277" s="40" t="str">
        <f>IF(M277&lt;=10000,Instruções!$D$29,Instruções!$D$28)</f>
        <v>CD</v>
      </c>
      <c r="M277" s="42">
        <v>400</v>
      </c>
      <c r="N277" s="42">
        <f t="shared" si="22"/>
        <v>102.56410256410257</v>
      </c>
      <c r="O277" s="46">
        <v>1</v>
      </c>
      <c r="P277" s="40" t="s">
        <v>45</v>
      </c>
      <c r="T277" s="66" t="s">
        <v>42</v>
      </c>
    </row>
    <row r="278" spans="2:20" x14ac:dyDescent="0.2">
      <c r="B278" s="78">
        <v>2</v>
      </c>
      <c r="C278" s="40" t="s">
        <v>627</v>
      </c>
      <c r="D278" s="40" t="s">
        <v>627</v>
      </c>
      <c r="F278" s="40" t="s">
        <v>627</v>
      </c>
      <c r="G278" s="40" t="s">
        <v>627</v>
      </c>
      <c r="H278" s="41" t="s">
        <v>424</v>
      </c>
      <c r="I278" s="40" t="s">
        <v>627</v>
      </c>
      <c r="J278" s="40" t="s">
        <v>647</v>
      </c>
      <c r="L278" s="40" t="str">
        <f>IF(M278&lt;=10000,Instruções!$D$29,Instruções!$D$28)</f>
        <v>CD</v>
      </c>
      <c r="M278" s="42">
        <v>6350</v>
      </c>
      <c r="N278" s="42">
        <f t="shared" si="22"/>
        <v>1628.2051282051282</v>
      </c>
      <c r="O278" s="46">
        <v>1</v>
      </c>
      <c r="P278" s="40" t="s">
        <v>45</v>
      </c>
      <c r="T278" s="66" t="s">
        <v>42</v>
      </c>
    </row>
    <row r="279" spans="2:20" x14ac:dyDescent="0.2">
      <c r="B279" s="78">
        <v>2</v>
      </c>
      <c r="C279" s="40" t="s">
        <v>627</v>
      </c>
      <c r="D279" s="40" t="s">
        <v>627</v>
      </c>
      <c r="F279" s="40" t="s">
        <v>627</v>
      </c>
      <c r="G279" s="40" t="s">
        <v>627</v>
      </c>
      <c r="H279" s="41" t="s">
        <v>425</v>
      </c>
      <c r="I279" s="40" t="s">
        <v>627</v>
      </c>
      <c r="J279" s="40" t="s">
        <v>647</v>
      </c>
      <c r="L279" s="40" t="str">
        <f>IF(M279&lt;=10000,Instruções!$D$29,Instruções!$D$28)</f>
        <v>CD</v>
      </c>
      <c r="M279" s="42">
        <v>2400</v>
      </c>
      <c r="N279" s="42">
        <f t="shared" si="22"/>
        <v>615.38461538461536</v>
      </c>
      <c r="O279" s="46">
        <v>1</v>
      </c>
      <c r="P279" s="40" t="s">
        <v>45</v>
      </c>
      <c r="T279" s="66" t="s">
        <v>42</v>
      </c>
    </row>
    <row r="280" spans="2:20" x14ac:dyDescent="0.2">
      <c r="B280" s="78">
        <v>2</v>
      </c>
      <c r="C280" s="40" t="s">
        <v>627</v>
      </c>
      <c r="D280" s="40" t="s">
        <v>627</v>
      </c>
      <c r="F280" s="40" t="s">
        <v>627</v>
      </c>
      <c r="G280" s="40" t="s">
        <v>627</v>
      </c>
      <c r="H280" s="41" t="s">
        <v>426</v>
      </c>
      <c r="I280" s="40" t="s">
        <v>627</v>
      </c>
      <c r="J280" s="40" t="s">
        <v>647</v>
      </c>
      <c r="L280" s="40" t="str">
        <f>IF(M280&lt;=10000,Instruções!$D$29,Instruções!$D$28)</f>
        <v>CD</v>
      </c>
      <c r="M280" s="42">
        <v>3798</v>
      </c>
      <c r="N280" s="42">
        <f t="shared" si="22"/>
        <v>973.84615384615392</v>
      </c>
      <c r="O280" s="46">
        <v>1</v>
      </c>
      <c r="P280" s="40" t="s">
        <v>45</v>
      </c>
      <c r="T280" s="66" t="s">
        <v>42</v>
      </c>
    </row>
    <row r="281" spans="2:20" x14ac:dyDescent="0.2">
      <c r="B281" s="78">
        <v>2</v>
      </c>
      <c r="C281" s="40" t="s">
        <v>627</v>
      </c>
      <c r="D281" s="40" t="s">
        <v>627</v>
      </c>
      <c r="F281" s="40" t="s">
        <v>627</v>
      </c>
      <c r="G281" s="40" t="s">
        <v>627</v>
      </c>
      <c r="H281" s="41" t="s">
        <v>454</v>
      </c>
      <c r="I281" s="40" t="s">
        <v>627</v>
      </c>
      <c r="J281" s="40" t="s">
        <v>647</v>
      </c>
      <c r="L281" s="40" t="str">
        <f>IF(M281&lt;=10000,Instruções!$D$29,Instruções!$D$28)</f>
        <v>Shopping</v>
      </c>
      <c r="M281" s="42">
        <v>34422</v>
      </c>
      <c r="N281" s="42">
        <f t="shared" si="22"/>
        <v>8826.1538461538457</v>
      </c>
      <c r="O281" s="46">
        <v>1</v>
      </c>
      <c r="P281" s="40" t="s">
        <v>45</v>
      </c>
      <c r="T281" s="66" t="s">
        <v>42</v>
      </c>
    </row>
    <row r="282" spans="2:20" x14ac:dyDescent="0.2">
      <c r="B282" s="78">
        <v>2</v>
      </c>
      <c r="C282" s="40" t="s">
        <v>627</v>
      </c>
      <c r="D282" s="40" t="s">
        <v>627</v>
      </c>
      <c r="F282" s="40" t="s">
        <v>627</v>
      </c>
      <c r="G282" s="40" t="s">
        <v>627</v>
      </c>
      <c r="H282" s="41" t="s">
        <v>462</v>
      </c>
      <c r="I282" s="40" t="s">
        <v>627</v>
      </c>
      <c r="J282" s="40" t="s">
        <v>647</v>
      </c>
      <c r="L282" s="40" t="str">
        <f>IF(M282&lt;=10000,Instruções!$D$29,Instruções!$D$28)</f>
        <v>CD</v>
      </c>
      <c r="M282" s="42">
        <v>4800</v>
      </c>
      <c r="N282" s="42">
        <f t="shared" si="22"/>
        <v>1230.7692307692307</v>
      </c>
      <c r="O282" s="46">
        <v>1</v>
      </c>
      <c r="P282" s="40" t="s">
        <v>45</v>
      </c>
      <c r="T282" s="66" t="s">
        <v>42</v>
      </c>
    </row>
    <row r="283" spans="2:20" x14ac:dyDescent="0.2">
      <c r="B283" s="78">
        <v>2</v>
      </c>
      <c r="C283" s="40" t="s">
        <v>627</v>
      </c>
      <c r="D283" s="40" t="s">
        <v>627</v>
      </c>
      <c r="F283" s="40" t="s">
        <v>627</v>
      </c>
      <c r="G283" s="40" t="s">
        <v>627</v>
      </c>
      <c r="H283" s="41" t="s">
        <v>446</v>
      </c>
      <c r="I283" s="40" t="s">
        <v>627</v>
      </c>
      <c r="J283" s="40" t="s">
        <v>647</v>
      </c>
      <c r="L283" s="40" t="str">
        <f>IF(M283&lt;=10000,Instruções!$D$29,Instruções!$D$28)</f>
        <v>CD</v>
      </c>
      <c r="M283" s="42">
        <v>300</v>
      </c>
      <c r="N283" s="42">
        <f t="shared" si="22"/>
        <v>76.92307692307692</v>
      </c>
      <c r="O283" s="46">
        <v>1</v>
      </c>
      <c r="P283" s="40" t="s">
        <v>45</v>
      </c>
      <c r="T283" s="66" t="s">
        <v>42</v>
      </c>
    </row>
    <row r="284" spans="2:20" x14ac:dyDescent="0.2">
      <c r="B284" s="78">
        <v>2</v>
      </c>
      <c r="C284" s="40" t="s">
        <v>627</v>
      </c>
      <c r="D284" s="40" t="s">
        <v>627</v>
      </c>
      <c r="F284" s="40" t="s">
        <v>627</v>
      </c>
      <c r="G284" s="40" t="s">
        <v>627</v>
      </c>
      <c r="H284" s="41" t="s">
        <v>427</v>
      </c>
      <c r="I284" s="40" t="s">
        <v>627</v>
      </c>
      <c r="J284" s="40" t="s">
        <v>647</v>
      </c>
      <c r="L284" s="40" t="str">
        <f>IF(M284&lt;=10000,Instruções!$D$29,Instruções!$D$28)</f>
        <v>Shopping</v>
      </c>
      <c r="M284" s="42">
        <v>26000</v>
      </c>
      <c r="N284" s="42">
        <f t="shared" si="22"/>
        <v>6666.666666666667</v>
      </c>
      <c r="O284" s="46">
        <v>1</v>
      </c>
      <c r="P284" s="40" t="s">
        <v>45</v>
      </c>
      <c r="T284" s="66" t="s">
        <v>42</v>
      </c>
    </row>
    <row r="285" spans="2:20" x14ac:dyDescent="0.2">
      <c r="B285" s="78">
        <v>2</v>
      </c>
      <c r="C285" s="40" t="s">
        <v>627</v>
      </c>
      <c r="D285" s="40" t="s">
        <v>627</v>
      </c>
      <c r="F285" s="40" t="s">
        <v>627</v>
      </c>
      <c r="G285" s="40" t="s">
        <v>627</v>
      </c>
      <c r="H285" s="41" t="s">
        <v>475</v>
      </c>
      <c r="I285" s="40" t="s">
        <v>627</v>
      </c>
      <c r="J285" s="40" t="s">
        <v>647</v>
      </c>
      <c r="L285" s="40" t="str">
        <f>IF(M285&lt;=10000,Instruções!$D$29,Instruções!$D$28)</f>
        <v>Shopping</v>
      </c>
      <c r="M285" s="42">
        <v>20880</v>
      </c>
      <c r="N285" s="42">
        <f t="shared" si="22"/>
        <v>5353.8461538461543</v>
      </c>
      <c r="O285" s="46">
        <v>1</v>
      </c>
      <c r="P285" s="40" t="s">
        <v>45</v>
      </c>
      <c r="T285" s="66" t="s">
        <v>42</v>
      </c>
    </row>
    <row r="286" spans="2:20" x14ac:dyDescent="0.2">
      <c r="B286" s="78">
        <v>2</v>
      </c>
      <c r="C286" s="40" t="s">
        <v>627</v>
      </c>
      <c r="D286" s="40" t="s">
        <v>627</v>
      </c>
      <c r="F286" s="40" t="s">
        <v>627</v>
      </c>
      <c r="G286" s="40" t="s">
        <v>627</v>
      </c>
      <c r="H286" s="41" t="s">
        <v>481</v>
      </c>
      <c r="I286" s="40" t="s">
        <v>627</v>
      </c>
      <c r="J286" s="40" t="s">
        <v>647</v>
      </c>
      <c r="L286" s="40" t="str">
        <f>IF(M286&lt;=10000,Instruções!$D$29,Instruções!$D$28)</f>
        <v>Shopping</v>
      </c>
      <c r="M286" s="42">
        <v>13000</v>
      </c>
      <c r="N286" s="42">
        <f t="shared" si="22"/>
        <v>3333.3333333333335</v>
      </c>
      <c r="O286" s="46">
        <v>1</v>
      </c>
      <c r="P286" s="40" t="s">
        <v>45</v>
      </c>
      <c r="T286" s="66" t="s">
        <v>42</v>
      </c>
    </row>
    <row r="287" spans="2:20" x14ac:dyDescent="0.2">
      <c r="B287" s="78">
        <v>2</v>
      </c>
      <c r="C287" s="40" t="s">
        <v>627</v>
      </c>
      <c r="D287" s="40" t="s">
        <v>627</v>
      </c>
      <c r="F287" s="40" t="s">
        <v>627</v>
      </c>
      <c r="G287" s="40" t="s">
        <v>627</v>
      </c>
      <c r="H287" s="41" t="s">
        <v>413</v>
      </c>
      <c r="I287" s="40" t="s">
        <v>627</v>
      </c>
      <c r="J287" s="40" t="s">
        <v>647</v>
      </c>
      <c r="L287" s="40" t="str">
        <f>IF(M287&lt;=10000,Instruções!$D$29,Instruções!$D$28)</f>
        <v>Shopping</v>
      </c>
      <c r="M287" s="42">
        <v>149600</v>
      </c>
      <c r="N287" s="42">
        <f t="shared" si="22"/>
        <v>38358.974358974359</v>
      </c>
      <c r="O287" s="46">
        <v>1</v>
      </c>
      <c r="P287" s="40" t="s">
        <v>45</v>
      </c>
      <c r="T287" s="66" t="s">
        <v>42</v>
      </c>
    </row>
    <row r="288" spans="2:20" x14ac:dyDescent="0.2">
      <c r="B288" s="78">
        <v>2</v>
      </c>
      <c r="C288" s="40" t="s">
        <v>627</v>
      </c>
      <c r="D288" s="40" t="s">
        <v>627</v>
      </c>
      <c r="F288" s="40" t="s">
        <v>627</v>
      </c>
      <c r="G288" s="40" t="s">
        <v>627</v>
      </c>
      <c r="H288" s="41" t="s">
        <v>428</v>
      </c>
      <c r="I288" s="40" t="s">
        <v>627</v>
      </c>
      <c r="J288" s="40" t="s">
        <v>647</v>
      </c>
      <c r="L288" s="40" t="str">
        <f>IF(M288&lt;=10000,Instruções!$D$29,Instruções!$D$28)</f>
        <v>Shopping</v>
      </c>
      <c r="M288" s="42">
        <v>50700</v>
      </c>
      <c r="N288" s="42">
        <f t="shared" si="22"/>
        <v>13000</v>
      </c>
      <c r="O288" s="46">
        <v>1</v>
      </c>
      <c r="P288" s="40" t="s">
        <v>45</v>
      </c>
      <c r="T288" s="66" t="s">
        <v>42</v>
      </c>
    </row>
    <row r="289" spans="2:20" x14ac:dyDescent="0.2">
      <c r="B289" s="78">
        <v>2</v>
      </c>
      <c r="C289" s="40" t="s">
        <v>627</v>
      </c>
      <c r="D289" s="40" t="s">
        <v>627</v>
      </c>
      <c r="F289" s="40" t="s">
        <v>627</v>
      </c>
      <c r="G289" s="40" t="s">
        <v>627</v>
      </c>
      <c r="H289" s="41" t="s">
        <v>406</v>
      </c>
      <c r="I289" s="40" t="s">
        <v>627</v>
      </c>
      <c r="J289" s="40" t="s">
        <v>647</v>
      </c>
      <c r="L289" s="40" t="str">
        <f>IF(M289&lt;=10000,Instruções!$D$29,Instruções!$D$28)</f>
        <v>Shopping</v>
      </c>
      <c r="M289" s="42">
        <v>121000</v>
      </c>
      <c r="N289" s="42">
        <f t="shared" si="22"/>
        <v>31025.641025641027</v>
      </c>
      <c r="O289" s="46">
        <v>1</v>
      </c>
      <c r="P289" s="40" t="s">
        <v>45</v>
      </c>
      <c r="T289" s="66" t="s">
        <v>42</v>
      </c>
    </row>
    <row r="290" spans="2:20" x14ac:dyDescent="0.2">
      <c r="B290" s="78">
        <v>2</v>
      </c>
      <c r="C290" s="40" t="s">
        <v>627</v>
      </c>
      <c r="D290" s="40" t="s">
        <v>627</v>
      </c>
      <c r="F290" s="40" t="s">
        <v>627</v>
      </c>
      <c r="G290" s="40" t="s">
        <v>627</v>
      </c>
      <c r="H290" s="41" t="s">
        <v>485</v>
      </c>
      <c r="I290" s="40" t="s">
        <v>627</v>
      </c>
      <c r="J290" s="40" t="s">
        <v>647</v>
      </c>
      <c r="L290" s="40" t="str">
        <f>IF(M290&lt;=10000,Instruções!$D$29,Instruções!$D$28)</f>
        <v>Shopping</v>
      </c>
      <c r="M290" s="42">
        <v>120000</v>
      </c>
      <c r="N290" s="42">
        <f t="shared" si="22"/>
        <v>30769.23076923077</v>
      </c>
      <c r="O290" s="46">
        <v>1</v>
      </c>
      <c r="P290" s="40" t="s">
        <v>45</v>
      </c>
      <c r="T290" s="66" t="s">
        <v>42</v>
      </c>
    </row>
    <row r="291" spans="2:20" x14ac:dyDescent="0.2">
      <c r="B291" s="78">
        <v>2</v>
      </c>
      <c r="C291" s="40" t="s">
        <v>627</v>
      </c>
      <c r="D291" s="40" t="s">
        <v>627</v>
      </c>
      <c r="F291" s="40" t="s">
        <v>627</v>
      </c>
      <c r="G291" s="40" t="s">
        <v>627</v>
      </c>
      <c r="H291" s="41" t="s">
        <v>463</v>
      </c>
      <c r="I291" s="40" t="s">
        <v>627</v>
      </c>
      <c r="J291" s="40" t="s">
        <v>647</v>
      </c>
      <c r="L291" s="40" t="str">
        <f>IF(M291&lt;=10000,Instruções!$D$29,Instruções!$D$28)</f>
        <v>Shopping</v>
      </c>
      <c r="M291" s="42">
        <v>274000</v>
      </c>
      <c r="N291" s="42">
        <f t="shared" si="22"/>
        <v>70256.410256410265</v>
      </c>
      <c r="O291" s="46">
        <v>1</v>
      </c>
      <c r="P291" s="40" t="s">
        <v>45</v>
      </c>
      <c r="T291" s="66" t="s">
        <v>42</v>
      </c>
    </row>
    <row r="292" spans="2:20" x14ac:dyDescent="0.2">
      <c r="B292" s="78">
        <v>2</v>
      </c>
      <c r="C292" s="40" t="s">
        <v>627</v>
      </c>
      <c r="D292" s="40" t="s">
        <v>627</v>
      </c>
      <c r="F292" s="40" t="s">
        <v>627</v>
      </c>
      <c r="G292" s="40" t="s">
        <v>627</v>
      </c>
      <c r="H292" s="41" t="s">
        <v>447</v>
      </c>
      <c r="I292" s="40" t="s">
        <v>627</v>
      </c>
      <c r="J292" s="40" t="s">
        <v>647</v>
      </c>
      <c r="L292" s="40" t="str">
        <f>IF(M292&lt;=10000,Instruções!$D$29,Instruções!$D$28)</f>
        <v>Shopping</v>
      </c>
      <c r="M292" s="42">
        <v>112400</v>
      </c>
      <c r="N292" s="42">
        <f t="shared" si="22"/>
        <v>28820.51282051282</v>
      </c>
      <c r="O292" s="46">
        <v>1</v>
      </c>
      <c r="P292" s="40" t="s">
        <v>45</v>
      </c>
      <c r="T292" s="66" t="s">
        <v>42</v>
      </c>
    </row>
    <row r="293" spans="2:20" x14ac:dyDescent="0.2">
      <c r="B293" s="78">
        <v>2</v>
      </c>
      <c r="C293" s="40" t="s">
        <v>627</v>
      </c>
      <c r="D293" s="40" t="s">
        <v>627</v>
      </c>
      <c r="F293" s="40" t="s">
        <v>627</v>
      </c>
      <c r="G293" s="40" t="s">
        <v>627</v>
      </c>
      <c r="H293" s="41" t="s">
        <v>429</v>
      </c>
      <c r="I293" s="40" t="s">
        <v>627</v>
      </c>
      <c r="J293" s="40" t="s">
        <v>647</v>
      </c>
      <c r="L293" s="40" t="str">
        <f>IF(M293&lt;=10000,Instruções!$D$29,Instruções!$D$28)</f>
        <v>Shopping</v>
      </c>
      <c r="M293" s="42">
        <v>11550</v>
      </c>
      <c r="N293" s="42">
        <f t="shared" si="22"/>
        <v>2961.5384615384614</v>
      </c>
      <c r="O293" s="46">
        <v>1</v>
      </c>
      <c r="P293" s="40" t="s">
        <v>45</v>
      </c>
      <c r="T293" s="66" t="s">
        <v>42</v>
      </c>
    </row>
    <row r="294" spans="2:20" x14ac:dyDescent="0.2">
      <c r="B294" s="78">
        <v>2</v>
      </c>
      <c r="C294" s="40" t="s">
        <v>627</v>
      </c>
      <c r="D294" s="40" t="s">
        <v>627</v>
      </c>
      <c r="F294" s="40" t="s">
        <v>627</v>
      </c>
      <c r="G294" s="40" t="s">
        <v>627</v>
      </c>
      <c r="H294" s="41" t="s">
        <v>430</v>
      </c>
      <c r="I294" s="40" t="s">
        <v>627</v>
      </c>
      <c r="J294" s="40" t="s">
        <v>647</v>
      </c>
      <c r="L294" s="40" t="str">
        <f>IF(M294&lt;=10000,Instruções!$D$29,Instruções!$D$28)</f>
        <v>Shopping</v>
      </c>
      <c r="M294" s="42">
        <v>14800</v>
      </c>
      <c r="N294" s="42">
        <f t="shared" si="22"/>
        <v>3794.8717948717949</v>
      </c>
      <c r="O294" s="46">
        <v>1</v>
      </c>
      <c r="P294" s="40" t="s">
        <v>45</v>
      </c>
      <c r="T294" s="66" t="s">
        <v>42</v>
      </c>
    </row>
    <row r="295" spans="2:20" x14ac:dyDescent="0.2">
      <c r="B295" s="78">
        <v>2</v>
      </c>
      <c r="C295" s="40" t="s">
        <v>627</v>
      </c>
      <c r="D295" s="40" t="s">
        <v>627</v>
      </c>
      <c r="F295" s="40" t="s">
        <v>627</v>
      </c>
      <c r="G295" s="40" t="s">
        <v>627</v>
      </c>
      <c r="H295" s="41" t="s">
        <v>431</v>
      </c>
      <c r="I295" s="40" t="s">
        <v>627</v>
      </c>
      <c r="J295" s="40" t="s">
        <v>647</v>
      </c>
      <c r="L295" s="40" t="str">
        <f>IF(M295&lt;=10000,Instruções!$D$29,Instruções!$D$28)</f>
        <v>CD</v>
      </c>
      <c r="M295" s="42">
        <v>1600</v>
      </c>
      <c r="N295" s="42">
        <f t="shared" si="22"/>
        <v>410.25641025641028</v>
      </c>
      <c r="O295" s="46">
        <v>1</v>
      </c>
      <c r="P295" s="40" t="s">
        <v>45</v>
      </c>
      <c r="T295" s="66" t="s">
        <v>42</v>
      </c>
    </row>
    <row r="296" spans="2:20" x14ac:dyDescent="0.2">
      <c r="B296" s="78">
        <v>2</v>
      </c>
      <c r="C296" s="40" t="s">
        <v>627</v>
      </c>
      <c r="D296" s="40" t="s">
        <v>627</v>
      </c>
      <c r="F296" s="40" t="s">
        <v>627</v>
      </c>
      <c r="G296" s="40" t="s">
        <v>627</v>
      </c>
      <c r="H296" s="41" t="s">
        <v>432</v>
      </c>
      <c r="I296" s="40" t="s">
        <v>627</v>
      </c>
      <c r="J296" s="40" t="s">
        <v>647</v>
      </c>
      <c r="L296" s="40" t="str">
        <f>IF(M296&lt;=10000,Instruções!$D$29,Instruções!$D$28)</f>
        <v>Shopping</v>
      </c>
      <c r="M296" s="42">
        <v>21800</v>
      </c>
      <c r="N296" s="42">
        <f t="shared" si="22"/>
        <v>5589.7435897435898</v>
      </c>
      <c r="O296" s="46">
        <v>1</v>
      </c>
      <c r="P296" s="40" t="s">
        <v>45</v>
      </c>
      <c r="T296" s="66" t="s">
        <v>42</v>
      </c>
    </row>
    <row r="297" spans="2:20" x14ac:dyDescent="0.2">
      <c r="B297" s="78">
        <v>2</v>
      </c>
      <c r="C297" s="40" t="s">
        <v>627</v>
      </c>
      <c r="D297" s="40" t="s">
        <v>627</v>
      </c>
      <c r="F297" s="40" t="s">
        <v>627</v>
      </c>
      <c r="G297" s="40" t="s">
        <v>627</v>
      </c>
      <c r="H297" s="41" t="s">
        <v>464</v>
      </c>
      <c r="I297" s="40" t="s">
        <v>627</v>
      </c>
      <c r="J297" s="40" t="s">
        <v>647</v>
      </c>
      <c r="L297" s="40" t="str">
        <f>IF(M297&lt;=10000,Instruções!$D$29,Instruções!$D$28)</f>
        <v>Shopping</v>
      </c>
      <c r="M297" s="42">
        <v>60000</v>
      </c>
      <c r="N297" s="42">
        <f t="shared" si="22"/>
        <v>15384.615384615385</v>
      </c>
      <c r="O297" s="46">
        <v>1</v>
      </c>
      <c r="P297" s="40" t="s">
        <v>45</v>
      </c>
      <c r="T297" s="66" t="s">
        <v>42</v>
      </c>
    </row>
    <row r="298" spans="2:20" x14ac:dyDescent="0.2">
      <c r="B298" s="78">
        <v>2</v>
      </c>
      <c r="C298" s="40" t="s">
        <v>627</v>
      </c>
      <c r="D298" s="40" t="s">
        <v>627</v>
      </c>
      <c r="F298" s="40" t="s">
        <v>627</v>
      </c>
      <c r="G298" s="40" t="s">
        <v>627</v>
      </c>
      <c r="H298" s="41" t="s">
        <v>407</v>
      </c>
      <c r="I298" s="40" t="s">
        <v>627</v>
      </c>
      <c r="J298" s="40" t="s">
        <v>647</v>
      </c>
      <c r="L298" s="40" t="str">
        <f>IF(M298&lt;=10000,Instruções!$D$29,Instruções!$D$28)</f>
        <v>Shopping</v>
      </c>
      <c r="M298" s="42">
        <v>101600</v>
      </c>
      <c r="N298" s="42">
        <f t="shared" si="22"/>
        <v>26051.282051282051</v>
      </c>
      <c r="O298" s="46">
        <v>1</v>
      </c>
      <c r="P298" s="40" t="s">
        <v>45</v>
      </c>
      <c r="T298" s="66" t="s">
        <v>42</v>
      </c>
    </row>
    <row r="299" spans="2:20" x14ac:dyDescent="0.2">
      <c r="B299" s="78">
        <v>2</v>
      </c>
      <c r="C299" s="40" t="s">
        <v>627</v>
      </c>
      <c r="D299" s="40" t="s">
        <v>627</v>
      </c>
      <c r="F299" s="40" t="s">
        <v>627</v>
      </c>
      <c r="G299" s="40" t="s">
        <v>627</v>
      </c>
      <c r="H299" s="41" t="s">
        <v>455</v>
      </c>
      <c r="I299" s="40" t="s">
        <v>627</v>
      </c>
      <c r="J299" s="40" t="s">
        <v>647</v>
      </c>
      <c r="L299" s="40" t="str">
        <f>IF(M299&lt;=10000,Instruções!$D$29,Instruções!$D$28)</f>
        <v>CD</v>
      </c>
      <c r="M299" s="42">
        <v>2000</v>
      </c>
      <c r="N299" s="42">
        <f t="shared" si="22"/>
        <v>512.82051282051282</v>
      </c>
      <c r="O299" s="46">
        <v>1</v>
      </c>
      <c r="P299" s="40" t="s">
        <v>45</v>
      </c>
      <c r="T299" s="66" t="s">
        <v>42</v>
      </c>
    </row>
    <row r="300" spans="2:20" x14ac:dyDescent="0.2">
      <c r="B300" s="78">
        <v>2</v>
      </c>
      <c r="C300" s="40" t="s">
        <v>627</v>
      </c>
      <c r="D300" s="40" t="s">
        <v>627</v>
      </c>
      <c r="F300" s="40" t="s">
        <v>627</v>
      </c>
      <c r="G300" s="40" t="s">
        <v>627</v>
      </c>
      <c r="H300" s="41" t="s">
        <v>433</v>
      </c>
      <c r="I300" s="40" t="s">
        <v>627</v>
      </c>
      <c r="J300" s="40" t="s">
        <v>647</v>
      </c>
      <c r="L300" s="40" t="str">
        <f>IF(M300&lt;=10000,Instruções!$D$29,Instruções!$D$28)</f>
        <v>CD</v>
      </c>
      <c r="M300" s="42">
        <v>6500</v>
      </c>
      <c r="N300" s="42">
        <f t="shared" si="22"/>
        <v>1666.6666666666667</v>
      </c>
      <c r="O300" s="46">
        <v>1</v>
      </c>
      <c r="P300" s="40" t="s">
        <v>45</v>
      </c>
      <c r="T300" s="66" t="s">
        <v>42</v>
      </c>
    </row>
    <row r="301" spans="2:20" x14ac:dyDescent="0.2">
      <c r="B301" s="78">
        <v>2</v>
      </c>
      <c r="C301" s="40" t="s">
        <v>627</v>
      </c>
      <c r="D301" s="40" t="s">
        <v>627</v>
      </c>
      <c r="F301" s="40" t="s">
        <v>627</v>
      </c>
      <c r="G301" s="40" t="s">
        <v>627</v>
      </c>
      <c r="H301" s="41" t="s">
        <v>486</v>
      </c>
      <c r="I301" s="40" t="s">
        <v>627</v>
      </c>
      <c r="J301" s="40" t="s">
        <v>647</v>
      </c>
      <c r="L301" s="40" t="str">
        <f>IF(M301&lt;=10000,Instruções!$D$29,Instruções!$D$28)</f>
        <v>CD</v>
      </c>
      <c r="M301" s="42">
        <v>6000</v>
      </c>
      <c r="N301" s="42">
        <f t="shared" si="22"/>
        <v>1538.4615384615386</v>
      </c>
      <c r="O301" s="46">
        <v>1</v>
      </c>
      <c r="P301" s="40" t="s">
        <v>45</v>
      </c>
      <c r="T301" s="66" t="s">
        <v>42</v>
      </c>
    </row>
    <row r="302" spans="2:20" x14ac:dyDescent="0.2">
      <c r="B302" s="78">
        <v>2</v>
      </c>
      <c r="C302" s="40" t="s">
        <v>627</v>
      </c>
      <c r="D302" s="40" t="s">
        <v>627</v>
      </c>
      <c r="F302" s="40" t="s">
        <v>627</v>
      </c>
      <c r="G302" s="40" t="s">
        <v>627</v>
      </c>
      <c r="H302" s="41" t="s">
        <v>414</v>
      </c>
      <c r="I302" s="40" t="s">
        <v>627</v>
      </c>
      <c r="J302" s="40" t="s">
        <v>647</v>
      </c>
      <c r="L302" s="40" t="str">
        <f>IF(M302&lt;=10000,Instruções!$D$29,Instruções!$D$28)</f>
        <v>Shopping</v>
      </c>
      <c r="M302" s="42">
        <v>25200</v>
      </c>
      <c r="N302" s="42">
        <f t="shared" si="22"/>
        <v>6461.5384615384619</v>
      </c>
      <c r="O302" s="46">
        <v>1</v>
      </c>
      <c r="P302" s="40" t="s">
        <v>45</v>
      </c>
      <c r="T302" s="66" t="s">
        <v>42</v>
      </c>
    </row>
    <row r="303" spans="2:20" x14ac:dyDescent="0.2">
      <c r="B303" s="78">
        <v>2</v>
      </c>
      <c r="C303" s="40" t="s">
        <v>627</v>
      </c>
      <c r="D303" s="40" t="s">
        <v>627</v>
      </c>
      <c r="F303" s="40" t="s">
        <v>627</v>
      </c>
      <c r="G303" s="40" t="s">
        <v>627</v>
      </c>
      <c r="H303" s="41" t="s">
        <v>465</v>
      </c>
      <c r="I303" s="40" t="s">
        <v>627</v>
      </c>
      <c r="J303" s="40" t="s">
        <v>647</v>
      </c>
      <c r="L303" s="40" t="str">
        <f>IF(M303&lt;=10000,Instruções!$D$29,Instruções!$D$28)</f>
        <v>CD</v>
      </c>
      <c r="M303" s="42">
        <v>1800</v>
      </c>
      <c r="N303" s="42">
        <f t="shared" si="22"/>
        <v>461.53846153846155</v>
      </c>
      <c r="O303" s="46">
        <v>1</v>
      </c>
      <c r="P303" s="40" t="s">
        <v>45</v>
      </c>
      <c r="T303" s="66" t="s">
        <v>42</v>
      </c>
    </row>
    <row r="304" spans="2:20" x14ac:dyDescent="0.2">
      <c r="B304" s="78">
        <v>2</v>
      </c>
      <c r="C304" s="40" t="s">
        <v>627</v>
      </c>
      <c r="D304" s="40" t="s">
        <v>627</v>
      </c>
      <c r="F304" s="40" t="s">
        <v>627</v>
      </c>
      <c r="G304" s="40" t="s">
        <v>627</v>
      </c>
      <c r="H304" s="41" t="s">
        <v>434</v>
      </c>
      <c r="I304" s="40" t="s">
        <v>627</v>
      </c>
      <c r="J304" s="40" t="s">
        <v>647</v>
      </c>
      <c r="L304" s="40" t="str">
        <f>IF(M304&lt;=10000,Instruções!$D$29,Instruções!$D$28)</f>
        <v>CD</v>
      </c>
      <c r="M304" s="42">
        <v>3464</v>
      </c>
      <c r="N304" s="42">
        <f t="shared" si="22"/>
        <v>888.20512820512818</v>
      </c>
      <c r="O304" s="46">
        <v>1</v>
      </c>
      <c r="P304" s="40" t="s">
        <v>45</v>
      </c>
      <c r="T304" s="66" t="s">
        <v>42</v>
      </c>
    </row>
    <row r="305" spans="2:20" x14ac:dyDescent="0.2">
      <c r="B305" s="78">
        <v>2</v>
      </c>
      <c r="C305" s="40" t="s">
        <v>627</v>
      </c>
      <c r="D305" s="40" t="s">
        <v>627</v>
      </c>
      <c r="F305" s="40" t="s">
        <v>627</v>
      </c>
      <c r="G305" s="40" t="s">
        <v>627</v>
      </c>
      <c r="H305" s="41" t="s">
        <v>435</v>
      </c>
      <c r="I305" s="40" t="s">
        <v>627</v>
      </c>
      <c r="J305" s="40" t="s">
        <v>647</v>
      </c>
      <c r="L305" s="40" t="str">
        <f>IF(M305&lt;=10000,Instruções!$D$29,Instruções!$D$28)</f>
        <v>CD</v>
      </c>
      <c r="M305" s="42">
        <v>1000</v>
      </c>
      <c r="N305" s="42">
        <f t="shared" si="22"/>
        <v>256.41025641025641</v>
      </c>
      <c r="O305" s="46">
        <v>1</v>
      </c>
      <c r="P305" s="40" t="s">
        <v>45</v>
      </c>
      <c r="T305" s="66" t="s">
        <v>42</v>
      </c>
    </row>
    <row r="306" spans="2:20" x14ac:dyDescent="0.2">
      <c r="B306" s="78">
        <v>2</v>
      </c>
      <c r="C306" s="40" t="s">
        <v>627</v>
      </c>
      <c r="D306" s="40" t="s">
        <v>627</v>
      </c>
      <c r="F306" s="40" t="s">
        <v>627</v>
      </c>
      <c r="G306" s="40" t="s">
        <v>627</v>
      </c>
      <c r="H306" s="41" t="s">
        <v>466</v>
      </c>
      <c r="I306" s="40" t="s">
        <v>627</v>
      </c>
      <c r="J306" s="40" t="s">
        <v>647</v>
      </c>
      <c r="L306" s="40" t="str">
        <f>IF(M306&lt;=10000,Instruções!$D$29,Instruções!$D$28)</f>
        <v>CD</v>
      </c>
      <c r="M306" s="42">
        <v>500</v>
      </c>
      <c r="N306" s="42">
        <f t="shared" si="22"/>
        <v>128.2051282051282</v>
      </c>
      <c r="O306" s="46">
        <v>1</v>
      </c>
      <c r="P306" s="40" t="s">
        <v>45</v>
      </c>
      <c r="T306" s="66" t="s">
        <v>42</v>
      </c>
    </row>
    <row r="307" spans="2:20" x14ac:dyDescent="0.2">
      <c r="B307" s="78">
        <v>2</v>
      </c>
      <c r="C307" s="40" t="s">
        <v>627</v>
      </c>
      <c r="D307" s="40" t="s">
        <v>627</v>
      </c>
      <c r="F307" s="40" t="s">
        <v>627</v>
      </c>
      <c r="G307" s="40" t="s">
        <v>627</v>
      </c>
      <c r="H307" s="41" t="s">
        <v>482</v>
      </c>
      <c r="I307" s="40" t="s">
        <v>627</v>
      </c>
      <c r="J307" s="40" t="s">
        <v>647</v>
      </c>
      <c r="L307" s="40" t="str">
        <f>IF(M307&lt;=10000,Instruções!$D$29,Instruções!$D$28)</f>
        <v>CD</v>
      </c>
      <c r="M307" s="42">
        <v>3600</v>
      </c>
      <c r="N307" s="42">
        <f t="shared" si="22"/>
        <v>923.07692307692309</v>
      </c>
      <c r="O307" s="46">
        <v>1</v>
      </c>
      <c r="P307" s="40" t="s">
        <v>45</v>
      </c>
      <c r="T307" s="66" t="s">
        <v>42</v>
      </c>
    </row>
    <row r="308" spans="2:20" x14ac:dyDescent="0.2">
      <c r="B308" s="78">
        <v>2</v>
      </c>
      <c r="C308" s="40" t="s">
        <v>627</v>
      </c>
      <c r="D308" s="40" t="s">
        <v>627</v>
      </c>
      <c r="F308" s="40" t="s">
        <v>627</v>
      </c>
      <c r="G308" s="40" t="s">
        <v>627</v>
      </c>
      <c r="H308" s="41" t="s">
        <v>467</v>
      </c>
      <c r="I308" s="40" t="s">
        <v>627</v>
      </c>
      <c r="J308" s="40" t="s">
        <v>647</v>
      </c>
      <c r="L308" s="40" t="str">
        <f>IF(M308&lt;=10000,Instruções!$D$29,Instruções!$D$28)</f>
        <v>CD</v>
      </c>
      <c r="M308" s="42">
        <v>2900</v>
      </c>
      <c r="N308" s="42">
        <f t="shared" si="22"/>
        <v>743.58974358974365</v>
      </c>
      <c r="O308" s="46">
        <v>1</v>
      </c>
      <c r="P308" s="40" t="s">
        <v>45</v>
      </c>
      <c r="T308" s="66" t="s">
        <v>42</v>
      </c>
    </row>
    <row r="309" spans="2:20" x14ac:dyDescent="0.2">
      <c r="B309" s="78">
        <v>2</v>
      </c>
      <c r="C309" s="40" t="s">
        <v>627</v>
      </c>
      <c r="D309" s="40" t="s">
        <v>627</v>
      </c>
      <c r="F309" s="40" t="s">
        <v>627</v>
      </c>
      <c r="G309" s="40" t="s">
        <v>627</v>
      </c>
      <c r="H309" s="41" t="s">
        <v>436</v>
      </c>
      <c r="I309" s="40" t="s">
        <v>627</v>
      </c>
      <c r="J309" s="40" t="s">
        <v>647</v>
      </c>
      <c r="L309" s="40" t="str">
        <f>IF(M309&lt;=10000,Instruções!$D$29,Instruções!$D$28)</f>
        <v>CD</v>
      </c>
      <c r="M309" s="42">
        <v>8000</v>
      </c>
      <c r="N309" s="42">
        <f t="shared" si="22"/>
        <v>2051.2820512820513</v>
      </c>
      <c r="O309" s="46">
        <v>1</v>
      </c>
      <c r="P309" s="40" t="s">
        <v>45</v>
      </c>
      <c r="T309" s="66" t="s">
        <v>42</v>
      </c>
    </row>
    <row r="310" spans="2:20" x14ac:dyDescent="0.2">
      <c r="B310" s="78">
        <v>2</v>
      </c>
      <c r="C310" s="40" t="s">
        <v>627</v>
      </c>
      <c r="D310" s="40" t="s">
        <v>627</v>
      </c>
      <c r="F310" s="40" t="s">
        <v>627</v>
      </c>
      <c r="G310" s="40" t="s">
        <v>627</v>
      </c>
      <c r="H310" s="41" t="s">
        <v>457</v>
      </c>
      <c r="I310" s="40" t="s">
        <v>627</v>
      </c>
      <c r="J310" s="40" t="s">
        <v>647</v>
      </c>
      <c r="L310" s="40" t="str">
        <f>IF(M310&lt;=10000,Instruções!$D$29,Instruções!$D$28)</f>
        <v>Shopping</v>
      </c>
      <c r="M310" s="42">
        <v>15700</v>
      </c>
      <c r="N310" s="42">
        <f t="shared" si="22"/>
        <v>4025.6410256410259</v>
      </c>
      <c r="O310" s="46">
        <v>1</v>
      </c>
      <c r="P310" s="40" t="s">
        <v>45</v>
      </c>
      <c r="T310" s="66" t="s">
        <v>42</v>
      </c>
    </row>
    <row r="311" spans="2:20" x14ac:dyDescent="0.2">
      <c r="B311" s="78">
        <v>2</v>
      </c>
      <c r="C311" s="40" t="s">
        <v>627</v>
      </c>
      <c r="D311" s="40" t="s">
        <v>627</v>
      </c>
      <c r="F311" s="40" t="s">
        <v>627</v>
      </c>
      <c r="G311" s="40" t="s">
        <v>627</v>
      </c>
      <c r="H311" s="41" t="s">
        <v>437</v>
      </c>
      <c r="I311" s="40" t="s">
        <v>627</v>
      </c>
      <c r="J311" s="40" t="s">
        <v>647</v>
      </c>
      <c r="L311" s="40" t="str">
        <f>IF(M311&lt;=10000,Instruções!$D$29,Instruções!$D$28)</f>
        <v>CD</v>
      </c>
      <c r="M311" s="42">
        <v>2200</v>
      </c>
      <c r="N311" s="42">
        <f t="shared" si="22"/>
        <v>564.10256410256409</v>
      </c>
      <c r="O311" s="46">
        <v>1</v>
      </c>
      <c r="P311" s="40" t="s">
        <v>45</v>
      </c>
      <c r="T311" s="66" t="s">
        <v>42</v>
      </c>
    </row>
    <row r="312" spans="2:20" x14ac:dyDescent="0.2">
      <c r="B312" s="78">
        <v>2</v>
      </c>
      <c r="C312" s="40" t="s">
        <v>627</v>
      </c>
      <c r="D312" s="40" t="s">
        <v>627</v>
      </c>
      <c r="F312" s="40" t="s">
        <v>627</v>
      </c>
      <c r="G312" s="40" t="s">
        <v>627</v>
      </c>
      <c r="H312" s="41" t="s">
        <v>410</v>
      </c>
      <c r="I312" s="40" t="s">
        <v>627</v>
      </c>
      <c r="J312" s="40" t="s">
        <v>647</v>
      </c>
      <c r="L312" s="40" t="str">
        <f>IF(M312&lt;=10000,Instruções!$D$29,Instruções!$D$28)</f>
        <v>Shopping</v>
      </c>
      <c r="M312" s="42">
        <v>24500</v>
      </c>
      <c r="N312" s="42">
        <f t="shared" si="22"/>
        <v>6282.0512820512822</v>
      </c>
      <c r="O312" s="46">
        <v>1</v>
      </c>
      <c r="P312" s="40" t="s">
        <v>45</v>
      </c>
      <c r="T312" s="66" t="s">
        <v>42</v>
      </c>
    </row>
    <row r="313" spans="2:20" x14ac:dyDescent="0.2">
      <c r="B313" s="78">
        <v>2</v>
      </c>
      <c r="C313" s="40" t="s">
        <v>627</v>
      </c>
      <c r="D313" s="40" t="s">
        <v>627</v>
      </c>
      <c r="F313" s="40" t="s">
        <v>627</v>
      </c>
      <c r="G313" s="40" t="s">
        <v>627</v>
      </c>
      <c r="H313" s="41" t="s">
        <v>438</v>
      </c>
      <c r="I313" s="40" t="s">
        <v>627</v>
      </c>
      <c r="J313" s="40" t="s">
        <v>647</v>
      </c>
      <c r="L313" s="40" t="str">
        <f>IF(M313&lt;=10000,Instruções!$D$29,Instruções!$D$28)</f>
        <v>Shopping</v>
      </c>
      <c r="M313" s="42">
        <v>126000</v>
      </c>
      <c r="N313" s="42">
        <f t="shared" si="22"/>
        <v>32307.692307692309</v>
      </c>
      <c r="O313" s="46">
        <v>1</v>
      </c>
      <c r="P313" s="40" t="s">
        <v>45</v>
      </c>
      <c r="T313" s="66" t="s">
        <v>42</v>
      </c>
    </row>
    <row r="314" spans="2:20" x14ac:dyDescent="0.2">
      <c r="B314" s="78">
        <v>2</v>
      </c>
      <c r="C314" s="40" t="s">
        <v>627</v>
      </c>
      <c r="D314" s="40" t="s">
        <v>627</v>
      </c>
      <c r="F314" s="40" t="s">
        <v>627</v>
      </c>
      <c r="G314" s="40" t="s">
        <v>627</v>
      </c>
      <c r="H314" s="41" t="s">
        <v>439</v>
      </c>
      <c r="I314" s="40" t="s">
        <v>627</v>
      </c>
      <c r="J314" s="40" t="s">
        <v>647</v>
      </c>
      <c r="L314" s="40" t="str">
        <f>IF(M314&lt;=10000,Instruções!$D$29,Instruções!$D$28)</f>
        <v>Shopping</v>
      </c>
      <c r="M314" s="42">
        <v>33000</v>
      </c>
      <c r="N314" s="42">
        <f t="shared" si="22"/>
        <v>8461.538461538461</v>
      </c>
      <c r="O314" s="46">
        <v>1</v>
      </c>
      <c r="P314" s="40" t="s">
        <v>45</v>
      </c>
      <c r="T314" s="66" t="s">
        <v>42</v>
      </c>
    </row>
    <row r="315" spans="2:20" x14ac:dyDescent="0.2">
      <c r="B315" s="78">
        <v>2</v>
      </c>
      <c r="C315" s="40" t="s">
        <v>627</v>
      </c>
      <c r="D315" s="40" t="s">
        <v>627</v>
      </c>
      <c r="F315" s="40" t="s">
        <v>627</v>
      </c>
      <c r="G315" s="40" t="s">
        <v>627</v>
      </c>
      <c r="H315" s="41" t="s">
        <v>468</v>
      </c>
      <c r="I315" s="40" t="s">
        <v>627</v>
      </c>
      <c r="J315" s="40" t="s">
        <v>647</v>
      </c>
      <c r="L315" s="40" t="str">
        <f>IF(M315&lt;=10000,Instruções!$D$29,Instruções!$D$28)</f>
        <v>Shopping</v>
      </c>
      <c r="M315" s="42">
        <v>161000</v>
      </c>
      <c r="N315" s="42">
        <f t="shared" si="22"/>
        <v>41282.051282051281</v>
      </c>
      <c r="O315" s="46">
        <v>1</v>
      </c>
      <c r="P315" s="40" t="s">
        <v>45</v>
      </c>
      <c r="T315" s="66" t="s">
        <v>42</v>
      </c>
    </row>
    <row r="316" spans="2:20" x14ac:dyDescent="0.2">
      <c r="B316" s="78">
        <v>2</v>
      </c>
      <c r="C316" s="40" t="s">
        <v>627</v>
      </c>
      <c r="D316" s="40" t="s">
        <v>627</v>
      </c>
      <c r="F316" s="40" t="s">
        <v>627</v>
      </c>
      <c r="G316" s="40" t="s">
        <v>627</v>
      </c>
      <c r="H316" s="41" t="s">
        <v>469</v>
      </c>
      <c r="I316" s="40" t="s">
        <v>627</v>
      </c>
      <c r="J316" s="40" t="s">
        <v>647</v>
      </c>
      <c r="L316" s="40" t="str">
        <f>IF(M316&lt;=10000,Instruções!$D$29,Instruções!$D$28)</f>
        <v>Shopping</v>
      </c>
      <c r="M316" s="42">
        <v>15600</v>
      </c>
      <c r="N316" s="42">
        <f t="shared" si="22"/>
        <v>4000</v>
      </c>
      <c r="O316" s="46">
        <v>1</v>
      </c>
      <c r="P316" s="40" t="s">
        <v>45</v>
      </c>
      <c r="T316" s="66" t="s">
        <v>42</v>
      </c>
    </row>
    <row r="317" spans="2:20" x14ac:dyDescent="0.2">
      <c r="B317" s="78">
        <v>2</v>
      </c>
      <c r="C317" s="40" t="s">
        <v>627</v>
      </c>
      <c r="D317" s="40" t="s">
        <v>627</v>
      </c>
      <c r="F317" s="40" t="s">
        <v>627</v>
      </c>
      <c r="G317" s="40" t="s">
        <v>627</v>
      </c>
      <c r="H317" s="41" t="s">
        <v>440</v>
      </c>
      <c r="I317" s="40" t="s">
        <v>627</v>
      </c>
      <c r="J317" s="40" t="s">
        <v>647</v>
      </c>
      <c r="L317" s="40" t="str">
        <f>IF(M317&lt;=10000,Instruções!$D$29,Instruções!$D$28)</f>
        <v>Shopping</v>
      </c>
      <c r="M317" s="42">
        <v>10600</v>
      </c>
      <c r="N317" s="42">
        <f t="shared" si="22"/>
        <v>2717.9487179487178</v>
      </c>
      <c r="O317" s="46">
        <v>1</v>
      </c>
      <c r="P317" s="40" t="s">
        <v>45</v>
      </c>
      <c r="T317" s="66" t="s">
        <v>42</v>
      </c>
    </row>
    <row r="318" spans="2:20" x14ac:dyDescent="0.2">
      <c r="B318" s="78">
        <v>2</v>
      </c>
      <c r="C318" s="40" t="s">
        <v>627</v>
      </c>
      <c r="D318" s="40" t="s">
        <v>627</v>
      </c>
      <c r="F318" s="40" t="s">
        <v>627</v>
      </c>
      <c r="G318" s="40" t="s">
        <v>627</v>
      </c>
      <c r="H318" s="41" t="s">
        <v>476</v>
      </c>
      <c r="I318" s="40" t="s">
        <v>627</v>
      </c>
      <c r="J318" s="40" t="s">
        <v>647</v>
      </c>
      <c r="L318" s="40" t="str">
        <f>IF(M318&lt;=10000,Instruções!$D$29,Instruções!$D$28)</f>
        <v>Shopping</v>
      </c>
      <c r="M318" s="42">
        <v>49140</v>
      </c>
      <c r="N318" s="42">
        <f t="shared" si="22"/>
        <v>12600</v>
      </c>
      <c r="O318" s="46">
        <v>1</v>
      </c>
      <c r="P318" s="40" t="s">
        <v>45</v>
      </c>
      <c r="T318" s="66" t="s">
        <v>42</v>
      </c>
    </row>
    <row r="319" spans="2:20" x14ac:dyDescent="0.2">
      <c r="B319" s="78">
        <v>2</v>
      </c>
      <c r="C319" s="40" t="s">
        <v>627</v>
      </c>
      <c r="D319" s="40" t="s">
        <v>627</v>
      </c>
      <c r="F319" s="40" t="s">
        <v>627</v>
      </c>
      <c r="G319" s="40" t="s">
        <v>627</v>
      </c>
      <c r="H319" s="41" t="s">
        <v>470</v>
      </c>
      <c r="I319" s="40" t="s">
        <v>627</v>
      </c>
      <c r="J319" s="40" t="s">
        <v>647</v>
      </c>
      <c r="L319" s="40" t="str">
        <f>IF(M319&lt;=10000,Instruções!$D$29,Instruções!$D$28)</f>
        <v>CD</v>
      </c>
      <c r="M319" s="42">
        <v>3200</v>
      </c>
      <c r="N319" s="42">
        <f t="shared" si="22"/>
        <v>820.51282051282055</v>
      </c>
      <c r="O319" s="46">
        <v>1</v>
      </c>
      <c r="P319" s="40" t="s">
        <v>45</v>
      </c>
      <c r="T319" s="66" t="s">
        <v>42</v>
      </c>
    </row>
    <row r="320" spans="2:20" x14ac:dyDescent="0.2">
      <c r="B320" s="78">
        <v>2</v>
      </c>
      <c r="C320" s="40" t="s">
        <v>627</v>
      </c>
      <c r="D320" s="40" t="s">
        <v>627</v>
      </c>
      <c r="F320" s="40" t="s">
        <v>627</v>
      </c>
      <c r="G320" s="40" t="s">
        <v>627</v>
      </c>
      <c r="H320" s="41" t="s">
        <v>441</v>
      </c>
      <c r="I320" s="40" t="s">
        <v>627</v>
      </c>
      <c r="J320" s="40" t="s">
        <v>647</v>
      </c>
      <c r="L320" s="40" t="str">
        <f>IF(M320&lt;=10000,Instruções!$D$29,Instruções!$D$28)</f>
        <v>Shopping</v>
      </c>
      <c r="M320" s="42">
        <v>25000</v>
      </c>
      <c r="N320" s="42">
        <f t="shared" si="22"/>
        <v>6410.2564102564102</v>
      </c>
      <c r="O320" s="46">
        <v>1</v>
      </c>
      <c r="P320" s="40" t="s">
        <v>45</v>
      </c>
      <c r="T320" s="66" t="s">
        <v>42</v>
      </c>
    </row>
    <row r="321" spans="2:20" x14ac:dyDescent="0.2">
      <c r="B321" s="78">
        <v>2</v>
      </c>
      <c r="C321" s="40" t="s">
        <v>627</v>
      </c>
      <c r="D321" s="40" t="s">
        <v>627</v>
      </c>
      <c r="F321" s="40" t="s">
        <v>627</v>
      </c>
      <c r="G321" s="40" t="s">
        <v>627</v>
      </c>
      <c r="H321" s="41" t="s">
        <v>471</v>
      </c>
      <c r="I321" s="40" t="s">
        <v>627</v>
      </c>
      <c r="J321" s="40" t="s">
        <v>647</v>
      </c>
      <c r="L321" s="40" t="str">
        <f>IF(M321&lt;=10000,Instruções!$D$29,Instruções!$D$28)</f>
        <v>Shopping</v>
      </c>
      <c r="M321" s="42">
        <v>62000</v>
      </c>
      <c r="N321" s="42">
        <f t="shared" si="22"/>
        <v>15897.435897435898</v>
      </c>
      <c r="O321" s="46">
        <v>1</v>
      </c>
      <c r="P321" s="40" t="s">
        <v>45</v>
      </c>
      <c r="T321" s="66" t="s">
        <v>42</v>
      </c>
    </row>
    <row r="322" spans="2:20" x14ac:dyDescent="0.2">
      <c r="B322" s="78">
        <v>2</v>
      </c>
      <c r="C322" s="40" t="s">
        <v>627</v>
      </c>
      <c r="D322" s="40" t="s">
        <v>627</v>
      </c>
      <c r="F322" s="40" t="s">
        <v>627</v>
      </c>
      <c r="G322" s="40" t="s">
        <v>627</v>
      </c>
      <c r="H322" s="41" t="s">
        <v>483</v>
      </c>
      <c r="I322" s="40" t="s">
        <v>627</v>
      </c>
      <c r="J322" s="40" t="s">
        <v>647</v>
      </c>
      <c r="L322" s="40" t="str">
        <f>IF(M322&lt;=10000,Instruções!$D$29,Instruções!$D$28)</f>
        <v>Shopping</v>
      </c>
      <c r="M322" s="42">
        <v>100000</v>
      </c>
      <c r="N322" s="42">
        <f t="shared" si="22"/>
        <v>25641.025641025641</v>
      </c>
      <c r="O322" s="46">
        <v>1</v>
      </c>
      <c r="P322" s="40" t="s">
        <v>45</v>
      </c>
      <c r="T322" s="66" t="s">
        <v>42</v>
      </c>
    </row>
    <row r="323" spans="2:20" x14ac:dyDescent="0.2">
      <c r="B323" s="78">
        <v>2</v>
      </c>
      <c r="C323" s="40" t="s">
        <v>627</v>
      </c>
      <c r="D323" s="40" t="s">
        <v>627</v>
      </c>
      <c r="F323" s="40" t="s">
        <v>627</v>
      </c>
      <c r="G323" s="40" t="s">
        <v>627</v>
      </c>
      <c r="H323" s="41" t="s">
        <v>411</v>
      </c>
      <c r="I323" s="40" t="s">
        <v>627</v>
      </c>
      <c r="J323" s="40" t="s">
        <v>647</v>
      </c>
      <c r="L323" s="40" t="str">
        <f>IF(M323&lt;=10000,Instruções!$D$29,Instruções!$D$28)</f>
        <v>Shopping</v>
      </c>
      <c r="M323" s="42">
        <v>95950</v>
      </c>
      <c r="N323" s="42">
        <f t="shared" si="22"/>
        <v>24602.564102564102</v>
      </c>
      <c r="O323" s="46">
        <v>1</v>
      </c>
      <c r="P323" s="40" t="s">
        <v>45</v>
      </c>
      <c r="T323" s="66" t="s">
        <v>42</v>
      </c>
    </row>
    <row r="324" spans="2:20" x14ac:dyDescent="0.2">
      <c r="B324" s="78">
        <v>2</v>
      </c>
      <c r="C324" s="40" t="s">
        <v>627</v>
      </c>
      <c r="D324" s="40" t="s">
        <v>627</v>
      </c>
      <c r="F324" s="40" t="s">
        <v>627</v>
      </c>
      <c r="G324" s="40" t="s">
        <v>627</v>
      </c>
      <c r="H324" s="41" t="s">
        <v>442</v>
      </c>
      <c r="I324" s="40" t="s">
        <v>627</v>
      </c>
      <c r="J324" s="40" t="s">
        <v>647</v>
      </c>
      <c r="L324" s="40" t="str">
        <f>IF(M324&lt;=10000,Instruções!$D$29,Instruções!$D$28)</f>
        <v>Shopping</v>
      </c>
      <c r="M324" s="42">
        <v>19700</v>
      </c>
      <c r="N324" s="42">
        <f t="shared" si="22"/>
        <v>5051.2820512820517</v>
      </c>
      <c r="O324" s="46">
        <v>1</v>
      </c>
      <c r="P324" s="40" t="s">
        <v>45</v>
      </c>
      <c r="T324" s="66" t="s">
        <v>42</v>
      </c>
    </row>
    <row r="325" spans="2:20" x14ac:dyDescent="0.2">
      <c r="B325" s="78">
        <v>2</v>
      </c>
      <c r="C325" s="40" t="s">
        <v>627</v>
      </c>
      <c r="D325" s="40" t="s">
        <v>627</v>
      </c>
      <c r="F325" s="40" t="s">
        <v>627</v>
      </c>
      <c r="G325" s="40" t="s">
        <v>627</v>
      </c>
      <c r="H325" s="41" t="s">
        <v>449</v>
      </c>
      <c r="I325" s="40" t="s">
        <v>627</v>
      </c>
      <c r="J325" s="40" t="s">
        <v>647</v>
      </c>
      <c r="L325" s="40" t="str">
        <f>IF(M325&lt;=10000,Instruções!$D$29,Instruções!$D$28)</f>
        <v>Shopping</v>
      </c>
      <c r="M325" s="42">
        <v>20000</v>
      </c>
      <c r="N325" s="42">
        <f t="shared" si="22"/>
        <v>5128.2051282051279</v>
      </c>
      <c r="O325" s="46">
        <v>1</v>
      </c>
      <c r="P325" s="40" t="s">
        <v>45</v>
      </c>
      <c r="T325" s="66" t="s">
        <v>42</v>
      </c>
    </row>
    <row r="326" spans="2:20" x14ac:dyDescent="0.2">
      <c r="B326" s="78">
        <v>2</v>
      </c>
      <c r="C326" s="40" t="s">
        <v>627</v>
      </c>
      <c r="D326" s="40" t="s">
        <v>627</v>
      </c>
      <c r="F326" s="40" t="s">
        <v>627</v>
      </c>
      <c r="G326" s="40" t="s">
        <v>627</v>
      </c>
      <c r="H326" s="41" t="s">
        <v>443</v>
      </c>
      <c r="I326" s="40" t="s">
        <v>627</v>
      </c>
      <c r="J326" s="40" t="s">
        <v>647</v>
      </c>
      <c r="L326" s="40" t="str">
        <f>IF(M326&lt;=10000,Instruções!$D$29,Instruções!$D$28)</f>
        <v>CD</v>
      </c>
      <c r="M326" s="42">
        <v>680</v>
      </c>
      <c r="N326" s="42">
        <f t="shared" ref="N326:N339" si="23">M326/3.9</f>
        <v>174.35897435897436</v>
      </c>
      <c r="O326" s="46">
        <v>1</v>
      </c>
      <c r="P326" s="40" t="s">
        <v>45</v>
      </c>
      <c r="T326" s="66" t="s">
        <v>42</v>
      </c>
    </row>
    <row r="327" spans="2:20" x14ac:dyDescent="0.2">
      <c r="B327" s="78">
        <v>2</v>
      </c>
      <c r="C327" s="40" t="s">
        <v>627</v>
      </c>
      <c r="D327" s="40" t="s">
        <v>627</v>
      </c>
      <c r="F327" s="40" t="s">
        <v>627</v>
      </c>
      <c r="G327" s="40" t="s">
        <v>627</v>
      </c>
      <c r="H327" s="41" t="s">
        <v>458</v>
      </c>
      <c r="I327" s="40" t="s">
        <v>627</v>
      </c>
      <c r="J327" s="40" t="s">
        <v>647</v>
      </c>
      <c r="L327" s="40" t="str">
        <f>IF(M327&lt;=10000,Instruções!$D$29,Instruções!$D$28)</f>
        <v>Shopping</v>
      </c>
      <c r="M327" s="42">
        <v>86400</v>
      </c>
      <c r="N327" s="42">
        <f t="shared" si="23"/>
        <v>22153.846153846156</v>
      </c>
      <c r="O327" s="46">
        <v>1</v>
      </c>
      <c r="P327" s="40" t="s">
        <v>45</v>
      </c>
      <c r="T327" s="66" t="s">
        <v>42</v>
      </c>
    </row>
    <row r="328" spans="2:20" x14ac:dyDescent="0.2">
      <c r="B328" s="78">
        <v>2</v>
      </c>
      <c r="C328" s="40" t="s">
        <v>627</v>
      </c>
      <c r="D328" s="40" t="s">
        <v>627</v>
      </c>
      <c r="F328" s="40" t="s">
        <v>627</v>
      </c>
      <c r="G328" s="40" t="s">
        <v>627</v>
      </c>
      <c r="H328" s="41" t="s">
        <v>448</v>
      </c>
      <c r="I328" s="40" t="s">
        <v>627</v>
      </c>
      <c r="J328" s="40" t="s">
        <v>647</v>
      </c>
      <c r="L328" s="40" t="str">
        <f>IF(M328&lt;=10000,Instruções!$D$29,Instruções!$D$28)</f>
        <v>Shopping</v>
      </c>
      <c r="M328" s="42">
        <v>13800</v>
      </c>
      <c r="N328" s="42">
        <f t="shared" si="23"/>
        <v>3538.4615384615386</v>
      </c>
      <c r="O328" s="46">
        <v>1</v>
      </c>
      <c r="P328" s="40" t="s">
        <v>45</v>
      </c>
      <c r="T328" s="66" t="s">
        <v>42</v>
      </c>
    </row>
    <row r="329" spans="2:20" x14ac:dyDescent="0.2">
      <c r="B329" s="78">
        <v>2</v>
      </c>
      <c r="C329" s="40" t="s">
        <v>627</v>
      </c>
      <c r="D329" s="40" t="s">
        <v>627</v>
      </c>
      <c r="F329" s="40" t="s">
        <v>627</v>
      </c>
      <c r="G329" s="40" t="s">
        <v>627</v>
      </c>
      <c r="H329" s="41" t="s">
        <v>472</v>
      </c>
      <c r="I329" s="40" t="s">
        <v>627</v>
      </c>
      <c r="J329" s="40" t="s">
        <v>647</v>
      </c>
      <c r="L329" s="40" t="str">
        <f>IF(M329&lt;=10000,Instruções!$D$29,Instruções!$D$28)</f>
        <v>CD</v>
      </c>
      <c r="M329" s="42">
        <v>5600</v>
      </c>
      <c r="N329" s="42">
        <f t="shared" si="23"/>
        <v>1435.897435897436</v>
      </c>
      <c r="O329" s="46">
        <v>1</v>
      </c>
      <c r="P329" s="40" t="s">
        <v>45</v>
      </c>
      <c r="T329" s="66" t="s">
        <v>42</v>
      </c>
    </row>
    <row r="330" spans="2:20" x14ac:dyDescent="0.2">
      <c r="B330" s="78">
        <v>2</v>
      </c>
      <c r="C330" s="40" t="s">
        <v>627</v>
      </c>
      <c r="D330" s="40" t="s">
        <v>627</v>
      </c>
      <c r="F330" s="40" t="s">
        <v>627</v>
      </c>
      <c r="G330" s="40" t="s">
        <v>627</v>
      </c>
      <c r="H330" s="41" t="s">
        <v>477</v>
      </c>
      <c r="I330" s="40" t="s">
        <v>627</v>
      </c>
      <c r="J330" s="40" t="s">
        <v>647</v>
      </c>
      <c r="L330" s="40" t="str">
        <f>IF(M330&lt;=10000,Instruções!$D$29,Instruções!$D$28)</f>
        <v>Shopping</v>
      </c>
      <c r="M330" s="42">
        <v>60000</v>
      </c>
      <c r="N330" s="42">
        <f t="shared" si="23"/>
        <v>15384.615384615385</v>
      </c>
      <c r="O330" s="46">
        <v>1</v>
      </c>
      <c r="P330" s="40" t="s">
        <v>45</v>
      </c>
      <c r="T330" s="66" t="s">
        <v>42</v>
      </c>
    </row>
    <row r="331" spans="2:20" x14ac:dyDescent="0.2">
      <c r="B331" s="78">
        <v>2</v>
      </c>
      <c r="C331" s="40" t="s">
        <v>627</v>
      </c>
      <c r="D331" s="40" t="s">
        <v>627</v>
      </c>
      <c r="F331" s="40" t="s">
        <v>627</v>
      </c>
      <c r="G331" s="40" t="s">
        <v>627</v>
      </c>
      <c r="H331" s="41" t="s">
        <v>487</v>
      </c>
      <c r="I331" s="40" t="s">
        <v>627</v>
      </c>
      <c r="J331" s="40" t="s">
        <v>647</v>
      </c>
      <c r="L331" s="40" t="str">
        <f>IF(M331&lt;=10000,Instruções!$D$29,Instruções!$D$28)</f>
        <v>CD</v>
      </c>
      <c r="M331" s="42">
        <v>10000</v>
      </c>
      <c r="N331" s="42">
        <f t="shared" si="23"/>
        <v>2564.102564102564</v>
      </c>
      <c r="O331" s="46">
        <v>1</v>
      </c>
      <c r="P331" s="40" t="s">
        <v>45</v>
      </c>
      <c r="T331" s="66" t="s">
        <v>42</v>
      </c>
    </row>
    <row r="332" spans="2:20" x14ac:dyDescent="0.2">
      <c r="B332" s="78">
        <v>2</v>
      </c>
      <c r="C332" s="40" t="s">
        <v>627</v>
      </c>
      <c r="D332" s="40" t="s">
        <v>627</v>
      </c>
      <c r="F332" s="40" t="s">
        <v>627</v>
      </c>
      <c r="G332" s="40" t="s">
        <v>627</v>
      </c>
      <c r="H332" s="41" t="s">
        <v>408</v>
      </c>
      <c r="I332" s="40" t="s">
        <v>627</v>
      </c>
      <c r="J332" s="40" t="s">
        <v>647</v>
      </c>
      <c r="L332" s="40" t="str">
        <f>IF(M332&lt;=10000,Instruções!$D$29,Instruções!$D$28)</f>
        <v>CD</v>
      </c>
      <c r="M332" s="42">
        <v>7100</v>
      </c>
      <c r="N332" s="42">
        <f t="shared" si="23"/>
        <v>1820.5128205128206</v>
      </c>
      <c r="O332" s="46">
        <v>1</v>
      </c>
      <c r="P332" s="40" t="s">
        <v>45</v>
      </c>
      <c r="T332" s="66" t="s">
        <v>42</v>
      </c>
    </row>
    <row r="333" spans="2:20" x14ac:dyDescent="0.2">
      <c r="B333" s="78">
        <v>2</v>
      </c>
      <c r="C333" s="40" t="s">
        <v>627</v>
      </c>
      <c r="D333" s="40" t="s">
        <v>627</v>
      </c>
      <c r="F333" s="40" t="s">
        <v>627</v>
      </c>
      <c r="G333" s="40" t="s">
        <v>627</v>
      </c>
      <c r="H333" s="41" t="s">
        <v>484</v>
      </c>
      <c r="I333" s="40" t="s">
        <v>627</v>
      </c>
      <c r="J333" s="40" t="s">
        <v>647</v>
      </c>
      <c r="L333" s="40" t="str">
        <f>IF(M333&lt;=10000,Instruções!$D$29,Instruções!$D$28)</f>
        <v>CD</v>
      </c>
      <c r="M333" s="42">
        <v>8000</v>
      </c>
      <c r="N333" s="42">
        <f t="shared" si="23"/>
        <v>2051.2820512820513</v>
      </c>
      <c r="O333" s="46">
        <v>1</v>
      </c>
      <c r="P333" s="40" t="s">
        <v>45</v>
      </c>
      <c r="T333" s="66" t="s">
        <v>42</v>
      </c>
    </row>
    <row r="334" spans="2:20" x14ac:dyDescent="0.2">
      <c r="B334" s="78">
        <v>2</v>
      </c>
      <c r="C334" s="40" t="s">
        <v>627</v>
      </c>
      <c r="D334" s="40" t="s">
        <v>627</v>
      </c>
      <c r="F334" s="40" t="s">
        <v>627</v>
      </c>
      <c r="G334" s="40" t="s">
        <v>627</v>
      </c>
      <c r="H334" s="41" t="s">
        <v>412</v>
      </c>
      <c r="I334" s="40" t="s">
        <v>627</v>
      </c>
      <c r="J334" s="40" t="s">
        <v>647</v>
      </c>
      <c r="L334" s="40" t="str">
        <f>IF(M334&lt;=10000,Instruções!$D$29,Instruções!$D$28)</f>
        <v>Shopping</v>
      </c>
      <c r="M334" s="42">
        <v>1364200</v>
      </c>
      <c r="N334" s="42">
        <f t="shared" si="23"/>
        <v>349794.87179487181</v>
      </c>
      <c r="O334" s="46">
        <v>1</v>
      </c>
      <c r="P334" s="40" t="s">
        <v>45</v>
      </c>
      <c r="T334" s="66" t="s">
        <v>42</v>
      </c>
    </row>
    <row r="335" spans="2:20" x14ac:dyDescent="0.2">
      <c r="B335" s="78">
        <v>2</v>
      </c>
      <c r="C335" s="40" t="s">
        <v>627</v>
      </c>
      <c r="D335" s="40" t="s">
        <v>627</v>
      </c>
      <c r="F335" s="40" t="s">
        <v>627</v>
      </c>
      <c r="G335" s="40" t="s">
        <v>627</v>
      </c>
      <c r="H335" s="41" t="s">
        <v>450</v>
      </c>
      <c r="I335" s="40" t="s">
        <v>627</v>
      </c>
      <c r="J335" s="40" t="s">
        <v>647</v>
      </c>
      <c r="L335" s="40" t="str">
        <f>IF(M335&lt;=10000,Instruções!$D$29,Instruções!$D$28)</f>
        <v>Shopping</v>
      </c>
      <c r="M335" s="42">
        <v>260000</v>
      </c>
      <c r="N335" s="42">
        <f t="shared" si="23"/>
        <v>66666.666666666672</v>
      </c>
      <c r="O335" s="46">
        <v>1</v>
      </c>
      <c r="P335" s="40" t="s">
        <v>45</v>
      </c>
      <c r="T335" s="66" t="s">
        <v>42</v>
      </c>
    </row>
    <row r="336" spans="2:20" x14ac:dyDescent="0.2">
      <c r="B336" s="78">
        <v>2</v>
      </c>
      <c r="C336" s="40" t="s">
        <v>627</v>
      </c>
      <c r="D336" s="40" t="s">
        <v>627</v>
      </c>
      <c r="F336" s="40" t="s">
        <v>627</v>
      </c>
      <c r="G336" s="40" t="s">
        <v>627</v>
      </c>
      <c r="H336" s="41" t="s">
        <v>451</v>
      </c>
      <c r="I336" s="40" t="s">
        <v>627</v>
      </c>
      <c r="J336" s="40" t="s">
        <v>647</v>
      </c>
      <c r="L336" s="40" t="str">
        <f>IF(M336&lt;=10000,Instruções!$D$29,Instruções!$D$28)</f>
        <v>Shopping</v>
      </c>
      <c r="M336" s="42">
        <v>63000</v>
      </c>
      <c r="N336" s="42">
        <f t="shared" si="23"/>
        <v>16153.846153846154</v>
      </c>
      <c r="O336" s="46">
        <v>1</v>
      </c>
      <c r="P336" s="40" t="s">
        <v>45</v>
      </c>
      <c r="T336" s="66" t="s">
        <v>42</v>
      </c>
    </row>
    <row r="337" spans="2:20" x14ac:dyDescent="0.2">
      <c r="B337" s="78">
        <v>2</v>
      </c>
      <c r="C337" s="40" t="s">
        <v>627</v>
      </c>
      <c r="D337" s="40" t="s">
        <v>627</v>
      </c>
      <c r="F337" s="40" t="s">
        <v>627</v>
      </c>
      <c r="G337" s="40" t="s">
        <v>627</v>
      </c>
      <c r="H337" s="41" t="s">
        <v>444</v>
      </c>
      <c r="I337" s="40" t="s">
        <v>627</v>
      </c>
      <c r="J337" s="40" t="s">
        <v>647</v>
      </c>
      <c r="L337" s="40" t="str">
        <f>IF(M337&lt;=10000,Instruções!$D$29,Instruções!$D$28)</f>
        <v>CD</v>
      </c>
      <c r="M337" s="42">
        <v>4200</v>
      </c>
      <c r="N337" s="42">
        <f t="shared" si="23"/>
        <v>1076.9230769230769</v>
      </c>
      <c r="O337" s="46">
        <v>1</v>
      </c>
      <c r="P337" s="40" t="s">
        <v>45</v>
      </c>
      <c r="T337" s="66" t="s">
        <v>42</v>
      </c>
    </row>
    <row r="338" spans="2:20" x14ac:dyDescent="0.2">
      <c r="B338" s="78">
        <v>2</v>
      </c>
      <c r="C338" s="40" t="s">
        <v>627</v>
      </c>
      <c r="D338" s="40" t="s">
        <v>627</v>
      </c>
      <c r="F338" s="40" t="s">
        <v>627</v>
      </c>
      <c r="G338" s="40" t="s">
        <v>627</v>
      </c>
      <c r="H338" s="41" t="s">
        <v>445</v>
      </c>
      <c r="I338" s="40" t="s">
        <v>627</v>
      </c>
      <c r="J338" s="40" t="s">
        <v>647</v>
      </c>
      <c r="L338" s="40" t="str">
        <f>IF(M338&lt;=10000,Instruções!$D$29,Instruções!$D$28)</f>
        <v>Shopping</v>
      </c>
      <c r="M338" s="42">
        <v>76000</v>
      </c>
      <c r="N338" s="42">
        <f t="shared" si="23"/>
        <v>19487.179487179488</v>
      </c>
      <c r="O338" s="46">
        <v>1</v>
      </c>
      <c r="P338" s="40" t="s">
        <v>45</v>
      </c>
      <c r="T338" s="66" t="s">
        <v>42</v>
      </c>
    </row>
    <row r="339" spans="2:20" x14ac:dyDescent="0.2">
      <c r="B339" s="78">
        <v>2</v>
      </c>
      <c r="C339" s="40" t="s">
        <v>627</v>
      </c>
      <c r="D339" s="40" t="s">
        <v>627</v>
      </c>
      <c r="F339" s="40" t="s">
        <v>627</v>
      </c>
      <c r="G339" s="40" t="s">
        <v>627</v>
      </c>
      <c r="H339" s="41" t="s">
        <v>473</v>
      </c>
      <c r="I339" s="40" t="s">
        <v>627</v>
      </c>
      <c r="J339" s="40" t="s">
        <v>647</v>
      </c>
      <c r="L339" s="40" t="str">
        <f>IF(M339&lt;=10000,Instruções!$D$29,Instruções!$D$28)</f>
        <v>CD</v>
      </c>
      <c r="M339" s="42">
        <v>6000</v>
      </c>
      <c r="N339" s="42">
        <f t="shared" si="23"/>
        <v>1538.4615384615386</v>
      </c>
      <c r="O339" s="46">
        <v>1</v>
      </c>
      <c r="P339" s="40" t="s">
        <v>45</v>
      </c>
      <c r="T339" s="66" t="s">
        <v>42</v>
      </c>
    </row>
    <row r="340" spans="2:20" x14ac:dyDescent="0.2">
      <c r="B340" s="67" t="s">
        <v>628</v>
      </c>
      <c r="C340" s="54"/>
      <c r="D340" s="53"/>
      <c r="E340" s="54"/>
      <c r="F340" s="53"/>
      <c r="G340" s="53"/>
      <c r="H340" s="53"/>
      <c r="I340" s="53"/>
      <c r="J340" s="54"/>
      <c r="K340" s="53"/>
      <c r="L340" s="54"/>
      <c r="M340" s="55">
        <f>SUM(M261:M339)</f>
        <v>4707524</v>
      </c>
      <c r="N340" s="55">
        <f>SUM(N261:N339)</f>
        <v>1207057.4358974358</v>
      </c>
      <c r="O340" s="56"/>
      <c r="P340" s="54"/>
      <c r="Q340" s="53"/>
      <c r="R340" s="54"/>
      <c r="S340" s="53"/>
      <c r="T340" s="68"/>
    </row>
    <row r="341" spans="2:20" x14ac:dyDescent="0.2">
      <c r="B341" s="78">
        <v>4</v>
      </c>
      <c r="C341" s="40" t="s">
        <v>627</v>
      </c>
      <c r="D341" s="40" t="s">
        <v>627</v>
      </c>
      <c r="F341" s="40" t="s">
        <v>627</v>
      </c>
      <c r="G341" s="40" t="s">
        <v>627</v>
      </c>
      <c r="H341" s="41" t="s">
        <v>489</v>
      </c>
      <c r="I341" s="40" t="s">
        <v>627</v>
      </c>
      <c r="J341" s="40" t="s">
        <v>647</v>
      </c>
      <c r="L341" s="40" t="str">
        <f>IF(M341&lt;=10000,Instruções!$D$29,Instruções!$D$28)</f>
        <v>CD</v>
      </c>
      <c r="M341" s="42">
        <v>2000</v>
      </c>
      <c r="N341" s="42">
        <f>M341/3.9</f>
        <v>512.82051282051282</v>
      </c>
      <c r="O341" s="46">
        <v>1</v>
      </c>
      <c r="P341" s="40" t="s">
        <v>45</v>
      </c>
      <c r="T341" s="66" t="s">
        <v>42</v>
      </c>
    </row>
    <row r="342" spans="2:20" x14ac:dyDescent="0.2">
      <c r="B342" s="78">
        <v>4</v>
      </c>
      <c r="C342" s="40" t="s">
        <v>627</v>
      </c>
      <c r="D342" s="40" t="s">
        <v>627</v>
      </c>
      <c r="F342" s="40" t="s">
        <v>627</v>
      </c>
      <c r="G342" s="40" t="s">
        <v>627</v>
      </c>
      <c r="H342" s="41" t="s">
        <v>417</v>
      </c>
      <c r="I342" s="40" t="s">
        <v>627</v>
      </c>
      <c r="J342" s="40" t="s">
        <v>647</v>
      </c>
      <c r="L342" s="40" t="str">
        <f>IF(M342&lt;=10000,Instruções!$D$29,Instruções!$D$28)</f>
        <v>CD</v>
      </c>
      <c r="M342" s="42">
        <v>1500</v>
      </c>
      <c r="N342" s="42">
        <f t="shared" ref="N342:N358" si="24">M342/3.9</f>
        <v>384.61538461538464</v>
      </c>
      <c r="O342" s="46">
        <v>1</v>
      </c>
      <c r="P342" s="40" t="s">
        <v>45</v>
      </c>
      <c r="T342" s="66" t="s">
        <v>42</v>
      </c>
    </row>
    <row r="343" spans="2:20" x14ac:dyDescent="0.2">
      <c r="B343" s="78">
        <v>4</v>
      </c>
      <c r="C343" s="40" t="s">
        <v>627</v>
      </c>
      <c r="D343" s="40" t="s">
        <v>627</v>
      </c>
      <c r="F343" s="40" t="s">
        <v>627</v>
      </c>
      <c r="G343" s="40" t="s">
        <v>627</v>
      </c>
      <c r="H343" s="41" t="s">
        <v>422</v>
      </c>
      <c r="I343" s="40" t="s">
        <v>627</v>
      </c>
      <c r="J343" s="40" t="s">
        <v>647</v>
      </c>
      <c r="L343" s="40" t="str">
        <f>IF(M343&lt;=10000,Instruções!$D$29,Instruções!$D$28)</f>
        <v>CD</v>
      </c>
      <c r="M343" s="42">
        <v>2100</v>
      </c>
      <c r="N343" s="42">
        <f t="shared" si="24"/>
        <v>538.46153846153845</v>
      </c>
      <c r="O343" s="46">
        <v>1</v>
      </c>
      <c r="P343" s="40" t="s">
        <v>45</v>
      </c>
      <c r="T343" s="66" t="s">
        <v>42</v>
      </c>
    </row>
    <row r="344" spans="2:20" x14ac:dyDescent="0.2">
      <c r="B344" s="78">
        <v>4</v>
      </c>
      <c r="C344" s="40" t="s">
        <v>627</v>
      </c>
      <c r="D344" s="40" t="s">
        <v>627</v>
      </c>
      <c r="F344" s="40" t="s">
        <v>627</v>
      </c>
      <c r="G344" s="40" t="s">
        <v>627</v>
      </c>
      <c r="H344" s="41" t="s">
        <v>413</v>
      </c>
      <c r="I344" s="40" t="s">
        <v>627</v>
      </c>
      <c r="J344" s="40" t="s">
        <v>647</v>
      </c>
      <c r="L344" s="40" t="str">
        <f>IF(M344&lt;=10000,Instruções!$D$29,Instruções!$D$28)</f>
        <v>Shopping</v>
      </c>
      <c r="M344" s="42">
        <v>158270</v>
      </c>
      <c r="N344" s="42">
        <f t="shared" si="24"/>
        <v>40582.051282051281</v>
      </c>
      <c r="O344" s="46">
        <v>1</v>
      </c>
      <c r="P344" s="40" t="s">
        <v>45</v>
      </c>
      <c r="T344" s="66" t="s">
        <v>42</v>
      </c>
    </row>
    <row r="345" spans="2:20" x14ac:dyDescent="0.2">
      <c r="B345" s="78">
        <v>4</v>
      </c>
      <c r="C345" s="40" t="s">
        <v>627</v>
      </c>
      <c r="D345" s="40" t="s">
        <v>627</v>
      </c>
      <c r="F345" s="40" t="s">
        <v>627</v>
      </c>
      <c r="G345" s="40" t="s">
        <v>627</v>
      </c>
      <c r="H345" s="41" t="s">
        <v>428</v>
      </c>
      <c r="I345" s="40" t="s">
        <v>627</v>
      </c>
      <c r="J345" s="40" t="s">
        <v>647</v>
      </c>
      <c r="L345" s="40" t="str">
        <f>IF(M345&lt;=10000,Instruções!$D$29,Instruções!$D$28)</f>
        <v>Shopping</v>
      </c>
      <c r="M345" s="42">
        <v>76050</v>
      </c>
      <c r="N345" s="42">
        <f t="shared" si="24"/>
        <v>19500</v>
      </c>
      <c r="O345" s="46">
        <v>1</v>
      </c>
      <c r="P345" s="40" t="s">
        <v>45</v>
      </c>
      <c r="T345" s="66" t="s">
        <v>42</v>
      </c>
    </row>
    <row r="346" spans="2:20" x14ac:dyDescent="0.2">
      <c r="B346" s="78">
        <v>4</v>
      </c>
      <c r="C346" s="40" t="s">
        <v>627</v>
      </c>
      <c r="D346" s="40" t="s">
        <v>627</v>
      </c>
      <c r="F346" s="40" t="s">
        <v>627</v>
      </c>
      <c r="G346" s="40" t="s">
        <v>627</v>
      </c>
      <c r="H346" s="41" t="s">
        <v>464</v>
      </c>
      <c r="I346" s="40" t="s">
        <v>627</v>
      </c>
      <c r="J346" s="40" t="s">
        <v>647</v>
      </c>
      <c r="L346" s="40" t="str">
        <f>IF(M346&lt;=10000,Instruções!$D$29,Instruções!$D$28)</f>
        <v>CD</v>
      </c>
      <c r="M346" s="42">
        <v>2000</v>
      </c>
      <c r="N346" s="42">
        <f t="shared" si="24"/>
        <v>512.82051282051282</v>
      </c>
      <c r="O346" s="46">
        <v>1</v>
      </c>
      <c r="P346" s="40" t="s">
        <v>45</v>
      </c>
      <c r="T346" s="66" t="s">
        <v>42</v>
      </c>
    </row>
    <row r="347" spans="2:20" x14ac:dyDescent="0.2">
      <c r="B347" s="78">
        <v>4</v>
      </c>
      <c r="C347" s="40" t="s">
        <v>627</v>
      </c>
      <c r="D347" s="40" t="s">
        <v>627</v>
      </c>
      <c r="F347" s="40" t="s">
        <v>627</v>
      </c>
      <c r="G347" s="40" t="s">
        <v>627</v>
      </c>
      <c r="H347" s="41" t="s">
        <v>407</v>
      </c>
      <c r="I347" s="40" t="s">
        <v>627</v>
      </c>
      <c r="J347" s="40" t="s">
        <v>647</v>
      </c>
      <c r="L347" s="40" t="str">
        <f>IF(M347&lt;=10000,Instruções!$D$29,Instruções!$D$28)</f>
        <v>CD</v>
      </c>
      <c r="M347" s="42">
        <v>10000</v>
      </c>
      <c r="N347" s="42">
        <f t="shared" si="24"/>
        <v>2564.102564102564</v>
      </c>
      <c r="O347" s="46">
        <v>1</v>
      </c>
      <c r="P347" s="40" t="s">
        <v>45</v>
      </c>
      <c r="T347" s="66" t="s">
        <v>42</v>
      </c>
    </row>
    <row r="348" spans="2:20" x14ac:dyDescent="0.2">
      <c r="B348" s="78">
        <v>4</v>
      </c>
      <c r="C348" s="40" t="s">
        <v>627</v>
      </c>
      <c r="D348" s="40" t="s">
        <v>627</v>
      </c>
      <c r="F348" s="40" t="s">
        <v>627</v>
      </c>
      <c r="G348" s="40" t="s">
        <v>627</v>
      </c>
      <c r="H348" s="41" t="s">
        <v>452</v>
      </c>
      <c r="I348" s="40" t="s">
        <v>627</v>
      </c>
      <c r="J348" s="40" t="s">
        <v>647</v>
      </c>
      <c r="L348" s="40" t="str">
        <f>IF(M348&lt;=10000,Instruções!$D$29,Instruções!$D$28)</f>
        <v>CD</v>
      </c>
      <c r="M348" s="42">
        <v>5500</v>
      </c>
      <c r="N348" s="42">
        <f t="shared" si="24"/>
        <v>1410.2564102564104</v>
      </c>
      <c r="O348" s="46">
        <v>1</v>
      </c>
      <c r="P348" s="40" t="s">
        <v>45</v>
      </c>
      <c r="T348" s="66" t="s">
        <v>42</v>
      </c>
    </row>
    <row r="349" spans="2:20" x14ac:dyDescent="0.2">
      <c r="B349" s="78">
        <v>4</v>
      </c>
      <c r="C349" s="40" t="s">
        <v>627</v>
      </c>
      <c r="D349" s="40" t="s">
        <v>627</v>
      </c>
      <c r="F349" s="40" t="s">
        <v>627</v>
      </c>
      <c r="G349" s="40" t="s">
        <v>627</v>
      </c>
      <c r="H349" s="41" t="s">
        <v>433</v>
      </c>
      <c r="I349" s="40" t="s">
        <v>627</v>
      </c>
      <c r="J349" s="40" t="s">
        <v>647</v>
      </c>
      <c r="L349" s="40" t="str">
        <f>IF(M349&lt;=10000,Instruções!$D$29,Instruções!$D$28)</f>
        <v>Shopping</v>
      </c>
      <c r="M349" s="42">
        <v>24000</v>
      </c>
      <c r="N349" s="42">
        <f t="shared" si="24"/>
        <v>6153.8461538461543</v>
      </c>
      <c r="O349" s="46">
        <v>1</v>
      </c>
      <c r="P349" s="40" t="s">
        <v>45</v>
      </c>
      <c r="T349" s="66" t="s">
        <v>42</v>
      </c>
    </row>
    <row r="350" spans="2:20" x14ac:dyDescent="0.2">
      <c r="B350" s="78">
        <v>4</v>
      </c>
      <c r="C350" s="40" t="s">
        <v>627</v>
      </c>
      <c r="D350" s="40" t="s">
        <v>627</v>
      </c>
      <c r="F350" s="40" t="s">
        <v>627</v>
      </c>
      <c r="G350" s="40" t="s">
        <v>627</v>
      </c>
      <c r="H350" s="41" t="s">
        <v>488</v>
      </c>
      <c r="I350" s="40" t="s">
        <v>627</v>
      </c>
      <c r="J350" s="40" t="s">
        <v>647</v>
      </c>
      <c r="L350" s="40" t="str">
        <f>IF(M350&lt;=10000,Instruções!$D$29,Instruções!$D$28)</f>
        <v>CD</v>
      </c>
      <c r="M350" s="42">
        <v>820</v>
      </c>
      <c r="N350" s="42">
        <f t="shared" si="24"/>
        <v>210.25641025641025</v>
      </c>
      <c r="O350" s="46">
        <v>1</v>
      </c>
      <c r="P350" s="40" t="s">
        <v>45</v>
      </c>
      <c r="T350" s="66" t="s">
        <v>42</v>
      </c>
    </row>
    <row r="351" spans="2:20" x14ac:dyDescent="0.2">
      <c r="B351" s="78">
        <v>4</v>
      </c>
      <c r="C351" s="40" t="s">
        <v>627</v>
      </c>
      <c r="D351" s="40" t="s">
        <v>627</v>
      </c>
      <c r="F351" s="40" t="s">
        <v>627</v>
      </c>
      <c r="G351" s="40" t="s">
        <v>627</v>
      </c>
      <c r="H351" s="41" t="s">
        <v>441</v>
      </c>
      <c r="I351" s="40" t="s">
        <v>627</v>
      </c>
      <c r="J351" s="40" t="s">
        <v>647</v>
      </c>
      <c r="L351" s="40" t="str">
        <f>IF(M351&lt;=10000,Instruções!$D$29,Instruções!$D$28)</f>
        <v>CD</v>
      </c>
      <c r="M351" s="42">
        <v>2500</v>
      </c>
      <c r="N351" s="42">
        <f t="shared" si="24"/>
        <v>641.02564102564099</v>
      </c>
      <c r="O351" s="46">
        <v>1</v>
      </c>
      <c r="P351" s="40" t="s">
        <v>45</v>
      </c>
      <c r="T351" s="66" t="s">
        <v>42</v>
      </c>
    </row>
    <row r="352" spans="2:20" x14ac:dyDescent="0.2">
      <c r="B352" s="78">
        <v>4</v>
      </c>
      <c r="C352" s="40" t="s">
        <v>627</v>
      </c>
      <c r="D352" s="40" t="s">
        <v>627</v>
      </c>
      <c r="F352" s="40" t="s">
        <v>627</v>
      </c>
      <c r="G352" s="40" t="s">
        <v>627</v>
      </c>
      <c r="H352" s="41" t="s">
        <v>453</v>
      </c>
      <c r="I352" s="40" t="s">
        <v>627</v>
      </c>
      <c r="J352" s="40" t="s">
        <v>647</v>
      </c>
      <c r="L352" s="40" t="str">
        <f>IF(M352&lt;=10000,Instruções!$D$29,Instruções!$D$28)</f>
        <v>CD</v>
      </c>
      <c r="M352" s="42">
        <v>6000</v>
      </c>
      <c r="N352" s="42">
        <f t="shared" si="24"/>
        <v>1538.4615384615386</v>
      </c>
      <c r="O352" s="46">
        <v>1</v>
      </c>
      <c r="P352" s="40" t="s">
        <v>45</v>
      </c>
      <c r="T352" s="66" t="s">
        <v>42</v>
      </c>
    </row>
    <row r="353" spans="2:20" x14ac:dyDescent="0.2">
      <c r="B353" s="78">
        <v>4</v>
      </c>
      <c r="C353" s="40" t="s">
        <v>627</v>
      </c>
      <c r="D353" s="40" t="s">
        <v>627</v>
      </c>
      <c r="F353" s="40" t="s">
        <v>627</v>
      </c>
      <c r="G353" s="40" t="s">
        <v>627</v>
      </c>
      <c r="H353" s="41" t="s">
        <v>448</v>
      </c>
      <c r="I353" s="40" t="s">
        <v>627</v>
      </c>
      <c r="J353" s="40" t="s">
        <v>647</v>
      </c>
      <c r="L353" s="40" t="str">
        <f>IF(M353&lt;=10000,Instruções!$D$29,Instruções!$D$28)</f>
        <v>CD</v>
      </c>
      <c r="M353" s="42">
        <v>3000</v>
      </c>
      <c r="N353" s="42">
        <f t="shared" si="24"/>
        <v>769.23076923076928</v>
      </c>
      <c r="O353" s="46">
        <v>1</v>
      </c>
      <c r="P353" s="40" t="s">
        <v>45</v>
      </c>
      <c r="T353" s="66" t="s">
        <v>42</v>
      </c>
    </row>
    <row r="354" spans="2:20" x14ac:dyDescent="0.2">
      <c r="B354" s="67" t="s">
        <v>631</v>
      </c>
      <c r="C354" s="54"/>
      <c r="D354" s="53"/>
      <c r="E354" s="54"/>
      <c r="F354" s="53"/>
      <c r="G354" s="53"/>
      <c r="H354" s="53"/>
      <c r="I354" s="53"/>
      <c r="J354" s="54"/>
      <c r="K354" s="53"/>
      <c r="L354" s="54"/>
      <c r="M354" s="55">
        <f>SUM(M341:M353)</f>
        <v>293740</v>
      </c>
      <c r="N354" s="55">
        <f>SUM(N341:N353)</f>
        <v>75317.948717948704</v>
      </c>
      <c r="O354" s="56"/>
      <c r="P354" s="54"/>
      <c r="Q354" s="53"/>
      <c r="R354" s="54"/>
      <c r="S354" s="53"/>
      <c r="T354" s="68"/>
    </row>
    <row r="355" spans="2:20" x14ac:dyDescent="0.2">
      <c r="B355" s="78">
        <v>5</v>
      </c>
      <c r="C355" s="40" t="s">
        <v>627</v>
      </c>
      <c r="D355" s="40" t="s">
        <v>627</v>
      </c>
      <c r="F355" s="40" t="s">
        <v>627</v>
      </c>
      <c r="G355" s="40" t="s">
        <v>627</v>
      </c>
      <c r="H355" s="41" t="s">
        <v>490</v>
      </c>
      <c r="I355" s="40" t="s">
        <v>627</v>
      </c>
      <c r="J355" s="40" t="s">
        <v>647</v>
      </c>
      <c r="L355" s="40" t="str">
        <f>IF(M355&lt;=10000,Instruções!$D$29,Instruções!$D$28)</f>
        <v>CD</v>
      </c>
      <c r="M355" s="42">
        <v>1500</v>
      </c>
      <c r="N355" s="42">
        <f t="shared" si="24"/>
        <v>384.61538461538464</v>
      </c>
      <c r="O355" s="46">
        <v>1</v>
      </c>
      <c r="P355" s="40" t="s">
        <v>45</v>
      </c>
      <c r="T355" s="66" t="s">
        <v>42</v>
      </c>
    </row>
    <row r="356" spans="2:20" x14ac:dyDescent="0.2">
      <c r="B356" s="67" t="s">
        <v>635</v>
      </c>
      <c r="C356" s="54"/>
      <c r="D356" s="53"/>
      <c r="E356" s="54"/>
      <c r="F356" s="53"/>
      <c r="G356" s="53"/>
      <c r="H356" s="53"/>
      <c r="I356" s="53"/>
      <c r="J356" s="54"/>
      <c r="K356" s="53"/>
      <c r="L356" s="54"/>
      <c r="M356" s="55">
        <f>SUM(M355:M355)</f>
        <v>1500</v>
      </c>
      <c r="N356" s="55">
        <f t="shared" si="24"/>
        <v>384.61538461538464</v>
      </c>
      <c r="O356" s="56"/>
      <c r="P356" s="54"/>
      <c r="Q356" s="53"/>
      <c r="R356" s="54"/>
      <c r="S356" s="53"/>
      <c r="T356" s="68"/>
    </row>
    <row r="357" spans="2:20" s="47" customFormat="1" x14ac:dyDescent="0.2">
      <c r="B357" s="76" t="s">
        <v>644</v>
      </c>
      <c r="C357" s="57"/>
      <c r="D357" s="58"/>
      <c r="E357" s="57"/>
      <c r="F357" s="58"/>
      <c r="G357" s="58"/>
      <c r="H357" s="58"/>
      <c r="I357" s="58"/>
      <c r="J357" s="57"/>
      <c r="K357" s="58"/>
      <c r="L357" s="57"/>
      <c r="M357" s="59">
        <f>M260+M340+M354+M356</f>
        <v>5059864</v>
      </c>
      <c r="N357" s="59">
        <f t="shared" si="24"/>
        <v>1297401.0256410257</v>
      </c>
      <c r="O357" s="60"/>
      <c r="P357" s="57"/>
      <c r="Q357" s="58"/>
      <c r="R357" s="57"/>
      <c r="S357" s="58"/>
      <c r="T357" s="77"/>
    </row>
    <row r="358" spans="2:20" s="85" customFormat="1" ht="23.25" customHeight="1" x14ac:dyDescent="0.25">
      <c r="B358" s="80" t="s">
        <v>645</v>
      </c>
      <c r="C358" s="81"/>
      <c r="D358" s="82"/>
      <c r="E358" s="81"/>
      <c r="F358" s="82"/>
      <c r="G358" s="82"/>
      <c r="H358" s="82"/>
      <c r="I358" s="82"/>
      <c r="J358" s="81"/>
      <c r="K358" s="82"/>
      <c r="L358" s="81"/>
      <c r="M358" s="83">
        <f>M16+M68+M101+M248+M357</f>
        <v>25656342.109999999</v>
      </c>
      <c r="N358" s="91">
        <f t="shared" si="24"/>
        <v>6578549.2589743594</v>
      </c>
      <c r="O358" s="81"/>
      <c r="P358" s="81"/>
      <c r="Q358" s="82"/>
      <c r="R358" s="81"/>
      <c r="S358" s="82"/>
      <c r="T358" s="84"/>
    </row>
    <row r="359" spans="2:20" x14ac:dyDescent="0.2">
      <c r="B359" s="52"/>
      <c r="D359" s="52"/>
      <c r="E359" s="87"/>
      <c r="F359" s="52"/>
      <c r="G359" s="52"/>
      <c r="H359" s="52"/>
    </row>
    <row r="360" spans="2:20" x14ac:dyDescent="0.2">
      <c r="B360" s="52" t="s">
        <v>680</v>
      </c>
    </row>
  </sheetData>
  <autoFilter ref="B103:T248" xr:uid="{0CBD4BE2-26BB-471F-9045-90DF2BA8022F}"/>
  <sortState ref="B219:S388">
    <sortCondition ref="B219"/>
  </sortState>
  <mergeCells count="75">
    <mergeCell ref="B251:B252"/>
    <mergeCell ref="C251:C252"/>
    <mergeCell ref="D251:D252"/>
    <mergeCell ref="F251:F252"/>
    <mergeCell ref="G251:G252"/>
    <mergeCell ref="T251:T252"/>
    <mergeCell ref="H251:H252"/>
    <mergeCell ref="I251:I252"/>
    <mergeCell ref="J251:J252"/>
    <mergeCell ref="K251:K252"/>
    <mergeCell ref="L251:L252"/>
    <mergeCell ref="M251:O251"/>
    <mergeCell ref="P251:P252"/>
    <mergeCell ref="Q251:R251"/>
    <mergeCell ref="S251:S252"/>
    <mergeCell ref="B104:B105"/>
    <mergeCell ref="C104:C105"/>
    <mergeCell ref="D104:D105"/>
    <mergeCell ref="F104:F105"/>
    <mergeCell ref="G104:G105"/>
    <mergeCell ref="H104:H105"/>
    <mergeCell ref="I104:I105"/>
    <mergeCell ref="Q104:R104"/>
    <mergeCell ref="S104:S105"/>
    <mergeCell ref="T104:T105"/>
    <mergeCell ref="J104:J105"/>
    <mergeCell ref="K104:K105"/>
    <mergeCell ref="L104:L105"/>
    <mergeCell ref="M104:O104"/>
    <mergeCell ref="P104:P105"/>
    <mergeCell ref="M19:O19"/>
    <mergeCell ref="P19:P20"/>
    <mergeCell ref="Q19:R19"/>
    <mergeCell ref="S19:S20"/>
    <mergeCell ref="S71:S72"/>
    <mergeCell ref="M71:O71"/>
    <mergeCell ref="P71:P72"/>
    <mergeCell ref="Q71:R71"/>
    <mergeCell ref="H71:H72"/>
    <mergeCell ref="I71:I72"/>
    <mergeCell ref="J71:J72"/>
    <mergeCell ref="L19:L20"/>
    <mergeCell ref="K71:K72"/>
    <mergeCell ref="L71:L72"/>
    <mergeCell ref="T71:T72"/>
    <mergeCell ref="B19:B20"/>
    <mergeCell ref="C19:C20"/>
    <mergeCell ref="D19:D20"/>
    <mergeCell ref="F19:F20"/>
    <mergeCell ref="G19:G20"/>
    <mergeCell ref="H19:H20"/>
    <mergeCell ref="I19:I20"/>
    <mergeCell ref="J19:J20"/>
    <mergeCell ref="K19:K20"/>
    <mergeCell ref="T19:T20"/>
    <mergeCell ref="B71:B72"/>
    <mergeCell ref="C71:C72"/>
    <mergeCell ref="D71:D72"/>
    <mergeCell ref="F71:F72"/>
    <mergeCell ref="G71:G72"/>
    <mergeCell ref="B3:B4"/>
    <mergeCell ref="C3:C4"/>
    <mergeCell ref="D3:D4"/>
    <mergeCell ref="F3:F4"/>
    <mergeCell ref="G3:G4"/>
    <mergeCell ref="H3:H4"/>
    <mergeCell ref="P3:P4"/>
    <mergeCell ref="Q3:R3"/>
    <mergeCell ref="S3:S4"/>
    <mergeCell ref="T3:T4"/>
    <mergeCell ref="M3:O3"/>
    <mergeCell ref="I3:I4"/>
    <mergeCell ref="J3:J4"/>
    <mergeCell ref="K3:K4"/>
    <mergeCell ref="L3:L4"/>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773C02AD2DE91F47AF608E33E121B5C3" ma:contentTypeVersion="132" ma:contentTypeDescription="The base project type from which other project content types inherit their information." ma:contentTypeScope="" ma:versionID="588d4d13e731f02ed4e234993c90128f">
  <xsd:schema xmlns:xsd="http://www.w3.org/2001/XMLSchema" xmlns:xs="http://www.w3.org/2001/XMLSchema" xmlns:p="http://schemas.microsoft.com/office/2006/metadata/properties" xmlns:ns2="cdc7663a-08f0-4737-9e8c-148ce897a09c" targetNamespace="http://schemas.microsoft.com/office/2006/metadata/properties" ma:root="true" ma:fieldsID="0828df1580704bd402c566487a48a4c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G100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CA5895EC558FB488C7C3DCBB3B05C5B" ma:contentTypeVersion="132" ma:contentTypeDescription="A content type to manage public (operations) IDB documents" ma:contentTypeScope="" ma:versionID="b51573ac95d6312e551f4ffd974075dd">
  <xsd:schema xmlns:xsd="http://www.w3.org/2001/XMLSchema" xmlns:xs="http://www.w3.org/2001/XMLSchema" xmlns:p="http://schemas.microsoft.com/office/2006/metadata/properties" xmlns:ns2="cdc7663a-08f0-4737-9e8c-148ce897a09c" targetNamespace="http://schemas.microsoft.com/office/2006/metadata/properties" ma:root="true" ma:fieldsID="48d59d0aad2eab74b57f3bdabf68e3e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G100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GRT/FM-16661-BR</Approval_x0020_Number>
    <Phase xmlns="cdc7663a-08f0-4737-9e8c-148ce897a09c">ACTIVE</Phase>
    <Document_x0020_Author xmlns="cdc7663a-08f0-4737-9e8c-148ce897a09c">de Oliveira SantosLorayne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BIODIVERSITY AND PROTECTED AREAS CONSERVATION</TermName>
          <TermId xmlns="http://schemas.microsoft.com/office/infopath/2007/PartnerControls">828dcce4-0dad-439f-9576-7e432bd9abbc</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FMM</TermName>
          <TermId xmlns="http://schemas.microsoft.com/office/infopath/2007/PartnerControls">5a0e158a-fa1d-4667-b8cd-3b546c0b06f2</TermId>
        </TermInfo>
      </Terms>
    </g511464f9e53401d84b16fa9b379a574>
    <Related_x0020_SisCor_x0020_Number xmlns="cdc7663a-08f0-4737-9e8c-148ce897a09c" xsi:nil="true"/>
    <TaxCatchAll xmlns="cdc7663a-08f0-4737-9e8c-148ce897a09c">
      <Value>26</Value>
      <Value>25</Value>
      <Value>44</Value>
      <Value>22</Value>
      <Value>4</Value>
    </TaxCatchAll>
    <Operation_x0020_Type xmlns="cdc7663a-08f0-4737-9e8c-148ce897a09c">Investment Grants</Operation_x0020_Type>
    <Package_x0020_Code xmlns="cdc7663a-08f0-4737-9e8c-148ce897a09c" xsi:nil="true"/>
    <Identifier xmlns="cdc7663a-08f0-4737-9e8c-148ce897a09c" xsi:nil="true"/>
    <Project_x0020_Number xmlns="cdc7663a-08f0-4737-9e8c-148ce897a09c">BR-G1004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EZSHARE-853722772-23</_dlc_DocId>
    <_dlc_DocIdUrl xmlns="cdc7663a-08f0-4737-9e8c-148ce897a09c">
      <Url>https://idbg.sharepoint.com/teams/EZ-BR-IGR/BR-G1004/_layouts/15/DocIdRedir.aspx?ID=EZSHARE-853722772-23</Url>
      <Description>EZSHARE-853722772-23</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5EEF6026-660B-44DE-B1CE-BA369E100B25}"/>
</file>

<file path=customXml/itemProps2.xml><?xml version="1.0" encoding="utf-8"?>
<ds:datastoreItem xmlns:ds="http://schemas.openxmlformats.org/officeDocument/2006/customXml" ds:itemID="{9A7127CF-1245-414F-B8AD-BE569BE6A766}"/>
</file>

<file path=customXml/itemProps3.xml><?xml version="1.0" encoding="utf-8"?>
<ds:datastoreItem xmlns:ds="http://schemas.openxmlformats.org/officeDocument/2006/customXml" ds:itemID="{061CCD80-70C0-473C-9EE5-CC14A6EC60E8}"/>
</file>

<file path=customXml/itemProps4.xml><?xml version="1.0" encoding="utf-8"?>
<ds:datastoreItem xmlns:ds="http://schemas.openxmlformats.org/officeDocument/2006/customXml" ds:itemID="{0B1AFD75-5983-4D23-977E-AC38A2B44170}"/>
</file>

<file path=customXml/itemProps5.xml><?xml version="1.0" encoding="utf-8"?>
<ds:datastoreItem xmlns:ds="http://schemas.openxmlformats.org/officeDocument/2006/customXml" ds:itemID="{62445051-74CE-4EE2-B40B-DE9FEE3B9550}"/>
</file>

<file path=customXml/itemProps6.xml><?xml version="1.0" encoding="utf-8"?>
<ds:datastoreItem xmlns:ds="http://schemas.openxmlformats.org/officeDocument/2006/customXml" ds:itemID="{BD5207E7-11DA-4D95-A08D-462A1706CA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Instruções</vt:lpstr>
      <vt:lpstr>Estrutura do Projeto</vt:lpstr>
      <vt:lpstr>Resumo Plano de Aquisições</vt:lpstr>
      <vt:lpstr>Plano Aquisições_ DETALHADO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Ilana Nina de Oliveira</dc:creator>
  <cp:keywords/>
  <cp:lastModifiedBy>Clarissa Scofield Pimenta</cp:lastModifiedBy>
  <dcterms:created xsi:type="dcterms:W3CDTF">2019-05-30T19:53:49Z</dcterms:created>
  <dcterms:modified xsi:type="dcterms:W3CDTF">2020-02-28T20:57:29Z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44;#BIODIVERSITY AND PROTECTED AREAS CONSERVATION|828dcce4-0dad-439f-9576-7e432bd9abbc</vt:lpwstr>
  </property>
  <property fmtid="{D5CDD505-2E9C-101B-9397-08002B2CF9AE}" pid="7" name="Fund IDB">
    <vt:lpwstr>25;#FMM|5a0e158a-fa1d-4667-b8cd-3b546c0b06f2</vt:lpwstr>
  </property>
  <property fmtid="{D5CDD505-2E9C-101B-9397-08002B2CF9AE}" pid="8" name="Country">
    <vt:lpwstr>22;#Brazil|7deb27ec-6837-4974-9aa8-6cfbac841ef8</vt:lpwstr>
  </property>
  <property fmtid="{D5CDD505-2E9C-101B-9397-08002B2CF9AE}" pid="9" name="Sector IDB">
    <vt:lpwstr>26;#ENVIRONMENT AND NATURAL DISASTERS|261e2b33-090b-4ab0-8e06-3aa3e7f32d57</vt:lpwstr>
  </property>
  <property fmtid="{D5CDD505-2E9C-101B-9397-08002B2CF9AE}" pid="10" name="Function Operations IDB">
    <vt:lpwstr>4;#Project Administration|751f71fd-1433-4702-a2db-ff12a4e45594</vt:lpwstr>
  </property>
  <property fmtid="{D5CDD505-2E9C-101B-9397-08002B2CF9AE}" pid="11" name="_dlc_DocIdItemGuid">
    <vt:lpwstr>80f8718b-3693-4672-b086-f78b9593cfcf</vt:lpwstr>
  </property>
  <property fmtid="{D5CDD505-2E9C-101B-9397-08002B2CF9AE}" pid="12" name="Disclosure Activity">
    <vt:lpwstr>Procurement Plan</vt:lpwstr>
  </property>
  <property fmtid="{D5CDD505-2E9C-101B-9397-08002B2CF9AE}" pid="13" name="ContentTypeId">
    <vt:lpwstr>0x0101001A458A224826124E8B45B1D613300CFC002CA5895EC558FB488C7C3DCBB3B05C5B</vt:lpwstr>
  </property>
</Properties>
</file>