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270" windowWidth="11535" windowHeight="1875" tabRatio="557"/>
  </bookViews>
  <sheets>
    <sheet name="PO" sheetId="1" r:id="rId1"/>
    <sheet name="Disbursement schedule" sheetId="2" r:id="rId2"/>
    <sheet name="Detailed disbursement schedule" sheetId="3" r:id="rId3"/>
    <sheet name="Chronogram" sheetId="7" r:id="rId4"/>
  </sheets>
  <definedNames>
    <definedName name="_xlnm.Print_Area" localSheetId="3">Chronogram!$A$6:$U$23</definedName>
    <definedName name="_xlnm.Print_Area" localSheetId="2">'Detailed disbursement schedule'!$A$6:$AA$24</definedName>
    <definedName name="_xlnm.Print_Area" localSheetId="1">'Disbursement schedule'!$A$4:$G$21</definedName>
    <definedName name="_xlnm.Print_Area" localSheetId="0">PO!$A$1:$C$22</definedName>
  </definedNames>
  <calcPr calcId="145621"/>
</workbook>
</file>

<file path=xl/calcChain.xml><?xml version="1.0" encoding="utf-8"?>
<calcChain xmlns="http://schemas.openxmlformats.org/spreadsheetml/2006/main">
  <c r="N15" i="3" l="1"/>
  <c r="M15" i="3"/>
  <c r="L15" i="3"/>
  <c r="H22" i="3" l="1"/>
  <c r="I22" i="3"/>
  <c r="G22" i="3"/>
  <c r="C22" i="3"/>
  <c r="D22" i="3"/>
  <c r="E22" i="3"/>
  <c r="E21" i="3"/>
  <c r="D21" i="3"/>
  <c r="C21" i="3"/>
  <c r="E12" i="3"/>
  <c r="D12" i="3"/>
  <c r="C12" i="3"/>
  <c r="J37" i="7"/>
  <c r="I21" i="2"/>
  <c r="F13" i="2"/>
  <c r="F18" i="2"/>
  <c r="E9" i="2"/>
  <c r="E14" i="2"/>
  <c r="E19" i="2"/>
  <c r="D15" i="2"/>
  <c r="D20" i="2"/>
  <c r="B9" i="2"/>
  <c r="B19" i="2"/>
  <c r="W30" i="7"/>
  <c r="R35" i="7"/>
  <c r="R32" i="7"/>
  <c r="F15" i="2" s="1"/>
  <c r="R30" i="7"/>
  <c r="R27" i="7"/>
  <c r="F10" i="2" s="1"/>
  <c r="N36" i="7"/>
  <c r="N35" i="7"/>
  <c r="E18" i="2" s="1"/>
  <c r="N31" i="7"/>
  <c r="N30" i="7"/>
  <c r="E13" i="2" s="1"/>
  <c r="N26" i="7"/>
  <c r="J35" i="7"/>
  <c r="D18" i="2" s="1"/>
  <c r="J32" i="7"/>
  <c r="J30" i="7"/>
  <c r="D13" i="2" s="1"/>
  <c r="J27" i="7"/>
  <c r="D10" i="2" s="1"/>
  <c r="F36" i="7"/>
  <c r="C19" i="2" s="1"/>
  <c r="F35" i="7"/>
  <c r="C18" i="2" s="1"/>
  <c r="F31" i="7"/>
  <c r="C14" i="2" s="1"/>
  <c r="F30" i="7"/>
  <c r="C13" i="2" s="1"/>
  <c r="F26" i="7"/>
  <c r="C9" i="2" s="1"/>
  <c r="B30" i="7"/>
  <c r="B13" i="2" s="1"/>
  <c r="B31" i="7"/>
  <c r="B35" i="7"/>
  <c r="B18" i="2" s="1"/>
  <c r="I18" i="2" s="1"/>
  <c r="B36" i="7"/>
  <c r="W12" i="7"/>
  <c r="B26" i="7" s="1"/>
  <c r="W13" i="7"/>
  <c r="B27" i="7" s="1"/>
  <c r="W15" i="7"/>
  <c r="W16" i="7"/>
  <c r="W17" i="7"/>
  <c r="R31" i="7" s="1"/>
  <c r="F14" i="2" s="1"/>
  <c r="W18" i="7"/>
  <c r="B32" i="7" s="1"/>
  <c r="W20" i="7"/>
  <c r="W21" i="7"/>
  <c r="W22" i="7"/>
  <c r="R36" i="7" s="1"/>
  <c r="F19" i="2" s="1"/>
  <c r="W23" i="7"/>
  <c r="N37" i="7" s="1"/>
  <c r="E20" i="2" s="1"/>
  <c r="W11" i="7"/>
  <c r="B25" i="7" l="1"/>
  <c r="R25" i="7"/>
  <c r="F8" i="2" s="1"/>
  <c r="J25" i="7"/>
  <c r="D8" i="2" s="1"/>
  <c r="N34" i="7"/>
  <c r="E17" i="2" s="1"/>
  <c r="F34" i="7"/>
  <c r="C17" i="2" s="1"/>
  <c r="B34" i="7"/>
  <c r="R34" i="7"/>
  <c r="F17" i="2" s="1"/>
  <c r="J34" i="7"/>
  <c r="D17" i="2" s="1"/>
  <c r="N29" i="7"/>
  <c r="E12" i="2" s="1"/>
  <c r="F29" i="7"/>
  <c r="C12" i="2" s="1"/>
  <c r="B29" i="7"/>
  <c r="R29" i="7"/>
  <c r="F12" i="2" s="1"/>
  <c r="J29" i="7"/>
  <c r="D12" i="2" s="1"/>
  <c r="B15" i="2"/>
  <c r="B10" i="2"/>
  <c r="W27" i="7"/>
  <c r="N25" i="7"/>
  <c r="E8" i="2" s="1"/>
  <c r="W35" i="7"/>
  <c r="I13" i="2"/>
  <c r="F25" i="7"/>
  <c r="C8" i="2" s="1"/>
  <c r="B14" i="2"/>
  <c r="I14" i="2" s="1"/>
  <c r="F37" i="7"/>
  <c r="C20" i="2" s="1"/>
  <c r="F27" i="7"/>
  <c r="C10" i="2" s="1"/>
  <c r="F32" i="7"/>
  <c r="C15" i="2" s="1"/>
  <c r="N27" i="7"/>
  <c r="E10" i="2" s="1"/>
  <c r="N32" i="7"/>
  <c r="E15" i="2" s="1"/>
  <c r="R37" i="7"/>
  <c r="F20" i="2" s="1"/>
  <c r="B37" i="7"/>
  <c r="J26" i="7"/>
  <c r="D9" i="2" s="1"/>
  <c r="J31" i="7"/>
  <c r="D14" i="2" s="1"/>
  <c r="J36" i="7"/>
  <c r="D19" i="2" s="1"/>
  <c r="I19" i="2" s="1"/>
  <c r="R26" i="7"/>
  <c r="F9" i="2" s="1"/>
  <c r="I9" i="2" s="1"/>
  <c r="Z14" i="3"/>
  <c r="Z19" i="3"/>
  <c r="U14" i="3"/>
  <c r="U19" i="3"/>
  <c r="P14" i="3"/>
  <c r="P19" i="3"/>
  <c r="K14" i="3"/>
  <c r="K19" i="3"/>
  <c r="W37" i="7" l="1"/>
  <c r="B20" i="2"/>
  <c r="I20" i="2" s="1"/>
  <c r="I10" i="2"/>
  <c r="W36" i="7"/>
  <c r="W32" i="7"/>
  <c r="W26" i="7"/>
  <c r="W31" i="7"/>
  <c r="I15" i="2"/>
  <c r="W29" i="7"/>
  <c r="B12" i="2"/>
  <c r="I12" i="2" s="1"/>
  <c r="W34" i="7"/>
  <c r="B17" i="2"/>
  <c r="I17" i="2" s="1"/>
  <c r="B8" i="2"/>
  <c r="W25" i="7"/>
  <c r="C39" i="2"/>
  <c r="K23" i="3" s="1"/>
  <c r="D39" i="2"/>
  <c r="P23" i="3" s="1"/>
  <c r="E39" i="2"/>
  <c r="U23" i="3" s="1"/>
  <c r="F39" i="2"/>
  <c r="Z23" i="3" s="1"/>
  <c r="B39" i="2" l="1"/>
  <c r="F23" i="3" s="1"/>
  <c r="W43" i="3"/>
  <c r="V43" i="3"/>
  <c r="Y43" i="3"/>
  <c r="G7" i="2"/>
  <c r="G16" i="2"/>
  <c r="G11" i="2"/>
  <c r="C34" i="2"/>
  <c r="K18" i="3" s="1"/>
  <c r="D34" i="2"/>
  <c r="P18" i="3" s="1"/>
  <c r="E34" i="2"/>
  <c r="U18" i="3" s="1"/>
  <c r="F34" i="2"/>
  <c r="Z18" i="3" s="1"/>
  <c r="B34" i="2"/>
  <c r="F18" i="3" s="1"/>
  <c r="B38" i="3" s="1"/>
  <c r="G39" i="2" l="1"/>
  <c r="C38" i="3"/>
  <c r="E38" i="3"/>
  <c r="D38" i="3"/>
  <c r="X43" i="3"/>
  <c r="Z43" i="3" s="1"/>
  <c r="F36" i="2"/>
  <c r="Z20" i="3" s="1"/>
  <c r="E36" i="2"/>
  <c r="U20" i="3" s="1"/>
  <c r="D36" i="2"/>
  <c r="P20" i="3" s="1"/>
  <c r="C36" i="2"/>
  <c r="K20" i="3" s="1"/>
  <c r="AA18" i="3" l="1"/>
  <c r="M38" i="3"/>
  <c r="G34" i="2"/>
  <c r="V38" i="3"/>
  <c r="T38" i="3"/>
  <c r="S38" i="3"/>
  <c r="R38" i="3"/>
  <c r="Q38" i="3"/>
  <c r="N38" i="3"/>
  <c r="L38" i="3"/>
  <c r="J38" i="3"/>
  <c r="I38" i="3"/>
  <c r="H38" i="3"/>
  <c r="G38" i="3"/>
  <c r="G21" i="2"/>
  <c r="K38" i="3" l="1"/>
  <c r="U38" i="3"/>
  <c r="X38" i="3"/>
  <c r="O38" i="3"/>
  <c r="Y38" i="3"/>
  <c r="P38" i="3"/>
  <c r="W38" i="3"/>
  <c r="Z38" i="3" l="1"/>
  <c r="F38" i="3"/>
  <c r="A40" i="2"/>
  <c r="D38" i="2"/>
  <c r="P22" i="3" s="1"/>
  <c r="AA38" i="3" l="1"/>
  <c r="N43" i="3"/>
  <c r="M43" i="3"/>
  <c r="L43" i="3"/>
  <c r="O43" i="3"/>
  <c r="E38" i="2"/>
  <c r="U22" i="3" s="1"/>
  <c r="C38" i="2"/>
  <c r="B38" i="2"/>
  <c r="F38" i="2"/>
  <c r="Z22" i="3" s="1"/>
  <c r="A21" i="2"/>
  <c r="A24" i="3" s="1"/>
  <c r="E32" i="2"/>
  <c r="U16" i="3" s="1"/>
  <c r="K12" i="2"/>
  <c r="I43" i="3" l="1"/>
  <c r="K22" i="3"/>
  <c r="F22" i="3"/>
  <c r="G38" i="2"/>
  <c r="P43" i="3"/>
  <c r="AA23" i="3"/>
  <c r="D43" i="3"/>
  <c r="E43" i="3"/>
  <c r="C43" i="3"/>
  <c r="B43" i="3"/>
  <c r="S43" i="3"/>
  <c r="Q43" i="3"/>
  <c r="R43" i="3"/>
  <c r="T43" i="3"/>
  <c r="H43" i="3"/>
  <c r="G43" i="3"/>
  <c r="J43" i="3"/>
  <c r="F32" i="2"/>
  <c r="D32" i="2"/>
  <c r="P16" i="3" s="1"/>
  <c r="S36" i="3"/>
  <c r="T36" i="3"/>
  <c r="Q36" i="3"/>
  <c r="R36" i="3"/>
  <c r="B36" i="2"/>
  <c r="F20" i="3" s="1"/>
  <c r="B37" i="2"/>
  <c r="F21" i="3" s="1"/>
  <c r="C37" i="2"/>
  <c r="K21" i="3" s="1"/>
  <c r="D37" i="2"/>
  <c r="P21" i="3" s="1"/>
  <c r="E37" i="2"/>
  <c r="U21" i="3" s="1"/>
  <c r="F37" i="2"/>
  <c r="Z21" i="3" s="1"/>
  <c r="B32" i="2"/>
  <c r="F16" i="3" s="1"/>
  <c r="C32" i="2"/>
  <c r="K16" i="3" s="1"/>
  <c r="B33" i="2"/>
  <c r="F17" i="3" s="1"/>
  <c r="C33" i="2"/>
  <c r="K17" i="3" s="1"/>
  <c r="D33" i="2"/>
  <c r="P17" i="3" s="1"/>
  <c r="E33" i="2"/>
  <c r="U17" i="3" s="1"/>
  <c r="F33" i="2"/>
  <c r="Z17" i="3" s="1"/>
  <c r="C31" i="2"/>
  <c r="D31" i="2"/>
  <c r="P15" i="3" s="1"/>
  <c r="E31" i="2"/>
  <c r="U15" i="3" s="1"/>
  <c r="F31" i="2"/>
  <c r="Z15" i="3" s="1"/>
  <c r="B31" i="2"/>
  <c r="F15" i="3" s="1"/>
  <c r="B28" i="2"/>
  <c r="F12" i="3" s="1"/>
  <c r="C28" i="2"/>
  <c r="K12" i="3" s="1"/>
  <c r="D28" i="2"/>
  <c r="P12" i="3" s="1"/>
  <c r="E28" i="2"/>
  <c r="U12" i="3" s="1"/>
  <c r="F28" i="2"/>
  <c r="Z12" i="3" s="1"/>
  <c r="B29" i="2"/>
  <c r="F13" i="3" s="1"/>
  <c r="C29" i="2"/>
  <c r="K13" i="3" s="1"/>
  <c r="D29" i="2"/>
  <c r="P13" i="3" s="1"/>
  <c r="E29" i="2"/>
  <c r="U13" i="3" s="1"/>
  <c r="F29" i="2"/>
  <c r="Z13" i="3" s="1"/>
  <c r="C27" i="2"/>
  <c r="D27" i="2"/>
  <c r="E27" i="2"/>
  <c r="F27" i="2"/>
  <c r="B27" i="2"/>
  <c r="K7" i="2"/>
  <c r="W41" i="3" l="1"/>
  <c r="X41" i="3"/>
  <c r="Y41" i="3"/>
  <c r="V41" i="3"/>
  <c r="Y37" i="3"/>
  <c r="V37" i="3"/>
  <c r="W37" i="3"/>
  <c r="X37" i="3"/>
  <c r="Z16" i="3"/>
  <c r="W36" i="3" s="1"/>
  <c r="T37" i="3"/>
  <c r="Q37" i="3"/>
  <c r="R37" i="3"/>
  <c r="S37" i="3"/>
  <c r="M37" i="3"/>
  <c r="O37" i="3"/>
  <c r="N37" i="3"/>
  <c r="L37" i="3"/>
  <c r="H41" i="3"/>
  <c r="I41" i="3"/>
  <c r="J41" i="3"/>
  <c r="G41" i="3"/>
  <c r="K15" i="3"/>
  <c r="H35" i="3" s="1"/>
  <c r="J37" i="3"/>
  <c r="H37" i="3"/>
  <c r="G37" i="3"/>
  <c r="I37" i="3"/>
  <c r="C36" i="3"/>
  <c r="D36" i="3"/>
  <c r="B36" i="3"/>
  <c r="E36" i="3"/>
  <c r="E37" i="3"/>
  <c r="C37" i="3"/>
  <c r="D37" i="3"/>
  <c r="B37" i="3"/>
  <c r="AA17" i="3"/>
  <c r="G42" i="3"/>
  <c r="H42" i="3"/>
  <c r="I42" i="3"/>
  <c r="J42" i="3"/>
  <c r="Q41" i="3"/>
  <c r="S41" i="3"/>
  <c r="T41" i="3"/>
  <c r="R41" i="3"/>
  <c r="G37" i="2"/>
  <c r="G36" i="2"/>
  <c r="F43" i="3"/>
  <c r="K43" i="3"/>
  <c r="P11" i="3"/>
  <c r="P24" i="3" s="1"/>
  <c r="D40" i="2"/>
  <c r="U43" i="3"/>
  <c r="B40" i="2"/>
  <c r="K11" i="3"/>
  <c r="H31" i="3" s="1"/>
  <c r="C40" i="2"/>
  <c r="Z11" i="3"/>
  <c r="F40" i="2"/>
  <c r="U11" i="3"/>
  <c r="T31" i="3" s="1"/>
  <c r="E40" i="2"/>
  <c r="Y36" i="3"/>
  <c r="G28" i="2"/>
  <c r="S40" i="3"/>
  <c r="T40" i="3"/>
  <c r="Q40" i="3"/>
  <c r="R40" i="3"/>
  <c r="G31" i="2"/>
  <c r="G32" i="2"/>
  <c r="F11" i="3"/>
  <c r="G27" i="2"/>
  <c r="X35" i="3"/>
  <c r="Y35" i="3"/>
  <c r="V35" i="3"/>
  <c r="W35" i="3"/>
  <c r="G33" i="2"/>
  <c r="D40" i="3"/>
  <c r="U36" i="3"/>
  <c r="AA13" i="3"/>
  <c r="G29" i="2"/>
  <c r="S35" i="3"/>
  <c r="T35" i="3"/>
  <c r="Q35" i="3"/>
  <c r="R35" i="3"/>
  <c r="X40" i="3"/>
  <c r="Y40" i="3"/>
  <c r="V40" i="3"/>
  <c r="W40" i="3"/>
  <c r="AA12" i="3"/>
  <c r="C41" i="3"/>
  <c r="AA22" i="3"/>
  <c r="R33" i="3"/>
  <c r="S33" i="3"/>
  <c r="T33" i="3"/>
  <c r="Q33" i="3"/>
  <c r="W33" i="3"/>
  <c r="X33" i="3"/>
  <c r="Y33" i="3"/>
  <c r="V33" i="3"/>
  <c r="Y42" i="3"/>
  <c r="W42" i="3"/>
  <c r="X42" i="3"/>
  <c r="V42" i="3"/>
  <c r="T42" i="3"/>
  <c r="S42" i="3"/>
  <c r="Q42" i="3"/>
  <c r="R42" i="3"/>
  <c r="S32" i="3"/>
  <c r="T32" i="3"/>
  <c r="Q32" i="3"/>
  <c r="R32" i="3"/>
  <c r="W32" i="3"/>
  <c r="X32" i="3"/>
  <c r="Y32" i="3"/>
  <c r="V32" i="3"/>
  <c r="I40" i="3"/>
  <c r="G40" i="3"/>
  <c r="H40" i="3"/>
  <c r="J40" i="3"/>
  <c r="N41" i="3"/>
  <c r="O41" i="3"/>
  <c r="L41" i="3"/>
  <c r="M41" i="3"/>
  <c r="N40" i="3"/>
  <c r="L40" i="3"/>
  <c r="M40" i="3"/>
  <c r="O40" i="3"/>
  <c r="M35" i="3"/>
  <c r="N35" i="3"/>
  <c r="O35" i="3"/>
  <c r="L35" i="3"/>
  <c r="M36" i="3"/>
  <c r="N36" i="3"/>
  <c r="O36" i="3"/>
  <c r="L36" i="3"/>
  <c r="H36" i="3"/>
  <c r="I36" i="3"/>
  <c r="J36" i="3"/>
  <c r="G36" i="3"/>
  <c r="O33" i="3"/>
  <c r="L33" i="3"/>
  <c r="M33" i="3"/>
  <c r="N33" i="3"/>
  <c r="J33" i="3"/>
  <c r="G33" i="3"/>
  <c r="H33" i="3"/>
  <c r="I33" i="3"/>
  <c r="O32" i="3"/>
  <c r="L32" i="3"/>
  <c r="M32" i="3"/>
  <c r="N32" i="3"/>
  <c r="J32" i="3"/>
  <c r="G32" i="3"/>
  <c r="H32" i="3"/>
  <c r="I32" i="3"/>
  <c r="O42" i="3"/>
  <c r="M42" i="3"/>
  <c r="N42" i="3"/>
  <c r="L42" i="3"/>
  <c r="AA15" i="3" l="1"/>
  <c r="Z41" i="3"/>
  <c r="X36" i="3"/>
  <c r="Z24" i="3"/>
  <c r="Z37" i="3"/>
  <c r="AA16" i="3"/>
  <c r="V36" i="3"/>
  <c r="Z36" i="3" s="1"/>
  <c r="U37" i="3"/>
  <c r="P37" i="3"/>
  <c r="I35" i="3"/>
  <c r="K35" i="3" s="1"/>
  <c r="K41" i="3"/>
  <c r="G35" i="3"/>
  <c r="J35" i="3"/>
  <c r="K37" i="3"/>
  <c r="G35" i="2"/>
  <c r="G30" i="2"/>
  <c r="AA43" i="3"/>
  <c r="K42" i="3"/>
  <c r="U41" i="3"/>
  <c r="M31" i="3"/>
  <c r="J31" i="3"/>
  <c r="Q31" i="3"/>
  <c r="L31" i="3"/>
  <c r="R31" i="3"/>
  <c r="G31" i="3"/>
  <c r="X31" i="3"/>
  <c r="E41" i="3"/>
  <c r="W31" i="3"/>
  <c r="V31" i="3"/>
  <c r="Y31" i="3"/>
  <c r="U24" i="3"/>
  <c r="I31" i="3"/>
  <c r="N31" i="3"/>
  <c r="K24" i="3"/>
  <c r="O31" i="3"/>
  <c r="S31" i="3"/>
  <c r="E31" i="3"/>
  <c r="F24" i="3"/>
  <c r="D35" i="3"/>
  <c r="E42" i="3"/>
  <c r="B42" i="3"/>
  <c r="E40" i="3"/>
  <c r="AA11" i="3"/>
  <c r="D31" i="3"/>
  <c r="B32" i="3"/>
  <c r="C42" i="3"/>
  <c r="B31" i="3"/>
  <c r="E35" i="3"/>
  <c r="D41" i="3"/>
  <c r="D42" i="3"/>
  <c r="C31" i="3"/>
  <c r="B35" i="3"/>
  <c r="E32" i="3"/>
  <c r="B40" i="3"/>
  <c r="AA20" i="3"/>
  <c r="Z35" i="3"/>
  <c r="G26" i="2"/>
  <c r="B33" i="3"/>
  <c r="B41" i="3"/>
  <c r="C40" i="3"/>
  <c r="AA21" i="3"/>
  <c r="D33" i="3"/>
  <c r="C35" i="3"/>
  <c r="P40" i="3"/>
  <c r="K40" i="3"/>
  <c r="U40" i="3"/>
  <c r="C33" i="3"/>
  <c r="D32" i="3"/>
  <c r="C32" i="3"/>
  <c r="Z40" i="3"/>
  <c r="U35" i="3"/>
  <c r="E33" i="3"/>
  <c r="Z33" i="3"/>
  <c r="U33" i="3"/>
  <c r="U42" i="3"/>
  <c r="Z42" i="3"/>
  <c r="Z32" i="3"/>
  <c r="U32" i="3"/>
  <c r="P41" i="3"/>
  <c r="K36" i="3"/>
  <c r="P36" i="3"/>
  <c r="P35" i="3"/>
  <c r="K32" i="3"/>
  <c r="P32" i="3"/>
  <c r="K33" i="3"/>
  <c r="P33" i="3"/>
  <c r="P42" i="3"/>
  <c r="G40" i="2" l="1"/>
  <c r="E41" i="2" s="1"/>
  <c r="K31" i="3"/>
  <c r="K44" i="3" s="1"/>
  <c r="Z31" i="3"/>
  <c r="Z44" i="3" s="1"/>
  <c r="U31" i="3"/>
  <c r="U44" i="3" s="1"/>
  <c r="P31" i="3"/>
  <c r="P44" i="3" s="1"/>
  <c r="AA24" i="3"/>
  <c r="F41" i="3"/>
  <c r="AA41" i="3" s="1"/>
  <c r="F37" i="3"/>
  <c r="AA37" i="3" s="1"/>
  <c r="F35" i="3"/>
  <c r="AA35" i="3" s="1"/>
  <c r="F42" i="3"/>
  <c r="AA42" i="3" s="1"/>
  <c r="F31" i="3"/>
  <c r="F40" i="3"/>
  <c r="AA40" i="3" s="1"/>
  <c r="F32" i="3"/>
  <c r="AA32" i="3" s="1"/>
  <c r="F33" i="3"/>
  <c r="AA33" i="3" s="1"/>
  <c r="F36" i="3"/>
  <c r="AA36" i="3" s="1"/>
  <c r="C41" i="2" l="1"/>
  <c r="F41" i="2"/>
  <c r="D41" i="2"/>
  <c r="B41" i="2"/>
  <c r="AA31" i="3"/>
  <c r="F44" i="3"/>
  <c r="AC20" i="3"/>
  <c r="AC19" i="3"/>
  <c r="AC18" i="3"/>
  <c r="AC16" i="3"/>
  <c r="AC15" i="3"/>
  <c r="AC13" i="3"/>
  <c r="AC12" i="3"/>
  <c r="AC11" i="3"/>
  <c r="AC22" i="3"/>
  <c r="I8" i="2"/>
  <c r="AA44" i="3" l="1"/>
</calcChain>
</file>

<file path=xl/sharedStrings.xml><?xml version="1.0" encoding="utf-8"?>
<sst xmlns="http://schemas.openxmlformats.org/spreadsheetml/2006/main" count="188" uniqueCount="41">
  <si>
    <t>%</t>
  </si>
  <si>
    <t>TOTAL</t>
  </si>
  <si>
    <t>Program costs in thousands US$</t>
  </si>
  <si>
    <t>Annual Total</t>
  </si>
  <si>
    <t>HAITI</t>
  </si>
  <si>
    <t>Total</t>
  </si>
  <si>
    <t>Calc. check</t>
  </si>
  <si>
    <t>Components</t>
  </si>
  <si>
    <t>calc. check</t>
  </si>
  <si>
    <t>Detailed disbursement</t>
  </si>
  <si>
    <t>Annual disbursement schedule</t>
  </si>
  <si>
    <t>Administration UCE</t>
  </si>
  <si>
    <r>
      <t>1</t>
    </r>
    <r>
      <rPr>
        <b/>
        <vertAlign val="superscript"/>
        <sz val="11"/>
        <color theme="1"/>
        <rFont val="Times New Roman"/>
        <family val="1"/>
      </rPr>
      <t>st</t>
    </r>
    <r>
      <rPr>
        <b/>
        <sz val="11"/>
        <color theme="1"/>
        <rFont val="Times New Roman"/>
        <family val="1"/>
      </rPr>
      <t xml:space="preserve">    Trim.</t>
    </r>
  </si>
  <si>
    <r>
      <t>2</t>
    </r>
    <r>
      <rPr>
        <b/>
        <vertAlign val="superscript"/>
        <sz val="11"/>
        <color theme="1"/>
        <rFont val="Times New Roman"/>
        <family val="1"/>
      </rPr>
      <t>nd</t>
    </r>
    <r>
      <rPr>
        <b/>
        <sz val="11"/>
        <color theme="1"/>
        <rFont val="Times New Roman"/>
        <family val="1"/>
      </rPr>
      <t xml:space="preserve"> Trim.</t>
    </r>
  </si>
  <si>
    <r>
      <t>3</t>
    </r>
    <r>
      <rPr>
        <b/>
        <vertAlign val="superscript"/>
        <sz val="11"/>
        <color theme="1"/>
        <rFont val="Times New Roman"/>
        <family val="1"/>
      </rPr>
      <t>rd</t>
    </r>
    <r>
      <rPr>
        <b/>
        <sz val="11"/>
        <color theme="1"/>
        <rFont val="Times New Roman"/>
        <family val="1"/>
      </rPr>
      <t xml:space="preserve"> Trim.</t>
    </r>
  </si>
  <si>
    <r>
      <t>4</t>
    </r>
    <r>
      <rPr>
        <b/>
        <vertAlign val="superscript"/>
        <sz val="11"/>
        <color theme="1"/>
        <rFont val="Times New Roman"/>
        <family val="1"/>
      </rPr>
      <t>th</t>
    </r>
    <r>
      <rPr>
        <b/>
        <sz val="11"/>
        <color theme="1"/>
        <rFont val="Times New Roman"/>
        <family val="1"/>
      </rPr>
      <t xml:space="preserve"> Trim.</t>
    </r>
  </si>
  <si>
    <t>HAITI                                                                                                                                                                                                                     SUPPORT PROGRAM FOR THE TRANSPORT SECTOR V                                                                                                                                     (HA-L1098)</t>
  </si>
  <si>
    <t>Civil works supervision</t>
  </si>
  <si>
    <t>Maintenance equipment and supplies</t>
  </si>
  <si>
    <t>Maintenance management system</t>
  </si>
  <si>
    <t xml:space="preserve">Road safety and gender integration </t>
  </si>
  <si>
    <t>Monitoring and evaluation</t>
  </si>
  <si>
    <t>SUPPORT PROGRAM FOR THE TRANSPORT SECTOR V</t>
  </si>
  <si>
    <t>(HA-L1098)</t>
  </si>
  <si>
    <t xml:space="preserve"> Costs </t>
  </si>
  <si>
    <t>Operative Plan</t>
  </si>
  <si>
    <t>HAITI                                                                                                                                                                                                                     SUPPORT PROGRAM FOR THE TRANSPORT SECTOR V                                                                                                                                    (HA-L1098)</t>
  </si>
  <si>
    <t xml:space="preserve"> (US$ thousands)</t>
  </si>
  <si>
    <t xml:space="preserve">Component 1. Civil works and supervision </t>
  </si>
  <si>
    <t>Rehabilitation and maintenance works </t>
  </si>
  <si>
    <t>Socio-environmental mitigation and compensations</t>
  </si>
  <si>
    <t>Component 2. Strengthening of road infrastructure sector</t>
  </si>
  <si>
    <t>Component 3. Engineering, socio-environmental studies and administration</t>
  </si>
  <si>
    <t>Engineering designs and socio-environmental studies</t>
  </si>
  <si>
    <t>Maintenance Unit’s personnel training</t>
  </si>
  <si>
    <r>
      <t>2</t>
    </r>
    <r>
      <rPr>
        <b/>
        <vertAlign val="superscript"/>
        <sz val="10"/>
        <color theme="1"/>
        <rFont val="Times New Roman"/>
        <family val="1"/>
      </rPr>
      <t>nd</t>
    </r>
    <r>
      <rPr>
        <b/>
        <sz val="10"/>
        <color theme="1"/>
        <rFont val="Times New Roman"/>
        <family val="1"/>
      </rPr>
      <t xml:space="preserve"> Trim.</t>
    </r>
  </si>
  <si>
    <r>
      <t>3</t>
    </r>
    <r>
      <rPr>
        <b/>
        <vertAlign val="superscript"/>
        <sz val="10"/>
        <color theme="1"/>
        <rFont val="Times New Roman"/>
        <family val="1"/>
      </rPr>
      <t>rd</t>
    </r>
    <r>
      <rPr>
        <b/>
        <sz val="10"/>
        <color theme="1"/>
        <rFont val="Times New Roman"/>
        <family val="1"/>
      </rPr>
      <t xml:space="preserve"> Trim.</t>
    </r>
  </si>
  <si>
    <r>
      <t>4</t>
    </r>
    <r>
      <rPr>
        <b/>
        <vertAlign val="superscript"/>
        <sz val="10"/>
        <color theme="1"/>
        <rFont val="Times New Roman"/>
        <family val="1"/>
      </rPr>
      <t>th</t>
    </r>
    <r>
      <rPr>
        <b/>
        <sz val="10"/>
        <color theme="1"/>
        <rFont val="Times New Roman"/>
        <family val="1"/>
      </rPr>
      <t xml:space="preserve"> Trim.</t>
    </r>
  </si>
  <si>
    <t>Financial and environmental auditing</t>
  </si>
  <si>
    <r>
      <t>1</t>
    </r>
    <r>
      <rPr>
        <b/>
        <vertAlign val="superscript"/>
        <sz val="10"/>
        <color theme="1"/>
        <rFont val="Times New Roman"/>
        <family val="1"/>
      </rPr>
      <t>st</t>
    </r>
    <r>
      <rPr>
        <b/>
        <sz val="10"/>
        <color theme="1"/>
        <rFont val="Times New Roman"/>
        <family val="1"/>
      </rPr>
      <t xml:space="preserve"> Trim.</t>
    </r>
  </si>
  <si>
    <t>Financial and socio-environmental auditing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</si>
</sst>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$-409]* #,##0_);_([$$-409]* \(#,##0\);_([$$-409]* &quot;-&quot;??_);_(@_)"/>
    <numFmt numFmtId="165" formatCode="_([$$-409]* #,##0.00_);_([$$-409]* \(#,##0.00\);_([$$-409]* &quot;-&quot;??_);_(@_)"/>
    <numFmt numFmtId="166" formatCode="0.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i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sz val="11"/>
      <color rgb="FFFF0000"/>
      <name val="Times New Roman"/>
      <family val="1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0" xfId="0" applyFont="1" applyFill="1"/>
    <xf numFmtId="0" fontId="3" fillId="2" borderId="0" xfId="0" applyFont="1" applyFill="1"/>
    <xf numFmtId="0" fontId="0" fillId="0" borderId="0" xfId="0" applyFill="1"/>
    <xf numFmtId="0" fontId="3" fillId="0" borderId="0" xfId="0" applyFont="1" applyFill="1"/>
    <xf numFmtId="0" fontId="1" fillId="0" borderId="0" xfId="0" applyFont="1" applyFill="1"/>
    <xf numFmtId="0" fontId="5" fillId="6" borderId="4" xfId="0" applyFont="1" applyFill="1" applyBorder="1" applyAlignment="1">
      <alignment horizontal="left" vertical="center" indent="2"/>
    </xf>
    <xf numFmtId="0" fontId="6" fillId="7" borderId="4" xfId="0" applyFont="1" applyFill="1" applyBorder="1" applyAlignment="1">
      <alignment horizontal="left" vertical="center" indent="2"/>
    </xf>
    <xf numFmtId="164" fontId="6" fillId="7" borderId="1" xfId="0" applyNumberFormat="1" applyFont="1" applyFill="1" applyBorder="1" applyAlignment="1">
      <alignment horizontal="right" vertical="center" indent="2"/>
    </xf>
    <xf numFmtId="164" fontId="5" fillId="6" borderId="1" xfId="0" applyNumberFormat="1" applyFont="1" applyFill="1" applyBorder="1" applyAlignment="1">
      <alignment horizontal="right" vertical="center" indent="2"/>
    </xf>
    <xf numFmtId="9" fontId="5" fillId="6" borderId="1" xfId="1" applyFont="1" applyFill="1" applyBorder="1" applyAlignment="1">
      <alignment horizontal="right" vertical="center" indent="2"/>
    </xf>
    <xf numFmtId="3" fontId="5" fillId="6" borderId="1" xfId="1" applyNumberFormat="1" applyFont="1" applyFill="1" applyBorder="1" applyAlignment="1">
      <alignment horizontal="right" vertical="center" indent="2"/>
    </xf>
    <xf numFmtId="0" fontId="6" fillId="7" borderId="5" xfId="0" applyFont="1" applyFill="1" applyBorder="1" applyAlignment="1">
      <alignment horizontal="left" vertical="center" indent="2"/>
    </xf>
    <xf numFmtId="0" fontId="8" fillId="0" borderId="0" xfId="0" applyFont="1" applyFill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7" fillId="0" borderId="0" xfId="0" applyFont="1" applyFill="1"/>
    <xf numFmtId="0" fontId="7" fillId="2" borderId="0" xfId="0" applyFont="1" applyFill="1"/>
    <xf numFmtId="4" fontId="7" fillId="0" borderId="1" xfId="0" applyNumberFormat="1" applyFont="1" applyFill="1" applyBorder="1"/>
    <xf numFmtId="0" fontId="7" fillId="0" borderId="0" xfId="0" applyFont="1"/>
    <xf numFmtId="3" fontId="13" fillId="2" borderId="1" xfId="0" applyNumberFormat="1" applyFont="1" applyFill="1" applyBorder="1" applyAlignment="1">
      <alignment horizontal="center" vertical="center"/>
    </xf>
    <xf numFmtId="0" fontId="6" fillId="7" borderId="6" xfId="0" applyFont="1" applyFill="1" applyBorder="1" applyAlignment="1">
      <alignment vertical="center"/>
    </xf>
    <xf numFmtId="0" fontId="5" fillId="6" borderId="6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3" fontId="6" fillId="7" borderId="8" xfId="0" applyNumberFormat="1" applyFont="1" applyFill="1" applyBorder="1" applyAlignment="1">
      <alignment horizontal="right" vertical="center"/>
    </xf>
    <xf numFmtId="3" fontId="5" fillId="6" borderId="8" xfId="0" applyNumberFormat="1" applyFont="1" applyFill="1" applyBorder="1" applyAlignment="1">
      <alignment horizontal="right" vertical="center"/>
    </xf>
    <xf numFmtId="0" fontId="5" fillId="6" borderId="8" xfId="0" applyFont="1" applyFill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left" vertical="center"/>
    </xf>
    <xf numFmtId="4" fontId="17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/>
    <xf numFmtId="4" fontId="13" fillId="0" borderId="0" xfId="0" applyNumberFormat="1" applyFont="1" applyFill="1"/>
    <xf numFmtId="164" fontId="13" fillId="0" borderId="0" xfId="0" applyNumberFormat="1" applyFont="1" applyFill="1"/>
    <xf numFmtId="4" fontId="13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13" fillId="4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9" fontId="13" fillId="0" borderId="0" xfId="1" applyFont="1"/>
    <xf numFmtId="4" fontId="13" fillId="0" borderId="0" xfId="0" applyNumberFormat="1" applyFont="1"/>
    <xf numFmtId="4" fontId="14" fillId="0" borderId="0" xfId="0" applyNumberFormat="1" applyFont="1" applyFill="1"/>
    <xf numFmtId="0" fontId="13" fillId="2" borderId="0" xfId="0" applyFont="1" applyFill="1"/>
    <xf numFmtId="3" fontId="13" fillId="2" borderId="1" xfId="0" applyNumberFormat="1" applyFont="1" applyFill="1" applyBorder="1" applyAlignment="1">
      <alignment horizontal="left" vertical="center"/>
    </xf>
    <xf numFmtId="0" fontId="18" fillId="0" borderId="0" xfId="0" applyFont="1" applyFill="1"/>
    <xf numFmtId="0" fontId="18" fillId="2" borderId="0" xfId="0" applyFont="1" applyFill="1"/>
    <xf numFmtId="0" fontId="17" fillId="0" borderId="0" xfId="0" applyFont="1" applyFill="1" applyAlignment="1">
      <alignment horizontal="center" vertical="center"/>
    </xf>
    <xf numFmtId="166" fontId="13" fillId="0" borderId="0" xfId="1" applyNumberFormat="1" applyFont="1"/>
    <xf numFmtId="0" fontId="5" fillId="0" borderId="4" xfId="0" applyFont="1" applyBorder="1" applyAlignment="1">
      <alignment horizontal="left" vertical="center" indent="2"/>
    </xf>
    <xf numFmtId="0" fontId="15" fillId="0" borderId="0" xfId="0" applyFont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3" fillId="0" borderId="3" xfId="0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 wrapText="1"/>
    </xf>
    <xf numFmtId="4" fontId="14" fillId="8" borderId="1" xfId="0" applyNumberFormat="1" applyFont="1" applyFill="1" applyBorder="1" applyAlignment="1">
      <alignment horizontal="center" vertical="center" wrapText="1"/>
    </xf>
    <xf numFmtId="4" fontId="14" fillId="8" borderId="2" xfId="0" applyNumberFormat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right" vertical="center"/>
    </xf>
    <xf numFmtId="9" fontId="13" fillId="4" borderId="1" xfId="1" applyFont="1" applyFill="1" applyBorder="1"/>
    <xf numFmtId="4" fontId="14" fillId="4" borderId="1" xfId="0" applyNumberFormat="1" applyFont="1" applyFill="1" applyBorder="1" applyAlignment="1">
      <alignment horizontal="center" vertical="center" wrapText="1"/>
    </xf>
    <xf numFmtId="9" fontId="13" fillId="0" borderId="1" xfId="1" applyFont="1" applyFill="1" applyBorder="1"/>
    <xf numFmtId="4" fontId="14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/>
    </xf>
    <xf numFmtId="0" fontId="14" fillId="0" borderId="0" xfId="0" applyFont="1" applyFill="1"/>
    <xf numFmtId="0" fontId="14" fillId="2" borderId="0" xfId="0" applyFont="1" applyFill="1"/>
    <xf numFmtId="9" fontId="13" fillId="0" borderId="1" xfId="1" applyFont="1" applyBorder="1"/>
    <xf numFmtId="4" fontId="14" fillId="0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4" fontId="14" fillId="0" borderId="0" xfId="0" applyNumberFormat="1" applyFont="1"/>
    <xf numFmtId="3" fontId="13" fillId="4" borderId="1" xfId="1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8" fillId="9" borderId="1" xfId="1" applyNumberFormat="1" applyFont="1" applyFill="1" applyBorder="1"/>
    <xf numFmtId="0" fontId="8" fillId="4" borderId="1" xfId="1" applyNumberFormat="1" applyFont="1" applyFill="1" applyBorder="1"/>
    <xf numFmtId="0" fontId="8" fillId="5" borderId="1" xfId="1" applyNumberFormat="1" applyFont="1" applyFill="1" applyBorder="1"/>
    <xf numFmtId="0" fontId="8" fillId="0" borderId="1" xfId="0" applyNumberFormat="1" applyFont="1" applyFill="1" applyBorder="1"/>
    <xf numFmtId="0" fontId="7" fillId="4" borderId="1" xfId="1" applyNumberFormat="1" applyFont="1" applyFill="1" applyBorder="1"/>
    <xf numFmtId="0" fontId="7" fillId="0" borderId="1" xfId="1" applyNumberFormat="1" applyFont="1" applyFill="1" applyBorder="1"/>
    <xf numFmtId="0" fontId="7" fillId="0" borderId="1" xfId="0" applyNumberFormat="1" applyFont="1" applyFill="1" applyBorder="1"/>
    <xf numFmtId="0" fontId="8" fillId="0" borderId="1" xfId="0" applyNumberFormat="1" applyFont="1" applyBorder="1"/>
    <xf numFmtId="0" fontId="8" fillId="0" borderId="1" xfId="1" applyNumberFormat="1" applyFont="1" applyBorder="1"/>
    <xf numFmtId="0" fontId="8" fillId="10" borderId="1" xfId="1" applyNumberFormat="1" applyFont="1" applyFill="1" applyBorder="1"/>
    <xf numFmtId="0" fontId="8" fillId="0" borderId="1" xfId="1" applyNumberFormat="1" applyFont="1" applyFill="1" applyBorder="1"/>
    <xf numFmtId="0" fontId="20" fillId="0" borderId="0" xfId="0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9" fontId="8" fillId="0" borderId="0" xfId="1" applyFont="1"/>
    <xf numFmtId="166" fontId="0" fillId="0" borderId="0" xfId="1" applyNumberFormat="1" applyFont="1" applyFill="1"/>
    <xf numFmtId="166" fontId="0" fillId="0" borderId="0" xfId="0" applyNumberFormat="1" applyFill="1"/>
    <xf numFmtId="10" fontId="0" fillId="0" borderId="0" xfId="1" applyNumberFormat="1" applyFont="1" applyFill="1"/>
    <xf numFmtId="10" fontId="6" fillId="7" borderId="8" xfId="1" applyNumberFormat="1" applyFont="1" applyFill="1" applyBorder="1" applyAlignment="1">
      <alignment horizontal="right" vertical="center" indent="2"/>
    </xf>
    <xf numFmtId="2" fontId="21" fillId="6" borderId="6" xfId="0" applyNumberFormat="1" applyFont="1" applyFill="1" applyBorder="1" applyAlignment="1">
      <alignment horizontal="right" vertical="center"/>
    </xf>
    <xf numFmtId="2" fontId="21" fillId="0" borderId="6" xfId="0" applyNumberFormat="1" applyFont="1" applyBorder="1" applyAlignment="1">
      <alignment horizontal="right" vertical="center"/>
    </xf>
    <xf numFmtId="2" fontId="21" fillId="7" borderId="6" xfId="0" applyNumberFormat="1" applyFont="1" applyFill="1" applyBorder="1" applyAlignment="1">
      <alignment horizontal="right" vertical="center"/>
    </xf>
    <xf numFmtId="2" fontId="21" fillId="7" borderId="10" xfId="0" applyNumberFormat="1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7"/>
  <sheetViews>
    <sheetView tabSelected="1" zoomScaleNormal="100" workbookViewId="0">
      <selection activeCell="C22" sqref="C22"/>
    </sheetView>
  </sheetViews>
  <sheetFormatPr defaultRowHeight="15" x14ac:dyDescent="0.25"/>
  <cols>
    <col min="1" max="1" width="74.28515625" customWidth="1"/>
    <col min="2" max="2" width="11" customWidth="1"/>
    <col min="3" max="3" width="9" customWidth="1"/>
    <col min="4" max="47" width="9.140625" style="6"/>
  </cols>
  <sheetData>
    <row r="1" spans="1:47" ht="45" customHeight="1" x14ac:dyDescent="0.25">
      <c r="A1" s="118" t="s">
        <v>26</v>
      </c>
      <c r="B1" s="118"/>
      <c r="C1" s="118"/>
    </row>
    <row r="2" spans="1:47" ht="15" customHeight="1" x14ac:dyDescent="0.25">
      <c r="A2" s="118"/>
      <c r="B2" s="118"/>
      <c r="C2" s="118"/>
    </row>
    <row r="3" spans="1:47" x14ac:dyDescent="0.25">
      <c r="A3" s="117" t="s">
        <v>25</v>
      </c>
      <c r="B3" s="117"/>
      <c r="C3" s="117"/>
    </row>
    <row r="4" spans="1:47" x14ac:dyDescent="0.25">
      <c r="A4" s="116" t="s">
        <v>2</v>
      </c>
      <c r="B4" s="116"/>
      <c r="C4" s="116"/>
    </row>
    <row r="5" spans="1:47" ht="15.75" thickBot="1" x14ac:dyDescent="0.3">
      <c r="A5" s="116"/>
      <c r="B5" s="116"/>
      <c r="C5" s="116"/>
    </row>
    <row r="6" spans="1:47" x14ac:dyDescent="0.25">
      <c r="A6" s="112" t="s">
        <v>7</v>
      </c>
      <c r="B6" s="42" t="s">
        <v>24</v>
      </c>
      <c r="C6" s="114" t="s">
        <v>0</v>
      </c>
    </row>
    <row r="7" spans="1:47" s="4" customFormat="1" ht="15.75" thickBot="1" x14ac:dyDescent="0.3">
      <c r="A7" s="113"/>
      <c r="B7" s="36" t="s">
        <v>27</v>
      </c>
      <c r="C7" s="115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ht="15" customHeight="1" thickBot="1" x14ac:dyDescent="0.3">
      <c r="A8" s="33" t="s">
        <v>28</v>
      </c>
      <c r="B8" s="37">
        <v>61100</v>
      </c>
      <c r="C8" s="111">
        <v>94</v>
      </c>
      <c r="D8" s="104"/>
    </row>
    <row r="9" spans="1:47" ht="15.75" thickBot="1" x14ac:dyDescent="0.3">
      <c r="A9" s="34" t="s">
        <v>29</v>
      </c>
      <c r="B9" s="38">
        <v>57100</v>
      </c>
      <c r="C9" s="108">
        <v>87.85</v>
      </c>
      <c r="D9" s="106"/>
      <c r="E9" s="105"/>
    </row>
    <row r="10" spans="1:47" ht="15" customHeight="1" thickBot="1" x14ac:dyDescent="0.3">
      <c r="A10" s="34" t="s">
        <v>30</v>
      </c>
      <c r="B10" s="39">
        <v>800</v>
      </c>
      <c r="C10" s="108">
        <v>1.23</v>
      </c>
      <c r="D10" s="106"/>
      <c r="E10" s="105"/>
    </row>
    <row r="11" spans="1:47" ht="15" customHeight="1" thickBot="1" x14ac:dyDescent="0.3">
      <c r="A11" s="35" t="s">
        <v>17</v>
      </c>
      <c r="B11" s="40">
        <v>3200</v>
      </c>
      <c r="C11" s="109">
        <v>4.92</v>
      </c>
      <c r="D11" s="106"/>
      <c r="E11" s="105"/>
    </row>
    <row r="12" spans="1:47" ht="15.75" thickBot="1" x14ac:dyDescent="0.3">
      <c r="A12" s="33" t="s">
        <v>31</v>
      </c>
      <c r="B12" s="37">
        <v>2600</v>
      </c>
      <c r="C12" s="110">
        <v>4</v>
      </c>
      <c r="D12" s="106"/>
      <c r="E12" s="105"/>
    </row>
    <row r="13" spans="1:47" ht="15" customHeight="1" thickBot="1" x14ac:dyDescent="0.3">
      <c r="A13" s="35" t="s">
        <v>18</v>
      </c>
      <c r="B13" s="40">
        <v>2000</v>
      </c>
      <c r="C13" s="108">
        <v>3.08</v>
      </c>
      <c r="D13" s="106"/>
      <c r="E13" s="105"/>
    </row>
    <row r="14" spans="1:47" ht="15" customHeight="1" thickBot="1" x14ac:dyDescent="0.3">
      <c r="A14" s="35" t="s">
        <v>19</v>
      </c>
      <c r="B14" s="41">
        <v>300</v>
      </c>
      <c r="C14" s="108">
        <v>0.46</v>
      </c>
      <c r="D14" s="106"/>
      <c r="E14" s="105"/>
    </row>
    <row r="15" spans="1:47" ht="15.75" thickBot="1" x14ac:dyDescent="0.3">
      <c r="A15" s="35" t="s">
        <v>34</v>
      </c>
      <c r="B15" s="41">
        <v>100</v>
      </c>
      <c r="C15" s="108">
        <v>0.15</v>
      </c>
      <c r="D15" s="106"/>
      <c r="E15" s="105"/>
    </row>
    <row r="16" spans="1:47" ht="15" customHeight="1" thickBot="1" x14ac:dyDescent="0.3">
      <c r="A16" s="35" t="s">
        <v>20</v>
      </c>
      <c r="B16" s="41">
        <v>200</v>
      </c>
      <c r="C16" s="108">
        <v>0.31</v>
      </c>
      <c r="D16" s="106"/>
      <c r="E16" s="105"/>
    </row>
    <row r="17" spans="1:47" ht="15" customHeight="1" thickBot="1" x14ac:dyDescent="0.3">
      <c r="A17" s="33" t="s">
        <v>32</v>
      </c>
      <c r="B17" s="37">
        <v>1300</v>
      </c>
      <c r="C17" s="110">
        <v>2</v>
      </c>
      <c r="D17" s="106"/>
      <c r="E17" s="105"/>
    </row>
    <row r="18" spans="1:47" ht="15" customHeight="1" thickBot="1" x14ac:dyDescent="0.3">
      <c r="A18" s="35" t="s">
        <v>11</v>
      </c>
      <c r="B18" s="41">
        <v>400</v>
      </c>
      <c r="C18" s="108">
        <v>0.62</v>
      </c>
      <c r="D18" s="106"/>
      <c r="E18" s="105"/>
    </row>
    <row r="19" spans="1:47" ht="15" customHeight="1" thickBot="1" x14ac:dyDescent="0.3">
      <c r="A19" s="35" t="s">
        <v>21</v>
      </c>
      <c r="B19" s="41">
        <v>300</v>
      </c>
      <c r="C19" s="108">
        <v>0.46</v>
      </c>
      <c r="D19" s="106"/>
      <c r="E19" s="105"/>
    </row>
    <row r="20" spans="1:47" ht="15" customHeight="1" thickBot="1" x14ac:dyDescent="0.3">
      <c r="A20" s="35" t="s">
        <v>33</v>
      </c>
      <c r="B20" s="41">
        <v>400</v>
      </c>
      <c r="C20" s="108">
        <v>0.62</v>
      </c>
      <c r="D20" s="106"/>
      <c r="E20" s="105"/>
    </row>
    <row r="21" spans="1:47" ht="15" customHeight="1" thickBot="1" x14ac:dyDescent="0.3">
      <c r="A21" s="35" t="s">
        <v>38</v>
      </c>
      <c r="B21" s="41">
        <v>200</v>
      </c>
      <c r="C21" s="108">
        <v>0.3</v>
      </c>
      <c r="D21" s="106"/>
      <c r="E21" s="105"/>
    </row>
    <row r="22" spans="1:47" ht="15" customHeight="1" thickBot="1" x14ac:dyDescent="0.3">
      <c r="A22" s="33" t="s">
        <v>5</v>
      </c>
      <c r="B22" s="37">
        <v>65000</v>
      </c>
      <c r="C22" s="107"/>
      <c r="D22" s="106"/>
      <c r="E22" s="105"/>
    </row>
    <row r="24" spans="1:47" x14ac:dyDescent="0.25">
      <c r="A24" s="2"/>
    </row>
    <row r="25" spans="1:47" x14ac:dyDescent="0.25">
      <c r="A25" s="3"/>
    </row>
    <row r="26" spans="1:47" x14ac:dyDescent="0.25">
      <c r="A26" s="3"/>
    </row>
    <row r="27" spans="1:47" x14ac:dyDescent="0.25">
      <c r="A27" s="3"/>
    </row>
    <row r="28" spans="1:47" x14ac:dyDescent="0.25">
      <c r="A28" s="3"/>
    </row>
    <row r="29" spans="1:47" s="4" customFormat="1" x14ac:dyDescent="0.25">
      <c r="A29" s="2"/>
      <c r="B29"/>
      <c r="C29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</row>
    <row r="30" spans="1:47" x14ac:dyDescent="0.25">
      <c r="A30" s="3"/>
    </row>
    <row r="31" spans="1:47" s="5" customFormat="1" x14ac:dyDescent="0.25">
      <c r="A31" s="3"/>
      <c r="B31"/>
      <c r="C31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s="1" customFormat="1" x14ac:dyDescent="0.25">
      <c r="A32" s="3"/>
      <c r="B32"/>
      <c r="C32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s="1" customFormat="1" x14ac:dyDescent="0.25">
      <c r="A33" s="3"/>
      <c r="B33"/>
      <c r="C33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</row>
    <row r="34" spans="1:47" s="1" customFormat="1" x14ac:dyDescent="0.25">
      <c r="A34"/>
      <c r="B34"/>
      <c r="C34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s="1" customFormat="1" x14ac:dyDescent="0.25">
      <c r="A35"/>
      <c r="B35"/>
      <c r="C35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s="1" customFormat="1" x14ac:dyDescent="0.25">
      <c r="A36"/>
      <c r="B36"/>
      <c r="C3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s="4" customFormat="1" x14ac:dyDescent="0.25">
      <c r="A37"/>
      <c r="B37"/>
      <c r="C3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</row>
  </sheetData>
  <mergeCells count="7">
    <mergeCell ref="A6:A7"/>
    <mergeCell ref="C6:C7"/>
    <mergeCell ref="A4:C4"/>
    <mergeCell ref="A3:C3"/>
    <mergeCell ref="A1:C1"/>
    <mergeCell ref="A2:C2"/>
    <mergeCell ref="A5:C5"/>
  </mergeCells>
  <printOptions horizontalCentered="1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6"/>
  <sheetViews>
    <sheetView topLeftCell="A5" zoomScale="85" zoomScaleNormal="85" workbookViewId="0">
      <selection activeCell="B41" sqref="B41:F41"/>
    </sheetView>
  </sheetViews>
  <sheetFormatPr defaultColWidth="9.140625" defaultRowHeight="12.75" x14ac:dyDescent="0.2"/>
  <cols>
    <col min="1" max="1" width="81" style="44" customWidth="1"/>
    <col min="2" max="2" width="9.42578125" style="44" bestFit="1" customWidth="1"/>
    <col min="3" max="6" width="9.28515625" style="44" customWidth="1"/>
    <col min="7" max="7" width="14.5703125" style="44" customWidth="1"/>
    <col min="8" max="8" width="10.7109375" style="43" customWidth="1"/>
    <col min="9" max="9" width="14.85546875" style="63" customWidth="1"/>
    <col min="10" max="10" width="9.140625" style="43" customWidth="1"/>
    <col min="11" max="11" width="12" style="43" customWidth="1"/>
    <col min="12" max="12" width="11.7109375" style="43" bestFit="1" customWidth="1"/>
    <col min="13" max="62" width="9.140625" style="43"/>
    <col min="63" max="16384" width="9.140625" style="44"/>
  </cols>
  <sheetData>
    <row r="1" spans="1:62" ht="45" customHeight="1" x14ac:dyDescent="0.2">
      <c r="A1" s="119" t="s">
        <v>16</v>
      </c>
      <c r="B1" s="119"/>
      <c r="C1" s="119"/>
      <c r="D1" s="43"/>
      <c r="E1" s="43"/>
      <c r="F1" s="43"/>
      <c r="G1" s="43"/>
      <c r="I1" s="43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</row>
    <row r="2" spans="1:62" ht="15" customHeight="1" x14ac:dyDescent="0.2">
      <c r="A2" s="119"/>
      <c r="B2" s="119"/>
      <c r="C2" s="119"/>
      <c r="D2" s="43"/>
      <c r="E2" s="43"/>
      <c r="F2" s="43"/>
      <c r="G2" s="43"/>
      <c r="I2" s="43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</row>
    <row r="3" spans="1:62" x14ac:dyDescent="0.2">
      <c r="A3" s="120" t="s">
        <v>10</v>
      </c>
      <c r="B3" s="120"/>
      <c r="C3" s="120"/>
      <c r="D3" s="43"/>
      <c r="E3" s="43"/>
      <c r="F3" s="43"/>
      <c r="G3" s="43"/>
      <c r="I3" s="43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</row>
    <row r="4" spans="1:62" x14ac:dyDescent="0.2">
      <c r="A4" s="121" t="s">
        <v>2</v>
      </c>
      <c r="B4" s="121"/>
      <c r="C4" s="121"/>
      <c r="D4" s="43"/>
      <c r="E4" s="43"/>
      <c r="F4" s="43"/>
      <c r="G4" s="43"/>
      <c r="I4" s="43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</row>
    <row r="5" spans="1:62" x14ac:dyDescent="0.2">
      <c r="A5" s="121"/>
      <c r="B5" s="121"/>
      <c r="C5" s="121"/>
      <c r="D5" s="43"/>
      <c r="E5" s="43"/>
      <c r="F5" s="43"/>
      <c r="G5" s="43"/>
      <c r="I5" s="43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</row>
    <row r="6" spans="1:62" ht="13.5" x14ac:dyDescent="0.2">
      <c r="A6" s="45" t="s">
        <v>7</v>
      </c>
      <c r="B6" s="45">
        <v>2016</v>
      </c>
      <c r="C6" s="45">
        <v>2017</v>
      </c>
      <c r="D6" s="45">
        <v>2018</v>
      </c>
      <c r="E6" s="45">
        <v>2019</v>
      </c>
      <c r="F6" s="45">
        <v>2020</v>
      </c>
      <c r="G6" s="45" t="s">
        <v>1</v>
      </c>
      <c r="I6" s="46" t="s">
        <v>6</v>
      </c>
    </row>
    <row r="7" spans="1:62" ht="14.45" customHeight="1" thickBot="1" x14ac:dyDescent="0.25">
      <c r="A7" s="33" t="s">
        <v>28</v>
      </c>
      <c r="B7" s="47"/>
      <c r="C7" s="47"/>
      <c r="D7" s="47"/>
      <c r="E7" s="47"/>
      <c r="F7" s="47"/>
      <c r="G7" s="11">
        <f>SUM(G8:G10)</f>
        <v>61100</v>
      </c>
      <c r="I7" s="48"/>
      <c r="K7" s="49">
        <f>G7*0.08</f>
        <v>4888</v>
      </c>
    </row>
    <row r="8" spans="1:62" ht="13.5" thickBot="1" x14ac:dyDescent="0.25">
      <c r="A8" s="34" t="s">
        <v>29</v>
      </c>
      <c r="B8" s="13">
        <f>Chronogram!B25</f>
        <v>0.23529411764705882</v>
      </c>
      <c r="C8" s="13">
        <f>Chronogram!F25</f>
        <v>0.23529411764705882</v>
      </c>
      <c r="D8" s="13">
        <f>Chronogram!J25</f>
        <v>0.23529411764705882</v>
      </c>
      <c r="E8" s="13">
        <f>Chronogram!N25</f>
        <v>0.23529411764705882</v>
      </c>
      <c r="F8" s="13">
        <f>Chronogram!R25</f>
        <v>5.8823529411764705E-2</v>
      </c>
      <c r="G8" s="12">
        <v>57100</v>
      </c>
      <c r="I8" s="48">
        <f>SUM(B8:F8)</f>
        <v>1</v>
      </c>
      <c r="K8" s="49">
        <v>1550</v>
      </c>
    </row>
    <row r="9" spans="1:62" ht="14.45" customHeight="1" thickBot="1" x14ac:dyDescent="0.25">
      <c r="A9" s="34" t="s">
        <v>30</v>
      </c>
      <c r="B9" s="13">
        <f>Chronogram!B26</f>
        <v>0.21428571428571427</v>
      </c>
      <c r="C9" s="13">
        <f>Chronogram!F26</f>
        <v>0.2857142857142857</v>
      </c>
      <c r="D9" s="13">
        <f>Chronogram!J26</f>
        <v>0.2857142857142857</v>
      </c>
      <c r="E9" s="13">
        <f>Chronogram!N26</f>
        <v>0.21428571428571427</v>
      </c>
      <c r="F9" s="13">
        <f>Chronogram!R26</f>
        <v>0</v>
      </c>
      <c r="G9" s="12">
        <v>800</v>
      </c>
      <c r="I9" s="48">
        <f t="shared" ref="I9:I21" si="0">SUM(B9:F9)</f>
        <v>1</v>
      </c>
      <c r="K9" s="49">
        <v>550</v>
      </c>
    </row>
    <row r="10" spans="1:62" ht="14.45" customHeight="1" thickBot="1" x14ac:dyDescent="0.25">
      <c r="A10" s="35" t="s">
        <v>17</v>
      </c>
      <c r="B10" s="13">
        <f>Chronogram!B27</f>
        <v>0.23529411764705882</v>
      </c>
      <c r="C10" s="13">
        <f>Chronogram!F27</f>
        <v>0.23529411764705882</v>
      </c>
      <c r="D10" s="13">
        <f>Chronogram!J27</f>
        <v>0.23529411764705882</v>
      </c>
      <c r="E10" s="13">
        <f>Chronogram!N27</f>
        <v>0.23529411764705882</v>
      </c>
      <c r="F10" s="13">
        <f>Chronogram!R27</f>
        <v>5.8823529411764705E-2</v>
      </c>
      <c r="G10" s="12">
        <v>3200</v>
      </c>
      <c r="I10" s="48">
        <f t="shared" si="0"/>
        <v>1</v>
      </c>
      <c r="J10" s="50"/>
      <c r="K10" s="50"/>
      <c r="L10" s="50"/>
    </row>
    <row r="11" spans="1:62" ht="13.5" thickBot="1" x14ac:dyDescent="0.25">
      <c r="A11" s="33" t="s">
        <v>31</v>
      </c>
      <c r="B11" s="47"/>
      <c r="C11" s="47"/>
      <c r="D11" s="47"/>
      <c r="E11" s="47"/>
      <c r="F11" s="47"/>
      <c r="G11" s="11">
        <f>SUM(G12:G15)</f>
        <v>2600</v>
      </c>
      <c r="I11" s="48"/>
      <c r="K11" s="49">
        <v>1400</v>
      </c>
    </row>
    <row r="12" spans="1:62" ht="14.45" customHeight="1" thickBot="1" x14ac:dyDescent="0.25">
      <c r="A12" s="35" t="s">
        <v>18</v>
      </c>
      <c r="B12" s="13">
        <f>Chronogram!B29</f>
        <v>0.125</v>
      </c>
      <c r="C12" s="13">
        <f>Chronogram!F29</f>
        <v>0.5</v>
      </c>
      <c r="D12" s="13">
        <f>Chronogram!J29</f>
        <v>0.375</v>
      </c>
      <c r="E12" s="13">
        <f>Chronogram!N29</f>
        <v>0</v>
      </c>
      <c r="F12" s="13">
        <f>Chronogram!R29</f>
        <v>0</v>
      </c>
      <c r="G12" s="12">
        <v>2000</v>
      </c>
      <c r="I12" s="48">
        <f t="shared" si="0"/>
        <v>1</v>
      </c>
      <c r="K12" s="51">
        <f>K11+K9+K8</f>
        <v>3500</v>
      </c>
    </row>
    <row r="13" spans="1:62" ht="14.45" customHeight="1" thickBot="1" x14ac:dyDescent="0.25">
      <c r="A13" s="35" t="s">
        <v>19</v>
      </c>
      <c r="B13" s="13">
        <f>Chronogram!B30</f>
        <v>0</v>
      </c>
      <c r="C13" s="13">
        <f>Chronogram!F30</f>
        <v>0.125</v>
      </c>
      <c r="D13" s="13">
        <f>Chronogram!J30</f>
        <v>0.5</v>
      </c>
      <c r="E13" s="13">
        <f>Chronogram!N30</f>
        <v>0.375</v>
      </c>
      <c r="F13" s="13">
        <f>Chronogram!R30</f>
        <v>0</v>
      </c>
      <c r="G13" s="12">
        <v>300</v>
      </c>
      <c r="I13" s="48">
        <f t="shared" si="0"/>
        <v>1</v>
      </c>
      <c r="K13" s="49"/>
    </row>
    <row r="14" spans="1:62" ht="13.5" thickBot="1" x14ac:dyDescent="0.25">
      <c r="A14" s="35" t="s">
        <v>34</v>
      </c>
      <c r="B14" s="13">
        <f>Chronogram!B31</f>
        <v>0.16666666666666666</v>
      </c>
      <c r="C14" s="13">
        <f>Chronogram!F31</f>
        <v>0.66666666666666663</v>
      </c>
      <c r="D14" s="13">
        <f>Chronogram!J31</f>
        <v>0.16666666666666666</v>
      </c>
      <c r="E14" s="13">
        <f>Chronogram!N31</f>
        <v>0</v>
      </c>
      <c r="F14" s="13">
        <f>Chronogram!R31</f>
        <v>0</v>
      </c>
      <c r="G14" s="12">
        <v>100</v>
      </c>
      <c r="I14" s="48">
        <f t="shared" si="0"/>
        <v>0.99999999999999989</v>
      </c>
    </row>
    <row r="15" spans="1:62" ht="13.5" thickBot="1" x14ac:dyDescent="0.25">
      <c r="A15" s="35" t="s">
        <v>20</v>
      </c>
      <c r="B15" s="13">
        <f>Chronogram!B32</f>
        <v>0.5</v>
      </c>
      <c r="C15" s="13">
        <f>Chronogram!F32</f>
        <v>0.5</v>
      </c>
      <c r="D15" s="13">
        <f>Chronogram!J32</f>
        <v>0</v>
      </c>
      <c r="E15" s="13">
        <f>Chronogram!N32</f>
        <v>0</v>
      </c>
      <c r="F15" s="13">
        <f>Chronogram!R32</f>
        <v>0</v>
      </c>
      <c r="G15" s="12">
        <v>200</v>
      </c>
      <c r="I15" s="48">
        <f t="shared" si="0"/>
        <v>1</v>
      </c>
    </row>
    <row r="16" spans="1:62" ht="13.5" thickBot="1" x14ac:dyDescent="0.25">
      <c r="A16" s="33" t="s">
        <v>32</v>
      </c>
      <c r="B16" s="47"/>
      <c r="C16" s="47"/>
      <c r="D16" s="47"/>
      <c r="E16" s="47"/>
      <c r="F16" s="47"/>
      <c r="G16" s="11">
        <f>SUM(G17:G20)</f>
        <v>1300</v>
      </c>
      <c r="I16" s="48"/>
    </row>
    <row r="17" spans="1:62" ht="14.45" customHeight="1" thickBot="1" x14ac:dyDescent="0.25">
      <c r="A17" s="35" t="s">
        <v>11</v>
      </c>
      <c r="B17" s="13">
        <f>Chronogram!B34</f>
        <v>0.13333333333333333</v>
      </c>
      <c r="C17" s="13">
        <f>Chronogram!F34</f>
        <v>0.26666666666666666</v>
      </c>
      <c r="D17" s="13">
        <f>Chronogram!J34</f>
        <v>0.26666666666666666</v>
      </c>
      <c r="E17" s="13">
        <f>Chronogram!N34</f>
        <v>0.26666666666666666</v>
      </c>
      <c r="F17" s="13">
        <f>Chronogram!R34</f>
        <v>6.6666666666666666E-2</v>
      </c>
      <c r="G17" s="12">
        <v>400</v>
      </c>
      <c r="I17" s="48">
        <f t="shared" si="0"/>
        <v>1</v>
      </c>
    </row>
    <row r="18" spans="1:62" ht="14.45" customHeight="1" thickBot="1" x14ac:dyDescent="0.25">
      <c r="A18" s="35" t="s">
        <v>21</v>
      </c>
      <c r="B18" s="13">
        <f>Chronogram!B35</f>
        <v>0.1875</v>
      </c>
      <c r="C18" s="13">
        <f>Chronogram!F35</f>
        <v>0.25</v>
      </c>
      <c r="D18" s="13">
        <f>Chronogram!J35</f>
        <v>0.25</v>
      </c>
      <c r="E18" s="13">
        <f>Chronogram!N35</f>
        <v>0.25</v>
      </c>
      <c r="F18" s="13">
        <f>Chronogram!R35</f>
        <v>6.25E-2</v>
      </c>
      <c r="G18" s="12">
        <v>300</v>
      </c>
      <c r="I18" s="48">
        <f t="shared" si="0"/>
        <v>1</v>
      </c>
    </row>
    <row r="19" spans="1:62" ht="14.45" customHeight="1" thickBot="1" x14ac:dyDescent="0.25">
      <c r="A19" s="35" t="s">
        <v>33</v>
      </c>
      <c r="B19" s="13">
        <f>Chronogram!B36</f>
        <v>0.5</v>
      </c>
      <c r="C19" s="13">
        <f>Chronogram!F36</f>
        <v>0.5</v>
      </c>
      <c r="D19" s="13">
        <f>Chronogram!J36</f>
        <v>0</v>
      </c>
      <c r="E19" s="13">
        <f>Chronogram!N36</f>
        <v>0</v>
      </c>
      <c r="F19" s="13">
        <f>Chronogram!R36</f>
        <v>0</v>
      </c>
      <c r="G19" s="12">
        <v>400</v>
      </c>
      <c r="I19" s="48">
        <f t="shared" si="0"/>
        <v>1</v>
      </c>
    </row>
    <row r="20" spans="1:62" ht="13.5" thickBot="1" x14ac:dyDescent="0.25">
      <c r="A20" s="35" t="s">
        <v>40</v>
      </c>
      <c r="B20" s="13">
        <f>Chronogram!B37</f>
        <v>0</v>
      </c>
      <c r="C20" s="13">
        <f>Chronogram!F37</f>
        <v>0.25</v>
      </c>
      <c r="D20" s="13">
        <f>Chronogram!J37</f>
        <v>0.25</v>
      </c>
      <c r="E20" s="13">
        <f>Chronogram!N37</f>
        <v>0.25</v>
      </c>
      <c r="F20" s="13">
        <f>Chronogram!R37</f>
        <v>0.25</v>
      </c>
      <c r="G20" s="12">
        <v>200</v>
      </c>
      <c r="I20" s="48">
        <f t="shared" si="0"/>
        <v>1</v>
      </c>
    </row>
    <row r="21" spans="1:62" ht="13.5" thickBot="1" x14ac:dyDescent="0.25">
      <c r="A21" s="15" t="str">
        <f>PO!A22</f>
        <v>Total</v>
      </c>
      <c r="B21" s="52"/>
      <c r="C21" s="52"/>
      <c r="D21" s="52"/>
      <c r="E21" s="52"/>
      <c r="F21" s="52"/>
      <c r="G21" s="53">
        <f>SUM(G7+G11+G16)</f>
        <v>65000</v>
      </c>
      <c r="I21" s="48">
        <f t="shared" si="0"/>
        <v>0</v>
      </c>
      <c r="J21" s="54"/>
      <c r="K21" s="54"/>
      <c r="L21" s="54"/>
      <c r="M21" s="55"/>
    </row>
    <row r="22" spans="1:62" x14ac:dyDescent="0.2">
      <c r="B22" s="56"/>
      <c r="C22" s="56"/>
      <c r="D22" s="56"/>
      <c r="E22" s="56"/>
      <c r="F22" s="56"/>
      <c r="G22" s="57"/>
      <c r="I22" s="48"/>
    </row>
    <row r="23" spans="1:62" x14ac:dyDescent="0.2">
      <c r="B23" s="57"/>
      <c r="C23" s="57"/>
      <c r="D23" s="57"/>
      <c r="E23" s="57"/>
      <c r="F23" s="57"/>
      <c r="G23" s="57"/>
      <c r="I23" s="48"/>
    </row>
    <row r="24" spans="1:62" x14ac:dyDescent="0.2">
      <c r="I24" s="48"/>
    </row>
    <row r="25" spans="1:62" x14ac:dyDescent="0.2">
      <c r="A25" s="45" t="s">
        <v>7</v>
      </c>
      <c r="B25" s="45">
        <v>2016</v>
      </c>
      <c r="C25" s="45">
        <v>2017</v>
      </c>
      <c r="D25" s="45">
        <v>2018</v>
      </c>
      <c r="E25" s="45">
        <v>2019</v>
      </c>
      <c r="F25" s="45">
        <v>2020</v>
      </c>
      <c r="G25" s="45" t="s">
        <v>1</v>
      </c>
      <c r="I25" s="48"/>
    </row>
    <row r="26" spans="1:62" ht="13.5" thickBot="1" x14ac:dyDescent="0.25">
      <c r="A26" s="33" t="s">
        <v>28</v>
      </c>
      <c r="B26" s="47"/>
      <c r="C26" s="47"/>
      <c r="D26" s="47"/>
      <c r="E26" s="47"/>
      <c r="F26" s="47"/>
      <c r="G26" s="11">
        <f>SUM(G27:G29)</f>
        <v>61100</v>
      </c>
      <c r="I26" s="48"/>
    </row>
    <row r="27" spans="1:62" ht="13.5" thickBot="1" x14ac:dyDescent="0.25">
      <c r="A27" s="34" t="s">
        <v>29</v>
      </c>
      <c r="B27" s="14">
        <f t="shared" ref="B27:F29" si="1">B8*$G8</f>
        <v>13435.294117647059</v>
      </c>
      <c r="C27" s="14">
        <f t="shared" si="1"/>
        <v>13435.294117647059</v>
      </c>
      <c r="D27" s="14">
        <f t="shared" si="1"/>
        <v>13435.294117647059</v>
      </c>
      <c r="E27" s="14">
        <f t="shared" si="1"/>
        <v>13435.294117647059</v>
      </c>
      <c r="F27" s="14">
        <f t="shared" si="1"/>
        <v>3358.8235294117649</v>
      </c>
      <c r="G27" s="12">
        <f>SUM(B27:F27)</f>
        <v>57100</v>
      </c>
      <c r="I27" s="48"/>
    </row>
    <row r="28" spans="1:62" s="59" customFormat="1" ht="13.5" thickBot="1" x14ac:dyDescent="0.25">
      <c r="A28" s="34" t="s">
        <v>30</v>
      </c>
      <c r="B28" s="14">
        <f t="shared" si="1"/>
        <v>171.42857142857142</v>
      </c>
      <c r="C28" s="14">
        <f t="shared" si="1"/>
        <v>228.57142857142856</v>
      </c>
      <c r="D28" s="14">
        <f t="shared" si="1"/>
        <v>228.57142857142856</v>
      </c>
      <c r="E28" s="14">
        <f t="shared" si="1"/>
        <v>171.42857142857142</v>
      </c>
      <c r="F28" s="14">
        <f t="shared" si="1"/>
        <v>0</v>
      </c>
      <c r="G28" s="12">
        <f t="shared" ref="G28:G29" si="2">SUM(B28:F28)</f>
        <v>800</v>
      </c>
      <c r="H28" s="58"/>
      <c r="I28" s="48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</row>
    <row r="29" spans="1:62" ht="13.5" thickBot="1" x14ac:dyDescent="0.25">
      <c r="A29" s="35" t="s">
        <v>17</v>
      </c>
      <c r="B29" s="14">
        <f t="shared" si="1"/>
        <v>752.94117647058818</v>
      </c>
      <c r="C29" s="14">
        <f t="shared" si="1"/>
        <v>752.94117647058818</v>
      </c>
      <c r="D29" s="14">
        <f t="shared" si="1"/>
        <v>752.94117647058818</v>
      </c>
      <c r="E29" s="14">
        <f t="shared" si="1"/>
        <v>752.94117647058818</v>
      </c>
      <c r="F29" s="14">
        <f t="shared" si="1"/>
        <v>188.23529411764704</v>
      </c>
      <c r="G29" s="12">
        <f t="shared" si="2"/>
        <v>3199.9999999999995</v>
      </c>
      <c r="H29" s="50"/>
      <c r="I29" s="48"/>
    </row>
    <row r="30" spans="1:62" s="62" customFormat="1" ht="14.25" thickBot="1" x14ac:dyDescent="0.3">
      <c r="A30" s="33" t="s">
        <v>31</v>
      </c>
      <c r="B30" s="60"/>
      <c r="C30" s="60"/>
      <c r="D30" s="60"/>
      <c r="E30" s="60"/>
      <c r="F30" s="60"/>
      <c r="G30" s="11">
        <f>SUM(G31:G34)</f>
        <v>2600</v>
      </c>
      <c r="H30" s="50"/>
      <c r="I30" s="48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</row>
    <row r="31" spans="1:62" s="59" customFormat="1" ht="13.5" thickBot="1" x14ac:dyDescent="0.25">
      <c r="A31" s="35" t="s">
        <v>18</v>
      </c>
      <c r="B31" s="14">
        <f t="shared" ref="B31:F34" si="3">B12*$G12</f>
        <v>250</v>
      </c>
      <c r="C31" s="14">
        <f t="shared" si="3"/>
        <v>1000</v>
      </c>
      <c r="D31" s="14">
        <f t="shared" si="3"/>
        <v>750</v>
      </c>
      <c r="E31" s="14">
        <f t="shared" si="3"/>
        <v>0</v>
      </c>
      <c r="F31" s="14">
        <f t="shared" si="3"/>
        <v>0</v>
      </c>
      <c r="G31" s="12">
        <f t="shared" ref="G31:G33" si="4">SUM(B31:F31)</f>
        <v>2000</v>
      </c>
      <c r="H31" s="50"/>
      <c r="I31" s="6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</row>
    <row r="32" spans="1:62" ht="13.5" thickBot="1" x14ac:dyDescent="0.25">
      <c r="A32" s="35" t="s">
        <v>19</v>
      </c>
      <c r="B32" s="14">
        <f t="shared" si="3"/>
        <v>0</v>
      </c>
      <c r="C32" s="14">
        <f t="shared" si="3"/>
        <v>37.5</v>
      </c>
      <c r="D32" s="14">
        <f t="shared" si="3"/>
        <v>150</v>
      </c>
      <c r="E32" s="14">
        <f t="shared" si="3"/>
        <v>112.5</v>
      </c>
      <c r="F32" s="14">
        <f t="shared" si="3"/>
        <v>0</v>
      </c>
      <c r="G32" s="12">
        <f t="shared" si="4"/>
        <v>300</v>
      </c>
      <c r="H32" s="50"/>
    </row>
    <row r="33" spans="1:62" ht="13.5" thickBot="1" x14ac:dyDescent="0.25">
      <c r="A33" s="35" t="s">
        <v>34</v>
      </c>
      <c r="B33" s="14">
        <f t="shared" si="3"/>
        <v>16.666666666666664</v>
      </c>
      <c r="C33" s="14">
        <f t="shared" si="3"/>
        <v>66.666666666666657</v>
      </c>
      <c r="D33" s="14">
        <f t="shared" si="3"/>
        <v>16.666666666666664</v>
      </c>
      <c r="E33" s="14">
        <f t="shared" si="3"/>
        <v>0</v>
      </c>
      <c r="F33" s="14">
        <f t="shared" si="3"/>
        <v>0</v>
      </c>
      <c r="G33" s="12">
        <f t="shared" si="4"/>
        <v>99.999999999999972</v>
      </c>
      <c r="H33" s="50"/>
    </row>
    <row r="34" spans="1:62" s="59" customFormat="1" ht="13.5" thickBot="1" x14ac:dyDescent="0.25">
      <c r="A34" s="35" t="s">
        <v>20</v>
      </c>
      <c r="B34" s="14">
        <f t="shared" si="3"/>
        <v>100</v>
      </c>
      <c r="C34" s="14">
        <f t="shared" si="3"/>
        <v>100</v>
      </c>
      <c r="D34" s="14">
        <f t="shared" si="3"/>
        <v>0</v>
      </c>
      <c r="E34" s="14">
        <f t="shared" si="3"/>
        <v>0</v>
      </c>
      <c r="F34" s="14">
        <f t="shared" si="3"/>
        <v>0</v>
      </c>
      <c r="G34" s="12">
        <f t="shared" ref="G34:G39" si="5">SUM(B34:F34)</f>
        <v>200</v>
      </c>
      <c r="H34" s="50"/>
      <c r="I34" s="6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</row>
    <row r="35" spans="1:62" s="59" customFormat="1" ht="13.5" thickBot="1" x14ac:dyDescent="0.25">
      <c r="A35" s="33" t="s">
        <v>32</v>
      </c>
      <c r="B35" s="32"/>
      <c r="C35" s="32"/>
      <c r="D35" s="32"/>
      <c r="E35" s="32"/>
      <c r="F35" s="32"/>
      <c r="G35" s="11">
        <f>SUM(G36:G39)</f>
        <v>1300</v>
      </c>
      <c r="H35" s="50"/>
      <c r="I35" s="6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</row>
    <row r="36" spans="1:62" ht="13.5" thickBot="1" x14ac:dyDescent="0.25">
      <c r="A36" s="35" t="s">
        <v>11</v>
      </c>
      <c r="B36" s="14">
        <f t="shared" ref="B36:F39" si="6">B17*$G17</f>
        <v>53.333333333333336</v>
      </c>
      <c r="C36" s="14">
        <f t="shared" si="6"/>
        <v>106.66666666666667</v>
      </c>
      <c r="D36" s="14">
        <f t="shared" si="6"/>
        <v>106.66666666666667</v>
      </c>
      <c r="E36" s="14">
        <f t="shared" si="6"/>
        <v>106.66666666666667</v>
      </c>
      <c r="F36" s="14">
        <f t="shared" si="6"/>
        <v>26.666666666666668</v>
      </c>
      <c r="G36" s="12">
        <f t="shared" si="5"/>
        <v>400.00000000000006</v>
      </c>
      <c r="H36" s="50"/>
    </row>
    <row r="37" spans="1:62" ht="13.5" thickBot="1" x14ac:dyDescent="0.25">
      <c r="A37" s="35" t="s">
        <v>21</v>
      </c>
      <c r="B37" s="14">
        <f t="shared" si="6"/>
        <v>56.25</v>
      </c>
      <c r="C37" s="14">
        <f t="shared" si="6"/>
        <v>75</v>
      </c>
      <c r="D37" s="14">
        <f t="shared" si="6"/>
        <v>75</v>
      </c>
      <c r="E37" s="14">
        <f t="shared" si="6"/>
        <v>75</v>
      </c>
      <c r="F37" s="14">
        <f t="shared" si="6"/>
        <v>18.75</v>
      </c>
      <c r="G37" s="12">
        <f t="shared" si="5"/>
        <v>300</v>
      </c>
      <c r="H37" s="50"/>
    </row>
    <row r="38" spans="1:62" ht="13.5" thickBot="1" x14ac:dyDescent="0.25">
      <c r="A38" s="35" t="s">
        <v>33</v>
      </c>
      <c r="B38" s="14">
        <f t="shared" si="6"/>
        <v>200</v>
      </c>
      <c r="C38" s="14">
        <f t="shared" si="6"/>
        <v>200</v>
      </c>
      <c r="D38" s="14">
        <f t="shared" si="6"/>
        <v>0</v>
      </c>
      <c r="E38" s="14">
        <f t="shared" si="6"/>
        <v>0</v>
      </c>
      <c r="F38" s="14">
        <f t="shared" si="6"/>
        <v>0</v>
      </c>
      <c r="G38" s="12">
        <f t="shared" si="5"/>
        <v>400</v>
      </c>
      <c r="H38" s="50"/>
    </row>
    <row r="39" spans="1:62" ht="13.5" thickBot="1" x14ac:dyDescent="0.25">
      <c r="A39" s="35" t="s">
        <v>40</v>
      </c>
      <c r="B39" s="14">
        <f t="shared" si="6"/>
        <v>0</v>
      </c>
      <c r="C39" s="14">
        <f t="shared" si="6"/>
        <v>50</v>
      </c>
      <c r="D39" s="14">
        <f t="shared" si="6"/>
        <v>50</v>
      </c>
      <c r="E39" s="14">
        <f t="shared" si="6"/>
        <v>50</v>
      </c>
      <c r="F39" s="14">
        <f t="shared" si="6"/>
        <v>50</v>
      </c>
      <c r="G39" s="12">
        <f t="shared" si="5"/>
        <v>200</v>
      </c>
      <c r="H39" s="50"/>
    </row>
    <row r="40" spans="1:62" ht="13.5" thickBot="1" x14ac:dyDescent="0.25">
      <c r="A40" s="15" t="str">
        <f>PO!A22</f>
        <v>Total</v>
      </c>
      <c r="B40" s="32">
        <f>SUM(B27:B39)</f>
        <v>15035.913865546217</v>
      </c>
      <c r="C40" s="32">
        <f>SUM(C27:C39)</f>
        <v>16052.640056022408</v>
      </c>
      <c r="D40" s="32">
        <f>SUM(D27:D39)</f>
        <v>15565.140056022408</v>
      </c>
      <c r="E40" s="32">
        <f>SUM(E27:E39)</f>
        <v>14703.830532212884</v>
      </c>
      <c r="F40" s="32">
        <f>SUM(F27:F39)</f>
        <v>3642.4754901960782</v>
      </c>
      <c r="G40" s="53">
        <f>SUM(G26,G30,G35)</f>
        <v>65000</v>
      </c>
      <c r="H40" s="50"/>
    </row>
    <row r="41" spans="1:62" s="59" customFormat="1" x14ac:dyDescent="0.2">
      <c r="A41" s="44"/>
      <c r="B41" s="64">
        <f>B40/$G$40</f>
        <v>0.23132175177763412</v>
      </c>
      <c r="C41" s="64">
        <f t="shared" ref="C41:F41" si="7">C40/$G$40</f>
        <v>0.2469636931695755</v>
      </c>
      <c r="D41" s="64">
        <f t="shared" si="7"/>
        <v>0.23946369316957553</v>
      </c>
      <c r="E41" s="64">
        <f t="shared" si="7"/>
        <v>0.22621277741865975</v>
      </c>
      <c r="F41" s="64">
        <f t="shared" si="7"/>
        <v>5.6038084464555049E-2</v>
      </c>
      <c r="G41" s="44"/>
      <c r="H41" s="50"/>
      <c r="I41" s="63"/>
      <c r="J41" s="43"/>
      <c r="K41" s="43"/>
      <c r="L41" s="50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</row>
    <row r="42" spans="1:62" x14ac:dyDescent="0.2">
      <c r="C42" s="64"/>
      <c r="D42" s="64"/>
      <c r="E42" s="64"/>
      <c r="F42" s="64"/>
      <c r="H42" s="50"/>
    </row>
    <row r="43" spans="1:62" x14ac:dyDescent="0.2">
      <c r="H43" s="50"/>
      <c r="L43" s="55"/>
      <c r="M43" s="55"/>
    </row>
    <row r="44" spans="1:62" x14ac:dyDescent="0.2">
      <c r="A44" s="59"/>
      <c r="H44" s="50"/>
      <c r="L44" s="55"/>
      <c r="M44" s="55"/>
    </row>
    <row r="45" spans="1:62" x14ac:dyDescent="0.2">
      <c r="H45" s="50"/>
      <c r="L45" s="55"/>
      <c r="M45" s="55"/>
    </row>
    <row r="46" spans="1:62" x14ac:dyDescent="0.2">
      <c r="H46" s="50"/>
    </row>
    <row r="47" spans="1:62" x14ac:dyDescent="0.2">
      <c r="H47" s="50"/>
    </row>
    <row r="48" spans="1:62" x14ac:dyDescent="0.2">
      <c r="H48" s="50"/>
    </row>
    <row r="49" spans="1:62" s="59" customFormat="1" x14ac:dyDescent="0.2">
      <c r="A49" s="44"/>
      <c r="B49" s="44"/>
      <c r="C49" s="44"/>
      <c r="D49" s="44"/>
      <c r="E49" s="44"/>
      <c r="F49" s="44"/>
      <c r="G49" s="44"/>
      <c r="H49" s="50"/>
      <c r="I49" s="48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</row>
    <row r="50" spans="1:62" s="59" customFormat="1" x14ac:dyDescent="0.2">
      <c r="B50" s="44"/>
      <c r="C50" s="44"/>
      <c r="D50" s="44"/>
      <c r="E50" s="44"/>
      <c r="F50" s="44"/>
      <c r="G50" s="44"/>
      <c r="H50" s="50"/>
      <c r="I50" s="6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</row>
    <row r="51" spans="1:62" x14ac:dyDescent="0.2">
      <c r="H51" s="50"/>
    </row>
    <row r="52" spans="1:62" x14ac:dyDescent="0.2">
      <c r="H52" s="50"/>
    </row>
    <row r="53" spans="1:62" x14ac:dyDescent="0.2">
      <c r="H53" s="50"/>
    </row>
    <row r="54" spans="1:62" x14ac:dyDescent="0.2">
      <c r="H54" s="50"/>
    </row>
    <row r="55" spans="1:62" x14ac:dyDescent="0.2">
      <c r="H55" s="50"/>
    </row>
    <row r="56" spans="1:62" s="59" customFormat="1" x14ac:dyDescent="0.2">
      <c r="A56" s="44"/>
      <c r="B56" s="44"/>
      <c r="C56" s="44"/>
      <c r="D56" s="44"/>
      <c r="E56" s="44"/>
      <c r="F56" s="44"/>
      <c r="G56" s="44"/>
      <c r="H56" s="50"/>
      <c r="I56" s="6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</row>
  </sheetData>
  <mergeCells count="5">
    <mergeCell ref="A1:C1"/>
    <mergeCell ref="A2:C2"/>
    <mergeCell ref="A3:C3"/>
    <mergeCell ref="A4:C4"/>
    <mergeCell ref="A5:C5"/>
  </mergeCells>
  <printOptions horizontalCentered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45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43" sqref="G43"/>
    </sheetView>
  </sheetViews>
  <sheetFormatPr defaultColWidth="9.140625" defaultRowHeight="12.75" x14ac:dyDescent="0.2"/>
  <cols>
    <col min="1" max="1" width="87.140625" style="44" bestFit="1" customWidth="1"/>
    <col min="2" max="2" width="8.7109375" style="44" bestFit="1" customWidth="1"/>
    <col min="3" max="5" width="9.28515625" style="44" customWidth="1"/>
    <col min="6" max="6" width="12.28515625" style="86" bestFit="1" customWidth="1"/>
    <col min="7" max="10" width="9.28515625" style="44" customWidth="1"/>
    <col min="11" max="11" width="12.28515625" style="86" bestFit="1" customWidth="1"/>
    <col min="12" max="15" width="9.28515625" style="44" customWidth="1"/>
    <col min="16" max="16" width="12.28515625" style="86" bestFit="1" customWidth="1"/>
    <col min="17" max="20" width="9.28515625" style="44" customWidth="1"/>
    <col min="21" max="21" width="12.140625" style="86" customWidth="1"/>
    <col min="22" max="22" width="9.28515625" style="86" customWidth="1"/>
    <col min="23" max="26" width="9.140625" style="43"/>
    <col min="27" max="27" width="11.42578125" style="43" bestFit="1" customWidth="1"/>
    <col min="28" max="28" width="9.140625" style="43"/>
    <col min="29" max="29" width="15.42578125" style="63" customWidth="1"/>
    <col min="30" max="66" width="9.140625" style="43"/>
    <col min="67" max="16384" width="9.140625" style="44"/>
  </cols>
  <sheetData>
    <row r="1" spans="1:71" ht="15" customHeight="1" x14ac:dyDescent="0.2">
      <c r="A1" s="119" t="s">
        <v>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43"/>
      <c r="S1" s="43"/>
      <c r="T1" s="43"/>
      <c r="U1" s="43"/>
      <c r="V1" s="43"/>
      <c r="AC1" s="43"/>
      <c r="BJ1" s="44"/>
      <c r="BK1" s="44"/>
      <c r="BL1" s="44"/>
      <c r="BM1" s="44"/>
      <c r="BN1" s="44"/>
    </row>
    <row r="2" spans="1:71" ht="15" customHeight="1" x14ac:dyDescent="0.2">
      <c r="A2" s="119" t="s">
        <v>22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43"/>
      <c r="S2" s="43"/>
      <c r="T2" s="43"/>
      <c r="U2" s="43"/>
      <c r="V2" s="43"/>
      <c r="AC2" s="43"/>
      <c r="BJ2" s="44"/>
      <c r="BK2" s="44"/>
      <c r="BL2" s="44"/>
      <c r="BM2" s="44"/>
      <c r="BN2" s="44"/>
    </row>
    <row r="3" spans="1:71" ht="15" customHeight="1" x14ac:dyDescent="0.2">
      <c r="A3" s="119" t="s">
        <v>23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43"/>
      <c r="S3" s="43"/>
      <c r="T3" s="43"/>
      <c r="U3" s="43"/>
      <c r="V3" s="43"/>
      <c r="AC3" s="43"/>
      <c r="BJ3" s="44"/>
      <c r="BK3" s="44"/>
      <c r="BL3" s="44"/>
      <c r="BM3" s="44"/>
      <c r="BN3" s="44"/>
    </row>
    <row r="4" spans="1:71" ht="15" customHeight="1" x14ac:dyDescent="0.2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43"/>
      <c r="S4" s="43"/>
      <c r="T4" s="43"/>
      <c r="U4" s="43"/>
      <c r="V4" s="43"/>
      <c r="AC4" s="43"/>
      <c r="BJ4" s="44"/>
      <c r="BK4" s="44"/>
      <c r="BL4" s="44"/>
      <c r="BM4" s="44"/>
      <c r="BN4" s="44"/>
    </row>
    <row r="5" spans="1:71" ht="15" customHeight="1" x14ac:dyDescent="0.2">
      <c r="A5" s="119" t="s">
        <v>9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43"/>
      <c r="S5" s="43"/>
      <c r="T5" s="43"/>
      <c r="U5" s="43"/>
      <c r="V5" s="43"/>
      <c r="AC5" s="43"/>
      <c r="BJ5" s="44"/>
      <c r="BK5" s="44"/>
      <c r="BL5" s="44"/>
      <c r="BM5" s="44"/>
      <c r="BN5" s="44"/>
    </row>
    <row r="6" spans="1:71" ht="15" customHeight="1" x14ac:dyDescent="0.2">
      <c r="A6" s="122" t="s">
        <v>2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66"/>
      <c r="S6" s="66"/>
      <c r="T6" s="66"/>
      <c r="U6" s="66"/>
      <c r="V6" s="66"/>
    </row>
    <row r="7" spans="1:71" ht="13.5" x14ac:dyDescent="0.2"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AC7" s="67" t="s">
        <v>8</v>
      </c>
    </row>
    <row r="8" spans="1:71" x14ac:dyDescent="0.2">
      <c r="B8" s="124">
        <v>2016</v>
      </c>
      <c r="C8" s="124"/>
      <c r="D8" s="124"/>
      <c r="E8" s="124"/>
      <c r="F8" s="124"/>
      <c r="G8" s="124">
        <v>2017</v>
      </c>
      <c r="H8" s="124"/>
      <c r="I8" s="124"/>
      <c r="J8" s="124"/>
      <c r="K8" s="124"/>
      <c r="L8" s="124">
        <v>2018</v>
      </c>
      <c r="M8" s="124"/>
      <c r="N8" s="124"/>
      <c r="O8" s="124"/>
      <c r="P8" s="124"/>
      <c r="Q8" s="124">
        <v>2019</v>
      </c>
      <c r="R8" s="124"/>
      <c r="S8" s="124"/>
      <c r="T8" s="124"/>
      <c r="U8" s="126"/>
      <c r="V8" s="124">
        <v>2020</v>
      </c>
      <c r="W8" s="124"/>
      <c r="X8" s="124"/>
      <c r="Y8" s="124"/>
      <c r="Z8" s="126"/>
      <c r="AA8" s="68"/>
    </row>
    <row r="9" spans="1:71" ht="30" customHeight="1" x14ac:dyDescent="0.2">
      <c r="A9" s="45" t="s">
        <v>7</v>
      </c>
      <c r="B9" s="69" t="s">
        <v>39</v>
      </c>
      <c r="C9" s="69" t="s">
        <v>35</v>
      </c>
      <c r="D9" s="69" t="s">
        <v>36</v>
      </c>
      <c r="E9" s="69" t="s">
        <v>37</v>
      </c>
      <c r="F9" s="69" t="s">
        <v>3</v>
      </c>
      <c r="G9" s="69" t="s">
        <v>39</v>
      </c>
      <c r="H9" s="69" t="s">
        <v>35</v>
      </c>
      <c r="I9" s="69" t="s">
        <v>36</v>
      </c>
      <c r="J9" s="69" t="s">
        <v>37</v>
      </c>
      <c r="K9" s="69" t="s">
        <v>3</v>
      </c>
      <c r="L9" s="69" t="s">
        <v>39</v>
      </c>
      <c r="M9" s="69" t="s">
        <v>35</v>
      </c>
      <c r="N9" s="70" t="s">
        <v>36</v>
      </c>
      <c r="O9" s="70" t="s">
        <v>37</v>
      </c>
      <c r="P9" s="70" t="s">
        <v>3</v>
      </c>
      <c r="Q9" s="69" t="s">
        <v>39</v>
      </c>
      <c r="R9" s="69" t="s">
        <v>35</v>
      </c>
      <c r="S9" s="70" t="s">
        <v>36</v>
      </c>
      <c r="T9" s="70" t="s">
        <v>37</v>
      </c>
      <c r="U9" s="70" t="s">
        <v>3</v>
      </c>
      <c r="V9" s="69" t="s">
        <v>39</v>
      </c>
      <c r="W9" s="69" t="s">
        <v>35</v>
      </c>
      <c r="X9" s="70" t="s">
        <v>36</v>
      </c>
      <c r="Y9" s="70" t="s">
        <v>37</v>
      </c>
      <c r="Z9" s="70" t="s">
        <v>3</v>
      </c>
      <c r="AA9" s="70" t="s">
        <v>1</v>
      </c>
      <c r="BO9" s="43"/>
      <c r="BP9" s="43"/>
      <c r="BQ9" s="43"/>
      <c r="BR9" s="43"/>
      <c r="BS9" s="43"/>
    </row>
    <row r="10" spans="1:71" s="59" customFormat="1" ht="15" customHeight="1" x14ac:dyDescent="0.2">
      <c r="A10" s="10" t="s">
        <v>28</v>
      </c>
      <c r="B10" s="71"/>
      <c r="C10" s="71"/>
      <c r="D10" s="71"/>
      <c r="E10" s="71"/>
      <c r="F10" s="72"/>
      <c r="G10" s="71"/>
      <c r="H10" s="71"/>
      <c r="I10" s="71"/>
      <c r="J10" s="71"/>
      <c r="K10" s="72"/>
      <c r="L10" s="71"/>
      <c r="M10" s="71"/>
      <c r="N10" s="71"/>
      <c r="O10" s="71"/>
      <c r="P10" s="72"/>
      <c r="Q10" s="72"/>
      <c r="R10" s="72"/>
      <c r="S10" s="72"/>
      <c r="T10" s="72"/>
      <c r="U10" s="72"/>
      <c r="V10" s="71"/>
      <c r="W10" s="71"/>
      <c r="X10" s="71"/>
      <c r="Y10" s="71"/>
      <c r="Z10" s="73"/>
      <c r="AA10" s="74"/>
      <c r="AB10" s="43"/>
      <c r="AC10" s="6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</row>
    <row r="11" spans="1:71" x14ac:dyDescent="0.2">
      <c r="A11" s="9" t="s">
        <v>29</v>
      </c>
      <c r="B11" s="75">
        <v>0.25</v>
      </c>
      <c r="C11" s="75">
        <v>0.25</v>
      </c>
      <c r="D11" s="75">
        <v>0.25</v>
      </c>
      <c r="E11" s="75">
        <v>0.25</v>
      </c>
      <c r="F11" s="76">
        <f>'Disbursement schedule'!B27</f>
        <v>13435.294117647059</v>
      </c>
      <c r="G11" s="75">
        <v>0.25</v>
      </c>
      <c r="H11" s="75">
        <v>0.25</v>
      </c>
      <c r="I11" s="75">
        <v>0.25</v>
      </c>
      <c r="J11" s="75">
        <v>0.25</v>
      </c>
      <c r="K11" s="76">
        <f>'Disbursement schedule'!C27</f>
        <v>13435.294117647059</v>
      </c>
      <c r="L11" s="75"/>
      <c r="M11" s="75">
        <v>0.5</v>
      </c>
      <c r="N11" s="75"/>
      <c r="O11" s="75">
        <v>0.5</v>
      </c>
      <c r="P11" s="76">
        <f>'Disbursement schedule'!D27</f>
        <v>13435.294117647059</v>
      </c>
      <c r="Q11" s="75"/>
      <c r="R11" s="75">
        <v>0.5</v>
      </c>
      <c r="S11" s="75"/>
      <c r="T11" s="75">
        <v>0.5</v>
      </c>
      <c r="U11" s="78">
        <f>'Disbursement schedule'!E27</f>
        <v>13435.294117647059</v>
      </c>
      <c r="V11" s="75">
        <v>1</v>
      </c>
      <c r="W11" s="75"/>
      <c r="X11" s="75"/>
      <c r="Y11" s="75"/>
      <c r="Z11" s="78">
        <f>'Disbursement schedule'!F27</f>
        <v>3358.8235294117649</v>
      </c>
      <c r="AA11" s="79">
        <f>Z11+U11+P11+K11+F11</f>
        <v>57100</v>
      </c>
      <c r="AC11" s="48">
        <f t="shared" ref="AC11:AC20" si="0">SUM(B11:E11,G11:J11,L11:O11,Q11:T11,V11:Y11)</f>
        <v>5</v>
      </c>
      <c r="BO11" s="43"/>
      <c r="BP11" s="43"/>
      <c r="BQ11" s="43"/>
      <c r="BR11" s="43"/>
      <c r="BS11" s="43"/>
    </row>
    <row r="12" spans="1:71" x14ac:dyDescent="0.2">
      <c r="A12" s="9" t="s">
        <v>30</v>
      </c>
      <c r="B12" s="75"/>
      <c r="C12" s="75">
        <f>1/3</f>
        <v>0.33333333333333331</v>
      </c>
      <c r="D12" s="75">
        <f>1/3</f>
        <v>0.33333333333333331</v>
      </c>
      <c r="E12" s="75">
        <f>1/3</f>
        <v>0.33333333333333331</v>
      </c>
      <c r="F12" s="76">
        <f>'Disbursement schedule'!B28</f>
        <v>171.42857142857142</v>
      </c>
      <c r="G12" s="75">
        <v>0.25</v>
      </c>
      <c r="H12" s="75">
        <v>0.25</v>
      </c>
      <c r="I12" s="75">
        <v>0.25</v>
      </c>
      <c r="J12" s="75">
        <v>0.25</v>
      </c>
      <c r="K12" s="76">
        <f>'Disbursement schedule'!C28</f>
        <v>228.57142857142856</v>
      </c>
      <c r="L12" s="75">
        <v>0.25</v>
      </c>
      <c r="M12" s="75">
        <v>0.25</v>
      </c>
      <c r="N12" s="75">
        <v>0.25</v>
      </c>
      <c r="O12" s="75">
        <v>0.25</v>
      </c>
      <c r="P12" s="76">
        <f>'Disbursement schedule'!D28</f>
        <v>228.57142857142856</v>
      </c>
      <c r="Q12" s="75"/>
      <c r="R12" s="75">
        <v>0.7</v>
      </c>
      <c r="S12" s="75">
        <v>0.3</v>
      </c>
      <c r="T12" s="75"/>
      <c r="U12" s="78">
        <f>'Disbursement schedule'!E28</f>
        <v>171.42857142857142</v>
      </c>
      <c r="V12" s="75"/>
      <c r="W12" s="75"/>
      <c r="X12" s="75"/>
      <c r="Y12" s="75"/>
      <c r="Z12" s="78">
        <f>'Disbursement schedule'!F28</f>
        <v>0</v>
      </c>
      <c r="AA12" s="79">
        <f t="shared" ref="AA12:AA13" si="1">Z12+U12+P12+K12+F12</f>
        <v>800</v>
      </c>
      <c r="AC12" s="48">
        <f t="shared" si="0"/>
        <v>4</v>
      </c>
      <c r="BO12" s="43"/>
      <c r="BP12" s="43"/>
      <c r="BQ12" s="43"/>
      <c r="BR12" s="43"/>
      <c r="BS12" s="43"/>
    </row>
    <row r="13" spans="1:71" s="81" customFormat="1" x14ac:dyDescent="0.2">
      <c r="A13" s="9" t="s">
        <v>17</v>
      </c>
      <c r="B13" s="75">
        <v>0.25</v>
      </c>
      <c r="C13" s="75">
        <v>0.25</v>
      </c>
      <c r="D13" s="75">
        <v>0.25</v>
      </c>
      <c r="E13" s="75">
        <v>0.25</v>
      </c>
      <c r="F13" s="76">
        <f>'Disbursement schedule'!B29</f>
        <v>752.94117647058818</v>
      </c>
      <c r="G13" s="75">
        <v>0.25</v>
      </c>
      <c r="H13" s="75">
        <v>0.25</v>
      </c>
      <c r="I13" s="75">
        <v>0.25</v>
      </c>
      <c r="J13" s="75">
        <v>0.25</v>
      </c>
      <c r="K13" s="76">
        <f>'Disbursement schedule'!C29</f>
        <v>752.94117647058818</v>
      </c>
      <c r="L13" s="75">
        <v>0.25</v>
      </c>
      <c r="M13" s="75">
        <v>0.25</v>
      </c>
      <c r="N13" s="75">
        <v>0.25</v>
      </c>
      <c r="O13" s="75">
        <v>0.25</v>
      </c>
      <c r="P13" s="76">
        <f>'Disbursement schedule'!D29</f>
        <v>752.94117647058818</v>
      </c>
      <c r="Q13" s="75">
        <v>0.25</v>
      </c>
      <c r="R13" s="75">
        <v>0.25</v>
      </c>
      <c r="S13" s="75">
        <v>0.25</v>
      </c>
      <c r="T13" s="75">
        <v>0.25</v>
      </c>
      <c r="U13" s="78">
        <f>'Disbursement schedule'!E29</f>
        <v>752.94117647058818</v>
      </c>
      <c r="V13" s="75">
        <v>1</v>
      </c>
      <c r="W13" s="75"/>
      <c r="X13" s="75"/>
      <c r="Y13" s="75"/>
      <c r="Z13" s="78">
        <f>'Disbursement schedule'!F29</f>
        <v>188.23529411764704</v>
      </c>
      <c r="AA13" s="79">
        <f t="shared" si="1"/>
        <v>3200</v>
      </c>
      <c r="AB13" s="80"/>
      <c r="AC13" s="48">
        <f t="shared" si="0"/>
        <v>5</v>
      </c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</row>
    <row r="14" spans="1:71" s="59" customFormat="1" x14ac:dyDescent="0.2">
      <c r="A14" s="10" t="s">
        <v>31</v>
      </c>
      <c r="B14" s="71"/>
      <c r="C14" s="71"/>
      <c r="D14" s="71"/>
      <c r="E14" s="71"/>
      <c r="F14" s="72"/>
      <c r="G14" s="71"/>
      <c r="H14" s="71"/>
      <c r="I14" s="71"/>
      <c r="J14" s="71"/>
      <c r="K14" s="72">
        <f>'Disbursement schedule'!C30</f>
        <v>0</v>
      </c>
      <c r="L14" s="71"/>
      <c r="M14" s="71"/>
      <c r="N14" s="71"/>
      <c r="O14" s="71"/>
      <c r="P14" s="72">
        <f>'Disbursement schedule'!D30</f>
        <v>0</v>
      </c>
      <c r="Q14" s="72"/>
      <c r="R14" s="72"/>
      <c r="S14" s="72"/>
      <c r="T14" s="72"/>
      <c r="U14" s="72">
        <f>'Disbursement schedule'!E30</f>
        <v>0</v>
      </c>
      <c r="V14" s="71"/>
      <c r="W14" s="71"/>
      <c r="X14" s="71"/>
      <c r="Y14" s="71"/>
      <c r="Z14" s="73">
        <f>'Disbursement schedule'!F30</f>
        <v>0</v>
      </c>
      <c r="AA14" s="74"/>
      <c r="AB14" s="43"/>
      <c r="AC14" s="48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</row>
    <row r="15" spans="1:71" x14ac:dyDescent="0.2">
      <c r="A15" s="9" t="s">
        <v>18</v>
      </c>
      <c r="B15" s="75"/>
      <c r="C15" s="75"/>
      <c r="D15" s="75"/>
      <c r="E15" s="75">
        <v>1</v>
      </c>
      <c r="F15" s="76">
        <f>'Disbursement schedule'!B31</f>
        <v>250</v>
      </c>
      <c r="G15" s="75">
        <v>0.25</v>
      </c>
      <c r="H15" s="75">
        <v>0.25</v>
      </c>
      <c r="I15" s="75">
        <v>0.25</v>
      </c>
      <c r="J15" s="75">
        <v>0.25</v>
      </c>
      <c r="K15" s="76">
        <f>'Disbursement schedule'!C31</f>
        <v>1000</v>
      </c>
      <c r="L15" s="75">
        <f>1/3</f>
        <v>0.33333333333333331</v>
      </c>
      <c r="M15" s="75">
        <f>1/3</f>
        <v>0.33333333333333331</v>
      </c>
      <c r="N15" s="75">
        <f>1/3</f>
        <v>0.33333333333333331</v>
      </c>
      <c r="O15" s="75"/>
      <c r="P15" s="76">
        <f>'Disbursement schedule'!D31</f>
        <v>750</v>
      </c>
      <c r="Q15" s="75"/>
      <c r="R15" s="75"/>
      <c r="S15" s="75"/>
      <c r="T15" s="75"/>
      <c r="U15" s="78">
        <f>'Disbursement schedule'!E31</f>
        <v>0</v>
      </c>
      <c r="V15" s="75"/>
      <c r="W15" s="75"/>
      <c r="X15" s="75"/>
      <c r="Y15" s="75"/>
      <c r="Z15" s="78">
        <f>'Disbursement schedule'!F31</f>
        <v>0</v>
      </c>
      <c r="AA15" s="79">
        <f t="shared" ref="AA15:AA16" si="2">Z15+U15+P15+K15+F15</f>
        <v>2000</v>
      </c>
      <c r="AC15" s="48">
        <f t="shared" si="0"/>
        <v>3.0000000000000004</v>
      </c>
      <c r="BO15" s="43"/>
      <c r="BP15" s="43"/>
      <c r="BQ15" s="43"/>
      <c r="BR15" s="43"/>
      <c r="BS15" s="43"/>
    </row>
    <row r="16" spans="1:71" x14ac:dyDescent="0.2">
      <c r="A16" s="9" t="s">
        <v>19</v>
      </c>
      <c r="B16" s="75"/>
      <c r="C16" s="75"/>
      <c r="D16" s="75"/>
      <c r="E16" s="75"/>
      <c r="F16" s="76">
        <f>'Disbursement schedule'!B32</f>
        <v>0</v>
      </c>
      <c r="G16" s="75"/>
      <c r="H16" s="75"/>
      <c r="I16" s="75"/>
      <c r="J16" s="75">
        <v>1</v>
      </c>
      <c r="K16" s="76">
        <f>'Disbursement schedule'!C32</f>
        <v>37.5</v>
      </c>
      <c r="L16" s="75">
        <v>0.25</v>
      </c>
      <c r="M16" s="75">
        <v>0.25</v>
      </c>
      <c r="N16" s="75">
        <v>0.25</v>
      </c>
      <c r="O16" s="75">
        <v>0.25</v>
      </c>
      <c r="P16" s="76">
        <f>'Disbursement schedule'!D32</f>
        <v>150</v>
      </c>
      <c r="Q16" s="75">
        <v>0.4</v>
      </c>
      <c r="R16" s="75">
        <v>0.3</v>
      </c>
      <c r="S16" s="75">
        <v>0.3</v>
      </c>
      <c r="T16" s="75"/>
      <c r="U16" s="78">
        <f>'Disbursement schedule'!E32</f>
        <v>112.5</v>
      </c>
      <c r="V16" s="75"/>
      <c r="W16" s="75"/>
      <c r="X16" s="75"/>
      <c r="Y16" s="75"/>
      <c r="Z16" s="78">
        <f>'Disbursement schedule'!F32</f>
        <v>0</v>
      </c>
      <c r="AA16" s="79">
        <f t="shared" si="2"/>
        <v>300</v>
      </c>
      <c r="AC16" s="48">
        <f t="shared" si="0"/>
        <v>2.9999999999999996</v>
      </c>
      <c r="BO16" s="43"/>
      <c r="BP16" s="43"/>
      <c r="BQ16" s="43"/>
      <c r="BR16" s="43"/>
      <c r="BS16" s="43"/>
    </row>
    <row r="17" spans="1:71" x14ac:dyDescent="0.2">
      <c r="A17" s="9" t="s">
        <v>34</v>
      </c>
      <c r="B17" s="75"/>
      <c r="C17" s="75"/>
      <c r="D17" s="75"/>
      <c r="E17" s="75">
        <v>1</v>
      </c>
      <c r="F17" s="76">
        <f>'Disbursement schedule'!B33</f>
        <v>16.666666666666664</v>
      </c>
      <c r="G17" s="75">
        <v>0.25</v>
      </c>
      <c r="H17" s="75">
        <v>0.25</v>
      </c>
      <c r="I17" s="75">
        <v>0.25</v>
      </c>
      <c r="J17" s="75">
        <v>0.25</v>
      </c>
      <c r="K17" s="76">
        <f>'Disbursement schedule'!C33</f>
        <v>66.666666666666657</v>
      </c>
      <c r="L17" s="75">
        <v>1</v>
      </c>
      <c r="M17" s="75"/>
      <c r="N17" s="82"/>
      <c r="O17" s="82"/>
      <c r="P17" s="76">
        <f>'Disbursement schedule'!D33</f>
        <v>16.666666666666664</v>
      </c>
      <c r="Q17" s="75"/>
      <c r="R17" s="75"/>
      <c r="S17" s="75"/>
      <c r="T17" s="75"/>
      <c r="U17" s="78">
        <f>'Disbursement schedule'!E33</f>
        <v>0</v>
      </c>
      <c r="V17" s="75"/>
      <c r="W17" s="75"/>
      <c r="X17" s="75"/>
      <c r="Y17" s="75"/>
      <c r="Z17" s="78">
        <f>'Disbursement schedule'!F33</f>
        <v>0</v>
      </c>
      <c r="AA17" s="79">
        <f t="shared" ref="AA17:AA18" si="3">Z17+U17+P17+K17+F17</f>
        <v>99.999999999999972</v>
      </c>
      <c r="AC17" s="48"/>
      <c r="BO17" s="43"/>
      <c r="BP17" s="43"/>
      <c r="BQ17" s="43"/>
      <c r="BR17" s="43"/>
      <c r="BS17" s="43"/>
    </row>
    <row r="18" spans="1:71" x14ac:dyDescent="0.2">
      <c r="A18" s="9" t="s">
        <v>20</v>
      </c>
      <c r="B18" s="75">
        <v>0.25</v>
      </c>
      <c r="C18" s="75">
        <v>0.25</v>
      </c>
      <c r="D18" s="75">
        <v>0.25</v>
      </c>
      <c r="E18" s="75">
        <v>0.25</v>
      </c>
      <c r="F18" s="76">
        <f>'Disbursement schedule'!B34</f>
        <v>100</v>
      </c>
      <c r="G18" s="75">
        <v>0.25</v>
      </c>
      <c r="H18" s="75">
        <v>0.25</v>
      </c>
      <c r="I18" s="75">
        <v>0.25</v>
      </c>
      <c r="J18" s="75">
        <v>0.25</v>
      </c>
      <c r="K18" s="76">
        <f>'Disbursement schedule'!C34</f>
        <v>100</v>
      </c>
      <c r="L18" s="75"/>
      <c r="M18" s="75"/>
      <c r="N18" s="75"/>
      <c r="O18" s="75"/>
      <c r="P18" s="76">
        <f>'Disbursement schedule'!D34</f>
        <v>0</v>
      </c>
      <c r="Q18" s="75"/>
      <c r="R18" s="75"/>
      <c r="S18" s="75"/>
      <c r="T18" s="75"/>
      <c r="U18" s="78">
        <f>'Disbursement schedule'!E34</f>
        <v>0</v>
      </c>
      <c r="V18" s="75"/>
      <c r="W18" s="75"/>
      <c r="X18" s="75"/>
      <c r="Y18" s="75"/>
      <c r="Z18" s="78">
        <f>'Disbursement schedule'!F34</f>
        <v>0</v>
      </c>
      <c r="AA18" s="79">
        <f t="shared" si="3"/>
        <v>200</v>
      </c>
      <c r="AC18" s="48">
        <f t="shared" si="0"/>
        <v>2</v>
      </c>
      <c r="BO18" s="43"/>
      <c r="BP18" s="43"/>
      <c r="BQ18" s="43"/>
      <c r="BR18" s="43"/>
      <c r="BS18" s="43"/>
    </row>
    <row r="19" spans="1:71" x14ac:dyDescent="0.2">
      <c r="A19" s="10" t="s">
        <v>32</v>
      </c>
      <c r="B19" s="71"/>
      <c r="C19" s="71"/>
      <c r="D19" s="71"/>
      <c r="E19" s="71"/>
      <c r="F19" s="72"/>
      <c r="G19" s="71"/>
      <c r="H19" s="71"/>
      <c r="I19" s="71"/>
      <c r="J19" s="71"/>
      <c r="K19" s="72">
        <f>'Disbursement schedule'!C35</f>
        <v>0</v>
      </c>
      <c r="L19" s="71"/>
      <c r="M19" s="71"/>
      <c r="N19" s="71"/>
      <c r="O19" s="71"/>
      <c r="P19" s="72">
        <f>'Disbursement schedule'!D35</f>
        <v>0</v>
      </c>
      <c r="Q19" s="72"/>
      <c r="R19" s="72"/>
      <c r="S19" s="72"/>
      <c r="T19" s="72"/>
      <c r="U19" s="72">
        <f>'Disbursement schedule'!E35</f>
        <v>0</v>
      </c>
      <c r="V19" s="71"/>
      <c r="W19" s="71"/>
      <c r="X19" s="71"/>
      <c r="Y19" s="71"/>
      <c r="Z19" s="73">
        <f>'Disbursement schedule'!F35</f>
        <v>0</v>
      </c>
      <c r="AA19" s="74"/>
      <c r="AC19" s="48">
        <f t="shared" si="0"/>
        <v>0</v>
      </c>
      <c r="BO19" s="43"/>
      <c r="BP19" s="43"/>
      <c r="BQ19" s="43"/>
      <c r="BR19" s="43"/>
      <c r="BS19" s="43"/>
    </row>
    <row r="20" spans="1:71" x14ac:dyDescent="0.2">
      <c r="A20" s="65" t="s">
        <v>11</v>
      </c>
      <c r="B20" s="75"/>
      <c r="C20" s="75"/>
      <c r="D20" s="75">
        <v>0.5</v>
      </c>
      <c r="E20" s="75">
        <v>0.5</v>
      </c>
      <c r="F20" s="76">
        <f>'Disbursement schedule'!B36</f>
        <v>53.333333333333336</v>
      </c>
      <c r="G20" s="75">
        <v>0.25</v>
      </c>
      <c r="H20" s="75">
        <v>0.25</v>
      </c>
      <c r="I20" s="75">
        <v>0.25</v>
      </c>
      <c r="J20" s="75">
        <v>0.25</v>
      </c>
      <c r="K20" s="76">
        <f>'Disbursement schedule'!C36</f>
        <v>106.66666666666667</v>
      </c>
      <c r="L20" s="75">
        <v>0.25</v>
      </c>
      <c r="M20" s="75">
        <v>0.25</v>
      </c>
      <c r="N20" s="77">
        <v>0.25</v>
      </c>
      <c r="O20" s="77">
        <v>0.25</v>
      </c>
      <c r="P20" s="83">
        <f>'Disbursement schedule'!D36</f>
        <v>106.66666666666667</v>
      </c>
      <c r="Q20" s="77">
        <v>0.25</v>
      </c>
      <c r="R20" s="77">
        <v>0.25</v>
      </c>
      <c r="S20" s="77">
        <v>0.25</v>
      </c>
      <c r="T20" s="77">
        <v>0.25</v>
      </c>
      <c r="U20" s="78">
        <f>'Disbursement schedule'!E36</f>
        <v>106.66666666666667</v>
      </c>
      <c r="V20" s="77">
        <v>1</v>
      </c>
      <c r="W20" s="77"/>
      <c r="X20" s="77"/>
      <c r="Y20" s="77"/>
      <c r="Z20" s="78">
        <f>'Disbursement schedule'!F36</f>
        <v>26.666666666666668</v>
      </c>
      <c r="AA20" s="79">
        <f t="shared" ref="AA20:AA23" si="4">Z20+U20+P20+K20+F20</f>
        <v>400</v>
      </c>
      <c r="AC20" s="48">
        <f t="shared" si="0"/>
        <v>5</v>
      </c>
      <c r="BO20" s="43"/>
      <c r="BP20" s="43"/>
      <c r="BQ20" s="43"/>
      <c r="BR20" s="43"/>
      <c r="BS20" s="43"/>
    </row>
    <row r="21" spans="1:71" x14ac:dyDescent="0.2">
      <c r="A21" s="65" t="s">
        <v>21</v>
      </c>
      <c r="B21" s="75"/>
      <c r="C21" s="75">
        <f t="shared" ref="C21:E22" si="5">1/3</f>
        <v>0.33333333333333331</v>
      </c>
      <c r="D21" s="75">
        <f t="shared" si="5"/>
        <v>0.33333333333333331</v>
      </c>
      <c r="E21" s="75">
        <f t="shared" si="5"/>
        <v>0.33333333333333331</v>
      </c>
      <c r="F21" s="76">
        <f>'Disbursement schedule'!B37</f>
        <v>56.25</v>
      </c>
      <c r="G21" s="75">
        <v>0.25</v>
      </c>
      <c r="H21" s="75">
        <v>0.25</v>
      </c>
      <c r="I21" s="75">
        <v>0.25</v>
      </c>
      <c r="J21" s="75">
        <v>0.25</v>
      </c>
      <c r="K21" s="76">
        <f>'Disbursement schedule'!C37</f>
        <v>75</v>
      </c>
      <c r="L21" s="75"/>
      <c r="M21" s="75">
        <v>0.5</v>
      </c>
      <c r="N21" s="77"/>
      <c r="O21" s="77">
        <v>0.5</v>
      </c>
      <c r="P21" s="83">
        <f>'Disbursement schedule'!D37</f>
        <v>75</v>
      </c>
      <c r="Q21" s="77"/>
      <c r="R21" s="77">
        <v>0.5</v>
      </c>
      <c r="S21" s="77"/>
      <c r="T21" s="77">
        <v>0.5</v>
      </c>
      <c r="U21" s="78">
        <f>'Disbursement schedule'!E37</f>
        <v>75</v>
      </c>
      <c r="V21" s="77">
        <v>1</v>
      </c>
      <c r="W21" s="77"/>
      <c r="X21" s="77"/>
      <c r="Y21" s="77"/>
      <c r="Z21" s="78">
        <f>'Disbursement schedule'!F37</f>
        <v>18.75</v>
      </c>
      <c r="AA21" s="79">
        <f t="shared" si="4"/>
        <v>300</v>
      </c>
      <c r="AC21" s="48"/>
      <c r="BO21" s="43"/>
      <c r="BP21" s="43"/>
      <c r="BQ21" s="43"/>
      <c r="BR21" s="43"/>
      <c r="BS21" s="43"/>
    </row>
    <row r="22" spans="1:71" x14ac:dyDescent="0.2">
      <c r="A22" s="65" t="s">
        <v>33</v>
      </c>
      <c r="B22" s="75"/>
      <c r="C22" s="75">
        <f t="shared" si="5"/>
        <v>0.33333333333333331</v>
      </c>
      <c r="D22" s="75">
        <f t="shared" si="5"/>
        <v>0.33333333333333331</v>
      </c>
      <c r="E22" s="75">
        <f t="shared" si="5"/>
        <v>0.33333333333333331</v>
      </c>
      <c r="F22" s="76">
        <f>'Disbursement schedule'!B38</f>
        <v>200</v>
      </c>
      <c r="G22" s="75">
        <f>1/3</f>
        <v>0.33333333333333331</v>
      </c>
      <c r="H22" s="75">
        <f t="shared" ref="H22:I22" si="6">1/3</f>
        <v>0.33333333333333331</v>
      </c>
      <c r="I22" s="75">
        <f t="shared" si="6"/>
        <v>0.33333333333333331</v>
      </c>
      <c r="J22" s="75"/>
      <c r="K22" s="76">
        <f>'Disbursement schedule'!C38</f>
        <v>200</v>
      </c>
      <c r="L22" s="75"/>
      <c r="M22" s="75"/>
      <c r="N22" s="77"/>
      <c r="O22" s="77"/>
      <c r="P22" s="83">
        <f>'Disbursement schedule'!D38</f>
        <v>0</v>
      </c>
      <c r="Q22" s="77"/>
      <c r="R22" s="77"/>
      <c r="S22" s="77"/>
      <c r="T22" s="77"/>
      <c r="U22" s="78">
        <f>'Disbursement schedule'!E38</f>
        <v>0</v>
      </c>
      <c r="V22" s="77"/>
      <c r="W22" s="77"/>
      <c r="X22" s="77"/>
      <c r="Y22" s="77"/>
      <c r="Z22" s="78">
        <f>'Disbursement schedule'!F38</f>
        <v>0</v>
      </c>
      <c r="AA22" s="79">
        <f t="shared" si="4"/>
        <v>400</v>
      </c>
      <c r="AC22" s="48">
        <f>SUM(B22:E22,G22:J22,L22:O22,Q22:T22,V22:Y22)</f>
        <v>1.9999999999999998</v>
      </c>
      <c r="BO22" s="43"/>
      <c r="BP22" s="43"/>
      <c r="BQ22" s="43"/>
      <c r="BR22" s="43"/>
      <c r="BS22" s="43"/>
    </row>
    <row r="23" spans="1:71" x14ac:dyDescent="0.2">
      <c r="A23" s="65" t="s">
        <v>38</v>
      </c>
      <c r="B23" s="75"/>
      <c r="C23" s="75"/>
      <c r="D23" s="75"/>
      <c r="E23" s="75">
        <v>1</v>
      </c>
      <c r="F23" s="76">
        <f>'Disbursement schedule'!B39</f>
        <v>0</v>
      </c>
      <c r="G23" s="75">
        <v>1</v>
      </c>
      <c r="H23" s="75"/>
      <c r="I23" s="75"/>
      <c r="J23" s="75"/>
      <c r="K23" s="76">
        <f>'Disbursement schedule'!C39</f>
        <v>50</v>
      </c>
      <c r="L23" s="75">
        <v>1</v>
      </c>
      <c r="M23" s="75"/>
      <c r="N23" s="75"/>
      <c r="O23" s="75"/>
      <c r="P23" s="83">
        <f>'Disbursement schedule'!D39</f>
        <v>50</v>
      </c>
      <c r="Q23" s="77">
        <v>1</v>
      </c>
      <c r="R23" s="77"/>
      <c r="S23" s="77"/>
      <c r="T23" s="77"/>
      <c r="U23" s="78">
        <f>'Disbursement schedule'!E39</f>
        <v>50</v>
      </c>
      <c r="V23" s="77">
        <v>1</v>
      </c>
      <c r="W23" s="77"/>
      <c r="X23" s="77"/>
      <c r="Y23" s="77"/>
      <c r="Z23" s="78">
        <f>'Disbursement schedule'!F39</f>
        <v>50</v>
      </c>
      <c r="AA23" s="79">
        <f t="shared" si="4"/>
        <v>200</v>
      </c>
      <c r="AC23" s="48"/>
      <c r="BO23" s="43"/>
      <c r="BP23" s="43"/>
      <c r="BQ23" s="43"/>
      <c r="BR23" s="43"/>
      <c r="BS23" s="43"/>
    </row>
    <row r="24" spans="1:71" ht="13.5" thickBot="1" x14ac:dyDescent="0.25">
      <c r="A24" s="15" t="str">
        <f>'Disbursement schedule'!A21</f>
        <v>Total</v>
      </c>
      <c r="B24" s="84"/>
      <c r="C24" s="84"/>
      <c r="D24" s="84"/>
      <c r="E24" s="84"/>
      <c r="F24" s="85">
        <f>SUM(F11:F23)</f>
        <v>15035.913865546217</v>
      </c>
      <c r="G24" s="84"/>
      <c r="H24" s="84"/>
      <c r="I24" s="84"/>
      <c r="J24" s="84"/>
      <c r="K24" s="85">
        <f>SUM(K11:K23)</f>
        <v>16052.640056022408</v>
      </c>
      <c r="L24" s="84"/>
      <c r="M24" s="84"/>
      <c r="N24" s="84"/>
      <c r="O24" s="84"/>
      <c r="P24" s="85">
        <f>SUM(P11:P23)</f>
        <v>15565.140056022408</v>
      </c>
      <c r="Q24" s="85"/>
      <c r="R24" s="85"/>
      <c r="S24" s="85"/>
      <c r="T24" s="85"/>
      <c r="U24" s="85">
        <f>SUM(U11:U23)</f>
        <v>14703.830532212884</v>
      </c>
      <c r="V24" s="84"/>
      <c r="W24" s="84"/>
      <c r="X24" s="84"/>
      <c r="Y24" s="84"/>
      <c r="Z24" s="85">
        <f>SUM(Z11:Z23)</f>
        <v>3642.4754901960782</v>
      </c>
      <c r="AA24" s="85">
        <f>SUM(AA11:AA23)</f>
        <v>65000</v>
      </c>
      <c r="AC24" s="48"/>
      <c r="BO24" s="43"/>
      <c r="BP24" s="43"/>
      <c r="BQ24" s="43"/>
      <c r="BR24" s="43"/>
      <c r="BS24" s="43"/>
    </row>
    <row r="25" spans="1:71" x14ac:dyDescent="0.2">
      <c r="AC25" s="48"/>
      <c r="BO25" s="43"/>
      <c r="BP25" s="43"/>
      <c r="BQ25" s="43"/>
      <c r="BR25" s="43"/>
      <c r="BS25" s="43"/>
    </row>
    <row r="26" spans="1:71" x14ac:dyDescent="0.2">
      <c r="A26" s="43"/>
      <c r="B26" s="57"/>
      <c r="C26" s="57"/>
      <c r="D26" s="57"/>
      <c r="E26" s="57"/>
      <c r="F26" s="8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AC26" s="48"/>
      <c r="BO26" s="43"/>
      <c r="BP26" s="43"/>
      <c r="BQ26" s="43"/>
      <c r="BR26" s="43"/>
      <c r="BS26" s="43"/>
    </row>
    <row r="27" spans="1:71" x14ac:dyDescent="0.2"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AC27" s="48"/>
      <c r="BO27" s="43"/>
      <c r="BP27" s="43"/>
      <c r="BQ27" s="43"/>
      <c r="BR27" s="43"/>
      <c r="BS27" s="43"/>
    </row>
    <row r="28" spans="1:71" x14ac:dyDescent="0.2">
      <c r="B28" s="124">
        <v>2016</v>
      </c>
      <c r="C28" s="124"/>
      <c r="D28" s="124"/>
      <c r="E28" s="124"/>
      <c r="F28" s="124"/>
      <c r="G28" s="124">
        <v>2017</v>
      </c>
      <c r="H28" s="124"/>
      <c r="I28" s="124"/>
      <c r="J28" s="124"/>
      <c r="K28" s="124"/>
      <c r="L28" s="124">
        <v>2018</v>
      </c>
      <c r="M28" s="124"/>
      <c r="N28" s="124"/>
      <c r="O28" s="124"/>
      <c r="P28" s="124"/>
      <c r="Q28" s="124">
        <v>2019</v>
      </c>
      <c r="R28" s="124"/>
      <c r="S28" s="124"/>
      <c r="T28" s="124"/>
      <c r="U28" s="126"/>
      <c r="V28" s="124">
        <v>2020</v>
      </c>
      <c r="W28" s="124"/>
      <c r="X28" s="124"/>
      <c r="Y28" s="124"/>
      <c r="Z28" s="126"/>
      <c r="AA28" s="68"/>
      <c r="AC28" s="48"/>
      <c r="BO28" s="43"/>
      <c r="BP28" s="43"/>
      <c r="BQ28" s="43"/>
      <c r="BR28" s="43"/>
      <c r="BS28" s="43"/>
    </row>
    <row r="29" spans="1:71" ht="25.5" x14ac:dyDescent="0.2">
      <c r="A29" s="45" t="s">
        <v>7</v>
      </c>
      <c r="B29" s="69" t="s">
        <v>39</v>
      </c>
      <c r="C29" s="69" t="s">
        <v>35</v>
      </c>
      <c r="D29" s="69" t="s">
        <v>36</v>
      </c>
      <c r="E29" s="69" t="s">
        <v>37</v>
      </c>
      <c r="F29" s="69" t="s">
        <v>3</v>
      </c>
      <c r="G29" s="69" t="s">
        <v>39</v>
      </c>
      <c r="H29" s="69" t="s">
        <v>35</v>
      </c>
      <c r="I29" s="69" t="s">
        <v>36</v>
      </c>
      <c r="J29" s="69" t="s">
        <v>37</v>
      </c>
      <c r="K29" s="69" t="s">
        <v>3</v>
      </c>
      <c r="L29" s="69" t="s">
        <v>39</v>
      </c>
      <c r="M29" s="69" t="s">
        <v>35</v>
      </c>
      <c r="N29" s="70" t="s">
        <v>36</v>
      </c>
      <c r="O29" s="70" t="s">
        <v>37</v>
      </c>
      <c r="P29" s="70" t="s">
        <v>3</v>
      </c>
      <c r="Q29" s="69" t="s">
        <v>39</v>
      </c>
      <c r="R29" s="69" t="s">
        <v>35</v>
      </c>
      <c r="S29" s="70" t="s">
        <v>36</v>
      </c>
      <c r="T29" s="70" t="s">
        <v>37</v>
      </c>
      <c r="U29" s="70" t="s">
        <v>3</v>
      </c>
      <c r="V29" s="69" t="s">
        <v>39</v>
      </c>
      <c r="W29" s="69" t="s">
        <v>35</v>
      </c>
      <c r="X29" s="70" t="s">
        <v>36</v>
      </c>
      <c r="Y29" s="70" t="s">
        <v>37</v>
      </c>
      <c r="Z29" s="70" t="s">
        <v>3</v>
      </c>
      <c r="AA29" s="70" t="s">
        <v>1</v>
      </c>
      <c r="AC29" s="48"/>
      <c r="BO29" s="43"/>
      <c r="BP29" s="43"/>
      <c r="BQ29" s="43"/>
      <c r="BR29" s="43"/>
      <c r="BS29" s="43"/>
    </row>
    <row r="30" spans="1:71" x14ac:dyDescent="0.2">
      <c r="A30" s="10" t="s">
        <v>28</v>
      </c>
      <c r="B30" s="71"/>
      <c r="C30" s="71"/>
      <c r="D30" s="71"/>
      <c r="E30" s="71"/>
      <c r="F30" s="72"/>
      <c r="G30" s="71"/>
      <c r="H30" s="71"/>
      <c r="I30" s="71"/>
      <c r="J30" s="71"/>
      <c r="K30" s="72"/>
      <c r="L30" s="71"/>
      <c r="M30" s="71"/>
      <c r="N30" s="71"/>
      <c r="O30" s="71"/>
      <c r="P30" s="72"/>
      <c r="Q30" s="71"/>
      <c r="R30" s="71"/>
      <c r="S30" s="71"/>
      <c r="T30" s="71"/>
      <c r="U30" s="72"/>
      <c r="V30" s="71"/>
      <c r="W30" s="71"/>
      <c r="X30" s="71"/>
      <c r="Y30" s="71"/>
      <c r="Z30" s="72"/>
      <c r="AA30" s="74"/>
      <c r="AC30" s="48"/>
      <c r="BO30" s="43"/>
      <c r="BP30" s="43"/>
      <c r="BQ30" s="43"/>
      <c r="BR30" s="43"/>
      <c r="BS30" s="43"/>
    </row>
    <row r="31" spans="1:71" x14ac:dyDescent="0.2">
      <c r="A31" s="9" t="s">
        <v>29</v>
      </c>
      <c r="B31" s="88">
        <f t="shared" ref="B31:E33" si="7">B11*$F11</f>
        <v>3358.8235294117649</v>
      </c>
      <c r="C31" s="88">
        <f t="shared" si="7"/>
        <v>3358.8235294117649</v>
      </c>
      <c r="D31" s="88">
        <f t="shared" si="7"/>
        <v>3358.8235294117649</v>
      </c>
      <c r="E31" s="88">
        <f t="shared" si="7"/>
        <v>3358.8235294117649</v>
      </c>
      <c r="F31" s="76">
        <f>SUM(B31:E31)</f>
        <v>13435.294117647059</v>
      </c>
      <c r="G31" s="88">
        <f t="shared" ref="G31:J33" si="8">G11*$K11</f>
        <v>3358.8235294117649</v>
      </c>
      <c r="H31" s="88">
        <f t="shared" si="8"/>
        <v>3358.8235294117649</v>
      </c>
      <c r="I31" s="88">
        <f t="shared" si="8"/>
        <v>3358.8235294117649</v>
      </c>
      <c r="J31" s="88">
        <f t="shared" si="8"/>
        <v>3358.8235294117649</v>
      </c>
      <c r="K31" s="76">
        <f>SUM(G31:J31)</f>
        <v>13435.294117647059</v>
      </c>
      <c r="L31" s="88">
        <f t="shared" ref="L31:O33" si="9">L11*$P11</f>
        <v>0</v>
      </c>
      <c r="M31" s="88">
        <f t="shared" si="9"/>
        <v>6717.6470588235297</v>
      </c>
      <c r="N31" s="88">
        <f t="shared" si="9"/>
        <v>0</v>
      </c>
      <c r="O31" s="88">
        <f t="shared" si="9"/>
        <v>6717.6470588235297</v>
      </c>
      <c r="P31" s="76">
        <f>SUM(L31:O31)</f>
        <v>13435.294117647059</v>
      </c>
      <c r="Q31" s="88">
        <f t="shared" ref="Q31:T33" si="10">Q11*$U11</f>
        <v>0</v>
      </c>
      <c r="R31" s="88">
        <f t="shared" si="10"/>
        <v>6717.6470588235297</v>
      </c>
      <c r="S31" s="88">
        <f t="shared" si="10"/>
        <v>0</v>
      </c>
      <c r="T31" s="88">
        <f t="shared" si="10"/>
        <v>6717.6470588235297</v>
      </c>
      <c r="U31" s="76">
        <f>SUM(Q31:T31)</f>
        <v>13435.294117647059</v>
      </c>
      <c r="V31" s="88">
        <f t="shared" ref="V31:Y33" si="11">V11*$Z11</f>
        <v>3358.8235294117649</v>
      </c>
      <c r="W31" s="88">
        <f t="shared" si="11"/>
        <v>0</v>
      </c>
      <c r="X31" s="88">
        <f t="shared" si="11"/>
        <v>0</v>
      </c>
      <c r="Y31" s="88">
        <f t="shared" si="11"/>
        <v>0</v>
      </c>
      <c r="Z31" s="76">
        <f>SUM(V31:Y31)</f>
        <v>3358.8235294117649</v>
      </c>
      <c r="AA31" s="79">
        <f>Z31+U31+P31+K31+F31</f>
        <v>57100</v>
      </c>
      <c r="AC31" s="48"/>
      <c r="BO31" s="43"/>
      <c r="BP31" s="43"/>
      <c r="BQ31" s="43"/>
      <c r="BR31" s="43"/>
      <c r="BS31" s="43"/>
    </row>
    <row r="32" spans="1:71" x14ac:dyDescent="0.2">
      <c r="A32" s="9" t="s">
        <v>30</v>
      </c>
      <c r="B32" s="88">
        <f t="shared" si="7"/>
        <v>0</v>
      </c>
      <c r="C32" s="88">
        <f t="shared" si="7"/>
        <v>57.142857142857139</v>
      </c>
      <c r="D32" s="88">
        <f t="shared" si="7"/>
        <v>57.142857142857139</v>
      </c>
      <c r="E32" s="88">
        <f t="shared" si="7"/>
        <v>57.142857142857139</v>
      </c>
      <c r="F32" s="76">
        <f t="shared" ref="F32:F37" si="12">SUM(B32:E32)</f>
        <v>171.42857142857142</v>
      </c>
      <c r="G32" s="88">
        <f t="shared" si="8"/>
        <v>57.142857142857139</v>
      </c>
      <c r="H32" s="88">
        <f t="shared" si="8"/>
        <v>57.142857142857139</v>
      </c>
      <c r="I32" s="88">
        <f t="shared" si="8"/>
        <v>57.142857142857139</v>
      </c>
      <c r="J32" s="88">
        <f t="shared" si="8"/>
        <v>57.142857142857139</v>
      </c>
      <c r="K32" s="76">
        <f t="shared" ref="K32:K37" si="13">SUM(G32:J32)</f>
        <v>228.57142857142856</v>
      </c>
      <c r="L32" s="88">
        <f t="shared" si="9"/>
        <v>57.142857142857139</v>
      </c>
      <c r="M32" s="88">
        <f t="shared" si="9"/>
        <v>57.142857142857139</v>
      </c>
      <c r="N32" s="88">
        <f t="shared" si="9"/>
        <v>57.142857142857139</v>
      </c>
      <c r="O32" s="88">
        <f t="shared" si="9"/>
        <v>57.142857142857139</v>
      </c>
      <c r="P32" s="76">
        <f t="shared" ref="P32:P36" si="14">SUM(L32:O32)</f>
        <v>228.57142857142856</v>
      </c>
      <c r="Q32" s="88">
        <f t="shared" si="10"/>
        <v>0</v>
      </c>
      <c r="R32" s="88">
        <f t="shared" si="10"/>
        <v>119.99999999999999</v>
      </c>
      <c r="S32" s="88">
        <f t="shared" si="10"/>
        <v>51.428571428571423</v>
      </c>
      <c r="T32" s="88">
        <f t="shared" si="10"/>
        <v>0</v>
      </c>
      <c r="U32" s="76">
        <f t="shared" ref="U32:U36" si="15">SUM(Q32:T32)</f>
        <v>171.42857142857142</v>
      </c>
      <c r="V32" s="88">
        <f t="shared" si="11"/>
        <v>0</v>
      </c>
      <c r="W32" s="88">
        <f t="shared" si="11"/>
        <v>0</v>
      </c>
      <c r="X32" s="88">
        <f t="shared" si="11"/>
        <v>0</v>
      </c>
      <c r="Y32" s="88">
        <f t="shared" si="11"/>
        <v>0</v>
      </c>
      <c r="Z32" s="76">
        <f t="shared" ref="Z32:Z36" si="16">SUM(V32:Y32)</f>
        <v>0</v>
      </c>
      <c r="AA32" s="79">
        <f t="shared" ref="AA32:AA33" si="17">Z32+U32+P32+K32+F32</f>
        <v>800</v>
      </c>
      <c r="AC32" s="48"/>
      <c r="BO32" s="43"/>
      <c r="BP32" s="43"/>
      <c r="BQ32" s="43"/>
      <c r="BR32" s="43"/>
      <c r="BS32" s="43"/>
    </row>
    <row r="33" spans="1:71" x14ac:dyDescent="0.2">
      <c r="A33" s="9" t="s">
        <v>17</v>
      </c>
      <c r="B33" s="88">
        <f t="shared" si="7"/>
        <v>188.23529411764704</v>
      </c>
      <c r="C33" s="88">
        <f t="shared" si="7"/>
        <v>188.23529411764704</v>
      </c>
      <c r="D33" s="88">
        <f t="shared" si="7"/>
        <v>188.23529411764704</v>
      </c>
      <c r="E33" s="88">
        <f t="shared" si="7"/>
        <v>188.23529411764704</v>
      </c>
      <c r="F33" s="76">
        <f t="shared" si="12"/>
        <v>752.94117647058818</v>
      </c>
      <c r="G33" s="88">
        <f t="shared" si="8"/>
        <v>188.23529411764704</v>
      </c>
      <c r="H33" s="88">
        <f t="shared" si="8"/>
        <v>188.23529411764704</v>
      </c>
      <c r="I33" s="88">
        <f t="shared" si="8"/>
        <v>188.23529411764704</v>
      </c>
      <c r="J33" s="88">
        <f t="shared" si="8"/>
        <v>188.23529411764704</v>
      </c>
      <c r="K33" s="76">
        <f t="shared" si="13"/>
        <v>752.94117647058818</v>
      </c>
      <c r="L33" s="88">
        <f t="shared" si="9"/>
        <v>188.23529411764704</v>
      </c>
      <c r="M33" s="88">
        <f t="shared" si="9"/>
        <v>188.23529411764704</v>
      </c>
      <c r="N33" s="88">
        <f t="shared" si="9"/>
        <v>188.23529411764704</v>
      </c>
      <c r="O33" s="88">
        <f t="shared" si="9"/>
        <v>188.23529411764704</v>
      </c>
      <c r="P33" s="76">
        <f t="shared" si="14"/>
        <v>752.94117647058818</v>
      </c>
      <c r="Q33" s="88">
        <f t="shared" si="10"/>
        <v>188.23529411764704</v>
      </c>
      <c r="R33" s="88">
        <f t="shared" si="10"/>
        <v>188.23529411764704</v>
      </c>
      <c r="S33" s="88">
        <f t="shared" si="10"/>
        <v>188.23529411764704</v>
      </c>
      <c r="T33" s="88">
        <f t="shared" si="10"/>
        <v>188.23529411764704</v>
      </c>
      <c r="U33" s="76">
        <f t="shared" si="15"/>
        <v>752.94117647058818</v>
      </c>
      <c r="V33" s="88">
        <f t="shared" si="11"/>
        <v>188.23529411764704</v>
      </c>
      <c r="W33" s="88">
        <f t="shared" si="11"/>
        <v>0</v>
      </c>
      <c r="X33" s="88">
        <f t="shared" si="11"/>
        <v>0</v>
      </c>
      <c r="Y33" s="88">
        <f t="shared" si="11"/>
        <v>0</v>
      </c>
      <c r="Z33" s="76">
        <f t="shared" si="16"/>
        <v>188.23529411764704</v>
      </c>
      <c r="AA33" s="79">
        <f t="shared" si="17"/>
        <v>3200</v>
      </c>
      <c r="AC33" s="48"/>
      <c r="BO33" s="43"/>
      <c r="BP33" s="43"/>
      <c r="BQ33" s="43"/>
      <c r="BR33" s="43"/>
      <c r="BS33" s="43"/>
    </row>
    <row r="34" spans="1:71" s="81" customFormat="1" x14ac:dyDescent="0.2">
      <c r="A34" s="10" t="s">
        <v>31</v>
      </c>
      <c r="B34" s="71"/>
      <c r="C34" s="71"/>
      <c r="D34" s="71"/>
      <c r="E34" s="71"/>
      <c r="F34" s="72"/>
      <c r="G34" s="71"/>
      <c r="H34" s="71"/>
      <c r="I34" s="71"/>
      <c r="J34" s="71"/>
      <c r="K34" s="72"/>
      <c r="L34" s="71"/>
      <c r="M34" s="71"/>
      <c r="N34" s="71"/>
      <c r="O34" s="71"/>
      <c r="P34" s="72"/>
      <c r="Q34" s="71"/>
      <c r="R34" s="71"/>
      <c r="S34" s="71"/>
      <c r="T34" s="71"/>
      <c r="U34" s="72"/>
      <c r="V34" s="71"/>
      <c r="W34" s="71"/>
      <c r="X34" s="71"/>
      <c r="Y34" s="71"/>
      <c r="Z34" s="72"/>
      <c r="AA34" s="74"/>
      <c r="AB34" s="80"/>
      <c r="AC34" s="48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</row>
    <row r="35" spans="1:71" s="59" customFormat="1" x14ac:dyDescent="0.2">
      <c r="A35" s="9" t="s">
        <v>18</v>
      </c>
      <c r="B35" s="88">
        <f>B15*$F15</f>
        <v>0</v>
      </c>
      <c r="C35" s="88">
        <f>C15*$F15</f>
        <v>0</v>
      </c>
      <c r="D35" s="88">
        <f>D15*$F15</f>
        <v>0</v>
      </c>
      <c r="E35" s="88">
        <f>E15*$F15</f>
        <v>250</v>
      </c>
      <c r="F35" s="76">
        <f t="shared" si="12"/>
        <v>250</v>
      </c>
      <c r="G35" s="88">
        <f t="shared" ref="G35:J37" si="18">G15*$K15</f>
        <v>250</v>
      </c>
      <c r="H35" s="88">
        <f t="shared" si="18"/>
        <v>250</v>
      </c>
      <c r="I35" s="88">
        <f t="shared" si="18"/>
        <v>250</v>
      </c>
      <c r="J35" s="88">
        <f t="shared" si="18"/>
        <v>250</v>
      </c>
      <c r="K35" s="76">
        <f t="shared" si="13"/>
        <v>1000</v>
      </c>
      <c r="L35" s="88">
        <f t="shared" ref="L35:O38" si="19">L15*$P15</f>
        <v>250</v>
      </c>
      <c r="M35" s="88">
        <f t="shared" si="19"/>
        <v>250</v>
      </c>
      <c r="N35" s="88">
        <f t="shared" si="19"/>
        <v>250</v>
      </c>
      <c r="O35" s="88">
        <f t="shared" si="19"/>
        <v>0</v>
      </c>
      <c r="P35" s="76">
        <f t="shared" si="14"/>
        <v>750</v>
      </c>
      <c r="Q35" s="88">
        <f t="shared" ref="Q35:T38" si="20">Q15*$U15</f>
        <v>0</v>
      </c>
      <c r="R35" s="88">
        <f t="shared" si="20"/>
        <v>0</v>
      </c>
      <c r="S35" s="88">
        <f t="shared" si="20"/>
        <v>0</v>
      </c>
      <c r="T35" s="88">
        <f t="shared" si="20"/>
        <v>0</v>
      </c>
      <c r="U35" s="76">
        <f t="shared" si="15"/>
        <v>0</v>
      </c>
      <c r="V35" s="88">
        <f t="shared" ref="V35:Y38" si="21">V15*$Z15</f>
        <v>0</v>
      </c>
      <c r="W35" s="88">
        <f t="shared" si="21"/>
        <v>0</v>
      </c>
      <c r="X35" s="88">
        <f t="shared" si="21"/>
        <v>0</v>
      </c>
      <c r="Y35" s="88">
        <f t="shared" si="21"/>
        <v>0</v>
      </c>
      <c r="Z35" s="76">
        <f t="shared" si="16"/>
        <v>0</v>
      </c>
      <c r="AA35" s="79">
        <f t="shared" ref="AA35:AA36" si="22">Z35+U35+P35+K35+F35</f>
        <v>2000</v>
      </c>
      <c r="AB35" s="43"/>
      <c r="AC35" s="48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</row>
    <row r="36" spans="1:71" s="59" customFormat="1" x14ac:dyDescent="0.2">
      <c r="A36" s="9" t="s">
        <v>19</v>
      </c>
      <c r="B36" s="88">
        <f t="shared" ref="B36:B38" si="23">B16*$F16</f>
        <v>0</v>
      </c>
      <c r="C36" s="88">
        <f t="shared" ref="C36:C38" si="24">C16*$F16</f>
        <v>0</v>
      </c>
      <c r="D36" s="88">
        <f t="shared" ref="D36:D37" si="25">D16*$F16</f>
        <v>0</v>
      </c>
      <c r="E36" s="88">
        <f t="shared" ref="E36:E38" si="26">E16*$F16</f>
        <v>0</v>
      </c>
      <c r="F36" s="76">
        <f t="shared" si="12"/>
        <v>0</v>
      </c>
      <c r="G36" s="88">
        <f t="shared" si="18"/>
        <v>0</v>
      </c>
      <c r="H36" s="88">
        <f t="shared" si="18"/>
        <v>0</v>
      </c>
      <c r="I36" s="88">
        <f t="shared" si="18"/>
        <v>0</v>
      </c>
      <c r="J36" s="88">
        <f t="shared" si="18"/>
        <v>37.5</v>
      </c>
      <c r="K36" s="76">
        <f t="shared" si="13"/>
        <v>37.5</v>
      </c>
      <c r="L36" s="88">
        <f t="shared" si="19"/>
        <v>37.5</v>
      </c>
      <c r="M36" s="88">
        <f t="shared" si="19"/>
        <v>37.5</v>
      </c>
      <c r="N36" s="88">
        <f t="shared" si="19"/>
        <v>37.5</v>
      </c>
      <c r="O36" s="88">
        <f t="shared" si="19"/>
        <v>37.5</v>
      </c>
      <c r="P36" s="76">
        <f t="shared" si="14"/>
        <v>150</v>
      </c>
      <c r="Q36" s="88">
        <f t="shared" si="20"/>
        <v>45</v>
      </c>
      <c r="R36" s="88">
        <f t="shared" si="20"/>
        <v>33.75</v>
      </c>
      <c r="S36" s="88">
        <f t="shared" si="20"/>
        <v>33.75</v>
      </c>
      <c r="T36" s="88">
        <f t="shared" si="20"/>
        <v>0</v>
      </c>
      <c r="U36" s="76">
        <f t="shared" si="15"/>
        <v>112.5</v>
      </c>
      <c r="V36" s="88">
        <f t="shared" si="21"/>
        <v>0</v>
      </c>
      <c r="W36" s="88">
        <f t="shared" si="21"/>
        <v>0</v>
      </c>
      <c r="X36" s="88">
        <f t="shared" si="21"/>
        <v>0</v>
      </c>
      <c r="Y36" s="88">
        <f t="shared" si="21"/>
        <v>0</v>
      </c>
      <c r="Z36" s="76">
        <f t="shared" si="16"/>
        <v>0</v>
      </c>
      <c r="AA36" s="79">
        <f t="shared" si="22"/>
        <v>300</v>
      </c>
      <c r="AB36" s="43"/>
      <c r="AC36" s="48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</row>
    <row r="37" spans="1:71" x14ac:dyDescent="0.2">
      <c r="A37" s="9" t="s">
        <v>34</v>
      </c>
      <c r="B37" s="88">
        <f t="shared" si="23"/>
        <v>0</v>
      </c>
      <c r="C37" s="88">
        <f t="shared" si="24"/>
        <v>0</v>
      </c>
      <c r="D37" s="88">
        <f t="shared" si="25"/>
        <v>0</v>
      </c>
      <c r="E37" s="88">
        <f t="shared" si="26"/>
        <v>16.666666666666664</v>
      </c>
      <c r="F37" s="76">
        <f t="shared" si="12"/>
        <v>16.666666666666664</v>
      </c>
      <c r="G37" s="88">
        <f>G17*$K17</f>
        <v>16.666666666666664</v>
      </c>
      <c r="H37" s="88">
        <f t="shared" si="18"/>
        <v>16.666666666666664</v>
      </c>
      <c r="I37" s="88">
        <f>I17*$K17</f>
        <v>16.666666666666664</v>
      </c>
      <c r="J37" s="88">
        <f t="shared" si="18"/>
        <v>16.666666666666664</v>
      </c>
      <c r="K37" s="76">
        <f t="shared" si="13"/>
        <v>66.666666666666657</v>
      </c>
      <c r="L37" s="88">
        <f t="shared" si="19"/>
        <v>16.666666666666664</v>
      </c>
      <c r="M37" s="88">
        <f t="shared" si="19"/>
        <v>0</v>
      </c>
      <c r="N37" s="88">
        <f t="shared" si="19"/>
        <v>0</v>
      </c>
      <c r="O37" s="88">
        <f t="shared" si="19"/>
        <v>0</v>
      </c>
      <c r="P37" s="76">
        <f t="shared" ref="P37" si="27">SUM(L37:O37)</f>
        <v>16.666666666666664</v>
      </c>
      <c r="Q37" s="88">
        <f t="shared" si="20"/>
        <v>0</v>
      </c>
      <c r="R37" s="88">
        <f t="shared" si="20"/>
        <v>0</v>
      </c>
      <c r="S37" s="88">
        <f t="shared" si="20"/>
        <v>0</v>
      </c>
      <c r="T37" s="88">
        <f t="shared" si="20"/>
        <v>0</v>
      </c>
      <c r="U37" s="76">
        <f t="shared" ref="U37" si="28">SUM(Q37:T37)</f>
        <v>0</v>
      </c>
      <c r="V37" s="88">
        <f t="shared" si="21"/>
        <v>0</v>
      </c>
      <c r="W37" s="88">
        <f t="shared" si="21"/>
        <v>0</v>
      </c>
      <c r="X37" s="88">
        <f t="shared" si="21"/>
        <v>0</v>
      </c>
      <c r="Y37" s="88">
        <f t="shared" si="21"/>
        <v>0</v>
      </c>
      <c r="Z37" s="76">
        <f t="shared" ref="Z37" si="29">SUM(V37:Y37)</f>
        <v>0</v>
      </c>
      <c r="AA37" s="79">
        <f t="shared" ref="AA37" si="30">Z37+U37+P37+K37+F37</f>
        <v>99.999999999999972</v>
      </c>
      <c r="AC37" s="48"/>
      <c r="BO37" s="43"/>
      <c r="BP37" s="43"/>
      <c r="BQ37" s="43"/>
      <c r="BR37" s="43"/>
      <c r="BS37" s="43"/>
    </row>
    <row r="38" spans="1:71" x14ac:dyDescent="0.2">
      <c r="A38" s="9" t="s">
        <v>20</v>
      </c>
      <c r="B38" s="88">
        <f t="shared" si="23"/>
        <v>25</v>
      </c>
      <c r="C38" s="88">
        <f t="shared" si="24"/>
        <v>25</v>
      </c>
      <c r="D38" s="88">
        <f>D18*$F18</f>
        <v>25</v>
      </c>
      <c r="E38" s="88">
        <f t="shared" si="26"/>
        <v>25</v>
      </c>
      <c r="F38" s="76">
        <f t="shared" ref="F38" si="31">SUM(B38:E38)</f>
        <v>100</v>
      </c>
      <c r="G38" s="88">
        <f>G18*$K18</f>
        <v>25</v>
      </c>
      <c r="H38" s="88">
        <f>H18*$K18</f>
        <v>25</v>
      </c>
      <c r="I38" s="88">
        <f>I18*$K18</f>
        <v>25</v>
      </c>
      <c r="J38" s="88">
        <f>J18*$K18</f>
        <v>25</v>
      </c>
      <c r="K38" s="76">
        <f t="shared" ref="K38" si="32">SUM(G38:J38)</f>
        <v>100</v>
      </c>
      <c r="L38" s="88">
        <f t="shared" si="19"/>
        <v>0</v>
      </c>
      <c r="M38" s="88">
        <f t="shared" si="19"/>
        <v>0</v>
      </c>
      <c r="N38" s="88">
        <f t="shared" si="19"/>
        <v>0</v>
      </c>
      <c r="O38" s="88">
        <f t="shared" si="19"/>
        <v>0</v>
      </c>
      <c r="P38" s="76">
        <f t="shared" ref="P38" si="33">SUM(L38:O38)</f>
        <v>0</v>
      </c>
      <c r="Q38" s="88">
        <f t="shared" si="20"/>
        <v>0</v>
      </c>
      <c r="R38" s="88">
        <f t="shared" si="20"/>
        <v>0</v>
      </c>
      <c r="S38" s="88">
        <f t="shared" si="20"/>
        <v>0</v>
      </c>
      <c r="T38" s="88">
        <f t="shared" si="20"/>
        <v>0</v>
      </c>
      <c r="U38" s="76">
        <f t="shared" ref="U38" si="34">SUM(Q38:T38)</f>
        <v>0</v>
      </c>
      <c r="V38" s="88">
        <f t="shared" si="21"/>
        <v>0</v>
      </c>
      <c r="W38" s="88">
        <f t="shared" si="21"/>
        <v>0</v>
      </c>
      <c r="X38" s="88">
        <f t="shared" si="21"/>
        <v>0</v>
      </c>
      <c r="Y38" s="88">
        <f t="shared" si="21"/>
        <v>0</v>
      </c>
      <c r="Z38" s="76">
        <f t="shared" ref="Z38" si="35">SUM(V38:Y38)</f>
        <v>0</v>
      </c>
      <c r="AA38" s="79">
        <f t="shared" ref="AA38" si="36">Z38+U38+P38+K38+F38</f>
        <v>200</v>
      </c>
      <c r="AC38" s="48"/>
      <c r="BO38" s="43"/>
      <c r="BP38" s="43"/>
      <c r="BQ38" s="43"/>
      <c r="BR38" s="43"/>
      <c r="BS38" s="43"/>
    </row>
    <row r="39" spans="1:71" x14ac:dyDescent="0.2">
      <c r="A39" s="10" t="s">
        <v>32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1"/>
      <c r="R39" s="71"/>
      <c r="S39" s="71"/>
      <c r="T39" s="71"/>
      <c r="U39" s="72"/>
      <c r="V39" s="71"/>
      <c r="W39" s="71"/>
      <c r="X39" s="71"/>
      <c r="Y39" s="71"/>
      <c r="Z39" s="72"/>
      <c r="AA39" s="74"/>
      <c r="AC39" s="48"/>
      <c r="BO39" s="43"/>
      <c r="BP39" s="43"/>
      <c r="BQ39" s="43"/>
      <c r="BR39" s="43"/>
      <c r="BS39" s="43"/>
    </row>
    <row r="40" spans="1:71" s="81" customFormat="1" x14ac:dyDescent="0.2">
      <c r="A40" s="65" t="s">
        <v>11</v>
      </c>
      <c r="B40" s="88">
        <f t="shared" ref="B40:E43" si="37">B20*$F20</f>
        <v>0</v>
      </c>
      <c r="C40" s="88">
        <f t="shared" si="37"/>
        <v>0</v>
      </c>
      <c r="D40" s="88">
        <f t="shared" si="37"/>
        <v>26.666666666666668</v>
      </c>
      <c r="E40" s="88">
        <f t="shared" si="37"/>
        <v>26.666666666666668</v>
      </c>
      <c r="F40" s="76">
        <f>SUM(B40:E40)</f>
        <v>53.333333333333336</v>
      </c>
      <c r="G40" s="88">
        <f>G20*$K20</f>
        <v>26.666666666666668</v>
      </c>
      <c r="H40" s="88">
        <f>H20*$K20</f>
        <v>26.666666666666668</v>
      </c>
      <c r="I40" s="88">
        <f>I20*$K20</f>
        <v>26.666666666666668</v>
      </c>
      <c r="J40" s="88">
        <f>J20*$K20</f>
        <v>26.666666666666668</v>
      </c>
      <c r="K40" s="76">
        <f>SUM(G40:J40)</f>
        <v>106.66666666666667</v>
      </c>
      <c r="L40" s="88">
        <f t="shared" ref="L40:O43" si="38">L20*$P20</f>
        <v>26.666666666666668</v>
      </c>
      <c r="M40" s="88">
        <f t="shared" si="38"/>
        <v>26.666666666666668</v>
      </c>
      <c r="N40" s="88">
        <f t="shared" si="38"/>
        <v>26.666666666666668</v>
      </c>
      <c r="O40" s="88">
        <f t="shared" si="38"/>
        <v>26.666666666666668</v>
      </c>
      <c r="P40" s="76">
        <f>SUM(L40:O40)</f>
        <v>106.66666666666667</v>
      </c>
      <c r="Q40" s="88">
        <f t="shared" ref="Q40:T43" si="39">Q20*$U20</f>
        <v>26.666666666666668</v>
      </c>
      <c r="R40" s="88">
        <f t="shared" si="39"/>
        <v>26.666666666666668</v>
      </c>
      <c r="S40" s="88">
        <f t="shared" si="39"/>
        <v>26.666666666666668</v>
      </c>
      <c r="T40" s="88">
        <f t="shared" si="39"/>
        <v>26.666666666666668</v>
      </c>
      <c r="U40" s="76">
        <f>SUM(Q40:T40)</f>
        <v>106.66666666666667</v>
      </c>
      <c r="V40" s="88">
        <f t="shared" ref="V40:Y43" si="40">V20*$Z20</f>
        <v>26.666666666666668</v>
      </c>
      <c r="W40" s="88">
        <f t="shared" si="40"/>
        <v>0</v>
      </c>
      <c r="X40" s="88">
        <f t="shared" si="40"/>
        <v>0</v>
      </c>
      <c r="Y40" s="88">
        <f t="shared" si="40"/>
        <v>0</v>
      </c>
      <c r="Z40" s="76">
        <f>SUM(V40:Y40)</f>
        <v>26.666666666666668</v>
      </c>
      <c r="AA40" s="79">
        <f>Z40+U40+P40+K40+F40</f>
        <v>400</v>
      </c>
      <c r="AB40" s="80"/>
      <c r="AC40" s="48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</row>
    <row r="41" spans="1:71" x14ac:dyDescent="0.2">
      <c r="A41" s="65" t="s">
        <v>21</v>
      </c>
      <c r="B41" s="88">
        <f t="shared" si="37"/>
        <v>0</v>
      </c>
      <c r="C41" s="88">
        <f t="shared" si="37"/>
        <v>18.75</v>
      </c>
      <c r="D41" s="88">
        <f t="shared" si="37"/>
        <v>18.75</v>
      </c>
      <c r="E41" s="88">
        <f t="shared" si="37"/>
        <v>18.75</v>
      </c>
      <c r="F41" s="76">
        <f>SUM(B41:E41)</f>
        <v>56.25</v>
      </c>
      <c r="G41" s="88">
        <f t="shared" ref="G41:J41" si="41">G21*$K21</f>
        <v>18.75</v>
      </c>
      <c r="H41" s="88">
        <f t="shared" si="41"/>
        <v>18.75</v>
      </c>
      <c r="I41" s="88">
        <f t="shared" si="41"/>
        <v>18.75</v>
      </c>
      <c r="J41" s="88">
        <f t="shared" si="41"/>
        <v>18.75</v>
      </c>
      <c r="K41" s="76">
        <f t="shared" ref="K41:K42" si="42">SUM(G41:J41)</f>
        <v>75</v>
      </c>
      <c r="L41" s="88">
        <f t="shared" si="38"/>
        <v>0</v>
      </c>
      <c r="M41" s="88">
        <f t="shared" si="38"/>
        <v>37.5</v>
      </c>
      <c r="N41" s="88">
        <f t="shared" si="38"/>
        <v>0</v>
      </c>
      <c r="O41" s="88">
        <f t="shared" si="38"/>
        <v>37.5</v>
      </c>
      <c r="P41" s="76">
        <f>SUM(L41:O41)</f>
        <v>75</v>
      </c>
      <c r="Q41" s="88">
        <f t="shared" si="39"/>
        <v>0</v>
      </c>
      <c r="R41" s="88">
        <f t="shared" si="39"/>
        <v>37.5</v>
      </c>
      <c r="S41" s="88">
        <f t="shared" si="39"/>
        <v>0</v>
      </c>
      <c r="T41" s="88">
        <f t="shared" si="39"/>
        <v>37.5</v>
      </c>
      <c r="U41" s="76">
        <f>SUM(Q41:T41)</f>
        <v>75</v>
      </c>
      <c r="V41" s="88">
        <f t="shared" si="40"/>
        <v>18.75</v>
      </c>
      <c r="W41" s="88">
        <f t="shared" si="40"/>
        <v>0</v>
      </c>
      <c r="X41" s="88">
        <f t="shared" si="40"/>
        <v>0</v>
      </c>
      <c r="Y41" s="88">
        <f t="shared" si="40"/>
        <v>0</v>
      </c>
      <c r="Z41" s="76">
        <f>SUM(V41:Y41)</f>
        <v>18.75</v>
      </c>
      <c r="AA41" s="79">
        <f>Z41+U41+P41+K41+F41</f>
        <v>300</v>
      </c>
    </row>
    <row r="42" spans="1:71" x14ac:dyDescent="0.2">
      <c r="A42" s="65" t="s">
        <v>33</v>
      </c>
      <c r="B42" s="88">
        <f t="shared" si="37"/>
        <v>0</v>
      </c>
      <c r="C42" s="88">
        <f t="shared" si="37"/>
        <v>66.666666666666657</v>
      </c>
      <c r="D42" s="88">
        <f t="shared" si="37"/>
        <v>66.666666666666657</v>
      </c>
      <c r="E42" s="88">
        <f t="shared" si="37"/>
        <v>66.666666666666657</v>
      </c>
      <c r="F42" s="76">
        <f>SUM(B42:E42)</f>
        <v>199.99999999999997</v>
      </c>
      <c r="G42" s="88">
        <f t="shared" ref="G42:J42" si="43">G22*$K22</f>
        <v>66.666666666666657</v>
      </c>
      <c r="H42" s="88">
        <f t="shared" si="43"/>
        <v>66.666666666666657</v>
      </c>
      <c r="I42" s="88">
        <f t="shared" si="43"/>
        <v>66.666666666666657</v>
      </c>
      <c r="J42" s="88">
        <f t="shared" si="43"/>
        <v>0</v>
      </c>
      <c r="K42" s="76">
        <f t="shared" si="42"/>
        <v>199.99999999999997</v>
      </c>
      <c r="L42" s="88">
        <f t="shared" si="38"/>
        <v>0</v>
      </c>
      <c r="M42" s="88">
        <f t="shared" si="38"/>
        <v>0</v>
      </c>
      <c r="N42" s="88">
        <f t="shared" si="38"/>
        <v>0</v>
      </c>
      <c r="O42" s="88">
        <f t="shared" si="38"/>
        <v>0</v>
      </c>
      <c r="P42" s="76">
        <f>SUM(L42:O42)</f>
        <v>0</v>
      </c>
      <c r="Q42" s="88">
        <f t="shared" si="39"/>
        <v>0</v>
      </c>
      <c r="R42" s="88">
        <f t="shared" si="39"/>
        <v>0</v>
      </c>
      <c r="S42" s="88">
        <f t="shared" si="39"/>
        <v>0</v>
      </c>
      <c r="T42" s="88">
        <f t="shared" si="39"/>
        <v>0</v>
      </c>
      <c r="U42" s="76">
        <f>SUM(Q42:T42)</f>
        <v>0</v>
      </c>
      <c r="V42" s="88">
        <f t="shared" si="40"/>
        <v>0</v>
      </c>
      <c r="W42" s="88">
        <f t="shared" si="40"/>
        <v>0</v>
      </c>
      <c r="X42" s="88">
        <f t="shared" si="40"/>
        <v>0</v>
      </c>
      <c r="Y42" s="88">
        <f t="shared" si="40"/>
        <v>0</v>
      </c>
      <c r="Z42" s="76">
        <f>SUM(V42:Y42)</f>
        <v>0</v>
      </c>
      <c r="AA42" s="79">
        <f>Z42+U42+P42+K42+F42</f>
        <v>399.99999999999994</v>
      </c>
    </row>
    <row r="43" spans="1:71" x14ac:dyDescent="0.2">
      <c r="A43" s="65" t="s">
        <v>38</v>
      </c>
      <c r="B43" s="88">
        <f t="shared" si="37"/>
        <v>0</v>
      </c>
      <c r="C43" s="88">
        <f t="shared" si="37"/>
        <v>0</v>
      </c>
      <c r="D43" s="88">
        <f t="shared" si="37"/>
        <v>0</v>
      </c>
      <c r="E43" s="88">
        <f t="shared" si="37"/>
        <v>0</v>
      </c>
      <c r="F43" s="76">
        <f>SUM(B43:E43)</f>
        <v>0</v>
      </c>
      <c r="G43" s="88">
        <f>G23*$K23</f>
        <v>50</v>
      </c>
      <c r="H43" s="88">
        <f>H23*$K23</f>
        <v>0</v>
      </c>
      <c r="I43" s="88">
        <f>I23*$K23</f>
        <v>0</v>
      </c>
      <c r="J43" s="88">
        <f>J23*$K23</f>
        <v>0</v>
      </c>
      <c r="K43" s="76">
        <f>SUM(G43:J43)</f>
        <v>50</v>
      </c>
      <c r="L43" s="88">
        <f t="shared" si="38"/>
        <v>50</v>
      </c>
      <c r="M43" s="88">
        <f t="shared" si="38"/>
        <v>0</v>
      </c>
      <c r="N43" s="88">
        <f t="shared" si="38"/>
        <v>0</v>
      </c>
      <c r="O43" s="88">
        <f t="shared" si="38"/>
        <v>0</v>
      </c>
      <c r="P43" s="76">
        <f>SUM(L43:O43)</f>
        <v>50</v>
      </c>
      <c r="Q43" s="88">
        <f t="shared" si="39"/>
        <v>50</v>
      </c>
      <c r="R43" s="88">
        <f t="shared" si="39"/>
        <v>0</v>
      </c>
      <c r="S43" s="88">
        <f t="shared" si="39"/>
        <v>0</v>
      </c>
      <c r="T43" s="88">
        <f t="shared" si="39"/>
        <v>0</v>
      </c>
      <c r="U43" s="76">
        <f>SUM(Q43:T43)</f>
        <v>50</v>
      </c>
      <c r="V43" s="88">
        <f t="shared" si="40"/>
        <v>50</v>
      </c>
      <c r="W43" s="88">
        <f t="shared" si="40"/>
        <v>0</v>
      </c>
      <c r="X43" s="88">
        <f t="shared" si="40"/>
        <v>0</v>
      </c>
      <c r="Y43" s="88">
        <f t="shared" si="40"/>
        <v>0</v>
      </c>
      <c r="Z43" s="76">
        <f>SUM(V43:Y43)</f>
        <v>50</v>
      </c>
      <c r="AA43" s="79">
        <f>Z43+U43+P43+K43+F43</f>
        <v>200</v>
      </c>
    </row>
    <row r="44" spans="1:71" ht="13.5" thickBot="1" x14ac:dyDescent="0.25">
      <c r="A44" s="15" t="s">
        <v>5</v>
      </c>
      <c r="B44" s="84"/>
      <c r="C44" s="84"/>
      <c r="D44" s="84"/>
      <c r="E44" s="84"/>
      <c r="F44" s="84">
        <f>SUM(F31:F43)</f>
        <v>15035.913865546217</v>
      </c>
      <c r="G44" s="84"/>
      <c r="H44" s="84"/>
      <c r="I44" s="84"/>
      <c r="J44" s="84"/>
      <c r="K44" s="84">
        <f>SUM(K31:K43)</f>
        <v>16052.640056022408</v>
      </c>
      <c r="L44" s="84"/>
      <c r="M44" s="84"/>
      <c r="N44" s="84"/>
      <c r="O44" s="84"/>
      <c r="P44" s="84">
        <f>SUM(P31:P43)</f>
        <v>15565.140056022408</v>
      </c>
      <c r="Q44" s="84"/>
      <c r="R44" s="84"/>
      <c r="S44" s="84"/>
      <c r="T44" s="84"/>
      <c r="U44" s="84">
        <f>SUM(U31:U43)</f>
        <v>14703.830532212884</v>
      </c>
      <c r="V44" s="84"/>
      <c r="W44" s="84"/>
      <c r="X44" s="84"/>
      <c r="Y44" s="84"/>
      <c r="Z44" s="84">
        <f>SUM(Z31:Z43)</f>
        <v>3642.4754901960782</v>
      </c>
      <c r="AA44" s="85">
        <f>SUM(AA31:AA43)</f>
        <v>65000</v>
      </c>
    </row>
    <row r="45" spans="1:71" x14ac:dyDescent="0.2">
      <c r="V45" s="44"/>
      <c r="W45" s="44"/>
      <c r="X45" s="44"/>
      <c r="Y45" s="44"/>
      <c r="Z45" s="86"/>
    </row>
  </sheetData>
  <mergeCells count="18">
    <mergeCell ref="B27:V27"/>
    <mergeCell ref="B28:F28"/>
    <mergeCell ref="G28:K28"/>
    <mergeCell ref="L28:P28"/>
    <mergeCell ref="Q28:U28"/>
    <mergeCell ref="V28:Z28"/>
    <mergeCell ref="B8:F8"/>
    <mergeCell ref="G8:K8"/>
    <mergeCell ref="L8:P8"/>
    <mergeCell ref="B7:V7"/>
    <mergeCell ref="Q8:U8"/>
    <mergeCell ref="V8:Z8"/>
    <mergeCell ref="A1:Q1"/>
    <mergeCell ref="A2:Q2"/>
    <mergeCell ref="A3:Q3"/>
    <mergeCell ref="A6:Q6"/>
    <mergeCell ref="A4:Q4"/>
    <mergeCell ref="A5:Q5"/>
  </mergeCells>
  <printOptions horizontalCentered="1"/>
  <pageMargins left="0.7" right="0.7" top="0.75" bottom="0.75" header="0.3" footer="0.3"/>
  <pageSetup paperSize="5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4"/>
  <sheetViews>
    <sheetView zoomScale="85" zoomScaleNormal="85" workbookViewId="0">
      <pane xSplit="1" ySplit="9" topLeftCell="B11" activePane="bottomRight" state="frozen"/>
      <selection pane="topRight" activeCell="B1" sqref="B1"/>
      <selection pane="bottomLeft" activeCell="A10" sqref="A10"/>
      <selection pane="bottomRight" activeCell="A11" sqref="A11"/>
    </sheetView>
  </sheetViews>
  <sheetFormatPr defaultColWidth="9.140625" defaultRowHeight="15" x14ac:dyDescent="0.25"/>
  <cols>
    <col min="1" max="1" width="70" style="17" bestFit="1" customWidth="1"/>
    <col min="2" max="17" width="9.28515625" style="17" customWidth="1"/>
    <col min="18" max="18" width="9.28515625" style="31" customWidth="1"/>
    <col min="19" max="21" width="9.140625" style="16"/>
    <col min="22" max="22" width="9.28515625" style="31" customWidth="1"/>
    <col min="23" max="26" width="9.140625" style="16"/>
    <col min="27" max="27" width="15.42578125" style="19" customWidth="1"/>
    <col min="28" max="64" width="9.140625" style="16"/>
    <col min="65" max="16384" width="9.140625" style="17"/>
  </cols>
  <sheetData>
    <row r="1" spans="1:65" ht="15" customHeight="1" x14ac:dyDescent="0.25">
      <c r="A1" s="129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6"/>
      <c r="P1" s="16"/>
      <c r="Q1" s="16"/>
      <c r="R1" s="16"/>
      <c r="V1" s="16"/>
      <c r="AA1" s="16"/>
      <c r="BH1" s="17"/>
      <c r="BI1" s="17"/>
      <c r="BJ1" s="17"/>
      <c r="BK1" s="17"/>
      <c r="BL1" s="17"/>
    </row>
    <row r="2" spans="1:65" ht="15" customHeight="1" x14ac:dyDescent="0.25">
      <c r="A2" s="129" t="s">
        <v>22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6"/>
      <c r="P2" s="16"/>
      <c r="Q2" s="16"/>
      <c r="R2" s="16"/>
      <c r="V2" s="16"/>
      <c r="AA2" s="16"/>
      <c r="BH2" s="17"/>
      <c r="BI2" s="17"/>
      <c r="BJ2" s="17"/>
      <c r="BK2" s="17"/>
      <c r="BL2" s="17"/>
    </row>
    <row r="3" spans="1:65" ht="15" customHeight="1" x14ac:dyDescent="0.25">
      <c r="A3" s="129" t="s">
        <v>23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6"/>
      <c r="P3" s="16"/>
      <c r="Q3" s="16"/>
      <c r="R3" s="16"/>
      <c r="V3" s="16"/>
      <c r="AA3" s="16"/>
      <c r="BH3" s="17"/>
      <c r="BI3" s="17"/>
      <c r="BJ3" s="17"/>
      <c r="BK3" s="17"/>
      <c r="BL3" s="17"/>
    </row>
    <row r="4" spans="1:65" ht="15" customHeight="1" x14ac:dyDescent="0.25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6"/>
      <c r="P4" s="16"/>
      <c r="Q4" s="16"/>
      <c r="R4" s="16"/>
      <c r="V4" s="16"/>
      <c r="AA4" s="16"/>
      <c r="BH4" s="17"/>
      <c r="BI4" s="17"/>
      <c r="BJ4" s="17"/>
      <c r="BK4" s="17"/>
      <c r="BL4" s="17"/>
    </row>
    <row r="5" spans="1:65" ht="15" customHeight="1" x14ac:dyDescent="0.25">
      <c r="A5" s="129" t="s">
        <v>9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6"/>
      <c r="P5" s="16"/>
      <c r="Q5" s="16"/>
      <c r="R5" s="16"/>
      <c r="V5" s="16"/>
      <c r="AA5" s="16"/>
      <c r="BH5" s="17"/>
      <c r="BI5" s="17"/>
      <c r="BJ5" s="17"/>
      <c r="BK5" s="17"/>
      <c r="BL5" s="17"/>
    </row>
    <row r="6" spans="1:65" ht="15" customHeight="1" x14ac:dyDescent="0.25">
      <c r="A6" s="127" t="s">
        <v>2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8"/>
      <c r="P6" s="18"/>
      <c r="Q6" s="18"/>
      <c r="R6" s="18"/>
      <c r="V6" s="18"/>
    </row>
    <row r="7" spans="1:65" x14ac:dyDescent="0.25"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V7" s="16"/>
      <c r="AA7" s="20" t="s">
        <v>8</v>
      </c>
    </row>
    <row r="8" spans="1:65" x14ac:dyDescent="0.25">
      <c r="B8" s="130">
        <v>2016</v>
      </c>
      <c r="C8" s="130"/>
      <c r="D8" s="130"/>
      <c r="E8" s="130"/>
      <c r="F8" s="130">
        <v>2017</v>
      </c>
      <c r="G8" s="130"/>
      <c r="H8" s="130"/>
      <c r="I8" s="130"/>
      <c r="J8" s="130">
        <v>2018</v>
      </c>
      <c r="K8" s="130"/>
      <c r="L8" s="130"/>
      <c r="M8" s="130"/>
      <c r="N8" s="130">
        <v>2019</v>
      </c>
      <c r="O8" s="130"/>
      <c r="P8" s="130"/>
      <c r="Q8" s="130"/>
      <c r="R8" s="130">
        <v>2020</v>
      </c>
      <c r="S8" s="130"/>
      <c r="T8" s="130"/>
      <c r="U8" s="130"/>
      <c r="V8" s="16"/>
      <c r="W8" s="19"/>
      <c r="AA8" s="16"/>
      <c r="BI8" s="17"/>
      <c r="BJ8" s="17"/>
      <c r="BK8" s="17"/>
      <c r="BL8" s="17"/>
    </row>
    <row r="9" spans="1:65" ht="30" customHeight="1" x14ac:dyDescent="0.25">
      <c r="A9" s="21" t="s">
        <v>7</v>
      </c>
      <c r="B9" s="22" t="s">
        <v>12</v>
      </c>
      <c r="C9" s="22" t="s">
        <v>13</v>
      </c>
      <c r="D9" s="22" t="s">
        <v>14</v>
      </c>
      <c r="E9" s="22" t="s">
        <v>15</v>
      </c>
      <c r="F9" s="22" t="s">
        <v>12</v>
      </c>
      <c r="G9" s="22" t="s">
        <v>13</v>
      </c>
      <c r="H9" s="23" t="s">
        <v>14</v>
      </c>
      <c r="I9" s="23" t="s">
        <v>15</v>
      </c>
      <c r="J9" s="22" t="s">
        <v>12</v>
      </c>
      <c r="K9" s="22" t="s">
        <v>13</v>
      </c>
      <c r="L9" s="23" t="s">
        <v>14</v>
      </c>
      <c r="M9" s="23" t="s">
        <v>15</v>
      </c>
      <c r="N9" s="22" t="s">
        <v>12</v>
      </c>
      <c r="O9" s="22" t="s">
        <v>13</v>
      </c>
      <c r="P9" s="23" t="s">
        <v>14</v>
      </c>
      <c r="Q9" s="23" t="s">
        <v>15</v>
      </c>
      <c r="R9" s="22" t="s">
        <v>12</v>
      </c>
      <c r="S9" s="22" t="s">
        <v>13</v>
      </c>
      <c r="T9" s="89" t="s">
        <v>14</v>
      </c>
      <c r="U9" s="89" t="s">
        <v>15</v>
      </c>
      <c r="V9" s="16"/>
      <c r="W9" s="19"/>
      <c r="AA9" s="16"/>
      <c r="BM9" s="16"/>
    </row>
    <row r="10" spans="1:65" s="27" customFormat="1" ht="15" customHeight="1" thickBot="1" x14ac:dyDescent="0.3">
      <c r="A10" s="33" t="s">
        <v>28</v>
      </c>
      <c r="B10" s="24"/>
      <c r="C10" s="24"/>
      <c r="D10" s="24"/>
      <c r="E10" s="24"/>
      <c r="F10" s="24"/>
      <c r="G10" s="24"/>
      <c r="H10" s="25"/>
      <c r="I10" s="25"/>
      <c r="J10" s="26"/>
      <c r="K10" s="26"/>
      <c r="L10" s="26"/>
      <c r="M10" s="26"/>
      <c r="N10" s="25"/>
      <c r="O10" s="25"/>
      <c r="P10" s="25"/>
      <c r="Q10" s="25"/>
      <c r="R10" s="25"/>
      <c r="S10" s="25"/>
      <c r="T10" s="25"/>
      <c r="U10" s="25"/>
      <c r="V10" s="16"/>
      <c r="W10" s="101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</row>
    <row r="11" spans="1:65" ht="15.75" thickBot="1" x14ac:dyDescent="0.3">
      <c r="A11" s="34" t="s">
        <v>29</v>
      </c>
      <c r="B11" s="90">
        <v>1</v>
      </c>
      <c r="C11" s="90">
        <v>1</v>
      </c>
      <c r="D11" s="90">
        <v>1</v>
      </c>
      <c r="E11" s="90">
        <v>1</v>
      </c>
      <c r="F11" s="90">
        <v>1</v>
      </c>
      <c r="G11" s="90">
        <v>1</v>
      </c>
      <c r="H11" s="90">
        <v>1</v>
      </c>
      <c r="I11" s="90">
        <v>1</v>
      </c>
      <c r="J11" s="90">
        <v>1</v>
      </c>
      <c r="K11" s="90">
        <v>1</v>
      </c>
      <c r="L11" s="90">
        <v>1</v>
      </c>
      <c r="M11" s="90">
        <v>1</v>
      </c>
      <c r="N11" s="90">
        <v>1</v>
      </c>
      <c r="O11" s="90">
        <v>1</v>
      </c>
      <c r="P11" s="90">
        <v>1</v>
      </c>
      <c r="Q11" s="90">
        <v>1</v>
      </c>
      <c r="R11" s="90">
        <v>1</v>
      </c>
      <c r="S11" s="30"/>
      <c r="T11" s="30"/>
      <c r="U11" s="30"/>
      <c r="V11" s="16"/>
      <c r="W11" s="102">
        <f>SUM(B11:E11,F11:I11,J11:M11,N11:Q11,R11)</f>
        <v>17</v>
      </c>
      <c r="AA11" s="16"/>
      <c r="BM11" s="16"/>
    </row>
    <row r="12" spans="1:65" ht="15.75" thickBot="1" x14ac:dyDescent="0.3">
      <c r="A12" s="34" t="s">
        <v>30</v>
      </c>
      <c r="B12" s="91"/>
      <c r="C12" s="92">
        <v>1</v>
      </c>
      <c r="D12" s="92">
        <v>1</v>
      </c>
      <c r="E12" s="92">
        <v>1</v>
      </c>
      <c r="F12" s="92">
        <v>1</v>
      </c>
      <c r="G12" s="92">
        <v>1</v>
      </c>
      <c r="H12" s="92">
        <v>1</v>
      </c>
      <c r="I12" s="92">
        <v>1</v>
      </c>
      <c r="J12" s="92">
        <v>1</v>
      </c>
      <c r="K12" s="92">
        <v>1</v>
      </c>
      <c r="L12" s="92">
        <v>1</v>
      </c>
      <c r="M12" s="92">
        <v>1</v>
      </c>
      <c r="N12" s="92">
        <v>1</v>
      </c>
      <c r="O12" s="92">
        <v>1</v>
      </c>
      <c r="P12" s="92">
        <v>1</v>
      </c>
      <c r="Q12" s="93"/>
      <c r="R12" s="93"/>
      <c r="S12" s="30"/>
      <c r="T12" s="30"/>
      <c r="U12" s="30"/>
      <c r="V12" s="16"/>
      <c r="W12" s="102">
        <f t="shared" ref="W12:W23" si="0">SUM(B12:E12,F12:I12,J12:M12,N12:Q12,R12)</f>
        <v>14</v>
      </c>
      <c r="AA12" s="16"/>
      <c r="BM12" s="16"/>
    </row>
    <row r="13" spans="1:65" s="29" customFormat="1" ht="15.75" thickBot="1" x14ac:dyDescent="0.3">
      <c r="A13" s="35" t="s">
        <v>17</v>
      </c>
      <c r="B13" s="90">
        <v>1</v>
      </c>
      <c r="C13" s="90">
        <v>1</v>
      </c>
      <c r="D13" s="90">
        <v>1</v>
      </c>
      <c r="E13" s="90">
        <v>1</v>
      </c>
      <c r="F13" s="90">
        <v>1</v>
      </c>
      <c r="G13" s="90">
        <v>1</v>
      </c>
      <c r="H13" s="90">
        <v>1</v>
      </c>
      <c r="I13" s="90">
        <v>1</v>
      </c>
      <c r="J13" s="90">
        <v>1</v>
      </c>
      <c r="K13" s="90">
        <v>1</v>
      </c>
      <c r="L13" s="90">
        <v>1</v>
      </c>
      <c r="M13" s="90">
        <v>1</v>
      </c>
      <c r="N13" s="90">
        <v>1</v>
      </c>
      <c r="O13" s="90">
        <v>1</v>
      </c>
      <c r="P13" s="90">
        <v>1</v>
      </c>
      <c r="Q13" s="90">
        <v>1</v>
      </c>
      <c r="R13" s="90">
        <v>1</v>
      </c>
      <c r="S13" s="30"/>
      <c r="T13" s="30"/>
      <c r="U13" s="30"/>
      <c r="V13" s="28"/>
      <c r="W13" s="102">
        <f t="shared" si="0"/>
        <v>17</v>
      </c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</row>
    <row r="14" spans="1:65" s="27" customFormat="1" ht="15.75" thickBot="1" x14ac:dyDescent="0.3">
      <c r="A14" s="33" t="s">
        <v>31</v>
      </c>
      <c r="B14" s="94"/>
      <c r="C14" s="94"/>
      <c r="D14" s="94"/>
      <c r="E14" s="94"/>
      <c r="F14" s="94"/>
      <c r="G14" s="94"/>
      <c r="H14" s="94"/>
      <c r="I14" s="95"/>
      <c r="J14" s="95"/>
      <c r="K14" s="96"/>
      <c r="L14" s="96"/>
      <c r="M14" s="96"/>
      <c r="N14" s="96"/>
      <c r="O14" s="96"/>
      <c r="P14" s="96"/>
      <c r="Q14" s="96"/>
      <c r="R14" s="96"/>
      <c r="S14" s="30"/>
      <c r="T14" s="30"/>
      <c r="U14" s="30"/>
      <c r="V14" s="16"/>
      <c r="W14" s="102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</row>
    <row r="15" spans="1:65" ht="15.75" thickBot="1" x14ac:dyDescent="0.3">
      <c r="A15" s="35" t="s">
        <v>18</v>
      </c>
      <c r="B15" s="91"/>
      <c r="C15" s="91"/>
      <c r="D15" s="91"/>
      <c r="E15" s="90">
        <v>1</v>
      </c>
      <c r="F15" s="90">
        <v>1</v>
      </c>
      <c r="G15" s="90">
        <v>1</v>
      </c>
      <c r="H15" s="90">
        <v>1</v>
      </c>
      <c r="I15" s="90">
        <v>1</v>
      </c>
      <c r="J15" s="90">
        <v>1</v>
      </c>
      <c r="K15" s="90">
        <v>1</v>
      </c>
      <c r="L15" s="90">
        <v>1</v>
      </c>
      <c r="M15" s="97"/>
      <c r="N15" s="97"/>
      <c r="O15" s="97"/>
      <c r="P15" s="97"/>
      <c r="Q15" s="97"/>
      <c r="R15" s="97"/>
      <c r="S15" s="30"/>
      <c r="T15" s="30"/>
      <c r="U15" s="30"/>
      <c r="V15" s="16"/>
      <c r="W15" s="102">
        <f t="shared" si="0"/>
        <v>8</v>
      </c>
      <c r="AA15" s="16"/>
      <c r="BM15" s="16"/>
    </row>
    <row r="16" spans="1:65" ht="15.75" thickBot="1" x14ac:dyDescent="0.3">
      <c r="A16" s="35" t="s">
        <v>19</v>
      </c>
      <c r="B16" s="91"/>
      <c r="C16" s="91"/>
      <c r="D16" s="91"/>
      <c r="E16" s="91"/>
      <c r="F16" s="91"/>
      <c r="G16" s="91"/>
      <c r="H16" s="91"/>
      <c r="I16" s="92">
        <v>1</v>
      </c>
      <c r="J16" s="92">
        <v>1</v>
      </c>
      <c r="K16" s="92">
        <v>1</v>
      </c>
      <c r="L16" s="92">
        <v>1</v>
      </c>
      <c r="M16" s="92">
        <v>1</v>
      </c>
      <c r="N16" s="92">
        <v>1</v>
      </c>
      <c r="O16" s="92">
        <v>1</v>
      </c>
      <c r="P16" s="92">
        <v>1</v>
      </c>
      <c r="Q16" s="97"/>
      <c r="R16" s="97"/>
      <c r="S16" s="30"/>
      <c r="T16" s="30"/>
      <c r="U16" s="30"/>
      <c r="V16" s="16"/>
      <c r="W16" s="102">
        <f t="shared" si="0"/>
        <v>8</v>
      </c>
      <c r="AA16" s="16"/>
      <c r="BM16" s="16"/>
    </row>
    <row r="17" spans="1:65" ht="15.75" thickBot="1" x14ac:dyDescent="0.3">
      <c r="A17" s="35" t="s">
        <v>34</v>
      </c>
      <c r="B17" s="91"/>
      <c r="C17" s="91"/>
      <c r="D17" s="91"/>
      <c r="E17" s="90">
        <v>1</v>
      </c>
      <c r="F17" s="90">
        <v>1</v>
      </c>
      <c r="G17" s="90">
        <v>1</v>
      </c>
      <c r="H17" s="90">
        <v>1</v>
      </c>
      <c r="I17" s="90">
        <v>1</v>
      </c>
      <c r="J17" s="90">
        <v>1</v>
      </c>
      <c r="K17" s="97"/>
      <c r="L17" s="97"/>
      <c r="M17" s="97"/>
      <c r="N17" s="97"/>
      <c r="O17" s="97"/>
      <c r="P17" s="97"/>
      <c r="Q17" s="97"/>
      <c r="R17" s="97"/>
      <c r="S17" s="30"/>
      <c r="T17" s="30"/>
      <c r="U17" s="30"/>
      <c r="V17" s="16"/>
      <c r="W17" s="102">
        <f t="shared" si="0"/>
        <v>6</v>
      </c>
      <c r="AA17" s="16"/>
      <c r="BM17" s="16"/>
    </row>
    <row r="18" spans="1:65" ht="15.75" thickBot="1" x14ac:dyDescent="0.3">
      <c r="A18" s="35" t="s">
        <v>20</v>
      </c>
      <c r="B18" s="92">
        <v>1</v>
      </c>
      <c r="C18" s="92">
        <v>1</v>
      </c>
      <c r="D18" s="92">
        <v>1</v>
      </c>
      <c r="E18" s="92">
        <v>1</v>
      </c>
      <c r="F18" s="92">
        <v>1</v>
      </c>
      <c r="G18" s="92">
        <v>1</v>
      </c>
      <c r="H18" s="92">
        <v>1</v>
      </c>
      <c r="I18" s="92">
        <v>1</v>
      </c>
      <c r="J18" s="98"/>
      <c r="K18" s="97"/>
      <c r="L18" s="97"/>
      <c r="M18" s="97"/>
      <c r="N18" s="97"/>
      <c r="O18" s="97"/>
      <c r="P18" s="97"/>
      <c r="Q18" s="97"/>
      <c r="R18" s="97"/>
      <c r="S18" s="30"/>
      <c r="T18" s="30"/>
      <c r="U18" s="30"/>
      <c r="V18" s="16"/>
      <c r="W18" s="102">
        <f t="shared" si="0"/>
        <v>8</v>
      </c>
      <c r="AA18" s="16"/>
      <c r="BM18" s="16"/>
    </row>
    <row r="19" spans="1:65" ht="15.75" thickBot="1" x14ac:dyDescent="0.3">
      <c r="A19" s="33" t="s">
        <v>32</v>
      </c>
      <c r="B19" s="91"/>
      <c r="C19" s="91"/>
      <c r="D19" s="91"/>
      <c r="E19" s="91"/>
      <c r="F19" s="91"/>
      <c r="G19" s="91"/>
      <c r="H19" s="91"/>
      <c r="I19" s="98"/>
      <c r="J19" s="98"/>
      <c r="K19" s="97"/>
      <c r="L19" s="97"/>
      <c r="M19" s="97"/>
      <c r="N19" s="97"/>
      <c r="O19" s="97"/>
      <c r="P19" s="97"/>
      <c r="Q19" s="97"/>
      <c r="R19" s="97"/>
      <c r="S19" s="30"/>
      <c r="T19" s="30"/>
      <c r="U19" s="30"/>
      <c r="V19" s="16"/>
      <c r="W19" s="102"/>
      <c r="AA19" s="16"/>
      <c r="BM19" s="16"/>
    </row>
    <row r="20" spans="1:65" ht="15.75" thickBot="1" x14ac:dyDescent="0.3">
      <c r="A20" s="35" t="s">
        <v>11</v>
      </c>
      <c r="B20" s="91"/>
      <c r="C20" s="91"/>
      <c r="D20" s="99">
        <v>1</v>
      </c>
      <c r="E20" s="99">
        <v>1</v>
      </c>
      <c r="F20" s="99">
        <v>1</v>
      </c>
      <c r="G20" s="99">
        <v>1</v>
      </c>
      <c r="H20" s="99">
        <v>1</v>
      </c>
      <c r="I20" s="99">
        <v>1</v>
      </c>
      <c r="J20" s="99">
        <v>1</v>
      </c>
      <c r="K20" s="99">
        <v>1</v>
      </c>
      <c r="L20" s="99">
        <v>1</v>
      </c>
      <c r="M20" s="99">
        <v>1</v>
      </c>
      <c r="N20" s="99">
        <v>1</v>
      </c>
      <c r="O20" s="99">
        <v>1</v>
      </c>
      <c r="P20" s="99">
        <v>1</v>
      </c>
      <c r="Q20" s="99">
        <v>1</v>
      </c>
      <c r="R20" s="99">
        <v>1</v>
      </c>
      <c r="S20" s="30"/>
      <c r="T20" s="30"/>
      <c r="U20" s="30"/>
      <c r="V20" s="16"/>
      <c r="W20" s="102">
        <f t="shared" si="0"/>
        <v>15</v>
      </c>
      <c r="AA20" s="16"/>
      <c r="BM20" s="16"/>
    </row>
    <row r="21" spans="1:65" ht="15.75" thickBot="1" x14ac:dyDescent="0.3">
      <c r="A21" s="35" t="s">
        <v>21</v>
      </c>
      <c r="B21" s="91"/>
      <c r="C21" s="92">
        <v>1</v>
      </c>
      <c r="D21" s="92">
        <v>1</v>
      </c>
      <c r="E21" s="92">
        <v>1</v>
      </c>
      <c r="F21" s="92">
        <v>1</v>
      </c>
      <c r="G21" s="92">
        <v>1</v>
      </c>
      <c r="H21" s="92">
        <v>1</v>
      </c>
      <c r="I21" s="92">
        <v>1</v>
      </c>
      <c r="J21" s="92">
        <v>1</v>
      </c>
      <c r="K21" s="92">
        <v>1</v>
      </c>
      <c r="L21" s="92">
        <v>1</v>
      </c>
      <c r="M21" s="92">
        <v>1</v>
      </c>
      <c r="N21" s="92">
        <v>1</v>
      </c>
      <c r="O21" s="92">
        <v>1</v>
      </c>
      <c r="P21" s="92">
        <v>1</v>
      </c>
      <c r="Q21" s="92">
        <v>1</v>
      </c>
      <c r="R21" s="92">
        <v>1</v>
      </c>
      <c r="S21" s="30"/>
      <c r="T21" s="30"/>
      <c r="U21" s="30"/>
      <c r="V21" s="16"/>
      <c r="W21" s="102">
        <f t="shared" si="0"/>
        <v>16</v>
      </c>
      <c r="AA21" s="16"/>
      <c r="BM21" s="16"/>
    </row>
    <row r="22" spans="1:65" ht="15.75" thickBot="1" x14ac:dyDescent="0.3">
      <c r="A22" s="35" t="s">
        <v>33</v>
      </c>
      <c r="B22" s="91"/>
      <c r="C22" s="99">
        <v>1</v>
      </c>
      <c r="D22" s="99">
        <v>1</v>
      </c>
      <c r="E22" s="99">
        <v>1</v>
      </c>
      <c r="F22" s="99">
        <v>1</v>
      </c>
      <c r="G22" s="99">
        <v>1</v>
      </c>
      <c r="H22" s="99">
        <v>1</v>
      </c>
      <c r="I22" s="100"/>
      <c r="J22" s="100"/>
      <c r="K22" s="100"/>
      <c r="L22" s="100"/>
      <c r="M22" s="100"/>
      <c r="N22" s="100"/>
      <c r="O22" s="93"/>
      <c r="P22" s="93"/>
      <c r="Q22" s="97"/>
      <c r="R22" s="97"/>
      <c r="S22" s="30"/>
      <c r="T22" s="30"/>
      <c r="U22" s="30"/>
      <c r="V22" s="16"/>
      <c r="W22" s="102">
        <f t="shared" si="0"/>
        <v>6</v>
      </c>
      <c r="AA22" s="16"/>
      <c r="BM22" s="16"/>
    </row>
    <row r="23" spans="1:65" ht="15.75" thickBot="1" x14ac:dyDescent="0.3">
      <c r="A23" s="35" t="s">
        <v>38</v>
      </c>
      <c r="B23" s="91"/>
      <c r="C23" s="91"/>
      <c r="D23" s="91"/>
      <c r="E23" s="91"/>
      <c r="F23" s="92">
        <v>1</v>
      </c>
      <c r="G23" s="91"/>
      <c r="H23" s="91"/>
      <c r="I23" s="91"/>
      <c r="J23" s="92">
        <v>1</v>
      </c>
      <c r="K23" s="91"/>
      <c r="L23" s="91"/>
      <c r="M23" s="91"/>
      <c r="N23" s="92">
        <v>1</v>
      </c>
      <c r="O23" s="91"/>
      <c r="P23" s="91"/>
      <c r="Q23" s="97"/>
      <c r="R23" s="92">
        <v>1</v>
      </c>
      <c r="S23" s="30"/>
      <c r="T23" s="30"/>
      <c r="U23" s="30"/>
      <c r="V23" s="16"/>
      <c r="W23" s="102">
        <f t="shared" si="0"/>
        <v>4</v>
      </c>
      <c r="AA23" s="16"/>
      <c r="BM23" s="16"/>
    </row>
    <row r="24" spans="1:65" x14ac:dyDescent="0.25">
      <c r="N24" s="31"/>
      <c r="O24" s="16"/>
      <c r="P24" s="16"/>
      <c r="Q24" s="16"/>
      <c r="V24" s="16"/>
      <c r="W24" s="19"/>
      <c r="AA24" s="16"/>
      <c r="BI24" s="17"/>
      <c r="BJ24" s="17"/>
      <c r="BK24" s="17"/>
      <c r="BL24" s="17"/>
    </row>
    <row r="25" spans="1:65" x14ac:dyDescent="0.25">
      <c r="B25" s="103">
        <f>SUM(B11:E11)/$W11</f>
        <v>0.23529411764705882</v>
      </c>
      <c r="F25" s="103">
        <f>SUM(F11:I11)/$W11</f>
        <v>0.23529411764705882</v>
      </c>
      <c r="J25" s="103">
        <f>SUM(J11:M11)/$W11</f>
        <v>0.23529411764705882</v>
      </c>
      <c r="N25" s="103">
        <f>SUM(N11:Q11)/$W11</f>
        <v>0.23529411764705882</v>
      </c>
      <c r="O25" s="16"/>
      <c r="P25" s="16"/>
      <c r="Q25" s="16"/>
      <c r="R25" s="103">
        <f>SUM(R11:U11)/$W11</f>
        <v>5.8823529411764705E-2</v>
      </c>
      <c r="V25" s="16"/>
      <c r="W25" s="102">
        <f>SUM(B25:E25,F25:I25,J25:M25,N25:Q25,R25)</f>
        <v>1</v>
      </c>
      <c r="AA25" s="16"/>
      <c r="BI25" s="17"/>
      <c r="BJ25" s="17"/>
      <c r="BK25" s="17"/>
      <c r="BL25" s="17"/>
    </row>
    <row r="26" spans="1:65" x14ac:dyDescent="0.25">
      <c r="B26" s="103">
        <f>SUM(B12:E12)/$W12</f>
        <v>0.21428571428571427</v>
      </c>
      <c r="F26" s="103">
        <f t="shared" ref="F26:F36" si="1">SUM(F12:I12)/$W12</f>
        <v>0.2857142857142857</v>
      </c>
      <c r="J26" s="103">
        <f t="shared" ref="J26:J36" si="2">SUM(J12:M12)/$W12</f>
        <v>0.2857142857142857</v>
      </c>
      <c r="N26" s="103">
        <f t="shared" ref="N26:N36" si="3">SUM(N12:Q12)/$W12</f>
        <v>0.21428571428571427</v>
      </c>
      <c r="O26" s="16"/>
      <c r="P26" s="16"/>
      <c r="Q26" s="16"/>
      <c r="R26" s="103">
        <f t="shared" ref="R26:R36" si="4">SUM(R12:U12)/$W12</f>
        <v>0</v>
      </c>
      <c r="V26" s="16"/>
      <c r="W26" s="102">
        <f t="shared" ref="W26:W37" si="5">SUM(B26:E26,F26:I26,J26:M26,N26:Q26,R26)</f>
        <v>1</v>
      </c>
      <c r="AA26" s="16"/>
      <c r="BI26" s="17"/>
      <c r="BJ26" s="17"/>
      <c r="BK26" s="17"/>
      <c r="BL26" s="17"/>
    </row>
    <row r="27" spans="1:65" x14ac:dyDescent="0.25">
      <c r="B27" s="103">
        <f>SUM(B13:E13)/$W13</f>
        <v>0.23529411764705882</v>
      </c>
      <c r="F27" s="103">
        <f t="shared" si="1"/>
        <v>0.23529411764705882</v>
      </c>
      <c r="J27" s="103">
        <f t="shared" si="2"/>
        <v>0.23529411764705882</v>
      </c>
      <c r="N27" s="103">
        <f t="shared" si="3"/>
        <v>0.23529411764705882</v>
      </c>
      <c r="O27" s="16"/>
      <c r="P27" s="16"/>
      <c r="Q27" s="16"/>
      <c r="R27" s="103">
        <f t="shared" si="4"/>
        <v>5.8823529411764705E-2</v>
      </c>
      <c r="V27" s="16"/>
      <c r="W27" s="102">
        <f t="shared" si="5"/>
        <v>1</v>
      </c>
      <c r="AA27" s="16"/>
      <c r="BI27" s="17"/>
      <c r="BJ27" s="17"/>
      <c r="BK27" s="17"/>
      <c r="BL27" s="17"/>
    </row>
    <row r="28" spans="1:65" x14ac:dyDescent="0.25">
      <c r="B28" s="103"/>
      <c r="F28" s="103"/>
      <c r="J28" s="103"/>
      <c r="N28" s="103"/>
      <c r="O28" s="16"/>
      <c r="P28" s="16"/>
      <c r="Q28" s="16"/>
      <c r="R28" s="103"/>
      <c r="V28" s="16"/>
      <c r="W28" s="102"/>
      <c r="AA28" s="16"/>
      <c r="BI28" s="17"/>
      <c r="BJ28" s="17"/>
      <c r="BK28" s="17"/>
      <c r="BL28" s="17"/>
    </row>
    <row r="29" spans="1:65" x14ac:dyDescent="0.25">
      <c r="B29" s="103">
        <f>SUM(B15:E15)/$W15</f>
        <v>0.125</v>
      </c>
      <c r="F29" s="103">
        <f t="shared" si="1"/>
        <v>0.5</v>
      </c>
      <c r="J29" s="103">
        <f t="shared" si="2"/>
        <v>0.375</v>
      </c>
      <c r="N29" s="103">
        <f t="shared" si="3"/>
        <v>0</v>
      </c>
      <c r="O29" s="16"/>
      <c r="P29" s="16"/>
      <c r="Q29" s="16"/>
      <c r="R29" s="103">
        <f t="shared" si="4"/>
        <v>0</v>
      </c>
      <c r="V29" s="16"/>
      <c r="W29" s="102">
        <f t="shared" si="5"/>
        <v>1</v>
      </c>
      <c r="AA29" s="16"/>
      <c r="BI29" s="17"/>
      <c r="BJ29" s="17"/>
      <c r="BK29" s="17"/>
      <c r="BL29" s="17"/>
    </row>
    <row r="30" spans="1:65" x14ac:dyDescent="0.25">
      <c r="B30" s="103">
        <f>SUM(B16:E16)/$W16</f>
        <v>0</v>
      </c>
      <c r="F30" s="103">
        <f t="shared" si="1"/>
        <v>0.125</v>
      </c>
      <c r="J30" s="103">
        <f t="shared" si="2"/>
        <v>0.5</v>
      </c>
      <c r="N30" s="103">
        <f t="shared" si="3"/>
        <v>0.375</v>
      </c>
      <c r="O30" s="16"/>
      <c r="P30" s="16"/>
      <c r="Q30" s="16"/>
      <c r="R30" s="103">
        <f t="shared" si="4"/>
        <v>0</v>
      </c>
      <c r="V30" s="16"/>
      <c r="W30" s="102">
        <f t="shared" si="5"/>
        <v>1</v>
      </c>
      <c r="AA30" s="16"/>
      <c r="BI30" s="17"/>
      <c r="BJ30" s="17"/>
      <c r="BK30" s="17"/>
      <c r="BL30" s="17"/>
    </row>
    <row r="31" spans="1:65" x14ac:dyDescent="0.25">
      <c r="B31" s="103">
        <f>SUM(B17:E17)/$W17</f>
        <v>0.16666666666666666</v>
      </c>
      <c r="F31" s="103">
        <f t="shared" si="1"/>
        <v>0.66666666666666663</v>
      </c>
      <c r="J31" s="103">
        <f t="shared" si="2"/>
        <v>0.16666666666666666</v>
      </c>
      <c r="N31" s="103">
        <f t="shared" si="3"/>
        <v>0</v>
      </c>
      <c r="O31" s="16"/>
      <c r="P31" s="16"/>
      <c r="Q31" s="16"/>
      <c r="R31" s="103">
        <f t="shared" si="4"/>
        <v>0</v>
      </c>
      <c r="V31" s="16"/>
      <c r="W31" s="102">
        <f t="shared" si="5"/>
        <v>0.99999999999999989</v>
      </c>
      <c r="AA31" s="16"/>
      <c r="BI31" s="17"/>
      <c r="BJ31" s="17"/>
      <c r="BK31" s="17"/>
      <c r="BL31" s="17"/>
    </row>
    <row r="32" spans="1:65" x14ac:dyDescent="0.25">
      <c r="B32" s="103">
        <f>SUM(B18:E18)/$W18</f>
        <v>0.5</v>
      </c>
      <c r="F32" s="103">
        <f t="shared" si="1"/>
        <v>0.5</v>
      </c>
      <c r="J32" s="103">
        <f t="shared" si="2"/>
        <v>0</v>
      </c>
      <c r="N32" s="103">
        <f t="shared" si="3"/>
        <v>0</v>
      </c>
      <c r="O32" s="16"/>
      <c r="P32" s="16"/>
      <c r="Q32" s="16"/>
      <c r="R32" s="103">
        <f t="shared" si="4"/>
        <v>0</v>
      </c>
      <c r="V32" s="16"/>
      <c r="W32" s="102">
        <f t="shared" si="5"/>
        <v>1</v>
      </c>
      <c r="AA32" s="16"/>
      <c r="BI32" s="17"/>
      <c r="BJ32" s="17"/>
      <c r="BK32" s="17"/>
      <c r="BL32" s="17"/>
    </row>
    <row r="33" spans="2:64" x14ac:dyDescent="0.25">
      <c r="B33" s="103"/>
      <c r="F33" s="103"/>
      <c r="J33" s="103"/>
      <c r="N33" s="103"/>
      <c r="O33" s="16"/>
      <c r="P33" s="16"/>
      <c r="Q33" s="16"/>
      <c r="R33" s="103"/>
      <c r="V33" s="16"/>
      <c r="W33" s="102"/>
      <c r="AA33" s="16"/>
      <c r="BI33" s="17"/>
      <c r="BJ33" s="17"/>
      <c r="BK33" s="17"/>
      <c r="BL33" s="17"/>
    </row>
    <row r="34" spans="2:64" x14ac:dyDescent="0.25">
      <c r="B34" s="103">
        <f>SUM(B20:E20)/$W20</f>
        <v>0.13333333333333333</v>
      </c>
      <c r="F34" s="103">
        <f t="shared" si="1"/>
        <v>0.26666666666666666</v>
      </c>
      <c r="J34" s="103">
        <f t="shared" si="2"/>
        <v>0.26666666666666666</v>
      </c>
      <c r="N34" s="103">
        <f t="shared" si="3"/>
        <v>0.26666666666666666</v>
      </c>
      <c r="O34" s="16"/>
      <c r="P34" s="16"/>
      <c r="Q34" s="16"/>
      <c r="R34" s="103">
        <f t="shared" si="4"/>
        <v>6.6666666666666666E-2</v>
      </c>
      <c r="V34" s="16"/>
      <c r="W34" s="102">
        <f t="shared" si="5"/>
        <v>1</v>
      </c>
      <c r="AA34" s="16"/>
      <c r="BI34" s="17"/>
      <c r="BJ34" s="17"/>
      <c r="BK34" s="17"/>
      <c r="BL34" s="17"/>
    </row>
    <row r="35" spans="2:64" x14ac:dyDescent="0.25">
      <c r="B35" s="103">
        <f>SUM(B21:E21)/$W21</f>
        <v>0.1875</v>
      </c>
      <c r="F35" s="103">
        <f t="shared" si="1"/>
        <v>0.25</v>
      </c>
      <c r="J35" s="103">
        <f t="shared" si="2"/>
        <v>0.25</v>
      </c>
      <c r="N35" s="103">
        <f t="shared" si="3"/>
        <v>0.25</v>
      </c>
      <c r="O35" s="16"/>
      <c r="P35" s="16"/>
      <c r="Q35" s="16"/>
      <c r="R35" s="103">
        <f t="shared" si="4"/>
        <v>6.25E-2</v>
      </c>
      <c r="V35" s="16"/>
      <c r="W35" s="102">
        <f t="shared" si="5"/>
        <v>1</v>
      </c>
      <c r="AA35" s="16"/>
      <c r="BI35" s="17"/>
      <c r="BJ35" s="17"/>
      <c r="BK35" s="17"/>
      <c r="BL35" s="17"/>
    </row>
    <row r="36" spans="2:64" x14ac:dyDescent="0.25">
      <c r="B36" s="103">
        <f>SUM(B22:E22)/$W22</f>
        <v>0.5</v>
      </c>
      <c r="F36" s="103">
        <f t="shared" si="1"/>
        <v>0.5</v>
      </c>
      <c r="J36" s="103">
        <f t="shared" si="2"/>
        <v>0</v>
      </c>
      <c r="N36" s="103">
        <f t="shared" si="3"/>
        <v>0</v>
      </c>
      <c r="O36" s="16"/>
      <c r="P36" s="16"/>
      <c r="Q36" s="16"/>
      <c r="R36" s="103">
        <f t="shared" si="4"/>
        <v>0</v>
      </c>
      <c r="V36" s="16"/>
      <c r="W36" s="102">
        <f t="shared" si="5"/>
        <v>1</v>
      </c>
      <c r="AA36" s="16"/>
      <c r="BI36" s="17"/>
      <c r="BJ36" s="17"/>
      <c r="BK36" s="17"/>
      <c r="BL36" s="17"/>
    </row>
    <row r="37" spans="2:64" x14ac:dyDescent="0.25">
      <c r="B37" s="103">
        <f t="shared" ref="B37" si="6">SUM(B23:E23)/$W23</f>
        <v>0</v>
      </c>
      <c r="F37" s="103">
        <f t="shared" ref="F37" si="7">SUM(F23:I23)/$W23</f>
        <v>0.25</v>
      </c>
      <c r="J37" s="103">
        <f t="shared" ref="J37" si="8">SUM(J23:M23)/$W23</f>
        <v>0.25</v>
      </c>
      <c r="N37" s="103">
        <f t="shared" ref="N37" si="9">SUM(N23:Q23)/$W23</f>
        <v>0.25</v>
      </c>
      <c r="O37" s="16"/>
      <c r="P37" s="16"/>
      <c r="Q37" s="16"/>
      <c r="R37" s="103">
        <f t="shared" ref="R37" si="10">SUM(R23:U23)/$W23</f>
        <v>0.25</v>
      </c>
      <c r="V37" s="16"/>
      <c r="W37" s="102">
        <f t="shared" si="5"/>
        <v>1</v>
      </c>
      <c r="AA37" s="16"/>
      <c r="BI37" s="17"/>
      <c r="BJ37" s="17"/>
      <c r="BK37" s="17"/>
      <c r="BL37" s="17"/>
    </row>
    <row r="38" spans="2:64" x14ac:dyDescent="0.25">
      <c r="N38" s="31"/>
      <c r="O38" s="16"/>
      <c r="P38" s="16"/>
      <c r="Q38" s="16"/>
      <c r="V38" s="16"/>
      <c r="W38" s="19"/>
      <c r="AA38" s="16"/>
      <c r="BI38" s="17"/>
      <c r="BJ38" s="17"/>
      <c r="BK38" s="17"/>
      <c r="BL38" s="17"/>
    </row>
    <row r="39" spans="2:64" x14ac:dyDescent="0.25">
      <c r="N39" s="31"/>
      <c r="O39" s="16"/>
      <c r="P39" s="16"/>
      <c r="Q39" s="16"/>
      <c r="V39" s="16"/>
      <c r="W39" s="19"/>
      <c r="AA39" s="16"/>
      <c r="BI39" s="17"/>
      <c r="BJ39" s="17"/>
      <c r="BK39" s="17"/>
      <c r="BL39" s="17"/>
    </row>
    <row r="40" spans="2:64" x14ac:dyDescent="0.25">
      <c r="N40" s="31"/>
      <c r="O40" s="16"/>
      <c r="P40" s="16"/>
      <c r="Q40" s="16"/>
      <c r="V40" s="16"/>
      <c r="W40" s="19"/>
      <c r="AA40" s="16"/>
      <c r="BI40" s="17"/>
      <c r="BJ40" s="17"/>
      <c r="BK40" s="17"/>
      <c r="BL40" s="17"/>
    </row>
    <row r="41" spans="2:64" x14ac:dyDescent="0.25">
      <c r="N41" s="31"/>
      <c r="O41" s="16"/>
      <c r="P41" s="16"/>
      <c r="Q41" s="16"/>
      <c r="V41" s="16"/>
      <c r="W41" s="19"/>
      <c r="AA41" s="16"/>
      <c r="BI41" s="17"/>
      <c r="BJ41" s="17"/>
      <c r="BK41" s="17"/>
      <c r="BL41" s="17"/>
    </row>
    <row r="42" spans="2:64" x14ac:dyDescent="0.25">
      <c r="N42" s="31"/>
      <c r="O42" s="16"/>
      <c r="P42" s="16"/>
      <c r="Q42" s="16"/>
      <c r="V42" s="16"/>
      <c r="W42" s="19"/>
      <c r="AA42" s="16"/>
      <c r="BI42" s="17"/>
      <c r="BJ42" s="17"/>
      <c r="BK42" s="17"/>
      <c r="BL42" s="17"/>
    </row>
    <row r="43" spans="2:64" x14ac:dyDescent="0.25">
      <c r="N43" s="31"/>
      <c r="O43" s="16"/>
      <c r="P43" s="16"/>
      <c r="Q43" s="16"/>
      <c r="V43" s="16"/>
      <c r="W43" s="19"/>
      <c r="AA43" s="16"/>
      <c r="BI43" s="17"/>
      <c r="BJ43" s="17"/>
      <c r="BK43" s="17"/>
      <c r="BL43" s="17"/>
    </row>
    <row r="44" spans="2:64" x14ac:dyDescent="0.25">
      <c r="N44" s="31"/>
      <c r="O44" s="16"/>
      <c r="P44" s="16"/>
      <c r="Q44" s="16"/>
      <c r="V44" s="16"/>
      <c r="W44" s="19"/>
      <c r="AA44" s="16"/>
      <c r="BI44" s="17"/>
      <c r="BJ44" s="17"/>
      <c r="BK44" s="17"/>
      <c r="BL44" s="17"/>
    </row>
  </sheetData>
  <mergeCells count="12">
    <mergeCell ref="R8:U8"/>
    <mergeCell ref="B7:R7"/>
    <mergeCell ref="B8:E8"/>
    <mergeCell ref="F8:I8"/>
    <mergeCell ref="J8:M8"/>
    <mergeCell ref="N8:Q8"/>
    <mergeCell ref="A6:N6"/>
    <mergeCell ref="A1:N1"/>
    <mergeCell ref="A2:N2"/>
    <mergeCell ref="A3:N3"/>
    <mergeCell ref="A4:N4"/>
    <mergeCell ref="A5:N5"/>
  </mergeCells>
  <printOptions horizontalCentered="1"/>
  <pageMargins left="0.7" right="0.7" top="0.75" bottom="0.75" header="0.3" footer="0.3"/>
  <pageSetup paperSize="5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3D9CE438EE2594DBE5B21CE61EFA81E" ma:contentTypeVersion="0" ma:contentTypeDescription="A content type to manage public (operations) IDB documents" ma:contentTypeScope="" ma:versionID="7c95241fa4041fce715bdf967af3498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09c5b69cee1cd2827bb8c1849e9b8a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6c0645e-ed38-4b88-bd09-bd924f75b1ca}" ma:internalName="TaxCatchAll" ma:showField="CatchAllData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6c0645e-ed38-4b88-bd09-bd924f75b1ca}" ma:internalName="TaxCatchAllLabel" ma:readOnly="true" ma:showField="CatchAllDataLabel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39394042</IDBDocs_x0020_Number>
    <Document_x0020_Author xmlns="9c571b2f-e523-4ab2-ba2e-09e151a03ef4">Fros, Alejandro M.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16</Value>
      <Value>9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HA-L1098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Directors&lt;/APPROVAL_DESC&gt;&lt;PD_OBJ_TYPE&gt;0&lt;/PD_OBJ_TYPE&gt;&lt;DTAPPROVAL&gt;Oct 28 2015 12:00AM&lt;/DTAPPROVAL&gt;&lt;MAKERECORD&gt;N&lt;/MAKERECORD&gt;&lt;PD_FILEPT_NO&gt;PO-HA-L1098-Plan&lt;/PD_FILEPT_NO&gt;&lt;/Data&gt;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8067368F-AC1C-4F3F-AD3F-27D120B17170}"/>
</file>

<file path=customXml/itemProps2.xml><?xml version="1.0" encoding="utf-8"?>
<ds:datastoreItem xmlns:ds="http://schemas.openxmlformats.org/officeDocument/2006/customXml" ds:itemID="{37882F26-456A-4990-8181-37A7446ECAE7}"/>
</file>

<file path=customXml/itemProps3.xml><?xml version="1.0" encoding="utf-8"?>
<ds:datastoreItem xmlns:ds="http://schemas.openxmlformats.org/officeDocument/2006/customXml" ds:itemID="{E76A963A-83C7-49F2-B528-7DBA64FD60B2}"/>
</file>

<file path=customXml/itemProps4.xml><?xml version="1.0" encoding="utf-8"?>
<ds:datastoreItem xmlns:ds="http://schemas.openxmlformats.org/officeDocument/2006/customXml" ds:itemID="{D03ECB88-BCA3-4A7D-93E4-30FDCDA20E33}"/>
</file>

<file path=customXml/itemProps5.xml><?xml version="1.0" encoding="utf-8"?>
<ds:datastoreItem xmlns:ds="http://schemas.openxmlformats.org/officeDocument/2006/customXml" ds:itemID="{96399ABC-4FD1-4F7A-846B-D7F95B2404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PO</vt:lpstr>
      <vt:lpstr>Disbursement schedule</vt:lpstr>
      <vt:lpstr>Detailed disbursement schedule</vt:lpstr>
      <vt:lpstr>Chronogram</vt:lpstr>
      <vt:lpstr>Chronogram!Print_Area</vt:lpstr>
      <vt:lpstr>'Detailed disbursement schedule'!Print_Area</vt:lpstr>
      <vt:lpstr>'Disbursement schedule'!Print_Area</vt:lpstr>
      <vt:lpstr>PO!Print_Area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 1 Pluriannual Execution Plan (PEP)</dc:title>
  <dc:creator>Alejandrof</dc:creator>
  <cp:lastModifiedBy>IADB</cp:lastModifiedBy>
  <cp:lastPrinted>2013-08-27T15:58:44Z</cp:lastPrinted>
  <dcterms:created xsi:type="dcterms:W3CDTF">2011-10-03T14:22:36Z</dcterms:created>
  <dcterms:modified xsi:type="dcterms:W3CDTF">2015-09-29T15:38:15Z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0x01010046CF21643EE8D14686A648AA6DAD08920023D9CE438EE2594DBE5B21CE61EFA81E</vt:lpwstr>
  </property>
  <property fmtid="{D5CDD505-2E9C-101B-9397-08002B2CF9AE}" pid="5" name="TaxKeywordTaxHTField">
    <vt:lpwstr/>
  </property>
  <property fmtid="{D5CDD505-2E9C-101B-9397-08002B2CF9AE}" pid="6" name="Series Operations IDB">
    <vt:lpwstr>16;#Project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16;#Project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9;#Project Preparation, Planning and Design|29ca0c72-1fc4-435f-a09c-28585cb5eac9</vt:lpwstr>
  </property>
</Properties>
</file>