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dbg-my.sharepoint.com/personal/marcisp_iadb_org/Documents/Desktop/DATA.IDB/DATA.IDB/Docs/Marcelo Perez/BR-L1328/PA 's/"/>
    </mc:Choice>
  </mc:AlternateContent>
  <xr:revisionPtr revIDLastSave="2" documentId="8_{E27F2227-3863-4DED-B74C-CEE223E85676}" xr6:coauthVersionLast="47" xr6:coauthVersionMax="47" xr10:uidLastSave="{73EC66BE-9F00-44A3-A90F-E7856C9E0AA7}"/>
  <bookViews>
    <workbookView xWindow="-108" yWindow="-108" windowWidth="23256" windowHeight="12576" xr2:uid="{00000000-000D-0000-FFFF-FFFF00000000}"/>
  </bookViews>
  <sheets>
    <sheet name="3-Detalhe Plano de Aquisições" sheetId="1" r:id="rId1"/>
    <sheet name="Instruções" sheetId="4" state="hidden" r:id="rId2"/>
    <sheet name="Taxa Câmbio" sheetId="5" state="hidden" r:id="rId3"/>
  </sheets>
  <definedNames>
    <definedName name="_xlnm._FilterDatabase" localSheetId="0" hidden="1">'3-Detalhe Plano de Aquisições'!$A$41:$AA$88</definedName>
    <definedName name="_xlnm._FilterDatabase" localSheetId="1" hidden="1">Instruções!$A$65:$B$72</definedName>
    <definedName name="_xlnm.Print_Area" localSheetId="0">'3-Detalhe Plano de Aquisições'!$A$2:$U$193</definedName>
    <definedName name="Status" localSheetId="1">Instruções!$B$24:$B$37</definedName>
    <definedName name="Status">Instruções!$B$24:$B$37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8" i="1" l="1"/>
  <c r="J125" i="1" l="1"/>
  <c r="E175" i="1" l="1"/>
  <c r="G150" i="1" l="1"/>
  <c r="J53" i="1"/>
  <c r="J51" i="1" l="1"/>
  <c r="L53" i="1"/>
  <c r="L51" i="1"/>
  <c r="I69" i="1" l="1"/>
  <c r="I64" i="1"/>
  <c r="J48" i="1"/>
  <c r="L48" i="1"/>
  <c r="I88" i="1" l="1"/>
  <c r="T37" i="1"/>
  <c r="H163" i="1" l="1"/>
  <c r="G159" i="1"/>
  <c r="L104" i="1"/>
  <c r="L65" i="1"/>
  <c r="L29" i="1"/>
  <c r="J29" i="1"/>
  <c r="J65" i="1" l="1"/>
  <c r="J104" i="1"/>
  <c r="J67" i="1"/>
  <c r="L67" i="1"/>
  <c r="J68" i="1"/>
  <c r="L68" i="1"/>
  <c r="J69" i="1"/>
  <c r="L69" i="1"/>
  <c r="J70" i="1"/>
  <c r="L70" i="1"/>
  <c r="J71" i="1"/>
  <c r="L71" i="1"/>
  <c r="L136" i="1" l="1"/>
  <c r="J136" i="1"/>
  <c r="J138" i="1" l="1"/>
  <c r="L138" i="1"/>
  <c r="H47" i="1" l="1"/>
  <c r="J34" i="1" l="1"/>
  <c r="L33" i="1"/>
  <c r="J28" i="1"/>
  <c r="T108" i="1"/>
  <c r="T142" i="1"/>
  <c r="L34" i="1" l="1"/>
  <c r="J33" i="1"/>
  <c r="J47" i="1"/>
  <c r="L47" i="1"/>
  <c r="L58" i="1" l="1"/>
  <c r="L59" i="1"/>
  <c r="J59" i="1" l="1"/>
  <c r="L97" i="1" l="1"/>
  <c r="L99" i="1" l="1"/>
  <c r="J97" i="1"/>
  <c r="J98" i="1" l="1"/>
  <c r="J99" i="1"/>
  <c r="L98" i="1"/>
  <c r="I159" i="1" l="1"/>
  <c r="K159" i="1"/>
  <c r="L102" i="1"/>
  <c r="J102" i="1"/>
  <c r="L101" i="1"/>
  <c r="J101" i="1"/>
  <c r="L100" i="1"/>
  <c r="J100" i="1"/>
  <c r="I150" i="1" l="1"/>
  <c r="K150" i="1"/>
  <c r="L133" i="1"/>
  <c r="J133" i="1"/>
  <c r="J131" i="1"/>
  <c r="J132" i="1"/>
  <c r="J130" i="1" l="1"/>
  <c r="L130" i="1"/>
  <c r="L122" i="1"/>
  <c r="J122" i="1"/>
  <c r="L131" i="1"/>
  <c r="L132" i="1" l="1"/>
  <c r="I158" i="1" l="1"/>
  <c r="K158" i="1"/>
  <c r="K149" i="1" l="1"/>
  <c r="K151" i="1"/>
  <c r="I149" i="1"/>
  <c r="I151" i="1"/>
  <c r="L120" i="1"/>
  <c r="L125" i="1"/>
  <c r="L126" i="1"/>
  <c r="L127" i="1"/>
  <c r="L128" i="1"/>
  <c r="L129" i="1"/>
  <c r="J129" i="1"/>
  <c r="J120" i="1"/>
  <c r="J126" i="1"/>
  <c r="J127" i="1"/>
  <c r="J128" i="1"/>
  <c r="L95" i="1"/>
  <c r="J95" i="1"/>
  <c r="L49" i="1"/>
  <c r="L54" i="1"/>
  <c r="L57" i="1"/>
  <c r="L64" i="1"/>
  <c r="J49" i="1"/>
  <c r="J54" i="1"/>
  <c r="J57" i="1"/>
  <c r="J58" i="1"/>
  <c r="J64" i="1"/>
  <c r="L27" i="1" l="1"/>
  <c r="L28" i="1"/>
  <c r="L30" i="1"/>
  <c r="J27" i="1"/>
  <c r="J30" i="1"/>
  <c r="J72" i="1" l="1"/>
  <c r="L72" i="1"/>
  <c r="J135" i="1" l="1"/>
  <c r="L135" i="1"/>
  <c r="L52" i="1" l="1"/>
  <c r="J52" i="1"/>
  <c r="L50" i="1"/>
  <c r="J50" i="1"/>
  <c r="K162" i="1"/>
  <c r="I162" i="1"/>
  <c r="J16" i="1" l="1"/>
  <c r="L16" i="1"/>
  <c r="L44" i="1"/>
  <c r="J44" i="1"/>
  <c r="L79" i="1"/>
  <c r="J79" i="1"/>
  <c r="L17" i="1"/>
  <c r="J17" i="1"/>
  <c r="J23" i="1"/>
  <c r="L23" i="1"/>
  <c r="L46" i="1"/>
  <c r="J46" i="1"/>
  <c r="L32" i="1"/>
  <c r="J32" i="1"/>
  <c r="J86" i="1"/>
  <c r="L86" i="1"/>
  <c r="L22" i="1"/>
  <c r="J22" i="1"/>
  <c r="J80" i="1"/>
  <c r="L80" i="1"/>
  <c r="J123" i="1"/>
  <c r="L123" i="1"/>
  <c r="L106" i="1"/>
  <c r="J106" i="1"/>
  <c r="I147" i="1"/>
  <c r="G163" i="1"/>
  <c r="K147" i="1"/>
  <c r="J56" i="1"/>
  <c r="L56" i="1"/>
  <c r="L55" i="1"/>
  <c r="J55" i="1"/>
  <c r="J42" i="1"/>
  <c r="L42" i="1"/>
  <c r="L36" i="1"/>
  <c r="J36" i="1"/>
  <c r="J81" i="1"/>
  <c r="L81" i="1"/>
  <c r="J45" i="1"/>
  <c r="L45" i="1"/>
  <c r="L25" i="1"/>
  <c r="J25" i="1"/>
  <c r="L105" i="1"/>
  <c r="J105" i="1"/>
  <c r="K153" i="1"/>
  <c r="I153" i="1"/>
  <c r="J76" i="1"/>
  <c r="L76" i="1"/>
  <c r="J73" i="1"/>
  <c r="L73" i="1"/>
  <c r="J43" i="1"/>
  <c r="L43" i="1"/>
  <c r="L19" i="1"/>
  <c r="J19" i="1"/>
  <c r="L118" i="1"/>
  <c r="J118" i="1"/>
  <c r="I154" i="1"/>
  <c r="K154" i="1"/>
  <c r="K152" i="1"/>
  <c r="I152" i="1"/>
  <c r="I160" i="1"/>
  <c r="K160" i="1"/>
  <c r="J62" i="1"/>
  <c r="L62" i="1"/>
  <c r="J78" i="1"/>
  <c r="L78" i="1"/>
  <c r="L20" i="1"/>
  <c r="J20" i="1"/>
  <c r="L85" i="1"/>
  <c r="J85" i="1"/>
  <c r="L63" i="1"/>
  <c r="J63" i="1"/>
  <c r="J139" i="1"/>
  <c r="L139" i="1"/>
  <c r="J103" i="1"/>
  <c r="L103" i="1"/>
  <c r="L140" i="1"/>
  <c r="J140" i="1"/>
  <c r="J77" i="1"/>
  <c r="L77" i="1"/>
  <c r="J134" i="1"/>
  <c r="L134" i="1"/>
  <c r="J84" i="1"/>
  <c r="L84" i="1"/>
  <c r="L26" i="1"/>
  <c r="J26" i="1"/>
  <c r="K157" i="1"/>
  <c r="I157" i="1"/>
  <c r="K156" i="1"/>
  <c r="I156" i="1"/>
  <c r="I148" i="1"/>
  <c r="K148" i="1"/>
  <c r="L60" i="1"/>
  <c r="J60" i="1"/>
  <c r="J124" i="1"/>
  <c r="J35" i="1"/>
  <c r="K161" i="1"/>
  <c r="L141" i="1"/>
  <c r="J141" i="1"/>
  <c r="I161" i="1"/>
  <c r="I155" i="1"/>
  <c r="K155" i="1"/>
  <c r="L107" i="1"/>
  <c r="J107" i="1"/>
  <c r="J31" i="1"/>
  <c r="J24" i="1"/>
  <c r="L31" i="1"/>
  <c r="L82" i="1"/>
  <c r="L83" i="1"/>
  <c r="J82" i="1"/>
  <c r="J83" i="1"/>
  <c r="L24" i="1"/>
  <c r="J21" i="1"/>
  <c r="L21" i="1"/>
  <c r="K163" i="1" l="1"/>
  <c r="L18" i="1"/>
  <c r="J18" i="1"/>
  <c r="L87" i="1"/>
  <c r="J87" i="1"/>
  <c r="I163" i="1"/>
  <c r="L124" i="1"/>
  <c r="J121" i="1" l="1"/>
  <c r="L114" i="1"/>
  <c r="J114" i="1"/>
  <c r="J137" i="1"/>
  <c r="L137" i="1"/>
  <c r="I37" i="1"/>
  <c r="L15" i="1"/>
  <c r="J15" i="1"/>
  <c r="L117" i="1"/>
  <c r="J117" i="1"/>
  <c r="J119" i="1"/>
  <c r="L119" i="1"/>
  <c r="J113" i="1"/>
  <c r="L113" i="1"/>
  <c r="I142" i="1"/>
  <c r="G164" i="1" s="1"/>
  <c r="L75" i="1"/>
  <c r="J75" i="1"/>
  <c r="L121" i="1"/>
  <c r="L116" i="1"/>
  <c r="J116" i="1"/>
  <c r="J74" i="1"/>
  <c r="L74" i="1"/>
  <c r="J66" i="1"/>
  <c r="L66" i="1"/>
  <c r="G165" i="1" l="1"/>
  <c r="J37" i="1"/>
  <c r="C171" i="1"/>
  <c r="J115" i="1" l="1"/>
  <c r="C172" i="1" l="1"/>
  <c r="J142" i="1"/>
  <c r="I164" i="1" s="1"/>
  <c r="L115" i="1" l="1"/>
  <c r="L142" i="1" l="1"/>
  <c r="K164" i="1" s="1"/>
  <c r="D172" i="1"/>
  <c r="F172" i="1" l="1"/>
  <c r="L35" i="1" l="1"/>
  <c r="L37" i="1" l="1"/>
  <c r="D171" i="1"/>
  <c r="J94" i="1"/>
  <c r="F171" i="1" l="1"/>
  <c r="L94" i="1"/>
  <c r="J96" i="1"/>
  <c r="L96" i="1"/>
  <c r="J61" i="1"/>
  <c r="J88" i="1" s="1"/>
  <c r="C174" i="1" l="1"/>
  <c r="L61" i="1"/>
  <c r="L88" i="1" l="1"/>
  <c r="D174" i="1"/>
  <c r="F174" i="1" l="1"/>
  <c r="J93" i="1" l="1"/>
  <c r="J108" i="1" s="1"/>
  <c r="I165" i="1" s="1"/>
  <c r="C173" i="1"/>
  <c r="C175" i="1" s="1"/>
  <c r="L93" i="1"/>
  <c r="L108" i="1" s="1"/>
  <c r="D173" i="1" l="1"/>
  <c r="D175" i="1" s="1"/>
  <c r="K165" i="1"/>
  <c r="H165" i="1"/>
  <c r="F173" i="1" l="1"/>
</calcChain>
</file>

<file path=xl/sharedStrings.xml><?xml version="1.0" encoding="utf-8"?>
<sst xmlns="http://schemas.openxmlformats.org/spreadsheetml/2006/main" count="1341" uniqueCount="601">
  <si>
    <t>OBRAS</t>
  </si>
  <si>
    <t>Previsto</t>
  </si>
  <si>
    <t>Total</t>
  </si>
  <si>
    <t>Componente 1</t>
  </si>
  <si>
    <t>Componente 2</t>
  </si>
  <si>
    <t>Componente 3</t>
  </si>
  <si>
    <t>Ex-Post</t>
  </si>
  <si>
    <t>Ex-Ante</t>
  </si>
  <si>
    <t>Sistema Nacional</t>
  </si>
  <si>
    <t>Descrição adicional:</t>
  </si>
  <si>
    <t>Processo Cancelado</t>
  </si>
  <si>
    <t>ReLicitação</t>
  </si>
  <si>
    <t>Declaração de Licitação Deserta</t>
  </si>
  <si>
    <t>Processo em curso</t>
  </si>
  <si>
    <t>Licitação Pública Internacional em 2 etapas </t>
  </si>
  <si>
    <t>Quantidade de Lotes:</t>
  </si>
  <si>
    <t>Número de Processo:</t>
  </si>
  <si>
    <t xml:space="preserve">Montante Estimado </t>
  </si>
  <si>
    <t>Montante Estimado % BID:</t>
  </si>
  <si>
    <t>Montante Estimado em US$:</t>
  </si>
  <si>
    <t>Montante Estimado % Contrapartida:</t>
  </si>
  <si>
    <t>Método de Revisão (Selecionar uma das opções):</t>
  </si>
  <si>
    <t>Assinatura do Contrato</t>
  </si>
  <si>
    <t>BENS</t>
  </si>
  <si>
    <t>Unidade Executora:</t>
  </si>
  <si>
    <t>SERVIÇOS QUE NÃO SÃO DE CONSULTORIA</t>
  </si>
  <si>
    <t>CONSULTORIAS FIRMAS</t>
  </si>
  <si>
    <t>Número do Processo:</t>
  </si>
  <si>
    <t>Não Objeção aos  TDR da Atividade</t>
  </si>
  <si>
    <t>Quantidade Estimada de Consultores:</t>
  </si>
  <si>
    <t>CONSULTORIAS INDIVIDUAL</t>
  </si>
  <si>
    <t>Seleção Baseada na Qualificação do Consultor (SQC)</t>
  </si>
  <si>
    <t>Comparação de Qualificações (3 CV's)</t>
  </si>
  <si>
    <t>Numero PRISM</t>
  </si>
  <si>
    <t>Status</t>
  </si>
  <si>
    <t>Revisão/Supervisão</t>
  </si>
  <si>
    <t xml:space="preserve">Metodos </t>
  </si>
  <si>
    <t>Bens, obras e Serviços</t>
  </si>
  <si>
    <t>Consultoria Individual</t>
  </si>
  <si>
    <t>Contrato em Execução</t>
  </si>
  <si>
    <t>Pregão eletronico/Ata</t>
  </si>
  <si>
    <t>Procesos com 100% de contrapartida</t>
  </si>
  <si>
    <t>Publicação  Manifestação de Interesse</t>
  </si>
  <si>
    <t>BRASIL</t>
  </si>
  <si>
    <t>Assinatura Contrato</t>
  </si>
  <si>
    <t>Selecionar no menu suspenso</t>
  </si>
  <si>
    <t>Categoria</t>
  </si>
  <si>
    <t xml:space="preserve">Instrucções Gerais </t>
  </si>
  <si>
    <t>Consultoria firmas e Capacitacão</t>
  </si>
  <si>
    <t>Objeto</t>
  </si>
  <si>
    <t>Datas Estimadas</t>
  </si>
  <si>
    <t>Unidade Executora*</t>
  </si>
  <si>
    <t>Montante Estimado *</t>
  </si>
  <si>
    <t>Componente/Categoria :*</t>
  </si>
  <si>
    <t>Método de Revisão (Selecionar uma das opções):*</t>
  </si>
  <si>
    <t>Datas Estimadas*</t>
  </si>
  <si>
    <t>Publicação do Anúncio/Convite</t>
  </si>
  <si>
    <t>Categoria/ Componente</t>
  </si>
  <si>
    <t xml:space="preserve"> O novo formato de Plano de Aquisições para as operações financiadas pelo BID tem como objetivo facilitar o preenchimento, padronização e coleta de informações com a utilização de menus suspensos em varias colunas. Por favor seguir as instruções e opções disponiveis:</t>
  </si>
  <si>
    <t>Seleção Baseada na Qualidade e Custo  (SBQC)</t>
  </si>
  <si>
    <t>Seleção Baseada na Qualidade  (SBQ)</t>
  </si>
  <si>
    <t>Contratação Direta (CD)</t>
  </si>
  <si>
    <t>Seleção Baseada no Menor Custo  (SBMC)</t>
  </si>
  <si>
    <t>Seleção Baseado em Orçamento Fixo (SBOF)</t>
  </si>
  <si>
    <t>Sistema Nacional (SN)</t>
  </si>
  <si>
    <t>Licitação Pública Internacional (LPI)</t>
  </si>
  <si>
    <t>Licitação Pública Nacional (LPN)</t>
  </si>
  <si>
    <t>Comparação de Preços (CP)</t>
  </si>
  <si>
    <t>Metodos de licitação nacional</t>
  </si>
  <si>
    <t>Pregão Presencial</t>
  </si>
  <si>
    <t>Ata de registro de preços</t>
  </si>
  <si>
    <t>Tomada de preços</t>
  </si>
  <si>
    <t>Carta convite</t>
  </si>
  <si>
    <t>Exemplos</t>
  </si>
  <si>
    <t>Seleção Baseada na Qualidade e Custo (SBQC)</t>
  </si>
  <si>
    <t xml:space="preserve">Comparação de Qualificações (3 CV's) </t>
  </si>
  <si>
    <t>Comentários - para Sistema Nacional incluir modalidade de licitação</t>
  </si>
  <si>
    <t>Rejeição de todas as propostas</t>
  </si>
  <si>
    <t>Seleção Baseada na Qualidade (SBQ)</t>
  </si>
  <si>
    <t>Colocar "sistema nacional" na coluna de método e na coluna de revisão/supervisão + indicar o método (pregão eletrônico ou ata de registro de preços) na coluna de "comentário". Não serão aceitos os processos usando um sistema nacional com revisão ex-ante nem ex-post</t>
  </si>
  <si>
    <t>Colocar "sistema nacional" na coluna de método e na coluna de revisão/supervisão + indicar o método e "contrapartida"' na coluna" "comentário"</t>
  </si>
  <si>
    <t>Objeto principal da licitação</t>
  </si>
  <si>
    <t>Descrição Adicional</t>
  </si>
  <si>
    <t>Complementar as informações do objeto</t>
  </si>
  <si>
    <t xml:space="preserve">Instruções </t>
  </si>
  <si>
    <t>colocar o Nº de componente associado</t>
  </si>
  <si>
    <t>Contrato Concluído</t>
  </si>
  <si>
    <t>Contrato concluído</t>
  </si>
  <si>
    <t>Licitação  Internacional Limitada (LIL)</t>
  </si>
  <si>
    <t>Licitação Pública Internacional com Pré-qualificação</t>
  </si>
  <si>
    <t>Atividade</t>
  </si>
  <si>
    <t>número da contratação ou aquisição no PA</t>
  </si>
  <si>
    <t>Pregão Eletrônico</t>
  </si>
  <si>
    <t>Concorrencia Pública Nacional</t>
  </si>
  <si>
    <t>Programa de Aceleração do Desenvolvimento da Educação do Amazonas - PADEAM</t>
  </si>
  <si>
    <t>Contrato de Empréstimo: 2992/OC-BR</t>
  </si>
  <si>
    <t>1.1</t>
  </si>
  <si>
    <t>1.2</t>
  </si>
  <si>
    <t>1.3</t>
  </si>
  <si>
    <t>1.4</t>
  </si>
  <si>
    <t>1.5</t>
  </si>
  <si>
    <t>Município de Codajás</t>
  </si>
  <si>
    <t>1.6</t>
  </si>
  <si>
    <t>1.7</t>
  </si>
  <si>
    <t>1.8</t>
  </si>
  <si>
    <t>1.9</t>
  </si>
  <si>
    <t>1.10</t>
  </si>
  <si>
    <t>1.11</t>
  </si>
  <si>
    <t>1.12</t>
  </si>
  <si>
    <t>Número PRISM</t>
  </si>
  <si>
    <t>Cidade de Manaus</t>
  </si>
  <si>
    <t>Cidade de Manaus e Municípios do Amazonas</t>
  </si>
  <si>
    <t>1.13</t>
  </si>
  <si>
    <t>1.14</t>
  </si>
  <si>
    <t>1.15</t>
  </si>
  <si>
    <t>BR-3128</t>
  </si>
  <si>
    <t>BR-3615</t>
  </si>
  <si>
    <t>BR-3473</t>
  </si>
  <si>
    <t>BR-3719</t>
  </si>
  <si>
    <t>BR-3718</t>
  </si>
  <si>
    <t>BR-3720</t>
  </si>
  <si>
    <t>BR-3613</t>
  </si>
  <si>
    <t>Montante Estimado em US$ BID:</t>
  </si>
  <si>
    <t>Montante Estimado  em US$ Contrapartida:</t>
  </si>
  <si>
    <t>Data</t>
  </si>
  <si>
    <t>Taxa de Compra</t>
  </si>
  <si>
    <t>Aquisição de equipamentos de Tecnologia da Informação (Lote 1)</t>
  </si>
  <si>
    <t>Aquisição de equipamentos de Tecnologia da Informação (Lote 2)</t>
  </si>
  <si>
    <t>Aquisição de mobiliário e equipamentos UG-PADEAM</t>
  </si>
  <si>
    <t>2.1</t>
  </si>
  <si>
    <t>2.2</t>
  </si>
  <si>
    <t>2.3</t>
  </si>
  <si>
    <t>2.4</t>
  </si>
  <si>
    <t>2.5</t>
  </si>
  <si>
    <t>2.6</t>
  </si>
  <si>
    <t>2.7</t>
  </si>
  <si>
    <t>2.8</t>
  </si>
  <si>
    <t>2.9</t>
  </si>
  <si>
    <t>2.10</t>
  </si>
  <si>
    <t>2.11</t>
  </si>
  <si>
    <t>Antena parabólica; Rádio Transmissor;  roteador satélite</t>
  </si>
  <si>
    <t>Sistema: Windows 8, 64 bits; Versão: Em português, fornecido com CD de instalação e licença.</t>
  </si>
  <si>
    <t>Computador de rede de dados com solução integrada de roteamento e segurança , Switch.</t>
  </si>
  <si>
    <t>Moveis para Adm Padeam</t>
  </si>
  <si>
    <t>Aplicação das provas SADEAM 2015</t>
  </si>
  <si>
    <t xml:space="preserve">Aplicação das provas SADEAM / TIKUNA </t>
  </si>
  <si>
    <t>Locação de veículo</t>
  </si>
  <si>
    <t>3.1</t>
  </si>
  <si>
    <t>3.2</t>
  </si>
  <si>
    <t>3.3</t>
  </si>
  <si>
    <t>3.4</t>
  </si>
  <si>
    <t>3.5</t>
  </si>
  <si>
    <t>BR-11833</t>
  </si>
  <si>
    <t>4.1</t>
  </si>
  <si>
    <t>4.2</t>
  </si>
  <si>
    <t>4.3</t>
  </si>
  <si>
    <t>4.4</t>
  </si>
  <si>
    <t>4.5</t>
  </si>
  <si>
    <t>4.6</t>
  </si>
  <si>
    <t>4.7</t>
  </si>
  <si>
    <t>4.8</t>
  </si>
  <si>
    <t>4.9</t>
  </si>
  <si>
    <t>4.10</t>
  </si>
  <si>
    <t>4.11</t>
  </si>
  <si>
    <t>4.12</t>
  </si>
  <si>
    <t>4.13</t>
  </si>
  <si>
    <t>4.14</t>
  </si>
  <si>
    <t>4.15</t>
  </si>
  <si>
    <t>4.16</t>
  </si>
  <si>
    <t>4.17</t>
  </si>
  <si>
    <t>4.18</t>
  </si>
  <si>
    <t>Supervisão de obras</t>
  </si>
  <si>
    <t>Consultoria reformulação projeto reforço e correção de fluxo escolar</t>
  </si>
  <si>
    <t>Consultoria para desenho sistema de coaching para docentes e gestores</t>
  </si>
  <si>
    <t>Avaliação de impacto  (linha de base)</t>
  </si>
  <si>
    <t>Avaliação ensino integral (modelo e linha de base)</t>
  </si>
  <si>
    <t>Consultoria para implantação do sistema de coaching para docentes e gestores</t>
  </si>
  <si>
    <t>Desenvolvimento AVA</t>
  </si>
  <si>
    <t>5.1</t>
  </si>
  <si>
    <t>5.2</t>
  </si>
  <si>
    <t>5.3</t>
  </si>
  <si>
    <t>5.4</t>
  </si>
  <si>
    <t>5.5</t>
  </si>
  <si>
    <t>Administração do Projeto</t>
  </si>
  <si>
    <t>BR-11555</t>
  </si>
  <si>
    <t>BR-11556</t>
  </si>
  <si>
    <t>5.6</t>
  </si>
  <si>
    <t>5.7</t>
  </si>
  <si>
    <t>5.8</t>
  </si>
  <si>
    <t>5.9</t>
  </si>
  <si>
    <t>Desenho da avaliação de impacto CEMEAM</t>
  </si>
  <si>
    <t>Desenho Estrutura Unidade Analises Estatisticas Educacionais</t>
  </si>
  <si>
    <t>Consultoria Individual para acompanhamento e implementação da ferramenta Google</t>
  </si>
  <si>
    <t>Customizaçao, implantacao, treinamento e suporte SIGPRO</t>
  </si>
  <si>
    <t>PADEAM</t>
  </si>
  <si>
    <t>Consultoria de apoio a Engenharia</t>
  </si>
  <si>
    <t>5.10</t>
  </si>
  <si>
    <t>5.11</t>
  </si>
  <si>
    <t>Consultoria individual para prestação de serviços de apoio e assessoramento técnico especializado em aspectos financeiros, contábeis e institucionais à  UGP</t>
  </si>
  <si>
    <t>Elaboração Projeto Executivo para adaptação das escolas Regulares em Tempo Integral</t>
  </si>
  <si>
    <t>4.19</t>
  </si>
  <si>
    <t>4.20</t>
  </si>
  <si>
    <t>Consultoria para realização da avaliação intermediária do Programa</t>
  </si>
  <si>
    <t xml:space="preserve"> Cotação do dólar </t>
  </si>
  <si>
    <t>4.21</t>
  </si>
  <si>
    <t>Construção da nova sede do CEMEAM</t>
  </si>
  <si>
    <t>Desenvolvimento, implantação, treinamento para uso e manutenção de SIGEAM/SEDUC</t>
  </si>
  <si>
    <t>Licitação em Curso</t>
  </si>
  <si>
    <t>Seleção em Curso</t>
  </si>
  <si>
    <t>Adjudicado/Homologado</t>
  </si>
  <si>
    <t>Contrato Suspenso</t>
  </si>
  <si>
    <t>2.13</t>
  </si>
  <si>
    <t xml:space="preserve">Elaboração de projeto Executivo para construção da nova sede do Centro de Mídias </t>
  </si>
  <si>
    <t>3.6</t>
  </si>
  <si>
    <t>3.7</t>
  </si>
  <si>
    <t>Contratação de Empresa de Banda Larga Fixa para a UG-PADEAM</t>
  </si>
  <si>
    <t>Contratação de Empresa especializada em digitalização, organização e arquivamento de Documentos da UG-PADEAM</t>
  </si>
  <si>
    <t>5.12</t>
  </si>
  <si>
    <t>5.13</t>
  </si>
  <si>
    <t>Consultoria individual especializada para prestar assessoria técnica, orientar, assistir e apoiar a UGP/PADEAM, nos aspectos de engenharia e aquisições</t>
  </si>
  <si>
    <t>Consultoria individual para prestação de serviços de apoio e assessoramento técnico especializado nos aspectos pedagogicos do Programa</t>
  </si>
  <si>
    <t>TIKUNA [BASE CURRICULAR INDIGENA, MATRIZ REFERÊNCIA, ELABORAÇÃO DOS ITENS, ITENS PARA PRÉ-TESTAGEM, PRÉ-TESTAGEM]</t>
  </si>
  <si>
    <t xml:space="preserve">Piloto das provas SADEAM/TIKUNA </t>
  </si>
  <si>
    <t>Piloto das provas SADEAM</t>
  </si>
  <si>
    <t>[ITENS E PRÉ-TESTAGEM SADEAM: CONSTRUÇÃO ITENS; PRÉ-TESTAGEM, BANCO DE ITENS SELECIONADOS PARA APLICAÇÃO]</t>
  </si>
  <si>
    <t>3.8</t>
  </si>
  <si>
    <t>3.9</t>
  </si>
  <si>
    <t>3.10</t>
  </si>
  <si>
    <t>Novo Processo</t>
  </si>
  <si>
    <t>Projeto BR-L1328</t>
  </si>
  <si>
    <t>Adaptação de 17 Escolas Regulares em Tempo Integral</t>
  </si>
  <si>
    <t>Elaboração Projeto Executivo para adaptação de escolas Regulares em Tempo Integral</t>
  </si>
  <si>
    <t>Supervisão de Obras  para adaptação de escolas Regulares em Tempo Integral</t>
  </si>
  <si>
    <t>Consultoria individual para prestação de serviços de apoio e assessoramento técnico em aspectos de planejamento e aquisições à UGP</t>
  </si>
  <si>
    <t>Aquisição de veículo</t>
  </si>
  <si>
    <t>Adm Padeam</t>
  </si>
  <si>
    <t>Aquisição de equipamentos de processamento de dados para UG-PADEAM</t>
  </si>
  <si>
    <t>Aquisição de mobiliário para UG-PADEAM</t>
  </si>
  <si>
    <t>2.14</t>
  </si>
  <si>
    <t>2.15</t>
  </si>
  <si>
    <t>1.16</t>
  </si>
  <si>
    <t>2.16</t>
  </si>
  <si>
    <t>Aquisição de servidor de rede para a UGP/PADEAM</t>
  </si>
  <si>
    <t>2.17</t>
  </si>
  <si>
    <t>Aquisição de mobiliário e equipamentos CETI's 9,10, 11 e 12</t>
  </si>
  <si>
    <t>2.12</t>
  </si>
  <si>
    <t>Construção de CETI 1</t>
  </si>
  <si>
    <t>Construção de CETI 2</t>
  </si>
  <si>
    <t>Construção de CETI 3</t>
  </si>
  <si>
    <t>Construção de CETI 4</t>
  </si>
  <si>
    <t>Construção de CETI 5</t>
  </si>
  <si>
    <t>Construção de CETI 6</t>
  </si>
  <si>
    <t>Construção de CETI 7</t>
  </si>
  <si>
    <t>Construção de CETI 8</t>
  </si>
  <si>
    <t>Construção de CETI 9</t>
  </si>
  <si>
    <t>Ocultar</t>
  </si>
  <si>
    <r>
      <t xml:space="preserve">Método 
</t>
    </r>
    <r>
      <rPr>
        <b/>
        <i/>
        <sz val="11"/>
        <color indexed="9"/>
        <rFont val="Calibri"/>
        <family val="2"/>
      </rPr>
      <t>(Selecionar uma das Opções)</t>
    </r>
    <r>
      <rPr>
        <b/>
        <sz val="11"/>
        <color indexed="9"/>
        <rFont val="Calibri"/>
        <family val="2"/>
      </rPr>
      <t>:*</t>
    </r>
  </si>
  <si>
    <t>Construção de CETI 13</t>
  </si>
  <si>
    <t>Construção de CETI 12</t>
  </si>
  <si>
    <t>Construção de CETI 11</t>
  </si>
  <si>
    <t>Construção de CETI 10</t>
  </si>
  <si>
    <t>1.17</t>
  </si>
  <si>
    <t xml:space="preserve">    Componente/Categoria :*</t>
  </si>
  <si>
    <t>Aquisição Cancelada</t>
  </si>
  <si>
    <t>Nova Aquisição/Prevista</t>
  </si>
  <si>
    <t>Municípios do Amazonas</t>
  </si>
  <si>
    <t>Construção de 06 (seis) CETIs de tipologia para 12 salas</t>
  </si>
  <si>
    <t>1.18</t>
  </si>
  <si>
    <t>3.11</t>
  </si>
  <si>
    <t>3.12</t>
  </si>
  <si>
    <t>Sistema de Avaliação do Desempenho Educacional do Amazonas - SADEAM 2019</t>
  </si>
  <si>
    <t>Contratação direta</t>
  </si>
  <si>
    <t xml:space="preserve">Consultoria para avaliação e desenho de proposta pedagógica e operativa de educação de tempo integral no ensino médio </t>
  </si>
  <si>
    <t>Consultoria para revisão, análise e implantação de novos fluxos e procedimentos para os principais macroprocessos da rede estadual de educaçao do Amazonas</t>
  </si>
  <si>
    <t>Consultoria para prestação de serviços de mão de obra com suporte e apoio técnico operacional para UG-PADEAM</t>
  </si>
  <si>
    <t>4.23</t>
  </si>
  <si>
    <t>4.24</t>
  </si>
  <si>
    <t>4.25</t>
  </si>
  <si>
    <t>4.26</t>
  </si>
  <si>
    <t>Estudos e Projetos para implantação de sistema de energia fotovoltaica nos CETI's</t>
  </si>
  <si>
    <t>Supervisão das obras de 06 CETI's de 12 salas</t>
  </si>
  <si>
    <t>Elaboração de projetos executivos e complementares para conclusão das obras e serviços do CETI do Município de Fonte Boa</t>
  </si>
  <si>
    <t>Elaboração de Projeto Executivo para reforma e adequação da sede da FUNTEC-AM</t>
  </si>
  <si>
    <t>4.22</t>
  </si>
  <si>
    <r>
      <t xml:space="preserve">Método 
</t>
    </r>
    <r>
      <rPr>
        <b/>
        <i/>
        <sz val="11"/>
        <color theme="0"/>
        <rFont val="Calibri"/>
        <family val="2"/>
      </rPr>
      <t>(Selecionar uma das Opções)</t>
    </r>
    <r>
      <rPr>
        <b/>
        <sz val="11"/>
        <color theme="0"/>
        <rFont val="Calibri"/>
        <family val="2"/>
      </rPr>
      <t>:*</t>
    </r>
  </si>
  <si>
    <t>C.I. Elisangela da Silva Bernardo</t>
  </si>
  <si>
    <t>Montante Estimado Licitação em R$:</t>
  </si>
  <si>
    <t>Obras de reforma e adaptação da sede da TV Cultura do Amazonas (FUNTEC)</t>
  </si>
  <si>
    <t>Abrange: 13 CETI's de 24 salas e 06 CETI's de 12 salas</t>
  </si>
  <si>
    <t>Aquisição de projetores para as Unidades Educacionais</t>
  </si>
  <si>
    <t>2.18</t>
  </si>
  <si>
    <t>2.19</t>
  </si>
  <si>
    <t>2.20</t>
  </si>
  <si>
    <t>2.21</t>
  </si>
  <si>
    <t>2.22</t>
  </si>
  <si>
    <t>2.23</t>
  </si>
  <si>
    <t>2.24</t>
  </si>
  <si>
    <t>Contrato Rescindido</t>
  </si>
  <si>
    <t>Reforma e adaptação dos espaços  administrativos da sede da SEDUC</t>
  </si>
  <si>
    <t>Construção de CETI 12, Obras remanescentes</t>
  </si>
  <si>
    <t>1.19</t>
  </si>
  <si>
    <t>1.20</t>
  </si>
  <si>
    <t>1.21</t>
  </si>
  <si>
    <t>Obra de drenagem no terreno para construção do CETI do  Município de Tabatinga (CP)</t>
  </si>
  <si>
    <t xml:space="preserve">Obras e equipamentos para implantação de sistema de energia fotovoltaica nos CETI's </t>
  </si>
  <si>
    <t>Aquisição de mobiliário e equipamentos para 03 CETI's</t>
  </si>
  <si>
    <t>Aquisição de mobiliário e equipamentos sede  CEMEAM</t>
  </si>
  <si>
    <t>BRB-3923</t>
  </si>
  <si>
    <t>Aquisição de equipamentos de tecnologia da informação para as Unidades Educacionais do Estado</t>
  </si>
  <si>
    <t>Aquisição de material didático kit pedagógico para alunos e Professores das Escolas da Rede Estadual de Ensino do Amazonas</t>
  </si>
  <si>
    <t>Aquisição de Uniformes para os Alunos da Rede Estadual de Ensino do Amazonas</t>
  </si>
  <si>
    <t>Kit escolar fardamento</t>
  </si>
  <si>
    <t>Aquisição de serviços gráficos para UG-PADEAM</t>
  </si>
  <si>
    <t>Consultoria para desenho de sistema de assessoria pedagógica permanente escolas  prioritárias</t>
  </si>
  <si>
    <t>BR-12006</t>
  </si>
  <si>
    <t>Consultoria para avaliação do ensino mediado (CEMEAM-SEEPMT)</t>
  </si>
  <si>
    <t>01.01.040101.00000037.2018</t>
  </si>
  <si>
    <t>Consultoria para Implantação de sistema de assessoria pedagógica permanente escolas prioritárias</t>
  </si>
  <si>
    <t>Elaboração de Projetos Executivos para Implantação de 06 novos CETI's de 12 salas</t>
  </si>
  <si>
    <t>5.14</t>
  </si>
  <si>
    <t>5.15</t>
  </si>
  <si>
    <t>Desenho da avaliação de impacto pedagógico CEMEAM</t>
  </si>
  <si>
    <t>Mobiliario para a Rede Estadual de Ensino do Amazonas</t>
  </si>
  <si>
    <t>3.13</t>
  </si>
  <si>
    <t>Adequação dos espaços da sede da Unidade Gestora UG-PADEAM</t>
  </si>
  <si>
    <t>2.25</t>
  </si>
  <si>
    <t>INFORMAÇÃO PARA PREENCHIMENTO INICIAL DO PLANO DE AQUISIÇÕES (EM CURSO E/OU ÚLTIMO APRESENTADO)</t>
  </si>
  <si>
    <t>*: Campos obrigatorios</t>
  </si>
  <si>
    <t>Ano</t>
  </si>
  <si>
    <t>Descrição</t>
  </si>
  <si>
    <t>1 Adiantamento</t>
  </si>
  <si>
    <t>2 Adiantamento</t>
  </si>
  <si>
    <t>3 Adiantamento</t>
  </si>
  <si>
    <t>4 Adiantamento</t>
  </si>
  <si>
    <t>5 Adiantamento</t>
  </si>
  <si>
    <t>1.22</t>
  </si>
  <si>
    <t xml:space="preserve">Aquisição de Kits tecnológicos para implantação dos 150 pontos de acesso CEMEAM </t>
  </si>
  <si>
    <r>
      <t xml:space="preserve">Aquisição de mobiliário e equipamentos para </t>
    </r>
    <r>
      <rPr>
        <sz val="11"/>
        <rFont val="Calibri"/>
        <family val="2"/>
        <scheme val="minor"/>
      </rPr>
      <t xml:space="preserve"> 150 pontos de acesso CEMEAM</t>
    </r>
  </si>
  <si>
    <t>Aquisição de 300 microcomputadores para a SEDUC</t>
  </si>
  <si>
    <t>Equipamentos tecnológicos para TV Cultura do Amazonas (FUNTEC)</t>
  </si>
  <si>
    <t xml:space="preserve">CÂMERA  WEBCAM HD, IMPRESSORA </t>
  </si>
  <si>
    <t xml:space="preserve">MICROFONE, ESTABILIZADOR  NO BREAK, ARMÁRIO DE AÇO </t>
  </si>
  <si>
    <t xml:space="preserve">Contratação de Empresa para Comunicação das Ações da UG-PADEAM. </t>
  </si>
  <si>
    <t xml:space="preserve">Serviços Especializados na área de Comunicação Social com Gerenciamento de Redes Sociais. </t>
  </si>
  <si>
    <t>3.14</t>
  </si>
  <si>
    <t>Sistema de Avaliação do Desempenho Educacional do Amazonas - SADEAM 2020</t>
  </si>
  <si>
    <t>BR-3854</t>
  </si>
  <si>
    <t>BR-3827</t>
  </si>
  <si>
    <t>Sistema Nacinal -SN</t>
  </si>
  <si>
    <t>BR-3897</t>
  </si>
  <si>
    <t>BRB-3922</t>
  </si>
  <si>
    <t>2 e 3</t>
  </si>
  <si>
    <t>L.F.C LIMA CT 022/2019</t>
  </si>
  <si>
    <t>2.26</t>
  </si>
  <si>
    <t>Hospedagem, suporte e manutenção SIGPRO/PADEAM</t>
  </si>
  <si>
    <t>BR-11973</t>
  </si>
  <si>
    <t>Aquisição de Kits VSAT para implantação de 150 pontos de acesso CEMEAM</t>
  </si>
  <si>
    <t>Aquisição de mobiliário e equipamentos para  150 pontos de acesso CEMEAM</t>
  </si>
  <si>
    <t>Aquisição de sistemas operacionais para 150 pontos de acesso CEMEAM</t>
  </si>
  <si>
    <t>Consultoria para Implantar proposta de oferta do ensino médio em tempo integral</t>
  </si>
  <si>
    <t>Aquisições Estações de Trabalho: Computadores</t>
  </si>
  <si>
    <t>Utensilios de cozinha (incluindo kit merenda) para a Rede Estadual de Ensino do Amazonas</t>
  </si>
  <si>
    <t>Consultoria para implantação do projeto reforço e correção de fluxo escolar</t>
  </si>
  <si>
    <t>01.01.040101.00000036.2018</t>
  </si>
  <si>
    <t xml:space="preserve">Implantação do ambiente multi-instrucional na Rede Estadual de Ensino do Amazonas   </t>
  </si>
  <si>
    <t>3.15</t>
  </si>
  <si>
    <t>Implantação do projeto de correção de fluxo escolar</t>
  </si>
  <si>
    <t>011.20749/2016</t>
  </si>
  <si>
    <t>PLANO DE AQUISIÇÕES (PA)</t>
  </si>
  <si>
    <t>Taxa de Compra Estimado (R$)</t>
  </si>
  <si>
    <t>Aquisição de kits tecnológicos, materiais laboratoriais, materiais paradidáticos (livros), equipamentos laboratoriais, impressora 3D, licença de software e capacitação continuada a distância e presencial para implantação de projeto de ambiente de recursos multi-instrucionais</t>
  </si>
  <si>
    <t>4.27</t>
  </si>
  <si>
    <t>4.28</t>
  </si>
  <si>
    <t>Seleção Direta (SD)</t>
  </si>
  <si>
    <t>Total Consultoria Individual</t>
  </si>
  <si>
    <t>Total Consultoria Firmas</t>
  </si>
  <si>
    <t>Total Serviços que não são de consultoria</t>
  </si>
  <si>
    <t>Total de Bens</t>
  </si>
  <si>
    <t>Total de Obras</t>
  </si>
  <si>
    <t>Total Consultoria (Firma e Individual)</t>
  </si>
  <si>
    <t>Tota do Plano de Aquisições</t>
  </si>
  <si>
    <t>Consultoria especializada para implementação de modelo de gestão na educação pública do Amazonas para melhoria dos indicadores educacionais</t>
  </si>
  <si>
    <t>Atualizado por: Consultoria Planejamento</t>
  </si>
  <si>
    <t xml:space="preserve">Aquisição de Materiais e Equipamentos de Enfermaria, Gabinete Odotológico, Material Esportivo e Instrumentos Musicais para CETIs </t>
  </si>
  <si>
    <t xml:space="preserve">Município de Urucará </t>
  </si>
  <si>
    <t>Aquisição de Materiais e Instrumentos Musicais (FANFARRA E SALA DE MÚSICA)</t>
  </si>
  <si>
    <t>2.27</t>
  </si>
  <si>
    <t>Aquisição de mobiliário e equipamentos CETI's  4, 5, 6, 7, 8, 9, 10, 11 e 12</t>
  </si>
  <si>
    <t>2.28</t>
  </si>
  <si>
    <t>2.29</t>
  </si>
  <si>
    <t>Ações de Combate ao COVIDE-19 CD 01/2020 - CT 020/2020: PV COMERCIO ATACADISTA DE MAQUINAS E EQUIPAMENTOS EIRELI</t>
  </si>
  <si>
    <t>Ações de Combate ao COVIDE-19 CD 01/2020 - CT 021/2020: PRIMECARE COMERCIO DE MEDICAMENTOS E MATERIAIS HOSPITALARES EIREL</t>
  </si>
  <si>
    <t>Ações de Combate ao COVIDE-19 CD 01/2020 - CT CT 022/2020: MÁRCIA DIAS TRIBUZY</t>
  </si>
  <si>
    <t>Consultoria individual para prestação de serviços de apoio e assessoramento técnico em aspectos de planejamento à UGP</t>
  </si>
  <si>
    <t>Consultoria individual para prestação de serviços de apoio e assessoramento técnico especializado em aspectos financeiros e contábeis  à  UGP</t>
  </si>
  <si>
    <r>
      <t xml:space="preserve">Aquisição de materiais para combate ao COVIDE-19: </t>
    </r>
    <r>
      <rPr>
        <sz val="12"/>
        <rFont val="Calibri"/>
        <family val="2"/>
        <scheme val="minor"/>
      </rPr>
      <t>Máscara N95 descartável, Máscara N95 descartável com respirador</t>
    </r>
  </si>
  <si>
    <r>
      <t xml:space="preserve">Aquisição de materiais para combate ao COVIDE-19: </t>
    </r>
    <r>
      <rPr>
        <sz val="12"/>
        <rFont val="Calibri"/>
        <family val="2"/>
        <scheme val="minor"/>
      </rPr>
      <t xml:space="preserve"> luva de procedimento,  Avental Descartável, Touca Turbante e Sapatilha Descartável</t>
    </r>
  </si>
  <si>
    <r>
      <t>Aquisição de materiais para combate ao COVIDE-19: Álcool etilico 70</t>
    </r>
    <r>
      <rPr>
        <vertAlign val="superscript"/>
        <sz val="12"/>
        <rFont val="Calibri"/>
        <family val="2"/>
        <scheme val="minor"/>
      </rPr>
      <t>0</t>
    </r>
    <r>
      <rPr>
        <sz val="12"/>
        <rFont val="Calibri"/>
        <family val="2"/>
        <scheme val="minor"/>
      </rPr>
      <t xml:space="preserve"> Gl, Máscara descartável 3 camadas</t>
    </r>
  </si>
  <si>
    <t>Aquisição de materiais EPIs  para combate ao COVIDE-19</t>
  </si>
  <si>
    <t>Aquisição de materiais EPIs  para combate ao COVIDE-20</t>
  </si>
  <si>
    <t>Aquisição de materiais EPIs  para combate ao COVIDE-21</t>
  </si>
  <si>
    <t>Ações de Combate ao COVIDE-19 CP 02/2020 - TC 030/2020 - Márcia Dias Tribuzy</t>
  </si>
  <si>
    <t>Ações de Combate ao COVIDE-21  CP 02/2020 - TC 032/2020 - SG Comércio e Serviços</t>
  </si>
  <si>
    <t xml:space="preserve">Aquisição de materiais e insumos para proteção, prevenção e combate a disseminação do virus COVID-19 no processo de retorno das aulas presenciais da rede estadual de educação do Amazonas Máscara de tecido, protetor facial, álcool em gel, álcool líquido, sabonete líquido, papel toalha, dispenser para álcool, dispenser para sabonete líquido, dispenser para papel toalha, totem para álcool em gel, tapete sanitizante, termômetro, luva e avental. </t>
  </si>
  <si>
    <t>LPN 003/2020 -TC 064/2020 - Nilcatex</t>
  </si>
  <si>
    <t>LPN 003/2020 -TC 065/2020 - A P Sarubbi</t>
  </si>
  <si>
    <t>LPN 003/2020 -TC 066/2020 - Márcia Tribuzy</t>
  </si>
  <si>
    <t>LPN 003/2020 -TC 067/2020 - Suprimed</t>
  </si>
  <si>
    <t>LPN 003/2020 -TC 068/2020 - Primecare</t>
  </si>
  <si>
    <t>LPN 003/2020 -TC 069/2020 - DK Serviços</t>
  </si>
  <si>
    <t>Consultoria para elaboração de planejamento de gestão educacional</t>
  </si>
  <si>
    <t>Taxa de Câmbio:  USD$1,0000 = R$5,23</t>
  </si>
  <si>
    <t>Atualização: 09</t>
  </si>
  <si>
    <t>AM AUTOMAÇÃO SERVIÇOS E COMÉRCIO DE MAQUINAS LTDA CD 002/2019</t>
  </si>
  <si>
    <t>4.29</t>
  </si>
  <si>
    <t>6 Adiantamento</t>
  </si>
  <si>
    <t>Componentes</t>
  </si>
  <si>
    <t>BID</t>
  </si>
  <si>
    <t>CPL</t>
  </si>
  <si>
    <t>5.16</t>
  </si>
  <si>
    <t>Consultoria Individual  para apoio técnico especializado ao Programa</t>
  </si>
  <si>
    <t>Consultoria Individual para apoio técnico especializado ao Programa</t>
  </si>
  <si>
    <t>BR-3834</t>
  </si>
  <si>
    <t>Contrato Cedido</t>
  </si>
  <si>
    <t>BR-3995</t>
  </si>
  <si>
    <t>Município de Fonte Boa - CT 174/2014</t>
  </si>
  <si>
    <t>BR-4004</t>
  </si>
  <si>
    <t>BR-4035</t>
  </si>
  <si>
    <t>BR-4001</t>
  </si>
  <si>
    <t>BR-6674</t>
  </si>
  <si>
    <t>Construção de CETI 9  - Cessão de Direitos do CT 008/2017 - Termo de Cessão TC 001/2019</t>
  </si>
  <si>
    <t>Movenort (CP 006/2018) CT 030/2019</t>
  </si>
  <si>
    <t>Peg Comércio  (CP 006/2018) CT 031/2019</t>
  </si>
  <si>
    <t>Cecil Concord  (CP 006/2018) CT 032/2019</t>
  </si>
  <si>
    <t xml:space="preserve"> LPN 09/2019 CT 011/2020</t>
  </si>
  <si>
    <t xml:space="preserve"> LPN 09/2019  CT 027/2020</t>
  </si>
  <si>
    <t>BRA 6677</t>
  </si>
  <si>
    <t>BR 12104</t>
  </si>
  <si>
    <t>BRB 12083</t>
  </si>
  <si>
    <t>BRB 3994</t>
  </si>
  <si>
    <t>Computador de rede de dados com solução integrada de roteamento e segurança, Switch. [Blockbit] CP 04/2018 - CT 038/2019</t>
  </si>
  <si>
    <t>Computador de rede de dados com solução integrada de roteamento e segurança, Switch. [Servix] CP 04/2018 - CT 091/2019</t>
  </si>
  <si>
    <t>Microcomputador e Notebook [MALIBU COMERCIAL LTDA] CP 002/2018 - CT 055/2018</t>
  </si>
  <si>
    <t>Computador tipo Servidor de Rede, monitor, Rack (2018NE08788 R$9.200,00), Nobreak (2018NE08787 R$2.000,00), Sistema Operacional de Rede (2018NE08809 R$2.500,00), Path Panel (2018NE08811 R$800,00) JHONE TORRES DE OLIVEIRA LTDA</t>
  </si>
  <si>
    <t>Móveis escritório [MOVENORTE] CP 02/2019 - CT 036/2019</t>
  </si>
  <si>
    <t xml:space="preserve">Kit escolar material didático: Aluno, Professor e Escola LPN 08/2019 - CT 001/2020 (GRAFISA) </t>
  </si>
  <si>
    <t>BRB 4003</t>
  </si>
  <si>
    <t>Município de Benjamim Constant, Município de Nova Olinda do Norte e Município de Lábrea - LPN 06/2019 - CT 182/2020 - RORIZ INSTRUMENTOS MUSICAIS LTDA</t>
  </si>
  <si>
    <t>BRA 6687</t>
  </si>
  <si>
    <t>BRB 4014</t>
  </si>
  <si>
    <t>BRB 4012</t>
  </si>
  <si>
    <t>BRB 4013</t>
  </si>
  <si>
    <t>BRB 4020</t>
  </si>
  <si>
    <t>Ações de Combate ao COVIDE-20 CP 02/2020 - TC 031/2020 - VR Serviços (Verônica Vital Rodrigues) 2020NE01759</t>
  </si>
  <si>
    <t>BRA 6680</t>
  </si>
  <si>
    <t>BRA 6682</t>
  </si>
  <si>
    <t>BRA 6683</t>
  </si>
  <si>
    <t>BRB 4029</t>
  </si>
  <si>
    <t>BRB 4026</t>
  </si>
  <si>
    <t>BRB 4028</t>
  </si>
  <si>
    <t>BRB 4027</t>
  </si>
  <si>
    <t>BR 12008</t>
  </si>
  <si>
    <t>AVALIAÇÃO TRANSVERSAL  LPN 03/2019 - CT 083/2019 UFJF</t>
  </si>
  <si>
    <t>BR 12082</t>
  </si>
  <si>
    <t xml:space="preserve">CP 01/2019 - CT 037/2019 - PILAR CONSTRUÇÃO CIVIL LTDA </t>
  </si>
  <si>
    <t>BRB 3950</t>
  </si>
  <si>
    <t>LPN 002/2020 - CT 170/2020 - UFJF</t>
  </si>
  <si>
    <t>BR 12133</t>
  </si>
  <si>
    <t>BR 12011</t>
  </si>
  <si>
    <t>BR 11557</t>
  </si>
  <si>
    <t xml:space="preserve">SDP 021/2016  SBQC - CT 38/2018 - DELOIDE </t>
  </si>
  <si>
    <t>CD 002/2016 - CT 091/2016 - PRODAM</t>
  </si>
  <si>
    <t>BR 11559</t>
  </si>
  <si>
    <t>SDP 020/2017  SBQ - CT 016/2018 - BOREAU VERITAS</t>
  </si>
  <si>
    <t>SDP 009/2015 SBQC - CT 063/2018 - CENPEC</t>
  </si>
  <si>
    <t>BR 12010</t>
  </si>
  <si>
    <t xml:space="preserve">SDP 007/2015 - SBQC 001/2016 - CT 132/2016 </t>
  </si>
  <si>
    <t>BRB 3614</t>
  </si>
  <si>
    <t>CD 001/2019 - CT 034/2019  TOLEDO</t>
  </si>
  <si>
    <t>BR 12033</t>
  </si>
  <si>
    <t xml:space="preserve">Cidade de Manaus CD 03/2019 -  CT 025/2020 - TOLEDO CONSULTORIA E PROJETOS – LTDA </t>
  </si>
  <si>
    <t xml:space="preserve">SD 01/2020 - CT 037/2020 - INNOVATE </t>
  </si>
  <si>
    <t>BR 12101</t>
  </si>
  <si>
    <t xml:space="preserve">Estudos preliminares e Projetos básico e executivo para construção de CETIs,  Escolas Sustentáveis - ES, Escola Padrão e Escolas Indígenas - EI, novo Programa de Desenvolvimento da Educação no Amazonas </t>
  </si>
  <si>
    <t>Proposta de sustentabilidade energética, ambiental e agenda climática, conceito de interatividade com a floresta</t>
  </si>
  <si>
    <t xml:space="preserve">CI 05/2016 - CT 087/2016 - Customização SIGPRO - Jandira Virginia Fernandes e Silva </t>
  </si>
  <si>
    <t>BR 11563</t>
  </si>
  <si>
    <t>BR 11560</t>
  </si>
  <si>
    <t>CI 01/2016 - CT 064/2016 - Ricardo Alexandre Hardt</t>
  </si>
  <si>
    <t>CI 02/2016 -  CT 062/2016 - Marcelo Estevão Valente de Albuquerque Coelho</t>
  </si>
  <si>
    <t>BR 11723</t>
  </si>
  <si>
    <t xml:space="preserve">CI 04/2016 - CT 179/2016 - Marcelo Estevão Valente de Albuquerque Coelho </t>
  </si>
  <si>
    <t>BR 11561</t>
  </si>
  <si>
    <t xml:space="preserve">CI 03/2016 - CT 063/2016 - Marcos Rafhael Bezerra Azevedo </t>
  </si>
  <si>
    <t>BR 11562</t>
  </si>
  <si>
    <t>Pleito (carta-consulta) e preparação de novo Programa de Desenvolvimento da Educação de interesse do Estado do Amazonas</t>
  </si>
  <si>
    <t xml:space="preserve">CI 02/2018 - CT 013/2019 -  Maderson da Rocha Furtado </t>
  </si>
  <si>
    <t>BR 12012</t>
  </si>
  <si>
    <t xml:space="preserve">CI 01/2019 - CT 035/2019 - Iolanda Lobo Pereira </t>
  </si>
  <si>
    <t>BR 12036</t>
  </si>
  <si>
    <t xml:space="preserve">CI 02/2020 - CT 181/2020 - Maderson da Rocha Furtado </t>
  </si>
  <si>
    <t>BR 12134</t>
  </si>
  <si>
    <t xml:space="preserve">CI 01/2020 - CT 058/2020 - Iolanda Lobo Pereira </t>
  </si>
  <si>
    <t>BR 12131</t>
  </si>
  <si>
    <t>Estudos financeiros e orçamentários relativos a obtenção de crédito externo para o novo Programa de Desenvolvimento da Educação de interesse do Estado do Amazonas</t>
  </si>
  <si>
    <t>Aquisição de álcool em gel 70º e álcool líquido 70 para proteção, prevenção e combate a disseminação do vírus covid-19 para os alunos e servidores da rede estadual de ensino do Estado do Amazonas</t>
  </si>
  <si>
    <t>BR 11974</t>
  </si>
  <si>
    <t>BR 12009</t>
  </si>
  <si>
    <t>BRA 6668</t>
  </si>
  <si>
    <t>BRB 3949</t>
  </si>
  <si>
    <t>BRA 6669</t>
  </si>
  <si>
    <t>21679/2015</t>
  </si>
  <si>
    <t>33851/2015</t>
  </si>
  <si>
    <t>33855/2015</t>
  </si>
  <si>
    <t>33887/2015</t>
  </si>
  <si>
    <t>26103/2015</t>
  </si>
  <si>
    <t>27133/2017</t>
  </si>
  <si>
    <t>26102/2015</t>
  </si>
  <si>
    <t>Município de Codajás - LPN 004/2016 - CT 008/2017</t>
  </si>
  <si>
    <t>26100/2015</t>
  </si>
  <si>
    <t>Município de Eirunepé - LPN 001/2019 - CT 079/2019</t>
  </si>
  <si>
    <t>Município de São Paulo de Olivença - LPN 001/2018 - CT 101/2018</t>
  </si>
  <si>
    <t>013.09559.2014-CGL e 011.05945.2014-SEDUC</t>
  </si>
  <si>
    <t>Município de Careiro Castanho  - LPN 003/2015 - CT 223/2015</t>
  </si>
  <si>
    <t>Município de Nova Olinda do Norte - LPN 001/2016 -  CT 183/2016</t>
  </si>
  <si>
    <t>Município de Lábrea - LPN 002/2016 - CT 150/2016</t>
  </si>
  <si>
    <t>Município de Urucará - LPN 003/2016 - CT 022/2017</t>
  </si>
  <si>
    <t>Município de Tefé - LPN 001/2017 - CT 195/2017</t>
  </si>
  <si>
    <t>Município de Boca do Acre - LPN 005/2016 - CT 064/2018</t>
  </si>
  <si>
    <t>Município de Tabatinga - LPN 002/2017 - CT 032/2018</t>
  </si>
  <si>
    <t>Município de Benjamim Constant - LPN 006/2016 -  CT 049/2017</t>
  </si>
  <si>
    <t>22985/2019</t>
  </si>
  <si>
    <t>Município de Fonte Boa - LPN 005/2019 - CT 110/2019</t>
  </si>
  <si>
    <t>Cidade de Manaus/Zona Norte - LPN 09/2019 - CT 026/2020</t>
  </si>
  <si>
    <t>30360/2019</t>
  </si>
  <si>
    <t>25769/2020</t>
  </si>
  <si>
    <t>CP 006/2019 - CT 148/2019</t>
  </si>
  <si>
    <t>BRB-3936</t>
  </si>
  <si>
    <t>10930/2018</t>
  </si>
  <si>
    <t>30572/2019</t>
  </si>
  <si>
    <t>00239/2019</t>
  </si>
  <si>
    <t>MICROCOMPUTADOR [CP 06/2019] CT 002/2020</t>
  </si>
  <si>
    <t>TV,  [CP 06/2019] CT 002/2020</t>
  </si>
  <si>
    <t>BRB 4002</t>
  </si>
  <si>
    <t>28750/2018</t>
  </si>
  <si>
    <t>00027/2018</t>
  </si>
  <si>
    <t>011.31519</t>
  </si>
  <si>
    <t>70/2019</t>
  </si>
  <si>
    <t>386/2018</t>
  </si>
  <si>
    <t>23693/2019</t>
  </si>
  <si>
    <t>15304/2019</t>
  </si>
  <si>
    <t>10324/2020</t>
  </si>
  <si>
    <t>10445/2020</t>
  </si>
  <si>
    <t>12747/2020</t>
  </si>
  <si>
    <t>10655/2015</t>
  </si>
  <si>
    <t>SDP 008/2015 -  CT 090/2016 - UFJF</t>
  </si>
  <si>
    <t>BR 11558</t>
  </si>
  <si>
    <t>40129/2014</t>
  </si>
  <si>
    <t xml:space="preserve">CD 001/2017 - CT 054/2017 - PRODAM </t>
  </si>
  <si>
    <t>30992/2016</t>
  </si>
  <si>
    <t xml:space="preserve">CP 03/2018 - CT 039/2018 -  F ALVES DE OLIVEIRA  </t>
  </si>
  <si>
    <t>040101.51/2018</t>
  </si>
  <si>
    <t>Abrange os CETIs do Programa e escolas da rede Estadual - LPI 001/2020</t>
  </si>
  <si>
    <t>30775/2016</t>
  </si>
  <si>
    <t>incluíndo a reforma dos espaços administrativos da sede da SEDUC SDP 024/2017 - CT 078/2018</t>
  </si>
  <si>
    <t>25268/2014</t>
  </si>
  <si>
    <t xml:space="preserve">CT 134/2016 - CENPEC </t>
  </si>
  <si>
    <t>SDP 03/2016 - CT 137/2016 MEMVAVMEM</t>
  </si>
  <si>
    <t>SDP 04/2016 - CT 136/2016 - MEMVAVMEM</t>
  </si>
  <si>
    <t>08654/2015</t>
  </si>
  <si>
    <t>08655/2015</t>
  </si>
  <si>
    <t>10657/2015</t>
  </si>
  <si>
    <t xml:space="preserve">SDP 013/2016 SBQC - CT 037/2018 - MATHEMA </t>
  </si>
  <si>
    <t>24162/2015</t>
  </si>
  <si>
    <t>08657/2015</t>
  </si>
  <si>
    <t>28587/2015</t>
  </si>
  <si>
    <t>28581/2015</t>
  </si>
  <si>
    <t>11014/2015</t>
  </si>
  <si>
    <t>00184/2019</t>
  </si>
  <si>
    <t>23591/2019</t>
  </si>
  <si>
    <t>08869/2020</t>
  </si>
  <si>
    <t>17120/2015</t>
  </si>
  <si>
    <t>08677/2015</t>
  </si>
  <si>
    <t>16871/2015</t>
  </si>
  <si>
    <t>24163/2015</t>
  </si>
  <si>
    <t>27837/2016</t>
  </si>
  <si>
    <t>32439/2015</t>
  </si>
  <si>
    <t>00154/2018</t>
  </si>
  <si>
    <t>16541/2019</t>
  </si>
  <si>
    <t>17568/2020</t>
  </si>
  <si>
    <t>CT 045/2021 - INNOVATE</t>
  </si>
  <si>
    <t>CT 047/2021</t>
  </si>
  <si>
    <t>Atualizado em: 25/08/2021</t>
  </si>
  <si>
    <t>33854/2015</t>
  </si>
  <si>
    <t>00026/2019</t>
  </si>
  <si>
    <t>00044/2018</t>
  </si>
  <si>
    <t>00191/2019</t>
  </si>
  <si>
    <t>01534/2020</t>
  </si>
  <si>
    <t>32434/2015</t>
  </si>
  <si>
    <t>20446/2015</t>
  </si>
  <si>
    <t>12736/2020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</si>
</sst>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_-"/>
    <numFmt numFmtId="166" formatCode="0.0000"/>
    <numFmt numFmtId="167" formatCode="_-* #,##0.0000_-;\-* #,##0.0000_-;_-* &quot;-&quot;??_-;_-@_-"/>
    <numFmt numFmtId="168" formatCode="_-* #,##0.00000_-;\-* #,##0.00000_-;_-* &quot;-&quot;?????_-;_-@_-"/>
    <numFmt numFmtId="169" formatCode="_-* #,##0.00_-;\-* #,##0.00_-;_-* &quot;-&quot;?????_-;_-@_-"/>
    <numFmt numFmtId="170" formatCode="_-* #,##0.000_-;\-* #,##0.000_-;_-* &quot;-&quot;??_-;_-@_-"/>
    <numFmt numFmtId="171" formatCode="_(* #,##0.00_);_(* \(#,##0.00\);_(* &quot;-&quot;_);_(@_)"/>
  </numFmts>
  <fonts count="60"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2"/>
      <color indexed="9"/>
      <name val="Calibri"/>
      <family val="2"/>
      <scheme val="minor"/>
    </font>
    <font>
      <sz val="10"/>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sz val="11"/>
      <color theme="0"/>
      <name val="Calibri"/>
      <family val="2"/>
      <scheme val="minor"/>
    </font>
    <font>
      <sz val="11"/>
      <color theme="1"/>
      <name val="Times New Roman"/>
      <family val="1"/>
    </font>
    <font>
      <sz val="10"/>
      <color theme="0"/>
      <name val="Calibri"/>
      <family val="2"/>
      <scheme val="minor"/>
    </font>
    <font>
      <sz val="14"/>
      <color theme="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0"/>
      <name val="Calibri"/>
      <family val="2"/>
      <scheme val="minor"/>
    </font>
    <font>
      <b/>
      <sz val="10"/>
      <color theme="0"/>
      <name val="Calibri"/>
      <family val="2"/>
      <scheme val="minor"/>
    </font>
    <font>
      <b/>
      <sz val="11"/>
      <color indexed="9"/>
      <name val="Calibri"/>
      <family val="2"/>
      <scheme val="minor"/>
    </font>
    <font>
      <b/>
      <sz val="11"/>
      <color theme="0"/>
      <name val="Arial"/>
      <family val="2"/>
    </font>
    <font>
      <sz val="11"/>
      <name val="Calibri"/>
      <family val="2"/>
    </font>
    <font>
      <sz val="11"/>
      <color rgb="FFFF0000"/>
      <name val="Calibri"/>
      <family val="2"/>
      <scheme val="minor"/>
    </font>
    <font>
      <sz val="11"/>
      <name val="Calibri"/>
      <family val="2"/>
      <scheme val="minor"/>
    </font>
    <font>
      <b/>
      <sz val="14"/>
      <color theme="0"/>
      <name val="Calibri"/>
      <family val="2"/>
      <scheme val="minor"/>
    </font>
    <font>
      <b/>
      <sz val="14"/>
      <color indexed="9"/>
      <name val="Calibri"/>
      <family val="2"/>
      <scheme val="minor"/>
    </font>
    <font>
      <b/>
      <i/>
      <sz val="11"/>
      <color indexed="9"/>
      <name val="Calibri"/>
      <family val="2"/>
    </font>
    <font>
      <b/>
      <sz val="11"/>
      <color theme="0"/>
      <name val="Calibri"/>
      <family val="2"/>
      <scheme val="minor"/>
    </font>
    <font>
      <b/>
      <i/>
      <sz val="11"/>
      <color theme="0"/>
      <name val="Calibri"/>
      <family val="2"/>
    </font>
    <font>
      <b/>
      <sz val="11"/>
      <color theme="0"/>
      <name val="Calibri"/>
      <family val="2"/>
    </font>
    <font>
      <sz val="11"/>
      <name val="Arial"/>
      <family val="2"/>
    </font>
    <font>
      <sz val="12"/>
      <name val="Calibri"/>
      <family val="2"/>
      <scheme val="minor"/>
    </font>
    <font>
      <b/>
      <sz val="11"/>
      <color rgb="FFFF0000"/>
      <name val="Calibri"/>
      <family val="2"/>
      <scheme val="minor"/>
    </font>
    <font>
      <b/>
      <sz val="12"/>
      <name val="Calibri"/>
      <family val="2"/>
      <scheme val="minor"/>
    </font>
    <font>
      <b/>
      <sz val="14"/>
      <color rgb="FFFF0000"/>
      <name val="Calibri"/>
      <family val="2"/>
      <scheme val="minor"/>
    </font>
    <font>
      <b/>
      <sz val="11"/>
      <color theme="1"/>
      <name val="Calibri"/>
      <family val="2"/>
      <scheme val="minor"/>
    </font>
    <font>
      <sz val="11"/>
      <color theme="0"/>
      <name val="Arial"/>
      <family val="2"/>
    </font>
    <font>
      <sz val="10"/>
      <color rgb="FFFF0000"/>
      <name val="Arial"/>
      <family val="2"/>
    </font>
    <font>
      <vertAlign val="superscript"/>
      <sz val="12"/>
      <name val="Calibri"/>
      <family val="2"/>
      <scheme val="minor"/>
    </font>
    <font>
      <sz val="11"/>
      <color theme="4" tint="-0.499984740745262"/>
      <name val="Calibri"/>
      <family val="2"/>
      <scheme val="minor"/>
    </font>
    <font>
      <sz val="11"/>
      <color theme="4" tint="-0.499984740745262"/>
      <name val="Calibri"/>
      <family val="2"/>
    </font>
    <font>
      <sz val="12"/>
      <color theme="4" tint="-0.499984740745262"/>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
      <patternFill patternType="solid">
        <fgColor theme="3"/>
        <bgColor indexed="64"/>
      </patternFill>
    </fill>
    <fill>
      <patternFill patternType="solid">
        <fgColor rgb="FF002060"/>
        <bgColor indexed="64"/>
      </patternFill>
    </fill>
    <fill>
      <patternFill patternType="solid">
        <fgColor rgb="FFFFFFCC"/>
        <bgColor indexed="64"/>
      </patternFill>
    </fill>
    <fill>
      <patternFill patternType="solid">
        <fgColor rgb="FFFFFF00"/>
        <bgColor indexed="64"/>
      </patternFill>
    </fill>
    <fill>
      <patternFill patternType="solid">
        <fgColor rgb="FFFFFFFF"/>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s>
  <cellStyleXfs count="49">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164" fontId="32" fillId="0" borderId="0" applyFont="0" applyFill="0" applyBorder="0" applyAlignment="0" applyProtection="0"/>
    <xf numFmtId="0" fontId="32" fillId="0" borderId="0"/>
    <xf numFmtId="0" fontId="1" fillId="0" borderId="0"/>
    <xf numFmtId="0" fontId="1" fillId="0" borderId="0"/>
    <xf numFmtId="0" fontId="1" fillId="0" borderId="0"/>
  </cellStyleXfs>
  <cellXfs count="234">
    <xf numFmtId="0" fontId="0" fillId="0" borderId="0" xfId="0"/>
    <xf numFmtId="0" fontId="2" fillId="0" borderId="0" xfId="38"/>
    <xf numFmtId="0" fontId="2" fillId="0" borderId="0" xfId="38"/>
    <xf numFmtId="0" fontId="0" fillId="0" borderId="0" xfId="0"/>
    <xf numFmtId="0" fontId="0" fillId="0" borderId="0" xfId="0"/>
    <xf numFmtId="0" fontId="0" fillId="0" borderId="0" xfId="0"/>
    <xf numFmtId="0" fontId="0" fillId="0" borderId="0" xfId="0"/>
    <xf numFmtId="4" fontId="0" fillId="0" borderId="0" xfId="0" applyNumberFormat="1"/>
    <xf numFmtId="10" fontId="0" fillId="0" borderId="0" xfId="0" applyNumberFormat="1"/>
    <xf numFmtId="0" fontId="20" fillId="0" borderId="0" xfId="38" applyFont="1" applyFill="1" applyBorder="1" applyAlignment="1">
      <alignment vertical="center" wrapText="1"/>
    </xf>
    <xf numFmtId="4" fontId="20" fillId="0" borderId="0" xfId="38" applyNumberFormat="1" applyFont="1" applyFill="1" applyBorder="1" applyAlignment="1">
      <alignment vertical="center" wrapText="1"/>
    </xf>
    <xf numFmtId="10" fontId="20" fillId="0" borderId="0" xfId="38" applyNumberFormat="1" applyFont="1" applyFill="1" applyBorder="1" applyAlignment="1">
      <alignment vertical="center" wrapText="1"/>
    </xf>
    <xf numFmtId="0" fontId="20" fillId="0" borderId="10" xfId="1" applyFont="1" applyFill="1" applyBorder="1" applyAlignment="1">
      <alignment vertical="center" wrapText="1"/>
    </xf>
    <xf numFmtId="0" fontId="27" fillId="0" borderId="0" xfId="0" applyFont="1" applyAlignment="1">
      <alignment horizontal="justify" vertical="center"/>
    </xf>
    <xf numFmtId="0" fontId="20" fillId="0" borderId="11" xfId="1" applyFont="1" applyFill="1" applyBorder="1" applyAlignment="1">
      <alignment vertical="center" wrapText="1"/>
    </xf>
    <xf numFmtId="0" fontId="20" fillId="0" borderId="12" xfId="1" applyFont="1" applyFill="1" applyBorder="1" applyAlignment="1">
      <alignment vertical="center" wrapText="1"/>
    </xf>
    <xf numFmtId="0" fontId="20" fillId="0" borderId="13" xfId="1" applyFont="1" applyFill="1" applyBorder="1" applyAlignment="1">
      <alignment vertical="center" wrapText="1"/>
    </xf>
    <xf numFmtId="0" fontId="20" fillId="0" borderId="21" xfId="1" applyFont="1" applyFill="1" applyBorder="1" applyAlignment="1">
      <alignment vertical="center" wrapText="1"/>
    </xf>
    <xf numFmtId="0" fontId="0" fillId="0" borderId="0" xfId="0" applyFill="1"/>
    <xf numFmtId="0" fontId="22" fillId="0" borderId="0" xfId="38" applyFont="1" applyFill="1" applyBorder="1" applyAlignment="1">
      <alignment horizontal="left" vertical="center" wrapText="1"/>
    </xf>
    <xf numFmtId="0" fontId="22" fillId="0" borderId="17" xfId="38" applyFont="1" applyFill="1" applyBorder="1" applyAlignment="1">
      <alignment horizontal="left" vertical="center" wrapText="1"/>
    </xf>
    <xf numFmtId="0" fontId="30" fillId="0" borderId="0" xfId="0" applyFont="1"/>
    <xf numFmtId="0" fontId="30" fillId="0" borderId="11" xfId="0" applyFont="1" applyBorder="1" applyAlignment="1">
      <alignment horizontal="left" vertical="center" wrapText="1"/>
    </xf>
    <xf numFmtId="0" fontId="30" fillId="0" borderId="24" xfId="0" applyFont="1" applyBorder="1" applyAlignment="1">
      <alignment horizontal="left" vertical="center" wrapText="1"/>
    </xf>
    <xf numFmtId="0" fontId="30" fillId="0" borderId="17"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0" xfId="0" applyFont="1" applyFill="1"/>
    <xf numFmtId="0" fontId="30" fillId="0" borderId="25" xfId="0" applyFont="1" applyBorder="1" applyAlignment="1">
      <alignment horizontal="left" vertical="center" wrapText="1"/>
    </xf>
    <xf numFmtId="0" fontId="30" fillId="0" borderId="13" xfId="0" applyFont="1" applyFill="1" applyBorder="1" applyAlignment="1">
      <alignment horizontal="left" vertical="center" wrapText="1"/>
    </xf>
    <xf numFmtId="0" fontId="20" fillId="0" borderId="13" xfId="0" applyFont="1" applyBorder="1"/>
    <xf numFmtId="0" fontId="28" fillId="0" borderId="0" xfId="0" applyFont="1" applyFill="1" applyBorder="1" applyAlignment="1">
      <alignment horizontal="center" vertical="center" wrapText="1"/>
    </xf>
    <xf numFmtId="0" fontId="20" fillId="0" borderId="0" xfId="1" applyFont="1" applyFill="1" applyBorder="1" applyAlignment="1">
      <alignment vertical="center" wrapText="1"/>
    </xf>
    <xf numFmtId="0" fontId="33" fillId="0" borderId="0" xfId="0" applyFont="1"/>
    <xf numFmtId="164" fontId="20" fillId="0" borderId="0" xfId="38" applyNumberFormat="1" applyFont="1" applyFill="1" applyBorder="1" applyAlignment="1">
      <alignment vertical="center" wrapText="1"/>
    </xf>
    <xf numFmtId="0" fontId="2" fillId="0" borderId="0" xfId="38" applyFill="1"/>
    <xf numFmtId="164" fontId="0" fillId="0" borderId="0" xfId="0" applyNumberFormat="1"/>
    <xf numFmtId="164" fontId="0" fillId="0" borderId="0" xfId="44" applyFont="1"/>
    <xf numFmtId="0" fontId="38" fillId="24" borderId="10" xfId="0" applyFont="1" applyFill="1" applyBorder="1" applyAlignment="1">
      <alignment horizontal="center" vertical="center" wrapText="1"/>
    </xf>
    <xf numFmtId="166" fontId="34" fillId="0" borderId="10" xfId="0" applyNumberFormat="1" applyFont="1" applyBorder="1" applyAlignment="1">
      <alignment horizontal="center" wrapText="1"/>
    </xf>
    <xf numFmtId="0" fontId="28" fillId="27" borderId="22" xfId="0" applyFont="1" applyFill="1" applyBorder="1" applyAlignment="1">
      <alignment horizontal="center" vertical="center"/>
    </xf>
    <xf numFmtId="0" fontId="22" fillId="27" borderId="23" xfId="38" applyFont="1" applyFill="1" applyBorder="1" applyAlignment="1">
      <alignment horizontal="left" vertical="center" wrapText="1"/>
    </xf>
    <xf numFmtId="0" fontId="22" fillId="27" borderId="18" xfId="38" applyFont="1" applyFill="1" applyBorder="1" applyAlignment="1">
      <alignment horizontal="left" vertical="center" wrapText="1"/>
    </xf>
    <xf numFmtId="0" fontId="22" fillId="27" borderId="19" xfId="38" applyFont="1" applyFill="1" applyBorder="1" applyAlignment="1">
      <alignment horizontal="left" vertical="center" wrapText="1"/>
    </xf>
    <xf numFmtId="0" fontId="22" fillId="27" borderId="14" xfId="38" applyFont="1" applyFill="1" applyBorder="1" applyAlignment="1">
      <alignment horizontal="left" vertical="center" wrapText="1"/>
    </xf>
    <xf numFmtId="0" fontId="22" fillId="27" borderId="0" xfId="38" applyFont="1" applyFill="1" applyBorder="1" applyAlignment="1">
      <alignment horizontal="left" vertical="center" wrapText="1"/>
    </xf>
    <xf numFmtId="0" fontId="40" fillId="0" borderId="0" xfId="0" applyFont="1"/>
    <xf numFmtId="0" fontId="20" fillId="0" borderId="0" xfId="38" applyFont="1" applyFill="1"/>
    <xf numFmtId="14" fontId="39" fillId="0" borderId="10" xfId="47" applyNumberFormat="1" applyFont="1" applyFill="1" applyBorder="1" applyAlignment="1">
      <alignment horizontal="center" vertical="center" wrapText="1"/>
    </xf>
    <xf numFmtId="0" fontId="41" fillId="0" borderId="10" xfId="38" applyFont="1" applyFill="1" applyBorder="1" applyAlignment="1">
      <alignment vertical="center" wrapText="1"/>
    </xf>
    <xf numFmtId="0" fontId="41" fillId="0" borderId="10" xfId="38" applyFont="1" applyFill="1" applyBorder="1" applyAlignment="1">
      <alignment horizontal="center" vertical="center" wrapText="1"/>
    </xf>
    <xf numFmtId="49" fontId="41" fillId="0" borderId="10" xfId="38" applyNumberFormat="1" applyFont="1" applyFill="1" applyBorder="1" applyAlignment="1">
      <alignment horizontal="center" vertical="center" wrapText="1"/>
    </xf>
    <xf numFmtId="164" fontId="41" fillId="0" borderId="10" xfId="38" applyNumberFormat="1" applyFont="1" applyFill="1" applyBorder="1" applyAlignment="1">
      <alignment horizontal="center" vertical="center" wrapText="1"/>
    </xf>
    <xf numFmtId="4" fontId="41" fillId="0" borderId="10" xfId="38" applyNumberFormat="1" applyFont="1" applyFill="1" applyBorder="1" applyAlignment="1">
      <alignment vertical="center" wrapText="1"/>
    </xf>
    <xf numFmtId="164" fontId="41" fillId="0" borderId="10" xfId="44" applyFont="1" applyFill="1" applyBorder="1" applyAlignment="1">
      <alignment vertical="center" wrapText="1"/>
    </xf>
    <xf numFmtId="10" fontId="41" fillId="0" borderId="10" xfId="38" applyNumberFormat="1" applyFont="1" applyFill="1" applyBorder="1" applyAlignment="1">
      <alignment vertical="center" wrapText="1"/>
    </xf>
    <xf numFmtId="14" fontId="41" fillId="0" borderId="10" xfId="38" applyNumberFormat="1" applyFont="1" applyFill="1" applyBorder="1" applyAlignment="1">
      <alignment horizontal="center" vertical="center" wrapText="1"/>
    </xf>
    <xf numFmtId="14" fontId="41" fillId="0" borderId="10" xfId="0" applyNumberFormat="1" applyFont="1" applyFill="1" applyBorder="1" applyAlignment="1">
      <alignment horizontal="center" vertical="center" wrapText="1"/>
    </xf>
    <xf numFmtId="164" fontId="41" fillId="0" borderId="10" xfId="44" applyFont="1" applyFill="1" applyBorder="1" applyAlignment="1">
      <alignment horizontal="center" vertical="center" wrapText="1"/>
    </xf>
    <xf numFmtId="164" fontId="41" fillId="0" borderId="10" xfId="44" applyNumberFormat="1" applyFont="1" applyFill="1" applyBorder="1" applyAlignment="1">
      <alignment horizontal="center" vertical="center" wrapText="1"/>
    </xf>
    <xf numFmtId="164" fontId="41" fillId="0" borderId="10" xfId="38" applyNumberFormat="1" applyFont="1" applyFill="1" applyBorder="1" applyAlignment="1">
      <alignment vertical="center" wrapText="1"/>
    </xf>
    <xf numFmtId="164" fontId="40" fillId="0" borderId="10" xfId="44" applyFont="1" applyFill="1" applyBorder="1" applyAlignment="1">
      <alignment vertical="center" wrapText="1"/>
    </xf>
    <xf numFmtId="14" fontId="41" fillId="0" borderId="10" xfId="38" applyNumberFormat="1" applyFont="1" applyFill="1" applyBorder="1" applyAlignment="1">
      <alignment vertical="center" wrapText="1"/>
    </xf>
    <xf numFmtId="0" fontId="28" fillId="27" borderId="27" xfId="0" applyFont="1" applyFill="1" applyBorder="1" applyAlignment="1">
      <alignment horizontal="center" vertical="center"/>
    </xf>
    <xf numFmtId="0" fontId="41" fillId="0" borderId="10" xfId="38" applyFont="1" applyFill="1" applyBorder="1" applyAlignment="1">
      <alignment vertical="center"/>
    </xf>
    <xf numFmtId="0" fontId="41" fillId="0" borderId="0" xfId="38" applyFont="1" applyFill="1" applyBorder="1" applyAlignment="1">
      <alignment vertical="center" wrapText="1"/>
    </xf>
    <xf numFmtId="3" fontId="39" fillId="0" borderId="10" xfId="0" applyNumberFormat="1" applyFont="1" applyFill="1" applyBorder="1" applyAlignment="1" applyProtection="1">
      <alignment horizontal="left" vertical="center" wrapText="1"/>
      <protection locked="0"/>
    </xf>
    <xf numFmtId="14" fontId="39" fillId="0" borderId="10" xfId="38" applyNumberFormat="1" applyFont="1" applyFill="1" applyBorder="1" applyAlignment="1">
      <alignment horizontal="center" vertical="center" wrapText="1"/>
    </xf>
    <xf numFmtId="0" fontId="39" fillId="0" borderId="10" xfId="0" applyFont="1" applyFill="1" applyBorder="1" applyAlignment="1">
      <alignment horizontal="center" vertical="center"/>
    </xf>
    <xf numFmtId="164" fontId="39" fillId="0" borderId="10" xfId="0" applyNumberFormat="1" applyFont="1" applyFill="1" applyBorder="1" applyAlignment="1">
      <alignment horizontal="center" vertical="center"/>
    </xf>
    <xf numFmtId="164" fontId="41" fillId="0" borderId="10" xfId="44" applyNumberFormat="1" applyFont="1" applyFill="1" applyBorder="1" applyAlignment="1">
      <alignment vertical="center" wrapText="1"/>
    </xf>
    <xf numFmtId="14" fontId="39" fillId="0" borderId="10" xfId="0" applyNumberFormat="1" applyFont="1" applyFill="1" applyBorder="1" applyAlignment="1">
      <alignment horizontal="center" vertical="center"/>
    </xf>
    <xf numFmtId="0" fontId="41" fillId="25" borderId="10" xfId="38" applyFont="1" applyFill="1" applyBorder="1" applyAlignment="1">
      <alignment horizontal="center" vertical="center" wrapText="1"/>
    </xf>
    <xf numFmtId="164" fontId="41" fillId="25" borderId="10" xfId="44" applyFont="1" applyFill="1" applyBorder="1" applyAlignment="1">
      <alignment vertical="center" wrapText="1"/>
    </xf>
    <xf numFmtId="10" fontId="41" fillId="25" borderId="10" xfId="38" applyNumberFormat="1" applyFont="1" applyFill="1" applyBorder="1" applyAlignment="1">
      <alignment vertical="center" wrapText="1"/>
    </xf>
    <xf numFmtId="14" fontId="39" fillId="26" borderId="10" xfId="38" applyNumberFormat="1" applyFont="1" applyFill="1" applyBorder="1" applyAlignment="1">
      <alignment horizontal="center" vertical="center" wrapText="1"/>
    </xf>
    <xf numFmtId="0" fontId="41" fillId="0" borderId="10" xfId="47" applyFont="1" applyFill="1" applyBorder="1" applyAlignment="1">
      <alignment vertical="center" wrapText="1"/>
    </xf>
    <xf numFmtId="14" fontId="39" fillId="0" borderId="10" xfId="48" applyNumberFormat="1" applyFont="1" applyFill="1" applyBorder="1" applyAlignment="1">
      <alignment horizontal="center" vertical="center" wrapText="1"/>
    </xf>
    <xf numFmtId="14" fontId="41" fillId="0" borderId="10" xfId="44" applyNumberFormat="1" applyFont="1" applyFill="1" applyBorder="1" applyAlignment="1">
      <alignment horizontal="center" vertical="center" wrapText="1"/>
    </xf>
    <xf numFmtId="0" fontId="41" fillId="0" borderId="10" xfId="44" applyNumberFormat="1" applyFont="1" applyFill="1" applyBorder="1" applyAlignment="1">
      <alignment horizontal="center" vertical="center" wrapText="1"/>
    </xf>
    <xf numFmtId="0" fontId="0" fillId="0" borderId="0" xfId="0" applyFont="1"/>
    <xf numFmtId="10" fontId="41" fillId="0" borderId="0" xfId="38" applyNumberFormat="1" applyFont="1" applyFill="1" applyBorder="1" applyAlignment="1">
      <alignment vertical="center" wrapText="1"/>
    </xf>
    <xf numFmtId="164" fontId="41" fillId="0" borderId="0" xfId="38" applyNumberFormat="1" applyFont="1" applyFill="1" applyBorder="1" applyAlignment="1">
      <alignment vertical="center" wrapText="1"/>
    </xf>
    <xf numFmtId="0" fontId="48" fillId="0" borderId="0" xfId="38" applyFont="1"/>
    <xf numFmtId="168" fontId="41" fillId="0" borderId="10" xfId="44" applyNumberFormat="1" applyFont="1" applyFill="1" applyBorder="1" applyAlignment="1">
      <alignment vertical="center" wrapText="1"/>
    </xf>
    <xf numFmtId="167" fontId="41" fillId="0" borderId="10" xfId="44" applyNumberFormat="1" applyFont="1" applyFill="1" applyBorder="1" applyAlignment="1">
      <alignment vertical="center" wrapText="1"/>
    </xf>
    <xf numFmtId="0" fontId="41" fillId="0" borderId="10" xfId="38" applyFont="1" applyBorder="1" applyAlignment="1">
      <alignment vertical="center"/>
    </xf>
    <xf numFmtId="0" fontId="41" fillId="0" borderId="10" xfId="0" applyFont="1" applyFill="1" applyBorder="1" applyAlignment="1">
      <alignment horizontal="left" vertical="center" wrapText="1"/>
    </xf>
    <xf numFmtId="0" fontId="41" fillId="0" borderId="10" xfId="38" applyNumberFormat="1" applyFont="1" applyFill="1" applyBorder="1" applyAlignment="1">
      <alignment vertical="center" wrapText="1"/>
    </xf>
    <xf numFmtId="0" fontId="26" fillId="0" borderId="0" xfId="0" applyFont="1" applyFill="1"/>
    <xf numFmtId="4" fontId="0" fillId="0" borderId="0" xfId="0" applyNumberFormat="1" applyFill="1"/>
    <xf numFmtId="10" fontId="0" fillId="0" borderId="0" xfId="0" applyNumberFormat="1" applyFill="1"/>
    <xf numFmtId="0" fontId="51" fillId="0" borderId="0" xfId="0" applyFont="1" applyAlignment="1">
      <alignment horizontal="left" vertical="center"/>
    </xf>
    <xf numFmtId="0" fontId="52" fillId="0" borderId="0" xfId="0" applyFont="1" applyFill="1" applyAlignment="1">
      <alignment horizontal="left" vertical="center"/>
    </xf>
    <xf numFmtId="0" fontId="53" fillId="0" borderId="10" xfId="0" applyFont="1" applyBorder="1" applyAlignment="1">
      <alignment horizontal="center"/>
    </xf>
    <xf numFmtId="0" fontId="34" fillId="0" borderId="0" xfId="0" applyFont="1"/>
    <xf numFmtId="0" fontId="33" fillId="0" borderId="10" xfId="0" applyFont="1" applyBorder="1" applyAlignment="1">
      <alignment horizontal="center"/>
    </xf>
    <xf numFmtId="166" fontId="33" fillId="0" borderId="10" xfId="0" applyNumberFormat="1" applyFont="1" applyBorder="1" applyAlignment="1">
      <alignment horizontal="center" wrapText="1"/>
    </xf>
    <xf numFmtId="166" fontId="0" fillId="0" borderId="0" xfId="0" applyNumberFormat="1"/>
    <xf numFmtId="14" fontId="33" fillId="0" borderId="10" xfId="0" applyNumberFormat="1" applyFont="1" applyBorder="1" applyAlignment="1">
      <alignment horizontal="center" wrapText="1"/>
    </xf>
    <xf numFmtId="49" fontId="33" fillId="0" borderId="10" xfId="0" applyNumberFormat="1" applyFont="1" applyBorder="1" applyAlignment="1">
      <alignment horizontal="center" wrapText="1"/>
    </xf>
    <xf numFmtId="0" fontId="54" fillId="28" borderId="10" xfId="0" applyFont="1" applyFill="1" applyBorder="1" applyAlignment="1">
      <alignment horizontal="center" vertical="center" wrapText="1"/>
    </xf>
    <xf numFmtId="49" fontId="41" fillId="0" borderId="10" xfId="38" applyNumberFormat="1" applyFont="1" applyFill="1" applyBorder="1" applyAlignment="1">
      <alignment horizontal="center" vertical="center" wrapText="1"/>
    </xf>
    <xf numFmtId="49" fontId="41" fillId="0" borderId="10" xfId="38" applyNumberFormat="1" applyFont="1" applyFill="1" applyBorder="1" applyAlignment="1">
      <alignment horizontal="center" vertical="center" wrapText="1"/>
    </xf>
    <xf numFmtId="4" fontId="23" fillId="27" borderId="10" xfId="38" applyNumberFormat="1" applyFont="1" applyFill="1" applyBorder="1" applyAlignment="1">
      <alignment horizontal="center" vertical="center" wrapText="1"/>
    </xf>
    <xf numFmtId="0" fontId="50" fillId="27" borderId="10" xfId="38" applyFont="1" applyFill="1" applyBorder="1" applyAlignment="1">
      <alignment horizontal="center" vertical="center" wrapText="1"/>
    </xf>
    <xf numFmtId="4" fontId="37" fillId="27" borderId="10" xfId="38" applyNumberFormat="1" applyFont="1" applyFill="1" applyBorder="1" applyAlignment="1">
      <alignment horizontal="center" vertical="center" wrapText="1"/>
    </xf>
    <xf numFmtId="10" fontId="37" fillId="27" borderId="10" xfId="38" applyNumberFormat="1" applyFont="1" applyFill="1" applyBorder="1" applyAlignment="1">
      <alignment horizontal="center" vertical="center" wrapText="1"/>
    </xf>
    <xf numFmtId="0" fontId="37" fillId="27" borderId="10" xfId="38" applyFont="1" applyFill="1" applyBorder="1" applyAlignment="1">
      <alignment horizontal="center" vertical="center" wrapText="1"/>
    </xf>
    <xf numFmtId="170" fontId="41" fillId="0" borderId="10" xfId="44" applyNumberFormat="1" applyFont="1" applyFill="1" applyBorder="1" applyAlignment="1">
      <alignment vertical="center" wrapText="1"/>
    </xf>
    <xf numFmtId="0" fontId="41" fillId="0" borderId="10" xfId="47" applyFont="1" applyFill="1" applyBorder="1" applyAlignment="1">
      <alignment horizontal="center" vertical="center" wrapText="1"/>
    </xf>
    <xf numFmtId="10" fontId="41" fillId="0" borderId="10" xfId="47" applyNumberFormat="1" applyFont="1" applyFill="1" applyBorder="1" applyAlignment="1">
      <alignment vertical="center" wrapText="1"/>
    </xf>
    <xf numFmtId="169" fontId="41" fillId="0" borderId="10" xfId="44" applyNumberFormat="1" applyFont="1" applyFill="1" applyBorder="1" applyAlignment="1">
      <alignment vertical="center" wrapText="1"/>
    </xf>
    <xf numFmtId="164" fontId="49" fillId="0" borderId="10" xfId="44" applyFont="1" applyFill="1" applyBorder="1" applyAlignment="1" applyProtection="1">
      <alignment horizontal="center" vertical="center"/>
      <protection locked="0"/>
    </xf>
    <xf numFmtId="4" fontId="36" fillId="27" borderId="10" xfId="38" applyNumberFormat="1" applyFont="1" applyFill="1" applyBorder="1" applyAlignment="1">
      <alignment horizontal="center" vertical="center" wrapText="1"/>
    </xf>
    <xf numFmtId="0" fontId="45" fillId="27" borderId="10" xfId="38" applyFont="1" applyFill="1" applyBorder="1" applyAlignment="1">
      <alignment horizontal="left" vertical="center" wrapText="1"/>
    </xf>
    <xf numFmtId="0" fontId="45" fillId="27" borderId="10" xfId="38" applyFont="1" applyFill="1" applyBorder="1" applyAlignment="1">
      <alignment horizontal="center" vertical="center" wrapText="1"/>
    </xf>
    <xf numFmtId="4" fontId="45" fillId="27" borderId="10" xfId="38" applyNumberFormat="1" applyFont="1" applyFill="1" applyBorder="1" applyAlignment="1">
      <alignment horizontal="center" vertical="center" wrapText="1"/>
    </xf>
    <xf numFmtId="10" fontId="45" fillId="27" borderId="10" xfId="38" applyNumberFormat="1" applyFont="1" applyFill="1" applyBorder="1" applyAlignment="1">
      <alignment horizontal="center" vertical="center" wrapText="1"/>
    </xf>
    <xf numFmtId="49" fontId="41" fillId="0" borderId="10" xfId="38" applyNumberFormat="1" applyFont="1" applyFill="1" applyBorder="1" applyAlignment="1">
      <alignment vertical="center" wrapText="1"/>
    </xf>
    <xf numFmtId="164" fontId="40" fillId="0" borderId="10" xfId="38" applyNumberFormat="1" applyFont="1" applyFill="1" applyBorder="1" applyAlignment="1">
      <alignment horizontal="center" vertical="center" wrapText="1"/>
    </xf>
    <xf numFmtId="164" fontId="40" fillId="0" borderId="10" xfId="44" applyFont="1" applyFill="1" applyBorder="1" applyAlignment="1">
      <alignment horizontal="center" vertical="center" wrapText="1"/>
    </xf>
    <xf numFmtId="164" fontId="40" fillId="0" borderId="10" xfId="44" applyNumberFormat="1" applyFont="1" applyFill="1" applyBorder="1" applyAlignment="1">
      <alignment horizontal="center" vertical="center" wrapText="1"/>
    </xf>
    <xf numFmtId="0" fontId="20" fillId="0" borderId="10" xfId="47" applyFont="1" applyFill="1" applyBorder="1" applyAlignment="1">
      <alignment vertical="center" wrapText="1"/>
    </xf>
    <xf numFmtId="164" fontId="41" fillId="30" borderId="10" xfId="44" applyFont="1" applyFill="1" applyBorder="1" applyAlignment="1">
      <alignment vertical="center" wrapText="1"/>
    </xf>
    <xf numFmtId="0" fontId="26" fillId="27" borderId="0" xfId="0" applyFont="1" applyFill="1"/>
    <xf numFmtId="0" fontId="42" fillId="27" borderId="0" xfId="0" applyFont="1" applyFill="1" applyAlignment="1">
      <alignment horizontal="justify" vertical="center"/>
    </xf>
    <xf numFmtId="0" fontId="0" fillId="27" borderId="0" xfId="0" applyFill="1"/>
    <xf numFmtId="0" fontId="42" fillId="27" borderId="0" xfId="0" applyFont="1" applyFill="1" applyAlignment="1">
      <alignment horizontal="left" vertical="center"/>
    </xf>
    <xf numFmtId="0" fontId="40" fillId="27" borderId="0" xfId="0" applyFont="1" applyFill="1"/>
    <xf numFmtId="0" fontId="55" fillId="0" borderId="0" xfId="38" applyFont="1"/>
    <xf numFmtId="164" fontId="0" fillId="0" borderId="0" xfId="44" applyFont="1" applyAlignment="1">
      <alignment horizontal="left"/>
    </xf>
    <xf numFmtId="0" fontId="49" fillId="0" borderId="10" xfId="0" applyFont="1" applyFill="1" applyBorder="1" applyAlignment="1">
      <alignment horizontal="left" vertical="center" wrapText="1"/>
    </xf>
    <xf numFmtId="0" fontId="25" fillId="0" borderId="0" xfId="38" applyFont="1" applyFill="1" applyBorder="1" applyAlignment="1">
      <alignment horizontal="right" vertical="center" wrapText="1"/>
    </xf>
    <xf numFmtId="4" fontId="25" fillId="0" borderId="0" xfId="38" applyNumberFormat="1" applyFont="1" applyFill="1" applyBorder="1" applyAlignment="1">
      <alignment vertical="center" wrapText="1"/>
    </xf>
    <xf numFmtId="4" fontId="25" fillId="0" borderId="0" xfId="38" applyNumberFormat="1" applyFont="1" applyFill="1" applyBorder="1" applyAlignment="1">
      <alignment horizontal="right" vertical="center" wrapText="1"/>
    </xf>
    <xf numFmtId="164" fontId="25" fillId="0" borderId="0" xfId="44" applyFont="1" applyFill="1" applyBorder="1" applyAlignment="1">
      <alignment vertical="center" wrapText="1"/>
    </xf>
    <xf numFmtId="164" fontId="25" fillId="0" borderId="0" xfId="38" applyNumberFormat="1" applyFont="1" applyFill="1" applyBorder="1" applyAlignment="1">
      <alignment vertical="center" wrapText="1"/>
    </xf>
    <xf numFmtId="0" fontId="25" fillId="0" borderId="0" xfId="1" applyFont="1" applyBorder="1" applyAlignment="1" applyProtection="1">
      <alignment horizontal="right"/>
    </xf>
    <xf numFmtId="0" fontId="53" fillId="0" borderId="0" xfId="0" applyFont="1"/>
    <xf numFmtId="164" fontId="53" fillId="0" borderId="0" xfId="0" applyNumberFormat="1" applyFont="1"/>
    <xf numFmtId="0" fontId="53" fillId="0" borderId="0" xfId="0" applyFont="1" applyAlignment="1">
      <alignment horizontal="right"/>
    </xf>
    <xf numFmtId="0" fontId="41" fillId="0" borderId="16" xfId="38" applyFont="1" applyFill="1" applyBorder="1" applyAlignment="1">
      <alignment horizontal="center" vertical="center" wrapText="1"/>
    </xf>
    <xf numFmtId="0" fontId="41" fillId="0" borderId="16" xfId="38" applyFont="1" applyFill="1" applyBorder="1" applyAlignment="1">
      <alignment horizontal="left" vertical="center" wrapText="1"/>
    </xf>
    <xf numFmtId="0" fontId="41" fillId="0" borderId="10" xfId="38" applyFont="1" applyFill="1" applyBorder="1" applyAlignment="1">
      <alignment horizontal="left" vertical="center" wrapText="1"/>
    </xf>
    <xf numFmtId="10" fontId="41" fillId="0" borderId="16" xfId="38" applyNumberFormat="1" applyFont="1" applyFill="1" applyBorder="1" applyAlignment="1">
      <alignment horizontal="left" vertical="center" wrapText="1"/>
    </xf>
    <xf numFmtId="14" fontId="39" fillId="0" borderId="16" xfId="48" applyNumberFormat="1" applyFont="1" applyFill="1" applyBorder="1" applyAlignment="1">
      <alignment horizontal="center" vertical="center" wrapText="1"/>
    </xf>
    <xf numFmtId="0" fontId="40" fillId="0" borderId="0" xfId="0" applyFont="1" applyFill="1"/>
    <xf numFmtId="0" fontId="39" fillId="0" borderId="10" xfId="38" applyFont="1" applyFill="1" applyBorder="1" applyAlignment="1">
      <alignment vertical="center" wrapText="1"/>
    </xf>
    <xf numFmtId="49" fontId="49" fillId="0" borderId="10" xfId="47" applyNumberFormat="1" applyFont="1" applyFill="1" applyBorder="1" applyAlignment="1">
      <alignment horizontal="left" vertical="center" wrapText="1"/>
    </xf>
    <xf numFmtId="0" fontId="41" fillId="0" borderId="0" xfId="0" applyFont="1" applyFill="1"/>
    <xf numFmtId="0" fontId="41" fillId="0" borderId="0" xfId="0" applyFont="1"/>
    <xf numFmtId="0" fontId="41" fillId="0" borderId="10" xfId="0" applyFont="1" applyFill="1" applyBorder="1" applyAlignment="1">
      <alignment wrapText="1"/>
    </xf>
    <xf numFmtId="0" fontId="0" fillId="0" borderId="0" xfId="0" applyAlignment="1">
      <alignment horizontal="center"/>
    </xf>
    <xf numFmtId="14" fontId="39" fillId="29" borderId="10" xfId="48" applyNumberFormat="1" applyFont="1" applyFill="1" applyBorder="1" applyAlignment="1">
      <alignment horizontal="center" vertical="center" wrapText="1"/>
    </xf>
    <xf numFmtId="14" fontId="39" fillId="29" borderId="10" xfId="47" applyNumberFormat="1" applyFont="1" applyFill="1" applyBorder="1" applyAlignment="1">
      <alignment horizontal="center" vertical="center" wrapText="1"/>
    </xf>
    <xf numFmtId="0" fontId="40" fillId="0" borderId="10" xfId="38" applyFont="1" applyFill="1" applyBorder="1" applyAlignment="1">
      <alignment vertical="center" wrapText="1"/>
    </xf>
    <xf numFmtId="0" fontId="40" fillId="0" borderId="10" xfId="38" applyFont="1" applyFill="1" applyBorder="1" applyAlignment="1">
      <alignment horizontal="center" vertical="center" wrapText="1"/>
    </xf>
    <xf numFmtId="14" fontId="57" fillId="0" borderId="10" xfId="38" applyNumberFormat="1" applyFont="1" applyFill="1" applyBorder="1" applyAlignment="1">
      <alignment horizontal="center" vertical="center" wrapText="1"/>
    </xf>
    <xf numFmtId="0" fontId="57" fillId="29" borderId="10" xfId="38" applyFont="1" applyFill="1" applyBorder="1" applyAlignment="1">
      <alignment horizontal="center" vertical="center" wrapText="1"/>
    </xf>
    <xf numFmtId="14" fontId="57" fillId="29" borderId="10" xfId="38" applyNumberFormat="1" applyFont="1" applyFill="1" applyBorder="1" applyAlignment="1">
      <alignment horizontal="center" vertical="center" wrapText="1"/>
    </xf>
    <xf numFmtId="14" fontId="58" fillId="0" borderId="10" xfId="38" applyNumberFormat="1" applyFont="1" applyFill="1" applyBorder="1" applyAlignment="1">
      <alignment horizontal="center" vertical="center" wrapText="1"/>
    </xf>
    <xf numFmtId="14" fontId="58" fillId="29" borderId="10" xfId="38" applyNumberFormat="1" applyFont="1" applyFill="1" applyBorder="1" applyAlignment="1">
      <alignment horizontal="center" vertical="center" wrapText="1"/>
    </xf>
    <xf numFmtId="49" fontId="49" fillId="0" borderId="10" xfId="47" applyNumberFormat="1" applyFont="1" applyFill="1" applyBorder="1" applyAlignment="1">
      <alignment vertical="center" wrapText="1"/>
    </xf>
    <xf numFmtId="14" fontId="58" fillId="0" borderId="10" xfId="0" applyNumberFormat="1" applyFont="1" applyFill="1" applyBorder="1" applyAlignment="1">
      <alignment horizontal="center" vertical="center"/>
    </xf>
    <xf numFmtId="14" fontId="58" fillId="26" borderId="10" xfId="0" applyNumberFormat="1" applyFont="1" applyFill="1" applyBorder="1" applyAlignment="1">
      <alignment horizontal="center" vertical="center"/>
    </xf>
    <xf numFmtId="0" fontId="57" fillId="29" borderId="10" xfId="38" applyFont="1" applyFill="1" applyBorder="1" applyAlignment="1">
      <alignment vertical="center" wrapText="1"/>
    </xf>
    <xf numFmtId="14" fontId="58" fillId="0" borderId="10" xfId="47" applyNumberFormat="1" applyFont="1" applyFill="1" applyBorder="1" applyAlignment="1">
      <alignment horizontal="center" vertical="center" wrapText="1"/>
    </xf>
    <xf numFmtId="0" fontId="57" fillId="29" borderId="10" xfId="38" applyFont="1" applyFill="1" applyBorder="1" applyAlignment="1">
      <alignment vertical="center"/>
    </xf>
    <xf numFmtId="0" fontId="57" fillId="0" borderId="10" xfId="38" applyFont="1" applyFill="1" applyBorder="1" applyAlignment="1">
      <alignment vertical="center"/>
    </xf>
    <xf numFmtId="14" fontId="58" fillId="0" borderId="16" xfId="47" applyNumberFormat="1" applyFont="1" applyFill="1" applyBorder="1" applyAlignment="1">
      <alignment horizontal="center" vertical="center" wrapText="1"/>
    </xf>
    <xf numFmtId="14" fontId="58" fillId="29" borderId="10" xfId="47" applyNumberFormat="1" applyFont="1" applyFill="1" applyBorder="1" applyAlignment="1">
      <alignment horizontal="center" vertical="center" wrapText="1"/>
    </xf>
    <xf numFmtId="14" fontId="58" fillId="29" borderId="10" xfId="48" applyNumberFormat="1" applyFont="1" applyFill="1" applyBorder="1" applyAlignment="1">
      <alignment horizontal="center" vertical="center" wrapText="1"/>
    </xf>
    <xf numFmtId="14" fontId="57" fillId="0" borderId="10" xfId="44" applyNumberFormat="1" applyFont="1" applyFill="1" applyBorder="1" applyAlignment="1">
      <alignment horizontal="center" vertical="center" wrapText="1"/>
    </xf>
    <xf numFmtId="14" fontId="57" fillId="29" borderId="10" xfId="44" applyNumberFormat="1" applyFont="1" applyFill="1" applyBorder="1" applyAlignment="1">
      <alignment horizontal="center" vertical="center" wrapText="1"/>
    </xf>
    <xf numFmtId="0" fontId="59" fillId="29" borderId="21" xfId="0" applyFont="1" applyFill="1" applyBorder="1" applyAlignment="1">
      <alignment horizontal="left" vertical="center" wrapText="1"/>
    </xf>
    <xf numFmtId="49" fontId="41" fillId="0" borderId="10" xfId="38" applyNumberFormat="1" applyFont="1" applyFill="1" applyBorder="1" applyAlignment="1">
      <alignment horizontal="center" vertical="center" wrapText="1"/>
    </xf>
    <xf numFmtId="0" fontId="41" fillId="31" borderId="10" xfId="38" applyFont="1" applyFill="1" applyBorder="1" applyAlignment="1">
      <alignment horizontal="center" vertical="center" wrapText="1"/>
    </xf>
    <xf numFmtId="49" fontId="57" fillId="0" borderId="10" xfId="44" applyNumberFormat="1" applyFont="1" applyFill="1" applyBorder="1" applyAlignment="1">
      <alignment vertical="center" wrapText="1"/>
    </xf>
    <xf numFmtId="49" fontId="57" fillId="0" borderId="10" xfId="44" applyNumberFormat="1" applyFont="1" applyFill="1" applyBorder="1" applyAlignment="1">
      <alignment horizontal="center" vertical="center" wrapText="1"/>
    </xf>
    <xf numFmtId="0" fontId="57" fillId="0" borderId="10" xfId="38" applyFont="1" applyFill="1" applyBorder="1" applyAlignment="1">
      <alignment vertical="center" wrapText="1"/>
    </xf>
    <xf numFmtId="0" fontId="57" fillId="0" borderId="10" xfId="38" applyFont="1" applyFill="1" applyBorder="1" applyAlignment="1">
      <alignment horizontal="center" vertical="center" wrapText="1"/>
    </xf>
    <xf numFmtId="0" fontId="58" fillId="0" borderId="10" xfId="0" applyFont="1" applyFill="1" applyBorder="1" applyAlignment="1">
      <alignment horizontal="center" vertical="center"/>
    </xf>
    <xf numFmtId="49" fontId="57" fillId="0" borderId="10" xfId="38" applyNumberFormat="1" applyFont="1" applyFill="1" applyBorder="1" applyAlignment="1">
      <alignment horizontal="center" vertical="center" wrapText="1"/>
    </xf>
    <xf numFmtId="164" fontId="57" fillId="29" borderId="10" xfId="44" applyFont="1" applyFill="1" applyBorder="1" applyAlignment="1">
      <alignment vertical="center" wrapText="1"/>
    </xf>
    <xf numFmtId="10" fontId="57" fillId="29" borderId="10" xfId="38" applyNumberFormat="1" applyFont="1" applyFill="1" applyBorder="1" applyAlignment="1">
      <alignment vertical="center" wrapText="1"/>
    </xf>
    <xf numFmtId="0" fontId="57" fillId="29" borderId="10" xfId="44" applyNumberFormat="1" applyFont="1" applyFill="1" applyBorder="1" applyAlignment="1">
      <alignment horizontal="center" vertical="center" wrapText="1"/>
    </xf>
    <xf numFmtId="0" fontId="59" fillId="29" borderId="10" xfId="0" applyFont="1" applyFill="1" applyBorder="1" applyAlignment="1">
      <alignment vertical="center" wrapText="1"/>
    </xf>
    <xf numFmtId="0" fontId="59" fillId="29" borderId="10" xfId="47" applyFont="1" applyFill="1" applyBorder="1" applyAlignment="1">
      <alignment vertical="center" wrapText="1"/>
    </xf>
    <xf numFmtId="49" fontId="59" fillId="29" borderId="10" xfId="47" applyNumberFormat="1" applyFont="1" applyFill="1" applyBorder="1" applyAlignment="1">
      <alignment horizontal="left" vertical="center" wrapText="1"/>
    </xf>
    <xf numFmtId="49" fontId="57" fillId="29" borderId="10" xfId="38" applyNumberFormat="1" applyFont="1" applyFill="1" applyBorder="1" applyAlignment="1">
      <alignment horizontal="center" vertical="center" wrapText="1"/>
    </xf>
    <xf numFmtId="164" fontId="57" fillId="29" borderId="10" xfId="38" applyNumberFormat="1" applyFont="1" applyFill="1" applyBorder="1" applyAlignment="1">
      <alignment horizontal="center" vertical="center" wrapText="1"/>
    </xf>
    <xf numFmtId="171" fontId="49" fillId="0" borderId="10" xfId="44" applyNumberFormat="1" applyFont="1" applyFill="1" applyBorder="1" applyAlignment="1">
      <alignment horizontal="center" vertical="center" wrapText="1"/>
    </xf>
    <xf numFmtId="14" fontId="57" fillId="29" borderId="10" xfId="47" applyNumberFormat="1" applyFont="1" applyFill="1" applyBorder="1" applyAlignment="1">
      <alignment horizontal="center" vertical="center" wrapText="1"/>
    </xf>
    <xf numFmtId="14" fontId="58" fillId="0" borderId="10" xfId="48" applyNumberFormat="1" applyFont="1" applyFill="1" applyBorder="1" applyAlignment="1">
      <alignment horizontal="center" vertical="center" wrapText="1"/>
    </xf>
    <xf numFmtId="0" fontId="24" fillId="0" borderId="15" xfId="1" applyFont="1" applyFill="1" applyBorder="1" applyAlignment="1">
      <alignment horizontal="center" vertical="center" wrapText="1"/>
    </xf>
    <xf numFmtId="0" fontId="37" fillId="27" borderId="10" xfId="38" applyFont="1" applyFill="1" applyBorder="1" applyAlignment="1">
      <alignment horizontal="center" vertical="center" wrapText="1"/>
    </xf>
    <xf numFmtId="0" fontId="45" fillId="27" borderId="10" xfId="38" applyFont="1" applyFill="1" applyBorder="1" applyAlignment="1">
      <alignment horizontal="center" vertical="center" wrapText="1"/>
    </xf>
    <xf numFmtId="49" fontId="57" fillId="0" borderId="10" xfId="38" applyNumberFormat="1" applyFont="1" applyFill="1" applyBorder="1" applyAlignment="1">
      <alignment horizontal="center" vertical="center" wrapText="1"/>
    </xf>
    <xf numFmtId="49" fontId="41" fillId="0" borderId="10" xfId="38" applyNumberFormat="1" applyFont="1" applyFill="1" applyBorder="1" applyAlignment="1">
      <alignment horizontal="center" vertical="center" wrapText="1"/>
    </xf>
    <xf numFmtId="0" fontId="45" fillId="27" borderId="10" xfId="38" applyFont="1" applyFill="1" applyBorder="1" applyAlignment="1">
      <alignment horizontal="center" vertical="center"/>
    </xf>
    <xf numFmtId="0" fontId="41" fillId="0" borderId="16" xfId="38" applyFont="1" applyFill="1" applyBorder="1" applyAlignment="1">
      <alignment horizontal="center" vertical="center" wrapText="1"/>
    </xf>
    <xf numFmtId="0" fontId="41" fillId="0" borderId="15" xfId="38" applyFont="1" applyFill="1" applyBorder="1" applyAlignment="1">
      <alignment horizontal="center" vertical="center" wrapText="1"/>
    </xf>
    <xf numFmtId="0" fontId="41" fillId="0" borderId="21" xfId="38" applyFont="1" applyFill="1" applyBorder="1" applyAlignment="1">
      <alignment horizontal="center" vertical="center" wrapText="1"/>
    </xf>
    <xf numFmtId="49" fontId="41" fillId="0" borderId="28" xfId="38" applyNumberFormat="1" applyFont="1" applyFill="1" applyBorder="1" applyAlignment="1">
      <alignment horizontal="center" vertical="center" wrapText="1"/>
    </xf>
    <xf numFmtId="49" fontId="41" fillId="0" borderId="29" xfId="38" applyNumberFormat="1" applyFont="1" applyFill="1" applyBorder="1" applyAlignment="1">
      <alignment horizontal="center" vertical="center" wrapText="1"/>
    </xf>
    <xf numFmtId="0" fontId="37" fillId="27" borderId="10" xfId="38" applyFont="1" applyFill="1" applyBorder="1" applyAlignment="1">
      <alignment horizontal="center" vertical="center"/>
    </xf>
    <xf numFmtId="0" fontId="45" fillId="27" borderId="10" xfId="38" applyFont="1" applyFill="1" applyBorder="1" applyAlignment="1">
      <alignment horizontal="left" vertical="center" wrapText="1"/>
    </xf>
    <xf numFmtId="49" fontId="57" fillId="29" borderId="10" xfId="38" applyNumberFormat="1" applyFont="1" applyFill="1" applyBorder="1" applyAlignment="1">
      <alignment horizontal="center" vertical="center" wrapText="1"/>
    </xf>
    <xf numFmtId="0" fontId="25" fillId="0" borderId="17" xfId="38" applyFont="1" applyFill="1" applyBorder="1" applyAlignment="1">
      <alignment horizontal="right" vertical="center" wrapText="1"/>
    </xf>
    <xf numFmtId="0" fontId="43" fillId="27" borderId="10" xfId="38" applyFont="1" applyFill="1" applyBorder="1" applyAlignment="1">
      <alignment horizontal="left" vertical="center" wrapText="1"/>
    </xf>
    <xf numFmtId="0" fontId="21" fillId="27" borderId="10" xfId="38" applyFont="1" applyFill="1" applyBorder="1" applyAlignment="1">
      <alignment horizontal="left" vertical="center" wrapText="1"/>
    </xf>
    <xf numFmtId="0" fontId="35" fillId="27" borderId="10" xfId="38" applyFont="1" applyFill="1" applyBorder="1" applyAlignment="1">
      <alignment horizontal="left" vertical="center" wrapText="1"/>
    </xf>
    <xf numFmtId="0" fontId="50" fillId="27" borderId="10" xfId="38" applyFont="1" applyFill="1" applyBorder="1" applyAlignment="1">
      <alignment horizontal="center" vertical="center" wrapText="1"/>
    </xf>
    <xf numFmtId="10" fontId="45" fillId="27" borderId="10" xfId="38" applyNumberFormat="1" applyFont="1" applyFill="1" applyBorder="1" applyAlignment="1">
      <alignment horizontal="center" vertical="center" wrapText="1"/>
    </xf>
    <xf numFmtId="0" fontId="49" fillId="0" borderId="16" xfId="0" applyFont="1" applyFill="1" applyBorder="1" applyAlignment="1">
      <alignment horizontal="left" vertical="center" wrapText="1"/>
    </xf>
    <xf numFmtId="0" fontId="49" fillId="0" borderId="15" xfId="0" applyFont="1" applyFill="1" applyBorder="1" applyAlignment="1">
      <alignment horizontal="left" vertical="center" wrapText="1"/>
    </xf>
    <xf numFmtId="0" fontId="49" fillId="0" borderId="21" xfId="0" applyFont="1" applyFill="1" applyBorder="1" applyAlignment="1">
      <alignment horizontal="left" vertical="center" wrapText="1"/>
    </xf>
    <xf numFmtId="0" fontId="26" fillId="27" borderId="26" xfId="0" applyFont="1" applyFill="1" applyBorder="1" applyAlignment="1">
      <alignment horizontal="center" vertical="center" wrapText="1"/>
    </xf>
    <xf numFmtId="0" fontId="29" fillId="27" borderId="0" xfId="0" applyFont="1" applyFill="1" applyAlignment="1">
      <alignment horizontal="left" vertical="center" wrapText="1"/>
    </xf>
    <xf numFmtId="0" fontId="31" fillId="0" borderId="16"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21" xfId="0" applyFont="1" applyBorder="1" applyAlignment="1">
      <alignment horizontal="center" vertical="center" wrapText="1"/>
    </xf>
    <xf numFmtId="0" fontId="28" fillId="27" borderId="23" xfId="0" applyFont="1" applyFill="1" applyBorder="1" applyAlignment="1">
      <alignment horizontal="center" vertical="center"/>
    </xf>
    <xf numFmtId="0" fontId="28" fillId="27" borderId="19" xfId="0" applyFont="1" applyFill="1" applyBorder="1" applyAlignment="1">
      <alignment horizontal="center" vertical="center"/>
    </xf>
    <xf numFmtId="0" fontId="28" fillId="27" borderId="20" xfId="0" applyFont="1" applyFill="1" applyBorder="1" applyAlignment="1">
      <alignment horizontal="center" vertical="center"/>
    </xf>
    <xf numFmtId="0" fontId="28" fillId="27" borderId="16" xfId="0" applyFont="1" applyFill="1" applyBorder="1" applyAlignment="1">
      <alignment horizontal="center" vertical="center"/>
    </xf>
    <xf numFmtId="0" fontId="28" fillId="27" borderId="15" xfId="0" applyFont="1" applyFill="1" applyBorder="1" applyAlignment="1">
      <alignment horizontal="center" vertical="center"/>
    </xf>
    <xf numFmtId="0" fontId="28" fillId="27" borderId="21" xfId="0" applyFont="1" applyFill="1" applyBorder="1" applyAlignment="1">
      <alignment horizontal="center" vertical="center"/>
    </xf>
    <xf numFmtId="0" fontId="24" fillId="0" borderId="21" xfId="1" applyFont="1" applyFill="1" applyBorder="1" applyAlignment="1">
      <alignment horizontal="center" vertical="center" wrapText="1"/>
    </xf>
    <xf numFmtId="0" fontId="20" fillId="0" borderId="16" xfId="1" applyFont="1" applyFill="1" applyBorder="1" applyAlignment="1">
      <alignment vertical="center" wrapText="1"/>
    </xf>
    <xf numFmtId="0" fontId="0" fillId="0" borderId="15" xfId="0" applyBorder="1" applyAlignment="1">
      <alignment vertical="center" wrapText="1"/>
    </xf>
    <xf numFmtId="0" fontId="0" fillId="0" borderId="21" xfId="0" applyBorder="1" applyAlignment="1">
      <alignment vertical="center" wrapText="1"/>
    </xf>
    <xf numFmtId="0" fontId="28" fillId="27" borderId="30" xfId="0" applyFont="1" applyFill="1" applyBorder="1" applyAlignment="1">
      <alignment horizontal="center" vertical="center" wrapText="1"/>
    </xf>
    <xf numFmtId="0" fontId="28" fillId="27" borderId="26" xfId="0" applyFont="1" applyFill="1" applyBorder="1" applyAlignment="1">
      <alignment horizontal="center" vertical="center" wrapText="1"/>
    </xf>
  </cellXfs>
  <cellStyles count="49">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Comma" xfId="44" builtinId="3"/>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4 2" xfId="34" xr:uid="{00000000-0005-0000-0000-000020000000}"/>
    <cellStyle name="Input 2" xfId="35" xr:uid="{00000000-0005-0000-0000-000021000000}"/>
    <cellStyle name="Linked Cell 2" xfId="36" xr:uid="{00000000-0005-0000-0000-000022000000}"/>
    <cellStyle name="Neutral 2" xfId="37" xr:uid="{00000000-0005-0000-0000-000023000000}"/>
    <cellStyle name="Normal" xfId="0" builtinId="0"/>
    <cellStyle name="Normal 15" xfId="46" xr:uid="{00000000-0005-0000-0000-000025000000}"/>
    <cellStyle name="Normal 2" xfId="38" xr:uid="{00000000-0005-0000-0000-000026000000}"/>
    <cellStyle name="Normal 2 2 2" xfId="47" xr:uid="{00000000-0005-0000-0000-000027000000}"/>
    <cellStyle name="Normal 3" xfId="1" xr:uid="{00000000-0005-0000-0000-000028000000}"/>
    <cellStyle name="Normal 3 2" xfId="45" xr:uid="{00000000-0005-0000-0000-000029000000}"/>
    <cellStyle name="Normal 5" xfId="48" xr:uid="{00000000-0005-0000-0000-00002A000000}"/>
    <cellStyle name="Note 2" xfId="39" xr:uid="{00000000-0005-0000-0000-00002B000000}"/>
    <cellStyle name="Output 2" xfId="40" xr:uid="{00000000-0005-0000-0000-00002C000000}"/>
    <cellStyle name="Title 2" xfId="41" xr:uid="{00000000-0005-0000-0000-00002D000000}"/>
    <cellStyle name="Total 2" xfId="42" xr:uid="{00000000-0005-0000-0000-00002E000000}"/>
    <cellStyle name="Warning Text 2" xfId="43" xr:uid="{00000000-0005-0000-0000-000030000000}"/>
  </cellStyles>
  <dxfs count="0"/>
  <tableStyles count="0" defaultTableStyle="TableStyleMedium9" defaultPivotStyle="PivotStyleLight16"/>
  <colors>
    <mruColors>
      <color rgb="FFFFFFCC"/>
      <color rgb="FFFFFFFF"/>
      <color rgb="FFF8F8F8"/>
      <color rgb="FFDDDF91"/>
      <color rgb="FFEEF7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81"/>
  <sheetViews>
    <sheetView tabSelected="1" view="pageBreakPreview" zoomScale="70" zoomScaleNormal="90" zoomScaleSheetLayoutView="70" workbookViewId="0">
      <selection activeCell="G177" sqref="G177"/>
    </sheetView>
  </sheetViews>
  <sheetFormatPr defaultRowHeight="14.4" x14ac:dyDescent="0.3"/>
  <cols>
    <col min="1" max="1" width="15" style="6" customWidth="1"/>
    <col min="2" max="2" width="14.5546875" customWidth="1"/>
    <col min="3" max="3" width="56.33203125" customWidth="1"/>
    <col min="4" max="4" width="55.5546875" customWidth="1"/>
    <col min="5" max="5" width="36.109375" customWidth="1"/>
    <col min="6" max="6" width="15.5546875" customWidth="1"/>
    <col min="7" max="7" width="32.44140625" customWidth="1"/>
    <col min="8" max="8" width="22.109375" style="6" hidden="1" customWidth="1"/>
    <col min="9" max="9" width="21.88671875" style="7" customWidth="1"/>
    <col min="10" max="10" width="20.5546875" style="7" customWidth="1"/>
    <col min="11" max="11" width="20.88671875" style="8" customWidth="1"/>
    <col min="12" max="12" width="21.6640625" style="8" customWidth="1"/>
    <col min="13" max="13" width="17.6640625" style="8" customWidth="1"/>
    <col min="14" max="14" width="16.33203125" customWidth="1"/>
    <col min="15" max="15" width="16.5546875" customWidth="1"/>
    <col min="16" max="16" width="16.6640625" customWidth="1"/>
    <col min="17" max="17" width="16" customWidth="1"/>
    <col min="18" max="18" width="24" customWidth="1"/>
    <col min="19" max="19" width="13.109375" style="6" customWidth="1"/>
    <col min="20" max="20" width="22" style="6" hidden="1" customWidth="1"/>
    <col min="21" max="21" width="30.109375" style="6" customWidth="1"/>
    <col min="22" max="22" width="21.5546875" customWidth="1"/>
    <col min="23" max="23" width="8.6640625" customWidth="1"/>
    <col min="25" max="25" width="12.6640625" bestFit="1" customWidth="1"/>
    <col min="27" max="27" width="13.6640625" bestFit="1" customWidth="1"/>
  </cols>
  <sheetData>
    <row r="1" spans="1:25" s="6" customFormat="1" ht="25.5" customHeight="1" x14ac:dyDescent="0.3">
      <c r="B1" s="13"/>
      <c r="I1" s="7"/>
      <c r="J1" s="7"/>
      <c r="K1" s="8"/>
      <c r="L1" s="8"/>
      <c r="M1" s="8"/>
    </row>
    <row r="2" spans="1:25" s="6" customFormat="1" ht="24.75" customHeight="1" x14ac:dyDescent="0.3">
      <c r="A2" s="124"/>
      <c r="B2" s="125" t="s">
        <v>43</v>
      </c>
      <c r="C2" s="124"/>
      <c r="D2" s="124"/>
      <c r="E2" s="124"/>
      <c r="F2" s="126"/>
      <c r="I2" s="7"/>
      <c r="J2" s="7"/>
      <c r="K2" s="8"/>
      <c r="L2" s="8"/>
      <c r="M2" s="8"/>
    </row>
    <row r="3" spans="1:25" s="6" customFormat="1" ht="24.75" customHeight="1" x14ac:dyDescent="0.3">
      <c r="A3" s="124"/>
      <c r="B3" s="127" t="s">
        <v>94</v>
      </c>
      <c r="C3" s="124"/>
      <c r="D3" s="124"/>
      <c r="E3" s="124"/>
      <c r="F3" s="126"/>
      <c r="I3" s="7"/>
      <c r="J3" s="7"/>
      <c r="K3" s="8"/>
      <c r="L3" s="8"/>
      <c r="M3" s="8"/>
    </row>
    <row r="4" spans="1:25" s="6" customFormat="1" ht="24.75" customHeight="1" x14ac:dyDescent="0.3">
      <c r="A4" s="124"/>
      <c r="B4" s="127" t="s">
        <v>95</v>
      </c>
      <c r="C4" s="124"/>
      <c r="D4" s="127" t="s">
        <v>229</v>
      </c>
      <c r="E4" s="124"/>
      <c r="F4" s="126"/>
      <c r="I4" s="7"/>
      <c r="J4" s="7"/>
      <c r="K4" s="8"/>
      <c r="L4" s="8"/>
      <c r="M4" s="8"/>
    </row>
    <row r="5" spans="1:25" s="6" customFormat="1" ht="24.75" customHeight="1" x14ac:dyDescent="0.3">
      <c r="A5" s="124"/>
      <c r="B5" s="127" t="s">
        <v>368</v>
      </c>
      <c r="C5" s="124"/>
      <c r="D5" s="124"/>
      <c r="E5" s="124"/>
      <c r="F5" s="126"/>
      <c r="I5" s="7"/>
      <c r="J5" s="7"/>
      <c r="K5" s="8"/>
      <c r="L5" s="8"/>
      <c r="M5" s="8"/>
    </row>
    <row r="6" spans="1:25" s="6" customFormat="1" ht="24.75" customHeight="1" x14ac:dyDescent="0.3">
      <c r="A6" s="124"/>
      <c r="B6" s="127" t="s">
        <v>592</v>
      </c>
      <c r="C6" s="128"/>
      <c r="D6" s="124"/>
      <c r="E6" s="124"/>
      <c r="F6" s="126"/>
      <c r="I6" s="7"/>
      <c r="J6" s="7"/>
      <c r="K6" s="8"/>
      <c r="L6" s="8"/>
      <c r="M6" s="8"/>
    </row>
    <row r="7" spans="1:25" s="6" customFormat="1" ht="24.75" customHeight="1" x14ac:dyDescent="0.3">
      <c r="A7" s="124"/>
      <c r="B7" s="127" t="s">
        <v>412</v>
      </c>
      <c r="C7" s="124"/>
      <c r="D7" s="124"/>
      <c r="E7" s="124"/>
      <c r="F7" s="126"/>
      <c r="I7" s="7"/>
      <c r="J7" s="7"/>
      <c r="K7" s="8"/>
      <c r="L7" s="8"/>
      <c r="M7" s="8"/>
      <c r="Y7" s="36"/>
    </row>
    <row r="8" spans="1:25" s="6" customFormat="1" ht="24.75" customHeight="1" x14ac:dyDescent="0.3">
      <c r="A8" s="124"/>
      <c r="B8" s="127" t="s">
        <v>382</v>
      </c>
      <c r="C8" s="124"/>
      <c r="D8" s="124"/>
      <c r="E8" s="124"/>
      <c r="F8" s="126"/>
      <c r="I8" s="7"/>
      <c r="J8" s="7"/>
      <c r="K8" s="8"/>
      <c r="L8" s="8"/>
      <c r="M8" s="8"/>
    </row>
    <row r="9" spans="1:25" s="6" customFormat="1" ht="24.75" customHeight="1" x14ac:dyDescent="0.3">
      <c r="A9" s="124"/>
      <c r="B9" s="127" t="s">
        <v>411</v>
      </c>
      <c r="C9" s="124"/>
      <c r="D9" s="124"/>
      <c r="E9" s="124"/>
      <c r="F9" s="126"/>
      <c r="I9" s="7"/>
      <c r="J9" s="7"/>
      <c r="K9" s="8"/>
      <c r="L9" s="8"/>
      <c r="M9" s="8"/>
    </row>
    <row r="10" spans="1:25" s="18" customFormat="1" ht="19.5" customHeight="1" x14ac:dyDescent="0.3">
      <c r="A10" s="88"/>
      <c r="B10" s="92" t="s">
        <v>327</v>
      </c>
      <c r="C10" s="88"/>
      <c r="D10" s="88"/>
      <c r="E10" s="88"/>
      <c r="I10" s="89"/>
      <c r="J10" s="89"/>
      <c r="K10" s="90"/>
      <c r="L10" s="90"/>
      <c r="M10" s="90"/>
    </row>
    <row r="11" spans="1:25" s="6" customFormat="1" ht="15.6" x14ac:dyDescent="0.3">
      <c r="B11" s="91" t="s">
        <v>326</v>
      </c>
      <c r="I11" s="7"/>
      <c r="J11" s="7"/>
      <c r="K11" s="8"/>
      <c r="L11" s="8"/>
      <c r="M11" s="8"/>
    </row>
    <row r="12" spans="1:25" ht="33.450000000000003" customHeight="1" x14ac:dyDescent="0.3">
      <c r="A12" s="103" t="s">
        <v>90</v>
      </c>
      <c r="B12" s="209" t="s">
        <v>0</v>
      </c>
      <c r="C12" s="209"/>
      <c r="D12" s="209"/>
      <c r="E12" s="209"/>
      <c r="F12" s="209"/>
      <c r="G12" s="209"/>
      <c r="H12" s="209"/>
      <c r="I12" s="209"/>
      <c r="J12" s="209"/>
      <c r="K12" s="209"/>
      <c r="L12" s="209"/>
      <c r="M12" s="209"/>
      <c r="N12" s="209"/>
      <c r="O12" s="209"/>
      <c r="P12" s="209"/>
      <c r="Q12" s="209"/>
      <c r="R12" s="209"/>
      <c r="S12" s="209"/>
      <c r="T12" s="209"/>
      <c r="U12" s="209"/>
      <c r="V12" s="1"/>
    </row>
    <row r="13" spans="1:25" ht="30" customHeight="1" x14ac:dyDescent="0.3">
      <c r="A13" s="195">
        <v>1</v>
      </c>
      <c r="B13" s="195" t="s">
        <v>51</v>
      </c>
      <c r="C13" s="195" t="s">
        <v>49</v>
      </c>
      <c r="D13" s="195" t="s">
        <v>9</v>
      </c>
      <c r="E13" s="195" t="s">
        <v>256</v>
      </c>
      <c r="F13" s="195" t="s">
        <v>15</v>
      </c>
      <c r="G13" s="195" t="s">
        <v>16</v>
      </c>
      <c r="H13" s="104" t="s">
        <v>255</v>
      </c>
      <c r="I13" s="205" t="s">
        <v>52</v>
      </c>
      <c r="J13" s="205"/>
      <c r="K13" s="205"/>
      <c r="L13" s="205"/>
      <c r="M13" s="205"/>
      <c r="N13" s="195" t="s">
        <v>262</v>
      </c>
      <c r="O13" s="195" t="s">
        <v>54</v>
      </c>
      <c r="P13" s="195" t="s">
        <v>55</v>
      </c>
      <c r="Q13" s="195"/>
      <c r="R13" s="195" t="s">
        <v>76</v>
      </c>
      <c r="S13" s="195" t="s">
        <v>109</v>
      </c>
      <c r="T13" s="212"/>
      <c r="U13" s="195" t="s">
        <v>34</v>
      </c>
      <c r="V13" s="1"/>
    </row>
    <row r="14" spans="1:25" ht="70.2" customHeight="1" x14ac:dyDescent="0.3">
      <c r="A14" s="195"/>
      <c r="B14" s="195"/>
      <c r="C14" s="195"/>
      <c r="D14" s="195"/>
      <c r="E14" s="195"/>
      <c r="F14" s="195"/>
      <c r="G14" s="195"/>
      <c r="H14" s="105" t="s">
        <v>286</v>
      </c>
      <c r="I14" s="105" t="s">
        <v>19</v>
      </c>
      <c r="J14" s="106" t="s">
        <v>122</v>
      </c>
      <c r="K14" s="106" t="s">
        <v>18</v>
      </c>
      <c r="L14" s="106" t="s">
        <v>123</v>
      </c>
      <c r="M14" s="106" t="s">
        <v>20</v>
      </c>
      <c r="N14" s="195"/>
      <c r="O14" s="195"/>
      <c r="P14" s="107" t="s">
        <v>56</v>
      </c>
      <c r="Q14" s="107" t="s">
        <v>22</v>
      </c>
      <c r="R14" s="195"/>
      <c r="S14" s="195"/>
      <c r="T14" s="195"/>
      <c r="U14" s="195"/>
      <c r="V14" s="1"/>
    </row>
    <row r="15" spans="1:25" ht="44.25" customHeight="1" x14ac:dyDescent="0.3">
      <c r="A15" s="49" t="s">
        <v>96</v>
      </c>
      <c r="B15" s="48" t="s">
        <v>194</v>
      </c>
      <c r="C15" s="48" t="s">
        <v>246</v>
      </c>
      <c r="D15" s="48" t="s">
        <v>523</v>
      </c>
      <c r="E15" s="48" t="s">
        <v>66</v>
      </c>
      <c r="F15" s="49">
        <v>1</v>
      </c>
      <c r="G15" s="175" t="s">
        <v>511</v>
      </c>
      <c r="H15" s="119">
        <v>14202500.92</v>
      </c>
      <c r="I15" s="52">
        <v>5733091.0499999998</v>
      </c>
      <c r="J15" s="53">
        <f>K15*I15</f>
        <v>5733091.0499999998</v>
      </c>
      <c r="K15" s="54">
        <v>1</v>
      </c>
      <c r="L15" s="53">
        <f>M15*I15</f>
        <v>0</v>
      </c>
      <c r="M15" s="54">
        <v>0</v>
      </c>
      <c r="N15" s="54" t="s">
        <v>3</v>
      </c>
      <c r="O15" s="49" t="s">
        <v>7</v>
      </c>
      <c r="P15" s="157">
        <v>42215</v>
      </c>
      <c r="Q15" s="157">
        <v>42306</v>
      </c>
      <c r="R15" s="48"/>
      <c r="S15" s="49" t="s">
        <v>115</v>
      </c>
      <c r="T15" s="53">
        <v>0</v>
      </c>
      <c r="U15" s="85" t="s">
        <v>39</v>
      </c>
      <c r="V15" s="1"/>
    </row>
    <row r="16" spans="1:25" ht="44.25" customHeight="1" x14ac:dyDescent="0.3">
      <c r="A16" s="49" t="s">
        <v>97</v>
      </c>
      <c r="B16" s="48" t="s">
        <v>194</v>
      </c>
      <c r="C16" s="48" t="s">
        <v>247</v>
      </c>
      <c r="D16" s="48" t="s">
        <v>524</v>
      </c>
      <c r="E16" s="48" t="s">
        <v>66</v>
      </c>
      <c r="F16" s="49">
        <v>1</v>
      </c>
      <c r="G16" s="50" t="s">
        <v>512</v>
      </c>
      <c r="H16" s="119">
        <v>15601076.93</v>
      </c>
      <c r="I16" s="52">
        <v>5275697.5392734222</v>
      </c>
      <c r="J16" s="53">
        <f t="shared" ref="J16:J30" si="0">K16*I16</f>
        <v>5275697.5392734222</v>
      </c>
      <c r="K16" s="54">
        <v>1</v>
      </c>
      <c r="L16" s="53">
        <f t="shared" ref="L16:L30" si="1">M16*I16</f>
        <v>0</v>
      </c>
      <c r="M16" s="54">
        <v>0</v>
      </c>
      <c r="N16" s="54" t="s">
        <v>3</v>
      </c>
      <c r="O16" s="49" t="s">
        <v>7</v>
      </c>
      <c r="P16" s="157">
        <v>42579</v>
      </c>
      <c r="Q16" s="157">
        <v>42711</v>
      </c>
      <c r="R16" s="56"/>
      <c r="S16" s="49" t="s">
        <v>116</v>
      </c>
      <c r="T16" s="53">
        <v>0</v>
      </c>
      <c r="U16" s="85" t="s">
        <v>87</v>
      </c>
      <c r="V16" s="1"/>
    </row>
    <row r="17" spans="1:22" ht="44.25" customHeight="1" x14ac:dyDescent="0.3">
      <c r="A17" s="49" t="s">
        <v>98</v>
      </c>
      <c r="B17" s="48" t="s">
        <v>194</v>
      </c>
      <c r="C17" s="48" t="s">
        <v>248</v>
      </c>
      <c r="D17" s="48" t="s">
        <v>525</v>
      </c>
      <c r="E17" s="48" t="s">
        <v>66</v>
      </c>
      <c r="F17" s="49">
        <v>1</v>
      </c>
      <c r="G17" s="50" t="s">
        <v>513</v>
      </c>
      <c r="H17" s="119">
        <v>16355169.34</v>
      </c>
      <c r="I17" s="52">
        <v>5362664.8357361387</v>
      </c>
      <c r="J17" s="53">
        <f t="shared" si="0"/>
        <v>5362664.8357361387</v>
      </c>
      <c r="K17" s="54">
        <v>1</v>
      </c>
      <c r="L17" s="53">
        <f t="shared" si="1"/>
        <v>0</v>
      </c>
      <c r="M17" s="54">
        <v>0</v>
      </c>
      <c r="N17" s="54" t="s">
        <v>3</v>
      </c>
      <c r="O17" s="49" t="s">
        <v>7</v>
      </c>
      <c r="P17" s="157">
        <v>42472</v>
      </c>
      <c r="Q17" s="157">
        <v>42662</v>
      </c>
      <c r="R17" s="48"/>
      <c r="S17" s="49" t="s">
        <v>121</v>
      </c>
      <c r="T17" s="53">
        <v>0</v>
      </c>
      <c r="U17" s="85" t="s">
        <v>87</v>
      </c>
      <c r="V17" s="1"/>
    </row>
    <row r="18" spans="1:22" ht="44.25" customHeight="1" x14ac:dyDescent="0.3">
      <c r="A18" s="49" t="s">
        <v>99</v>
      </c>
      <c r="B18" s="48" t="s">
        <v>194</v>
      </c>
      <c r="C18" s="48" t="s">
        <v>249</v>
      </c>
      <c r="D18" s="48" t="s">
        <v>526</v>
      </c>
      <c r="E18" s="48" t="s">
        <v>66</v>
      </c>
      <c r="F18" s="49">
        <v>1</v>
      </c>
      <c r="G18" s="50" t="s">
        <v>515</v>
      </c>
      <c r="H18" s="119">
        <v>16691416.779999999</v>
      </c>
      <c r="I18" s="52">
        <v>5204352.1105927341</v>
      </c>
      <c r="J18" s="53">
        <f t="shared" si="0"/>
        <v>5204352.1105927341</v>
      </c>
      <c r="K18" s="54">
        <v>1</v>
      </c>
      <c r="L18" s="53">
        <f t="shared" si="1"/>
        <v>0</v>
      </c>
      <c r="M18" s="54">
        <v>0</v>
      </c>
      <c r="N18" s="54" t="s">
        <v>3</v>
      </c>
      <c r="O18" s="49" t="s">
        <v>7</v>
      </c>
      <c r="P18" s="157">
        <v>42600</v>
      </c>
      <c r="Q18" s="157">
        <v>42786</v>
      </c>
      <c r="R18" s="48"/>
      <c r="S18" s="49" t="s">
        <v>118</v>
      </c>
      <c r="T18" s="53">
        <v>0</v>
      </c>
      <c r="U18" s="85" t="s">
        <v>87</v>
      </c>
      <c r="V18" s="1"/>
    </row>
    <row r="19" spans="1:22" s="18" customFormat="1" ht="44.25" customHeight="1" x14ac:dyDescent="0.3">
      <c r="A19" s="49" t="s">
        <v>100</v>
      </c>
      <c r="B19" s="48" t="s">
        <v>194</v>
      </c>
      <c r="C19" s="48" t="s">
        <v>250</v>
      </c>
      <c r="D19" s="48" t="s">
        <v>527</v>
      </c>
      <c r="E19" s="48" t="s">
        <v>66</v>
      </c>
      <c r="F19" s="49">
        <v>1</v>
      </c>
      <c r="G19" s="50" t="s">
        <v>514</v>
      </c>
      <c r="H19" s="119">
        <v>16677523.310000001</v>
      </c>
      <c r="I19" s="52">
        <v>4435344.3281644369</v>
      </c>
      <c r="J19" s="53">
        <f t="shared" si="0"/>
        <v>4435344.3281644369</v>
      </c>
      <c r="K19" s="54">
        <v>1</v>
      </c>
      <c r="L19" s="53">
        <f t="shared" si="1"/>
        <v>0</v>
      </c>
      <c r="M19" s="54">
        <v>0</v>
      </c>
      <c r="N19" s="54" t="s">
        <v>3</v>
      </c>
      <c r="O19" s="49" t="s">
        <v>7</v>
      </c>
      <c r="P19" s="159">
        <v>42873</v>
      </c>
      <c r="Q19" s="157">
        <v>42997</v>
      </c>
      <c r="R19" s="48"/>
      <c r="S19" s="158" t="s">
        <v>422</v>
      </c>
      <c r="T19" s="53">
        <v>0</v>
      </c>
      <c r="U19" s="85" t="s">
        <v>39</v>
      </c>
      <c r="V19" s="34"/>
    </row>
    <row r="20" spans="1:22" s="18" customFormat="1" ht="44.25" customHeight="1" x14ac:dyDescent="0.3">
      <c r="A20" s="49" t="s">
        <v>102</v>
      </c>
      <c r="B20" s="48" t="s">
        <v>194</v>
      </c>
      <c r="C20" s="48" t="s">
        <v>251</v>
      </c>
      <c r="D20" s="48" t="s">
        <v>528</v>
      </c>
      <c r="E20" s="48" t="s">
        <v>66</v>
      </c>
      <c r="F20" s="49">
        <v>1</v>
      </c>
      <c r="G20" s="101" t="s">
        <v>593</v>
      </c>
      <c r="H20" s="120">
        <v>18836276.059999999</v>
      </c>
      <c r="I20" s="52">
        <v>5131878.8318164442</v>
      </c>
      <c r="J20" s="53">
        <f t="shared" si="0"/>
        <v>5131878.8318164442</v>
      </c>
      <c r="K20" s="54">
        <v>1</v>
      </c>
      <c r="L20" s="53">
        <f t="shared" si="1"/>
        <v>0</v>
      </c>
      <c r="M20" s="54">
        <v>0</v>
      </c>
      <c r="N20" s="54" t="s">
        <v>3</v>
      </c>
      <c r="O20" s="49" t="s">
        <v>7</v>
      </c>
      <c r="P20" s="157">
        <v>42604</v>
      </c>
      <c r="Q20" s="157">
        <v>43416</v>
      </c>
      <c r="R20" s="48"/>
      <c r="S20" s="49" t="s">
        <v>346</v>
      </c>
      <c r="T20" s="53">
        <v>0</v>
      </c>
      <c r="U20" s="63" t="s">
        <v>39</v>
      </c>
      <c r="V20" s="34"/>
    </row>
    <row r="21" spans="1:22" s="18" customFormat="1" ht="44.25" customHeight="1" x14ac:dyDescent="0.3">
      <c r="A21" s="49" t="s">
        <v>103</v>
      </c>
      <c r="B21" s="48" t="s">
        <v>194</v>
      </c>
      <c r="C21" s="48" t="s">
        <v>252</v>
      </c>
      <c r="D21" s="48" t="s">
        <v>529</v>
      </c>
      <c r="E21" s="48" t="s">
        <v>66</v>
      </c>
      <c r="F21" s="49">
        <v>1</v>
      </c>
      <c r="G21" s="50" t="s">
        <v>516</v>
      </c>
      <c r="H21" s="121">
        <v>23059516.039999999</v>
      </c>
      <c r="I21" s="52">
        <v>5790269.0300000003</v>
      </c>
      <c r="J21" s="53">
        <f t="shared" si="0"/>
        <v>4643041.4998087948</v>
      </c>
      <c r="K21" s="54">
        <v>0.80186973623379199</v>
      </c>
      <c r="L21" s="53">
        <f t="shared" si="1"/>
        <v>1147227.5334608031</v>
      </c>
      <c r="M21" s="54">
        <v>0.1981302643308791</v>
      </c>
      <c r="N21" s="54" t="s">
        <v>3</v>
      </c>
      <c r="O21" s="49" t="s">
        <v>7</v>
      </c>
      <c r="P21" s="159">
        <v>43157</v>
      </c>
      <c r="Q21" s="157">
        <v>43322</v>
      </c>
      <c r="R21" s="48"/>
      <c r="S21" s="49" t="s">
        <v>347</v>
      </c>
      <c r="T21" s="53">
        <v>0</v>
      </c>
      <c r="U21" s="63" t="s">
        <v>39</v>
      </c>
      <c r="V21" s="46"/>
    </row>
    <row r="22" spans="1:22" s="6" customFormat="1" ht="44.25" customHeight="1" x14ac:dyDescent="0.3">
      <c r="A22" s="49" t="s">
        <v>104</v>
      </c>
      <c r="B22" s="48" t="s">
        <v>194</v>
      </c>
      <c r="C22" s="48" t="s">
        <v>253</v>
      </c>
      <c r="D22" s="48" t="s">
        <v>530</v>
      </c>
      <c r="E22" s="48" t="s">
        <v>66</v>
      </c>
      <c r="F22" s="49">
        <v>1</v>
      </c>
      <c r="G22" s="50" t="s">
        <v>517</v>
      </c>
      <c r="H22" s="119">
        <v>16737175.99</v>
      </c>
      <c r="I22" s="52">
        <v>5261800.82</v>
      </c>
      <c r="J22" s="53">
        <f t="shared" si="0"/>
        <v>5261800.82</v>
      </c>
      <c r="K22" s="54">
        <v>1</v>
      </c>
      <c r="L22" s="53">
        <f t="shared" si="1"/>
        <v>0</v>
      </c>
      <c r="M22" s="54">
        <v>0</v>
      </c>
      <c r="N22" s="54" t="s">
        <v>3</v>
      </c>
      <c r="O22" s="49" t="s">
        <v>7</v>
      </c>
      <c r="P22" s="157">
        <v>42633</v>
      </c>
      <c r="Q22" s="157">
        <v>42815</v>
      </c>
      <c r="R22" s="48"/>
      <c r="S22" s="49" t="s">
        <v>119</v>
      </c>
      <c r="T22" s="53">
        <v>0</v>
      </c>
      <c r="U22" s="63" t="s">
        <v>87</v>
      </c>
      <c r="V22" s="2"/>
    </row>
    <row r="23" spans="1:22" s="6" customFormat="1" ht="44.25" customHeight="1" x14ac:dyDescent="0.3">
      <c r="A23" s="49" t="s">
        <v>105</v>
      </c>
      <c r="B23" s="48" t="s">
        <v>194</v>
      </c>
      <c r="C23" s="48" t="s">
        <v>254</v>
      </c>
      <c r="D23" s="48" t="s">
        <v>518</v>
      </c>
      <c r="E23" s="48" t="s">
        <v>66</v>
      </c>
      <c r="F23" s="49">
        <v>1</v>
      </c>
      <c r="G23" s="50" t="s">
        <v>519</v>
      </c>
      <c r="H23" s="119">
        <v>18136295.890000001</v>
      </c>
      <c r="I23" s="52">
        <v>893451.26</v>
      </c>
      <c r="J23" s="53">
        <f t="shared" si="0"/>
        <v>893451.26</v>
      </c>
      <c r="K23" s="54">
        <v>1</v>
      </c>
      <c r="L23" s="53">
        <f t="shared" si="1"/>
        <v>0</v>
      </c>
      <c r="M23" s="54">
        <v>0</v>
      </c>
      <c r="N23" s="54" t="s">
        <v>3</v>
      </c>
      <c r="O23" s="49" t="s">
        <v>7</v>
      </c>
      <c r="P23" s="192">
        <v>42601</v>
      </c>
      <c r="Q23" s="159">
        <v>42780</v>
      </c>
      <c r="R23" s="48"/>
      <c r="S23" s="49" t="s">
        <v>120</v>
      </c>
      <c r="T23" s="53">
        <v>0</v>
      </c>
      <c r="U23" s="63" t="s">
        <v>423</v>
      </c>
      <c r="V23" s="2"/>
    </row>
    <row r="24" spans="1:22" s="18" customFormat="1" ht="44.25" customHeight="1" x14ac:dyDescent="0.3">
      <c r="A24" s="49" t="s">
        <v>106</v>
      </c>
      <c r="B24" s="48" t="s">
        <v>194</v>
      </c>
      <c r="C24" s="48" t="s">
        <v>260</v>
      </c>
      <c r="D24" s="48" t="s">
        <v>520</v>
      </c>
      <c r="E24" s="48" t="s">
        <v>66</v>
      </c>
      <c r="F24" s="49">
        <v>1</v>
      </c>
      <c r="G24" s="178" t="s">
        <v>594</v>
      </c>
      <c r="H24" s="60">
        <v>20298206.129999999</v>
      </c>
      <c r="I24" s="52">
        <v>4945488.9703250481</v>
      </c>
      <c r="J24" s="53">
        <f t="shared" si="0"/>
        <v>3989466.0257743783</v>
      </c>
      <c r="K24" s="54">
        <v>0.80668788257598034</v>
      </c>
      <c r="L24" s="53">
        <f t="shared" si="1"/>
        <v>956022.94455066917</v>
      </c>
      <c r="M24" s="54">
        <v>0.19331211742401955</v>
      </c>
      <c r="N24" s="54" t="s">
        <v>3</v>
      </c>
      <c r="O24" s="49" t="s">
        <v>7</v>
      </c>
      <c r="P24" s="170">
        <v>43606</v>
      </c>
      <c r="Q24" s="157">
        <v>43705</v>
      </c>
      <c r="R24" s="48"/>
      <c r="S24" s="158" t="s">
        <v>424</v>
      </c>
      <c r="T24" s="53">
        <v>0</v>
      </c>
      <c r="U24" s="63" t="s">
        <v>39</v>
      </c>
      <c r="V24" s="34"/>
    </row>
    <row r="25" spans="1:22" s="18" customFormat="1" ht="44.25" customHeight="1" x14ac:dyDescent="0.3">
      <c r="A25" s="49" t="s">
        <v>107</v>
      </c>
      <c r="B25" s="48" t="s">
        <v>194</v>
      </c>
      <c r="C25" s="48" t="s">
        <v>259</v>
      </c>
      <c r="D25" s="48" t="s">
        <v>521</v>
      </c>
      <c r="E25" s="48" t="s">
        <v>66</v>
      </c>
      <c r="F25" s="49">
        <v>1</v>
      </c>
      <c r="G25" s="178" t="s">
        <v>595</v>
      </c>
      <c r="H25" s="60">
        <v>21917353</v>
      </c>
      <c r="I25" s="52">
        <v>4941418.8204015307</v>
      </c>
      <c r="J25" s="53">
        <f t="shared" si="0"/>
        <v>4941418.8204015307</v>
      </c>
      <c r="K25" s="54">
        <v>1</v>
      </c>
      <c r="L25" s="53">
        <f t="shared" si="1"/>
        <v>0</v>
      </c>
      <c r="M25" s="54">
        <v>0</v>
      </c>
      <c r="N25" s="54" t="s">
        <v>3</v>
      </c>
      <c r="O25" s="49" t="s">
        <v>7</v>
      </c>
      <c r="P25" s="166">
        <v>43343</v>
      </c>
      <c r="Q25" s="157">
        <v>43461</v>
      </c>
      <c r="R25" s="48"/>
      <c r="S25" s="49" t="s">
        <v>349</v>
      </c>
      <c r="T25" s="53">
        <v>0</v>
      </c>
      <c r="U25" s="63" t="s">
        <v>39</v>
      </c>
      <c r="V25" s="34"/>
    </row>
    <row r="26" spans="1:22" s="6" customFormat="1" ht="44.25" customHeight="1" x14ac:dyDescent="0.3">
      <c r="A26" s="49" t="s">
        <v>108</v>
      </c>
      <c r="B26" s="48" t="s">
        <v>194</v>
      </c>
      <c r="C26" s="48" t="s">
        <v>258</v>
      </c>
      <c r="D26" s="48" t="s">
        <v>425</v>
      </c>
      <c r="E26" s="48" t="s">
        <v>64</v>
      </c>
      <c r="F26" s="49">
        <v>1</v>
      </c>
      <c r="G26" s="50" t="s">
        <v>522</v>
      </c>
      <c r="H26" s="60">
        <v>15704509.75</v>
      </c>
      <c r="I26" s="53">
        <v>1024637.9699999999</v>
      </c>
      <c r="J26" s="53">
        <f t="shared" si="0"/>
        <v>1024637.9699999999</v>
      </c>
      <c r="K26" s="54">
        <v>1</v>
      </c>
      <c r="L26" s="53">
        <f t="shared" si="1"/>
        <v>0</v>
      </c>
      <c r="M26" s="54">
        <v>0</v>
      </c>
      <c r="N26" s="54" t="s">
        <v>3</v>
      </c>
      <c r="O26" s="49" t="s">
        <v>7</v>
      </c>
      <c r="P26" s="159">
        <v>41744</v>
      </c>
      <c r="Q26" s="55">
        <v>41850</v>
      </c>
      <c r="R26" s="48" t="s">
        <v>348</v>
      </c>
      <c r="S26" s="49" t="s">
        <v>117</v>
      </c>
      <c r="T26" s="53">
        <v>0</v>
      </c>
      <c r="U26" s="63" t="s">
        <v>297</v>
      </c>
      <c r="V26" s="2"/>
    </row>
    <row r="27" spans="1:22" s="18" customFormat="1" ht="44.25" customHeight="1" x14ac:dyDescent="0.3">
      <c r="A27" s="49" t="s">
        <v>112</v>
      </c>
      <c r="B27" s="48" t="s">
        <v>194</v>
      </c>
      <c r="C27" s="48" t="s">
        <v>205</v>
      </c>
      <c r="D27" s="48" t="s">
        <v>110</v>
      </c>
      <c r="E27" s="48" t="s">
        <v>66</v>
      </c>
      <c r="F27" s="49">
        <v>1</v>
      </c>
      <c r="G27" s="118"/>
      <c r="H27" s="59"/>
      <c r="I27" s="53">
        <v>0</v>
      </c>
      <c r="J27" s="53">
        <f t="shared" si="0"/>
        <v>0</v>
      </c>
      <c r="K27" s="54"/>
      <c r="L27" s="53">
        <f t="shared" si="1"/>
        <v>0</v>
      </c>
      <c r="M27" s="54"/>
      <c r="N27" s="54" t="s">
        <v>3</v>
      </c>
      <c r="O27" s="49" t="s">
        <v>8</v>
      </c>
      <c r="P27" s="47"/>
      <c r="Q27" s="47"/>
      <c r="R27" s="48"/>
      <c r="S27" s="48"/>
      <c r="T27" s="53">
        <v>0</v>
      </c>
      <c r="U27" s="48" t="s">
        <v>10</v>
      </c>
      <c r="V27" s="34"/>
    </row>
    <row r="28" spans="1:22" s="18" customFormat="1" ht="44.25" customHeight="1" x14ac:dyDescent="0.3">
      <c r="A28" s="49" t="s">
        <v>113</v>
      </c>
      <c r="B28" s="48" t="s">
        <v>194</v>
      </c>
      <c r="C28" s="48" t="s">
        <v>230</v>
      </c>
      <c r="D28" s="48" t="s">
        <v>111</v>
      </c>
      <c r="E28" s="48" t="s">
        <v>66</v>
      </c>
      <c r="F28" s="49">
        <v>4</v>
      </c>
      <c r="G28" s="118"/>
      <c r="H28" s="59"/>
      <c r="I28" s="53">
        <v>0</v>
      </c>
      <c r="J28" s="53">
        <f>K28*I28</f>
        <v>0</v>
      </c>
      <c r="K28" s="54"/>
      <c r="L28" s="53">
        <f t="shared" si="1"/>
        <v>0</v>
      </c>
      <c r="M28" s="54"/>
      <c r="N28" s="54" t="s">
        <v>3</v>
      </c>
      <c r="O28" s="49" t="s">
        <v>8</v>
      </c>
      <c r="P28" s="47"/>
      <c r="Q28" s="47"/>
      <c r="R28" s="48"/>
      <c r="S28" s="48"/>
      <c r="T28" s="53">
        <v>0</v>
      </c>
      <c r="U28" s="48" t="s">
        <v>10</v>
      </c>
      <c r="V28" s="34"/>
    </row>
    <row r="29" spans="1:22" s="18" customFormat="1" ht="49.5" customHeight="1" x14ac:dyDescent="0.3">
      <c r="A29" s="49" t="s">
        <v>114</v>
      </c>
      <c r="B29" s="48" t="s">
        <v>194</v>
      </c>
      <c r="C29" s="48" t="s">
        <v>298</v>
      </c>
      <c r="D29" s="48" t="s">
        <v>110</v>
      </c>
      <c r="E29" s="48" t="s">
        <v>66</v>
      </c>
      <c r="F29" s="49">
        <v>1</v>
      </c>
      <c r="G29" s="118"/>
      <c r="H29" s="59"/>
      <c r="I29" s="53">
        <v>0</v>
      </c>
      <c r="J29" s="53">
        <f>K29*I29</f>
        <v>0</v>
      </c>
      <c r="K29" s="54"/>
      <c r="L29" s="53">
        <f t="shared" si="1"/>
        <v>0</v>
      </c>
      <c r="M29" s="54"/>
      <c r="N29" s="54" t="s">
        <v>3</v>
      </c>
      <c r="O29" s="49" t="s">
        <v>8</v>
      </c>
      <c r="P29" s="47"/>
      <c r="Q29" s="47"/>
      <c r="R29" s="48"/>
      <c r="S29" s="48"/>
      <c r="T29" s="53">
        <v>0</v>
      </c>
      <c r="U29" s="48" t="s">
        <v>10</v>
      </c>
      <c r="V29" s="34"/>
    </row>
    <row r="30" spans="1:22" s="18" customFormat="1" ht="53.25" customHeight="1" x14ac:dyDescent="0.3">
      <c r="A30" s="49" t="s">
        <v>240</v>
      </c>
      <c r="B30" s="48" t="s">
        <v>194</v>
      </c>
      <c r="C30" s="48" t="s">
        <v>287</v>
      </c>
      <c r="D30" s="48" t="s">
        <v>110</v>
      </c>
      <c r="E30" s="48" t="s">
        <v>67</v>
      </c>
      <c r="F30" s="49">
        <v>1</v>
      </c>
      <c r="G30" s="118"/>
      <c r="H30" s="59"/>
      <c r="I30" s="53">
        <v>0</v>
      </c>
      <c r="J30" s="53">
        <f t="shared" si="0"/>
        <v>0</v>
      </c>
      <c r="K30" s="54"/>
      <c r="L30" s="53">
        <f t="shared" si="1"/>
        <v>0</v>
      </c>
      <c r="M30" s="54"/>
      <c r="N30" s="54" t="s">
        <v>3</v>
      </c>
      <c r="O30" s="49" t="s">
        <v>8</v>
      </c>
      <c r="P30" s="47"/>
      <c r="Q30" s="47"/>
      <c r="R30" s="48"/>
      <c r="S30" s="48"/>
      <c r="T30" s="53">
        <v>0</v>
      </c>
      <c r="U30" s="63" t="s">
        <v>10</v>
      </c>
      <c r="V30" s="34"/>
    </row>
    <row r="31" spans="1:22" s="18" customFormat="1" ht="52.5" customHeight="1" x14ac:dyDescent="0.3">
      <c r="A31" s="49" t="s">
        <v>261</v>
      </c>
      <c r="B31" s="48" t="s">
        <v>194</v>
      </c>
      <c r="C31" s="48" t="s">
        <v>299</v>
      </c>
      <c r="D31" s="48" t="s">
        <v>532</v>
      </c>
      <c r="E31" s="48" t="s">
        <v>66</v>
      </c>
      <c r="F31" s="49">
        <v>1</v>
      </c>
      <c r="G31" s="178" t="s">
        <v>531</v>
      </c>
      <c r="H31" s="53"/>
      <c r="I31" s="52">
        <v>4143209.6158891013</v>
      </c>
      <c r="J31" s="53">
        <f t="shared" ref="J31" si="2">K31*I31</f>
        <v>3378391.2602485656</v>
      </c>
      <c r="K31" s="54">
        <v>0.81540437811606803</v>
      </c>
      <c r="L31" s="53">
        <f t="shared" ref="L31" si="3">M31*I31</f>
        <v>764818.35564053536</v>
      </c>
      <c r="M31" s="54">
        <v>0.18459562188393192</v>
      </c>
      <c r="N31" s="54" t="s">
        <v>3</v>
      </c>
      <c r="O31" s="49" t="s">
        <v>7</v>
      </c>
      <c r="P31" s="170">
        <v>43719</v>
      </c>
      <c r="Q31" s="157">
        <v>43770</v>
      </c>
      <c r="R31" s="48"/>
      <c r="S31" s="158" t="s">
        <v>426</v>
      </c>
      <c r="T31" s="53">
        <v>0</v>
      </c>
      <c r="U31" s="63" t="s">
        <v>39</v>
      </c>
      <c r="V31" s="34"/>
    </row>
    <row r="32" spans="1:22" s="18" customFormat="1" ht="48.75" customHeight="1" x14ac:dyDescent="0.3">
      <c r="A32" s="49" t="s">
        <v>267</v>
      </c>
      <c r="B32" s="48" t="s">
        <v>194</v>
      </c>
      <c r="C32" s="48" t="s">
        <v>257</v>
      </c>
      <c r="D32" s="48" t="s">
        <v>533</v>
      </c>
      <c r="E32" s="48" t="s">
        <v>66</v>
      </c>
      <c r="F32" s="49">
        <v>1</v>
      </c>
      <c r="G32" s="178" t="s">
        <v>534</v>
      </c>
      <c r="H32" s="53"/>
      <c r="I32" s="52">
        <v>4326733.2129445504</v>
      </c>
      <c r="J32" s="53">
        <f t="shared" ref="J32" si="4">K32*I32</f>
        <v>4326733.2129445504</v>
      </c>
      <c r="K32" s="54">
        <v>1</v>
      </c>
      <c r="L32" s="53">
        <f t="shared" ref="L32" si="5">M32*I32</f>
        <v>0</v>
      </c>
      <c r="M32" s="54">
        <v>0</v>
      </c>
      <c r="N32" s="54" t="s">
        <v>3</v>
      </c>
      <c r="O32" s="49" t="s">
        <v>7</v>
      </c>
      <c r="P32" s="166">
        <v>43776</v>
      </c>
      <c r="Q32" s="159">
        <v>43959</v>
      </c>
      <c r="R32" s="48"/>
      <c r="S32" s="158" t="s">
        <v>427</v>
      </c>
      <c r="T32" s="53">
        <v>20213729.75</v>
      </c>
      <c r="U32" s="63" t="s">
        <v>39</v>
      </c>
      <c r="V32" s="34"/>
    </row>
    <row r="33" spans="1:22" s="18" customFormat="1" ht="46.5" customHeight="1" x14ac:dyDescent="0.3">
      <c r="A33" s="49" t="s">
        <v>300</v>
      </c>
      <c r="B33" s="48" t="s">
        <v>194</v>
      </c>
      <c r="C33" s="48" t="s">
        <v>266</v>
      </c>
      <c r="D33" s="48" t="s">
        <v>265</v>
      </c>
      <c r="E33" s="48" t="s">
        <v>66</v>
      </c>
      <c r="F33" s="49">
        <v>6</v>
      </c>
      <c r="G33" s="177"/>
      <c r="H33" s="53"/>
      <c r="I33" s="53">
        <v>0</v>
      </c>
      <c r="J33" s="53">
        <f t="shared" ref="J33" si="6">K33*I33</f>
        <v>0</v>
      </c>
      <c r="K33" s="54"/>
      <c r="L33" s="53">
        <f t="shared" ref="L33" si="7">M33*I33</f>
        <v>0</v>
      </c>
      <c r="M33" s="54"/>
      <c r="N33" s="54" t="s">
        <v>3</v>
      </c>
      <c r="O33" s="49" t="s">
        <v>8</v>
      </c>
      <c r="P33" s="47"/>
      <c r="Q33" s="55"/>
      <c r="R33" s="48"/>
      <c r="S33" s="49"/>
      <c r="T33" s="53">
        <v>0</v>
      </c>
      <c r="U33" s="63" t="s">
        <v>10</v>
      </c>
      <c r="V33" s="34"/>
    </row>
    <row r="34" spans="1:22" s="18" customFormat="1" ht="59.25" customHeight="1" x14ac:dyDescent="0.3">
      <c r="A34" s="49" t="s">
        <v>301</v>
      </c>
      <c r="B34" s="48" t="s">
        <v>194</v>
      </c>
      <c r="C34" s="48" t="s">
        <v>304</v>
      </c>
      <c r="D34" s="48" t="s">
        <v>288</v>
      </c>
      <c r="E34" s="48" t="s">
        <v>66</v>
      </c>
      <c r="F34" s="49">
        <v>1</v>
      </c>
      <c r="G34" s="177"/>
      <c r="H34" s="53"/>
      <c r="I34" s="53">
        <v>0</v>
      </c>
      <c r="J34" s="53">
        <f t="shared" ref="J34" si="8">K34*I34</f>
        <v>0</v>
      </c>
      <c r="K34" s="54"/>
      <c r="L34" s="53">
        <f t="shared" ref="L34" si="9">M34*I34</f>
        <v>0</v>
      </c>
      <c r="M34" s="54"/>
      <c r="N34" s="54" t="s">
        <v>3</v>
      </c>
      <c r="O34" s="49" t="s">
        <v>8</v>
      </c>
      <c r="P34" s="47"/>
      <c r="Q34" s="55"/>
      <c r="R34" s="48"/>
      <c r="S34" s="49"/>
      <c r="T34" s="53">
        <v>0</v>
      </c>
      <c r="U34" s="63" t="s">
        <v>10</v>
      </c>
      <c r="V34" s="34"/>
    </row>
    <row r="35" spans="1:22" s="18" customFormat="1" ht="51.75" customHeight="1" x14ac:dyDescent="0.3">
      <c r="A35" s="49" t="s">
        <v>302</v>
      </c>
      <c r="B35" s="48" t="s">
        <v>194</v>
      </c>
      <c r="C35" s="48" t="s">
        <v>303</v>
      </c>
      <c r="D35" s="48" t="s">
        <v>536</v>
      </c>
      <c r="E35" s="48" t="s">
        <v>67</v>
      </c>
      <c r="F35" s="49">
        <v>1</v>
      </c>
      <c r="G35" s="178" t="s">
        <v>535</v>
      </c>
      <c r="H35" s="53"/>
      <c r="I35" s="52">
        <v>1168359.4995411087</v>
      </c>
      <c r="J35" s="53">
        <f t="shared" ref="J35" si="10">K35*I35</f>
        <v>38556.779541108903</v>
      </c>
      <c r="K35" s="54">
        <v>3.3000784053412217E-2</v>
      </c>
      <c r="L35" s="53">
        <f t="shared" ref="L35" si="11">M35*I35</f>
        <v>1129802.7199999997</v>
      </c>
      <c r="M35" s="54">
        <v>0.96699921594658766</v>
      </c>
      <c r="N35" s="54" t="s">
        <v>3</v>
      </c>
      <c r="O35" s="49" t="s">
        <v>7</v>
      </c>
      <c r="P35" s="47">
        <v>43770</v>
      </c>
      <c r="Q35" s="157">
        <v>43829</v>
      </c>
      <c r="R35" s="48"/>
      <c r="S35" s="158" t="s">
        <v>428</v>
      </c>
      <c r="T35" s="53">
        <v>6051803.3499999996</v>
      </c>
      <c r="U35" s="63" t="s">
        <v>39</v>
      </c>
      <c r="V35" s="34"/>
    </row>
    <row r="36" spans="1:22" s="18" customFormat="1" ht="46.5" customHeight="1" x14ac:dyDescent="0.3">
      <c r="A36" s="49" t="s">
        <v>335</v>
      </c>
      <c r="B36" s="48" t="s">
        <v>194</v>
      </c>
      <c r="C36" s="48" t="s">
        <v>430</v>
      </c>
      <c r="D36" s="48" t="s">
        <v>101</v>
      </c>
      <c r="E36" s="48" t="s">
        <v>66</v>
      </c>
      <c r="F36" s="49">
        <v>1</v>
      </c>
      <c r="G36" s="178" t="s">
        <v>519</v>
      </c>
      <c r="H36" s="53"/>
      <c r="I36" s="52">
        <v>4586213.8562715109</v>
      </c>
      <c r="J36" s="53">
        <f t="shared" ref="J36" si="12">K36*I36</f>
        <v>4586213.8562715109</v>
      </c>
      <c r="K36" s="54">
        <v>1</v>
      </c>
      <c r="L36" s="53">
        <f t="shared" ref="L36" si="13">M36*I36</f>
        <v>0</v>
      </c>
      <c r="M36" s="54">
        <v>0</v>
      </c>
      <c r="N36" s="54" t="s">
        <v>3</v>
      </c>
      <c r="O36" s="49" t="s">
        <v>7</v>
      </c>
      <c r="P36" s="154">
        <v>43738</v>
      </c>
      <c r="Q36" s="157">
        <v>43767</v>
      </c>
      <c r="R36" s="48"/>
      <c r="S36" s="158" t="s">
        <v>429</v>
      </c>
      <c r="T36" s="53">
        <v>0</v>
      </c>
      <c r="U36" s="63" t="s">
        <v>39</v>
      </c>
      <c r="V36" s="34"/>
    </row>
    <row r="37" spans="1:22" s="79" customFormat="1" ht="25.5" customHeight="1" x14ac:dyDescent="0.3">
      <c r="B37" s="64"/>
      <c r="C37" s="64"/>
      <c r="D37" s="64"/>
      <c r="E37" s="64"/>
      <c r="F37" s="64"/>
      <c r="G37" s="132" t="s">
        <v>378</v>
      </c>
      <c r="H37" s="134"/>
      <c r="I37" s="133">
        <f>SUM(I15:I36)</f>
        <v>68224611.750956029</v>
      </c>
      <c r="J37" s="133">
        <f>SUM(J15:J36)</f>
        <v>64226740.200573616</v>
      </c>
      <c r="K37" s="133"/>
      <c r="L37" s="133">
        <f>SUM(L15:L36)</f>
        <v>3997871.5536520071</v>
      </c>
      <c r="M37" s="80"/>
      <c r="N37" s="64"/>
      <c r="O37" s="64"/>
      <c r="P37" s="64"/>
      <c r="Q37" s="64"/>
      <c r="R37" s="64"/>
      <c r="S37" s="64"/>
      <c r="T37" s="81">
        <f>SUM(T15:T35)</f>
        <v>26265533.100000001</v>
      </c>
      <c r="U37" s="64"/>
      <c r="V37" s="82"/>
    </row>
    <row r="39" spans="1:22" ht="29.25" customHeight="1" x14ac:dyDescent="0.3">
      <c r="A39" s="105" t="s">
        <v>90</v>
      </c>
      <c r="B39" s="209" t="s">
        <v>23</v>
      </c>
      <c r="C39" s="209"/>
      <c r="D39" s="209"/>
      <c r="E39" s="209"/>
      <c r="F39" s="209"/>
      <c r="G39" s="209"/>
      <c r="H39" s="209"/>
      <c r="I39" s="209"/>
      <c r="J39" s="209"/>
      <c r="K39" s="209"/>
      <c r="L39" s="209"/>
      <c r="M39" s="209"/>
      <c r="N39" s="209"/>
      <c r="O39" s="209"/>
      <c r="P39" s="209"/>
      <c r="Q39" s="209"/>
      <c r="R39" s="209"/>
      <c r="S39" s="209"/>
      <c r="T39" s="209"/>
      <c r="U39" s="209"/>
      <c r="V39" s="2"/>
    </row>
    <row r="40" spans="1:22" ht="23.25" customHeight="1" x14ac:dyDescent="0.3">
      <c r="A40" s="195">
        <v>2</v>
      </c>
      <c r="B40" s="195" t="s">
        <v>24</v>
      </c>
      <c r="C40" s="195" t="s">
        <v>49</v>
      </c>
      <c r="D40" s="195" t="s">
        <v>9</v>
      </c>
      <c r="E40" s="195" t="s">
        <v>256</v>
      </c>
      <c r="F40" s="195" t="s">
        <v>15</v>
      </c>
      <c r="G40" s="195" t="s">
        <v>16</v>
      </c>
      <c r="H40" s="107"/>
      <c r="I40" s="205" t="s">
        <v>17</v>
      </c>
      <c r="J40" s="205"/>
      <c r="K40" s="205"/>
      <c r="L40" s="205"/>
      <c r="M40" s="205"/>
      <c r="N40" s="195" t="s">
        <v>53</v>
      </c>
      <c r="O40" s="195" t="s">
        <v>21</v>
      </c>
      <c r="P40" s="195" t="s">
        <v>50</v>
      </c>
      <c r="Q40" s="195"/>
      <c r="R40" s="195" t="s">
        <v>76</v>
      </c>
      <c r="S40" s="195" t="s">
        <v>109</v>
      </c>
      <c r="T40" s="195"/>
      <c r="U40" s="195" t="s">
        <v>34</v>
      </c>
      <c r="V40" s="2"/>
    </row>
    <row r="41" spans="1:22" ht="71.400000000000006" customHeight="1" x14ac:dyDescent="0.3">
      <c r="A41" s="195"/>
      <c r="B41" s="195"/>
      <c r="C41" s="195"/>
      <c r="D41" s="195"/>
      <c r="E41" s="195"/>
      <c r="F41" s="195"/>
      <c r="G41" s="195"/>
      <c r="H41" s="107"/>
      <c r="I41" s="105" t="s">
        <v>19</v>
      </c>
      <c r="J41" s="106" t="s">
        <v>122</v>
      </c>
      <c r="K41" s="106" t="s">
        <v>18</v>
      </c>
      <c r="L41" s="106" t="s">
        <v>123</v>
      </c>
      <c r="M41" s="106" t="s">
        <v>20</v>
      </c>
      <c r="N41" s="195"/>
      <c r="O41" s="195"/>
      <c r="P41" s="107" t="s">
        <v>56</v>
      </c>
      <c r="Q41" s="107" t="s">
        <v>22</v>
      </c>
      <c r="R41" s="195"/>
      <c r="S41" s="195"/>
      <c r="T41" s="195"/>
      <c r="U41" s="195"/>
      <c r="V41" s="2"/>
    </row>
    <row r="42" spans="1:22" s="18" customFormat="1" ht="47.25" customHeight="1" x14ac:dyDescent="0.3">
      <c r="A42" s="200" t="s">
        <v>129</v>
      </c>
      <c r="B42" s="48" t="s">
        <v>194</v>
      </c>
      <c r="C42" s="65" t="s">
        <v>305</v>
      </c>
      <c r="D42" s="48" t="s">
        <v>431</v>
      </c>
      <c r="E42" s="48" t="s">
        <v>67</v>
      </c>
      <c r="F42" s="49">
        <v>1</v>
      </c>
      <c r="G42" s="49" t="s">
        <v>538</v>
      </c>
      <c r="H42" s="57"/>
      <c r="I42" s="53">
        <v>457322.82000000007</v>
      </c>
      <c r="J42" s="53">
        <f>K42*I42</f>
        <v>457322.82000000007</v>
      </c>
      <c r="K42" s="54">
        <v>1</v>
      </c>
      <c r="L42" s="53">
        <f>M42*I42</f>
        <v>0</v>
      </c>
      <c r="M42" s="54">
        <v>0</v>
      </c>
      <c r="N42" s="54" t="s">
        <v>3</v>
      </c>
      <c r="O42" s="49" t="s">
        <v>7</v>
      </c>
      <c r="P42" s="161">
        <v>43454</v>
      </c>
      <c r="Q42" s="160">
        <v>43678</v>
      </c>
      <c r="R42" s="48"/>
      <c r="S42" s="49" t="s">
        <v>307</v>
      </c>
      <c r="T42" s="53">
        <v>0</v>
      </c>
      <c r="U42" s="63" t="s">
        <v>87</v>
      </c>
      <c r="V42" s="34"/>
    </row>
    <row r="43" spans="1:22" s="18" customFormat="1" ht="47.25" customHeight="1" x14ac:dyDescent="0.3">
      <c r="A43" s="201"/>
      <c r="B43" s="48" t="s">
        <v>194</v>
      </c>
      <c r="C43" s="65" t="s">
        <v>305</v>
      </c>
      <c r="D43" s="48" t="s">
        <v>432</v>
      </c>
      <c r="E43" s="48" t="s">
        <v>67</v>
      </c>
      <c r="F43" s="49">
        <v>1</v>
      </c>
      <c r="G43" s="49" t="s">
        <v>538</v>
      </c>
      <c r="H43" s="57"/>
      <c r="I43" s="53">
        <v>433246.25</v>
      </c>
      <c r="J43" s="53">
        <f t="shared" ref="J43:J44" si="14">K43*I43</f>
        <v>433246.25</v>
      </c>
      <c r="K43" s="54">
        <v>1</v>
      </c>
      <c r="L43" s="53">
        <f t="shared" ref="L43:L44" si="15">M43*I43</f>
        <v>0</v>
      </c>
      <c r="M43" s="54">
        <v>0</v>
      </c>
      <c r="N43" s="54" t="s">
        <v>3</v>
      </c>
      <c r="O43" s="49" t="s">
        <v>7</v>
      </c>
      <c r="P43" s="161">
        <v>43454</v>
      </c>
      <c r="Q43" s="160">
        <v>43678</v>
      </c>
      <c r="R43" s="48"/>
      <c r="S43" s="49" t="s">
        <v>350</v>
      </c>
      <c r="T43" s="53">
        <v>0</v>
      </c>
      <c r="U43" s="63" t="s">
        <v>87</v>
      </c>
      <c r="V43" s="34"/>
    </row>
    <row r="44" spans="1:22" s="18" customFormat="1" ht="47.25" customHeight="1" x14ac:dyDescent="0.3">
      <c r="A44" s="202"/>
      <c r="B44" s="48" t="s">
        <v>194</v>
      </c>
      <c r="C44" s="65" t="s">
        <v>305</v>
      </c>
      <c r="D44" s="48" t="s">
        <v>433</v>
      </c>
      <c r="E44" s="48" t="s">
        <v>67</v>
      </c>
      <c r="F44" s="49">
        <v>1</v>
      </c>
      <c r="G44" s="49" t="s">
        <v>538</v>
      </c>
      <c r="H44" s="57"/>
      <c r="I44" s="53">
        <v>1060309.48</v>
      </c>
      <c r="J44" s="53">
        <f t="shared" si="14"/>
        <v>1060309.48</v>
      </c>
      <c r="K44" s="54">
        <v>1</v>
      </c>
      <c r="L44" s="53">
        <f t="shared" si="15"/>
        <v>0</v>
      </c>
      <c r="M44" s="54">
        <v>0</v>
      </c>
      <c r="N44" s="54" t="s">
        <v>3</v>
      </c>
      <c r="O44" s="49" t="s">
        <v>7</v>
      </c>
      <c r="P44" s="161">
        <v>43454</v>
      </c>
      <c r="Q44" s="160">
        <v>43678</v>
      </c>
      <c r="R44" s="48"/>
      <c r="S44" s="158" t="s">
        <v>537</v>
      </c>
      <c r="T44" s="53">
        <v>0</v>
      </c>
      <c r="U44" s="63" t="s">
        <v>87</v>
      </c>
      <c r="V44" s="34"/>
    </row>
    <row r="45" spans="1:22" s="6" customFormat="1" ht="39" customHeight="1" x14ac:dyDescent="0.3">
      <c r="A45" s="200" t="s">
        <v>130</v>
      </c>
      <c r="B45" s="48" t="s">
        <v>194</v>
      </c>
      <c r="C45" s="214" t="s">
        <v>387</v>
      </c>
      <c r="D45" s="48" t="s">
        <v>434</v>
      </c>
      <c r="E45" s="48" t="s">
        <v>66</v>
      </c>
      <c r="F45" s="49">
        <v>1</v>
      </c>
      <c r="G45" s="175" t="s">
        <v>539</v>
      </c>
      <c r="H45" s="53"/>
      <c r="I45" s="53">
        <v>1725546.03</v>
      </c>
      <c r="J45" s="53">
        <f>K45*I45</f>
        <v>1725546.03</v>
      </c>
      <c r="K45" s="54">
        <v>1</v>
      </c>
      <c r="L45" s="53">
        <f t="shared" ref="L45:L64" si="16">M45*I45</f>
        <v>0</v>
      </c>
      <c r="M45" s="54">
        <v>0</v>
      </c>
      <c r="N45" s="54" t="s">
        <v>3</v>
      </c>
      <c r="O45" s="49" t="s">
        <v>7</v>
      </c>
      <c r="P45" s="166">
        <v>43795</v>
      </c>
      <c r="Q45" s="157">
        <v>43899</v>
      </c>
      <c r="R45" s="48"/>
      <c r="S45" s="158" t="s">
        <v>436</v>
      </c>
      <c r="T45" s="53">
        <v>12226056.9</v>
      </c>
      <c r="U45" s="63" t="s">
        <v>87</v>
      </c>
      <c r="V45" s="2"/>
    </row>
    <row r="46" spans="1:22" s="6" customFormat="1" ht="45" customHeight="1" x14ac:dyDescent="0.3">
      <c r="A46" s="202"/>
      <c r="B46" s="48" t="s">
        <v>194</v>
      </c>
      <c r="C46" s="216"/>
      <c r="D46" s="48" t="s">
        <v>435</v>
      </c>
      <c r="E46" s="48" t="s">
        <v>66</v>
      </c>
      <c r="F46" s="49">
        <v>1</v>
      </c>
      <c r="G46" s="175" t="s">
        <v>539</v>
      </c>
      <c r="H46" s="53"/>
      <c r="I46" s="53">
        <v>1352991.46</v>
      </c>
      <c r="J46" s="53">
        <f>K46*I46</f>
        <v>1352991.46</v>
      </c>
      <c r="K46" s="54">
        <v>1</v>
      </c>
      <c r="L46" s="53">
        <f t="shared" ref="L46" si="17">M46*I46</f>
        <v>0</v>
      </c>
      <c r="M46" s="54">
        <v>0</v>
      </c>
      <c r="N46" s="54" t="s">
        <v>3</v>
      </c>
      <c r="O46" s="49" t="s">
        <v>7</v>
      </c>
      <c r="P46" s="166">
        <v>43795</v>
      </c>
      <c r="Q46" s="159">
        <v>43969</v>
      </c>
      <c r="R46" s="48"/>
      <c r="S46" s="158" t="s">
        <v>437</v>
      </c>
      <c r="T46" s="53">
        <v>12226057.9</v>
      </c>
      <c r="U46" s="63" t="s">
        <v>87</v>
      </c>
      <c r="V46" s="2"/>
    </row>
    <row r="47" spans="1:22" s="6" customFormat="1" ht="49.5" customHeight="1" x14ac:dyDescent="0.3">
      <c r="A47" s="49" t="s">
        <v>131</v>
      </c>
      <c r="B47" s="48" t="s">
        <v>194</v>
      </c>
      <c r="C47" s="65" t="s">
        <v>244</v>
      </c>
      <c r="D47" s="48"/>
      <c r="E47" s="48" t="s">
        <v>66</v>
      </c>
      <c r="F47" s="49">
        <v>1</v>
      </c>
      <c r="G47" s="175"/>
      <c r="H47" s="53">
        <f>I47*'Taxa Câmbio'!C6</f>
        <v>0</v>
      </c>
      <c r="I47" s="53">
        <v>0</v>
      </c>
      <c r="J47" s="53">
        <f>K47*I47</f>
        <v>0</v>
      </c>
      <c r="K47" s="54"/>
      <c r="L47" s="53">
        <f t="shared" ref="L47" si="18">M47*I47</f>
        <v>0</v>
      </c>
      <c r="M47" s="54"/>
      <c r="N47" s="54" t="s">
        <v>3</v>
      </c>
      <c r="O47" s="49" t="s">
        <v>8</v>
      </c>
      <c r="P47" s="47"/>
      <c r="Q47" s="47"/>
      <c r="R47" s="48"/>
      <c r="S47" s="48"/>
      <c r="T47" s="53">
        <v>0</v>
      </c>
      <c r="U47" s="63" t="s">
        <v>10</v>
      </c>
      <c r="V47" s="2"/>
    </row>
    <row r="48" spans="1:22" s="6" customFormat="1" ht="48.75" customHeight="1" x14ac:dyDescent="0.3">
      <c r="A48" s="49" t="s">
        <v>132</v>
      </c>
      <c r="B48" s="48" t="s">
        <v>194</v>
      </c>
      <c r="C48" s="65" t="s">
        <v>306</v>
      </c>
      <c r="D48" s="48"/>
      <c r="E48" s="48" t="s">
        <v>67</v>
      </c>
      <c r="F48" s="49">
        <v>1</v>
      </c>
      <c r="G48" s="175"/>
      <c r="H48" s="53"/>
      <c r="I48" s="53">
        <v>0</v>
      </c>
      <c r="J48" s="53">
        <f t="shared" ref="J48:J65" si="19">K48*I48</f>
        <v>0</v>
      </c>
      <c r="K48" s="54"/>
      <c r="L48" s="53">
        <f t="shared" si="16"/>
        <v>0</v>
      </c>
      <c r="M48" s="54"/>
      <c r="N48" s="54" t="s">
        <v>3</v>
      </c>
      <c r="O48" s="49" t="s">
        <v>8</v>
      </c>
      <c r="P48" s="47"/>
      <c r="Q48" s="47"/>
      <c r="R48" s="48"/>
      <c r="S48" s="48"/>
      <c r="T48" s="53">
        <v>0</v>
      </c>
      <c r="U48" s="63" t="s">
        <v>10</v>
      </c>
      <c r="V48" s="2"/>
    </row>
    <row r="49" spans="1:22" s="45" customFormat="1" ht="60.75" customHeight="1" x14ac:dyDescent="0.3">
      <c r="A49" s="49" t="s">
        <v>133</v>
      </c>
      <c r="B49" s="48" t="s">
        <v>194</v>
      </c>
      <c r="C49" s="86" t="s">
        <v>356</v>
      </c>
      <c r="D49" s="48" t="s">
        <v>140</v>
      </c>
      <c r="E49" s="48" t="s">
        <v>67</v>
      </c>
      <c r="F49" s="49">
        <v>1</v>
      </c>
      <c r="G49" s="175"/>
      <c r="H49" s="51"/>
      <c r="I49" s="53">
        <v>0</v>
      </c>
      <c r="J49" s="53">
        <f t="shared" si="19"/>
        <v>0</v>
      </c>
      <c r="K49" s="54"/>
      <c r="L49" s="53">
        <f t="shared" si="16"/>
        <v>0</v>
      </c>
      <c r="M49" s="54"/>
      <c r="N49" s="54" t="s">
        <v>3</v>
      </c>
      <c r="O49" s="49" t="s">
        <v>8</v>
      </c>
      <c r="P49" s="47"/>
      <c r="Q49" s="55"/>
      <c r="R49" s="48"/>
      <c r="S49" s="48"/>
      <c r="T49" s="53"/>
      <c r="U49" s="63" t="s">
        <v>10</v>
      </c>
      <c r="V49" s="129"/>
    </row>
    <row r="50" spans="1:22" s="6" customFormat="1" ht="60" customHeight="1" x14ac:dyDescent="0.3">
      <c r="A50" s="200" t="s">
        <v>134</v>
      </c>
      <c r="B50" s="48" t="s">
        <v>194</v>
      </c>
      <c r="C50" s="86" t="s">
        <v>336</v>
      </c>
      <c r="D50" s="179" t="s">
        <v>541</v>
      </c>
      <c r="E50" s="48" t="s">
        <v>67</v>
      </c>
      <c r="F50" s="49">
        <v>1</v>
      </c>
      <c r="G50" s="175" t="s">
        <v>540</v>
      </c>
      <c r="H50" s="51"/>
      <c r="I50" s="53">
        <v>242337.85</v>
      </c>
      <c r="J50" s="53">
        <f t="shared" si="19"/>
        <v>242337.85</v>
      </c>
      <c r="K50" s="54">
        <v>1</v>
      </c>
      <c r="L50" s="53">
        <f t="shared" si="16"/>
        <v>0</v>
      </c>
      <c r="M50" s="54">
        <v>0</v>
      </c>
      <c r="N50" s="54" t="s">
        <v>3</v>
      </c>
      <c r="O50" s="49" t="s">
        <v>7</v>
      </c>
      <c r="P50" s="47"/>
      <c r="Q50" s="157">
        <v>43881</v>
      </c>
      <c r="R50" s="48"/>
      <c r="S50" s="158" t="s">
        <v>543</v>
      </c>
      <c r="T50" s="53">
        <v>1020000</v>
      </c>
      <c r="U50" s="63" t="s">
        <v>87</v>
      </c>
      <c r="V50" s="2"/>
    </row>
    <row r="51" spans="1:22" s="6" customFormat="1" ht="57" customHeight="1" x14ac:dyDescent="0.3">
      <c r="A51" s="202"/>
      <c r="B51" s="48" t="s">
        <v>194</v>
      </c>
      <c r="C51" s="86" t="s">
        <v>336</v>
      </c>
      <c r="D51" s="48" t="s">
        <v>340</v>
      </c>
      <c r="E51" s="48" t="s">
        <v>67</v>
      </c>
      <c r="F51" s="49">
        <v>1</v>
      </c>
      <c r="G51" s="175"/>
      <c r="H51" s="51"/>
      <c r="I51" s="53">
        <v>0</v>
      </c>
      <c r="J51" s="53">
        <f t="shared" ref="J51" si="20">K51*I51</f>
        <v>0</v>
      </c>
      <c r="K51" s="54"/>
      <c r="L51" s="53">
        <f t="shared" ref="L51" si="21">M51*I51</f>
        <v>0</v>
      </c>
      <c r="M51" s="54"/>
      <c r="N51" s="54" t="s">
        <v>3</v>
      </c>
      <c r="O51" s="49" t="s">
        <v>8</v>
      </c>
      <c r="P51" s="47"/>
      <c r="Q51" s="55"/>
      <c r="R51" s="48"/>
      <c r="S51" s="48"/>
      <c r="T51" s="53"/>
      <c r="U51" s="63" t="s">
        <v>10</v>
      </c>
      <c r="V51" s="2"/>
    </row>
    <row r="52" spans="1:22" s="6" customFormat="1" ht="60" customHeight="1" x14ac:dyDescent="0.3">
      <c r="A52" s="200" t="s">
        <v>135</v>
      </c>
      <c r="B52" s="48" t="s">
        <v>194</v>
      </c>
      <c r="C52" s="86" t="s">
        <v>337</v>
      </c>
      <c r="D52" s="179" t="s">
        <v>542</v>
      </c>
      <c r="E52" s="48" t="s">
        <v>67</v>
      </c>
      <c r="F52" s="49">
        <v>1</v>
      </c>
      <c r="G52" s="175" t="s">
        <v>540</v>
      </c>
      <c r="H52" s="51"/>
      <c r="I52" s="53">
        <v>104537.89</v>
      </c>
      <c r="J52" s="53">
        <f t="shared" si="19"/>
        <v>104537.89</v>
      </c>
      <c r="K52" s="54">
        <v>1</v>
      </c>
      <c r="L52" s="53">
        <f t="shared" si="16"/>
        <v>0</v>
      </c>
      <c r="M52" s="54">
        <v>0</v>
      </c>
      <c r="N52" s="54" t="s">
        <v>3</v>
      </c>
      <c r="O52" s="49" t="s">
        <v>7</v>
      </c>
      <c r="P52" s="47"/>
      <c r="Q52" s="157">
        <v>43881</v>
      </c>
      <c r="R52" s="48"/>
      <c r="S52" s="158" t="s">
        <v>543</v>
      </c>
      <c r="T52" s="53">
        <v>440000</v>
      </c>
      <c r="U52" s="63" t="s">
        <v>87</v>
      </c>
      <c r="V52" s="2"/>
    </row>
    <row r="53" spans="1:22" s="6" customFormat="1" ht="66" customHeight="1" x14ac:dyDescent="0.3">
      <c r="A53" s="202"/>
      <c r="B53" s="48" t="s">
        <v>194</v>
      </c>
      <c r="C53" s="86" t="s">
        <v>357</v>
      </c>
      <c r="D53" s="48" t="s">
        <v>341</v>
      </c>
      <c r="E53" s="48" t="s">
        <v>67</v>
      </c>
      <c r="F53" s="49">
        <v>1</v>
      </c>
      <c r="G53" s="175"/>
      <c r="H53" s="51"/>
      <c r="I53" s="53">
        <v>0</v>
      </c>
      <c r="J53" s="53">
        <f t="shared" ref="J53" si="22">K53*I53</f>
        <v>0</v>
      </c>
      <c r="K53" s="54"/>
      <c r="L53" s="53">
        <f t="shared" ref="L53" si="23">M53*I53</f>
        <v>0</v>
      </c>
      <c r="M53" s="54"/>
      <c r="N53" s="54" t="s">
        <v>3</v>
      </c>
      <c r="O53" s="49" t="s">
        <v>8</v>
      </c>
      <c r="P53" s="47"/>
      <c r="Q53" s="55"/>
      <c r="R53" s="48"/>
      <c r="S53" s="48"/>
      <c r="T53" s="53"/>
      <c r="U53" s="63" t="s">
        <v>10</v>
      </c>
      <c r="V53" s="2"/>
    </row>
    <row r="54" spans="1:22" s="6" customFormat="1" ht="63.75" customHeight="1" x14ac:dyDescent="0.3">
      <c r="A54" s="49" t="s">
        <v>136</v>
      </c>
      <c r="B54" s="48" t="s">
        <v>194</v>
      </c>
      <c r="C54" s="86" t="s">
        <v>358</v>
      </c>
      <c r="D54" s="48" t="s">
        <v>141</v>
      </c>
      <c r="E54" s="48" t="s">
        <v>67</v>
      </c>
      <c r="F54" s="49">
        <v>1</v>
      </c>
      <c r="G54" s="175"/>
      <c r="H54" s="51"/>
      <c r="I54" s="53">
        <v>0</v>
      </c>
      <c r="J54" s="53">
        <f t="shared" si="19"/>
        <v>0</v>
      </c>
      <c r="K54" s="54"/>
      <c r="L54" s="53">
        <f t="shared" si="16"/>
        <v>0</v>
      </c>
      <c r="M54" s="54"/>
      <c r="N54" s="54" t="s">
        <v>3</v>
      </c>
      <c r="O54" s="49" t="s">
        <v>8</v>
      </c>
      <c r="P54" s="47"/>
      <c r="Q54" s="55"/>
      <c r="R54" s="48"/>
      <c r="S54" s="48"/>
      <c r="T54" s="53"/>
      <c r="U54" s="63" t="s">
        <v>10</v>
      </c>
      <c r="V54" s="2"/>
    </row>
    <row r="55" spans="1:22" s="18" customFormat="1" ht="75.75" customHeight="1" x14ac:dyDescent="0.3">
      <c r="A55" s="200" t="s">
        <v>137</v>
      </c>
      <c r="B55" s="48" t="s">
        <v>194</v>
      </c>
      <c r="C55" s="65" t="s">
        <v>126</v>
      </c>
      <c r="D55" s="48" t="s">
        <v>440</v>
      </c>
      <c r="E55" s="48" t="s">
        <v>67</v>
      </c>
      <c r="F55" s="49">
        <v>1</v>
      </c>
      <c r="G55" s="175" t="s">
        <v>544</v>
      </c>
      <c r="H55" s="51"/>
      <c r="I55" s="53">
        <v>1939393.25</v>
      </c>
      <c r="J55" s="53">
        <f t="shared" si="19"/>
        <v>1939393.25</v>
      </c>
      <c r="K55" s="54">
        <v>1</v>
      </c>
      <c r="L55" s="53">
        <f t="shared" si="16"/>
        <v>0</v>
      </c>
      <c r="M55" s="54">
        <v>0</v>
      </c>
      <c r="N55" s="54" t="s">
        <v>5</v>
      </c>
      <c r="O55" s="49" t="s">
        <v>7</v>
      </c>
      <c r="P55" s="160">
        <v>43403</v>
      </c>
      <c r="Q55" s="160">
        <v>43690</v>
      </c>
      <c r="R55" s="48"/>
      <c r="S55" s="158" t="s">
        <v>438</v>
      </c>
      <c r="T55" s="53">
        <v>0</v>
      </c>
      <c r="U55" s="63" t="s">
        <v>87</v>
      </c>
      <c r="V55" s="34"/>
    </row>
    <row r="56" spans="1:22" s="18" customFormat="1" ht="75.75" customHeight="1" x14ac:dyDescent="0.3">
      <c r="A56" s="202"/>
      <c r="B56" s="48" t="s">
        <v>194</v>
      </c>
      <c r="C56" s="65" t="s">
        <v>126</v>
      </c>
      <c r="D56" s="48" t="s">
        <v>441</v>
      </c>
      <c r="E56" s="48" t="s">
        <v>67</v>
      </c>
      <c r="F56" s="49" t="s">
        <v>351</v>
      </c>
      <c r="G56" s="175" t="s">
        <v>544</v>
      </c>
      <c r="H56" s="51"/>
      <c r="I56" s="53">
        <v>2415091.31</v>
      </c>
      <c r="J56" s="53">
        <f t="shared" ref="J56" si="24">K56*I56</f>
        <v>2415091.31</v>
      </c>
      <c r="K56" s="54">
        <v>1</v>
      </c>
      <c r="L56" s="53">
        <f t="shared" ref="L56" si="25">M56*I56</f>
        <v>0</v>
      </c>
      <c r="M56" s="54">
        <v>0</v>
      </c>
      <c r="N56" s="54" t="s">
        <v>5</v>
      </c>
      <c r="O56" s="49" t="s">
        <v>7</v>
      </c>
      <c r="P56" s="160">
        <v>43403</v>
      </c>
      <c r="Q56" s="160">
        <v>43721</v>
      </c>
      <c r="R56" s="48"/>
      <c r="S56" s="158" t="s">
        <v>439</v>
      </c>
      <c r="T56" s="53">
        <v>0</v>
      </c>
      <c r="U56" s="63" t="s">
        <v>87</v>
      </c>
      <c r="V56" s="34"/>
    </row>
    <row r="57" spans="1:22" s="18" customFormat="1" ht="68.25" customHeight="1" x14ac:dyDescent="0.3">
      <c r="A57" s="49" t="s">
        <v>138</v>
      </c>
      <c r="B57" s="48" t="s">
        <v>194</v>
      </c>
      <c r="C57" s="65" t="s">
        <v>127</v>
      </c>
      <c r="D57" s="48" t="s">
        <v>142</v>
      </c>
      <c r="E57" s="48" t="s">
        <v>67</v>
      </c>
      <c r="F57" s="49">
        <v>1</v>
      </c>
      <c r="G57" s="175"/>
      <c r="H57" s="51"/>
      <c r="I57" s="53">
        <v>0</v>
      </c>
      <c r="J57" s="53">
        <f t="shared" si="19"/>
        <v>0</v>
      </c>
      <c r="K57" s="54"/>
      <c r="L57" s="108">
        <f t="shared" si="16"/>
        <v>0</v>
      </c>
      <c r="M57" s="54"/>
      <c r="N57" s="54" t="s">
        <v>5</v>
      </c>
      <c r="O57" s="49" t="s">
        <v>8</v>
      </c>
      <c r="P57" s="66"/>
      <c r="Q57" s="66"/>
      <c r="R57" s="48"/>
      <c r="S57" s="48"/>
      <c r="T57" s="53">
        <v>0</v>
      </c>
      <c r="U57" s="63" t="s">
        <v>10</v>
      </c>
      <c r="V57" s="34"/>
    </row>
    <row r="58" spans="1:22" ht="47.25" customHeight="1" x14ac:dyDescent="0.3">
      <c r="A58" s="49" t="s">
        <v>139</v>
      </c>
      <c r="B58" s="48" t="s">
        <v>194</v>
      </c>
      <c r="C58" s="65" t="s">
        <v>128</v>
      </c>
      <c r="D58" s="48" t="s">
        <v>143</v>
      </c>
      <c r="E58" s="48" t="s">
        <v>67</v>
      </c>
      <c r="F58" s="49">
        <v>1</v>
      </c>
      <c r="G58" s="175"/>
      <c r="H58" s="49"/>
      <c r="I58" s="53">
        <v>0</v>
      </c>
      <c r="J58" s="53">
        <f t="shared" si="19"/>
        <v>0</v>
      </c>
      <c r="K58" s="54"/>
      <c r="L58" s="53">
        <f t="shared" si="16"/>
        <v>0</v>
      </c>
      <c r="M58" s="54"/>
      <c r="N58" s="54" t="s">
        <v>183</v>
      </c>
      <c r="O58" s="49" t="s">
        <v>8</v>
      </c>
      <c r="P58" s="66"/>
      <c r="Q58" s="66"/>
      <c r="R58" s="48"/>
      <c r="S58" s="48"/>
      <c r="T58" s="53">
        <v>0</v>
      </c>
      <c r="U58" s="48" t="s">
        <v>10</v>
      </c>
      <c r="V58" s="2"/>
    </row>
    <row r="59" spans="1:22" s="6" customFormat="1" ht="54.75" customHeight="1" x14ac:dyDescent="0.3">
      <c r="A59" s="49" t="s">
        <v>245</v>
      </c>
      <c r="B59" s="48" t="s">
        <v>194</v>
      </c>
      <c r="C59" s="65" t="s">
        <v>234</v>
      </c>
      <c r="D59" s="48" t="s">
        <v>235</v>
      </c>
      <c r="E59" s="48" t="s">
        <v>67</v>
      </c>
      <c r="F59" s="49">
        <v>1</v>
      </c>
      <c r="G59" s="175"/>
      <c r="H59" s="49"/>
      <c r="I59" s="53">
        <v>0</v>
      </c>
      <c r="J59" s="53">
        <f t="shared" ref="J59" si="26">K59*I59</f>
        <v>0</v>
      </c>
      <c r="K59" s="54"/>
      <c r="L59" s="53">
        <f t="shared" si="16"/>
        <v>0</v>
      </c>
      <c r="M59" s="54"/>
      <c r="N59" s="54" t="s">
        <v>183</v>
      </c>
      <c r="O59" s="49" t="s">
        <v>8</v>
      </c>
      <c r="P59" s="66"/>
      <c r="Q59" s="66"/>
      <c r="R59" s="48"/>
      <c r="S59" s="48"/>
      <c r="T59" s="53">
        <v>0</v>
      </c>
      <c r="U59" s="48" t="s">
        <v>10</v>
      </c>
      <c r="V59" s="2"/>
    </row>
    <row r="60" spans="1:22" s="6" customFormat="1" ht="66" customHeight="1" x14ac:dyDescent="0.3">
      <c r="A60" s="49" t="s">
        <v>211</v>
      </c>
      <c r="B60" s="48" t="s">
        <v>194</v>
      </c>
      <c r="C60" s="65" t="s">
        <v>236</v>
      </c>
      <c r="D60" s="48" t="s">
        <v>442</v>
      </c>
      <c r="E60" s="48" t="s">
        <v>67</v>
      </c>
      <c r="F60" s="49">
        <v>1</v>
      </c>
      <c r="G60" s="175" t="s">
        <v>545</v>
      </c>
      <c r="H60" s="57"/>
      <c r="I60" s="53">
        <v>119675.34</v>
      </c>
      <c r="J60" s="53">
        <f t="shared" ref="J60" si="27">K60*I60</f>
        <v>119675.34</v>
      </c>
      <c r="K60" s="54">
        <v>1</v>
      </c>
      <c r="L60" s="53">
        <f t="shared" si="16"/>
        <v>0</v>
      </c>
      <c r="M60" s="54">
        <v>0</v>
      </c>
      <c r="N60" s="54" t="s">
        <v>183</v>
      </c>
      <c r="O60" s="49" t="s">
        <v>7</v>
      </c>
      <c r="P60" s="161">
        <v>43286</v>
      </c>
      <c r="Q60" s="160">
        <v>43390</v>
      </c>
      <c r="R60" s="48"/>
      <c r="S60" s="49" t="s">
        <v>507</v>
      </c>
      <c r="T60" s="53">
        <v>0</v>
      </c>
      <c r="U60" s="63" t="s">
        <v>87</v>
      </c>
      <c r="V60" s="2"/>
    </row>
    <row r="61" spans="1:22" s="6" customFormat="1" ht="98.25" customHeight="1" x14ac:dyDescent="0.3">
      <c r="A61" s="49" t="s">
        <v>238</v>
      </c>
      <c r="B61" s="48" t="s">
        <v>194</v>
      </c>
      <c r="C61" s="65" t="s">
        <v>242</v>
      </c>
      <c r="D61" s="48" t="s">
        <v>443</v>
      </c>
      <c r="E61" s="48" t="s">
        <v>64</v>
      </c>
      <c r="F61" s="49">
        <v>1</v>
      </c>
      <c r="G61" s="175" t="s">
        <v>546</v>
      </c>
      <c r="H61" s="57"/>
      <c r="I61" s="53">
        <v>3347.4351434034415</v>
      </c>
      <c r="J61" s="53">
        <f t="shared" ref="J61" si="28">K61*I61</f>
        <v>2716.46</v>
      </c>
      <c r="K61" s="54">
        <v>0.81150489363569578</v>
      </c>
      <c r="L61" s="53">
        <f t="shared" si="16"/>
        <v>630.97514340344162</v>
      </c>
      <c r="M61" s="54">
        <v>0.18849510636430419</v>
      </c>
      <c r="N61" s="54" t="s">
        <v>183</v>
      </c>
      <c r="O61" s="49" t="s">
        <v>7</v>
      </c>
      <c r="P61" s="47">
        <v>43388</v>
      </c>
      <c r="Q61" s="160">
        <v>43453</v>
      </c>
      <c r="R61" s="48"/>
      <c r="S61" s="49" t="s">
        <v>508</v>
      </c>
      <c r="T61" s="53">
        <v>0</v>
      </c>
      <c r="U61" s="63" t="s">
        <v>87</v>
      </c>
      <c r="V61" s="2"/>
    </row>
    <row r="62" spans="1:22" s="6" customFormat="1" ht="55.5" customHeight="1" x14ac:dyDescent="0.3">
      <c r="A62" s="49" t="s">
        <v>239</v>
      </c>
      <c r="B62" s="48" t="s">
        <v>194</v>
      </c>
      <c r="C62" s="65" t="s">
        <v>237</v>
      </c>
      <c r="D62" s="48" t="s">
        <v>444</v>
      </c>
      <c r="E62" s="48" t="s">
        <v>67</v>
      </c>
      <c r="F62" s="49">
        <v>1</v>
      </c>
      <c r="G62" s="175" t="s">
        <v>547</v>
      </c>
      <c r="H62" s="57"/>
      <c r="I62" s="53">
        <v>20278.68</v>
      </c>
      <c r="J62" s="53">
        <f t="shared" ref="J62:J63" si="29">K62*I62</f>
        <v>20278.68</v>
      </c>
      <c r="K62" s="54">
        <v>1</v>
      </c>
      <c r="L62" s="53">
        <f t="shared" si="16"/>
        <v>0</v>
      </c>
      <c r="M62" s="54">
        <v>0</v>
      </c>
      <c r="N62" s="54" t="s">
        <v>183</v>
      </c>
      <c r="O62" s="49" t="s">
        <v>7</v>
      </c>
      <c r="P62" s="166">
        <v>43434</v>
      </c>
      <c r="Q62" s="160">
        <v>43685</v>
      </c>
      <c r="R62" s="48"/>
      <c r="S62" s="49" t="s">
        <v>509</v>
      </c>
      <c r="T62" s="53">
        <v>0</v>
      </c>
      <c r="U62" s="63" t="s">
        <v>87</v>
      </c>
      <c r="V62" s="2"/>
    </row>
    <row r="63" spans="1:22" s="6" customFormat="1" ht="66" customHeight="1" x14ac:dyDescent="0.3">
      <c r="A63" s="49" t="s">
        <v>241</v>
      </c>
      <c r="B63" s="48" t="s">
        <v>194</v>
      </c>
      <c r="C63" s="65" t="s">
        <v>338</v>
      </c>
      <c r="D63" s="48" t="s">
        <v>352</v>
      </c>
      <c r="E63" s="48" t="s">
        <v>67</v>
      </c>
      <c r="F63" s="49">
        <v>1</v>
      </c>
      <c r="G63" s="175" t="s">
        <v>548</v>
      </c>
      <c r="H63" s="51"/>
      <c r="I63" s="53">
        <v>378365.27</v>
      </c>
      <c r="J63" s="53">
        <f t="shared" si="29"/>
        <v>378365.27</v>
      </c>
      <c r="K63" s="54">
        <v>1</v>
      </c>
      <c r="L63" s="53">
        <f t="shared" si="16"/>
        <v>0</v>
      </c>
      <c r="M63" s="54">
        <v>0</v>
      </c>
      <c r="N63" s="54" t="s">
        <v>5</v>
      </c>
      <c r="O63" s="49" t="s">
        <v>7</v>
      </c>
      <c r="P63" s="161">
        <v>43460</v>
      </c>
      <c r="Q63" s="160">
        <v>43587</v>
      </c>
      <c r="R63" s="48"/>
      <c r="S63" s="49" t="s">
        <v>510</v>
      </c>
      <c r="T63" s="53">
        <v>0</v>
      </c>
      <c r="U63" s="63" t="s">
        <v>87</v>
      </c>
      <c r="V63" s="2"/>
    </row>
    <row r="64" spans="1:22" ht="59.25" customHeight="1" x14ac:dyDescent="0.3">
      <c r="A64" s="49" t="s">
        <v>243</v>
      </c>
      <c r="B64" s="48" t="s">
        <v>194</v>
      </c>
      <c r="C64" s="131" t="s">
        <v>339</v>
      </c>
      <c r="D64" s="131" t="s">
        <v>110</v>
      </c>
      <c r="E64" s="48" t="s">
        <v>66</v>
      </c>
      <c r="F64" s="49">
        <v>1</v>
      </c>
      <c r="G64" s="175"/>
      <c r="H64" s="51"/>
      <c r="I64" s="53">
        <f>T64/'Taxa Câmbio'!C6</f>
        <v>0</v>
      </c>
      <c r="J64" s="53">
        <f t="shared" si="19"/>
        <v>0</v>
      </c>
      <c r="K64" s="54"/>
      <c r="L64" s="53">
        <f t="shared" si="16"/>
        <v>0</v>
      </c>
      <c r="M64" s="54"/>
      <c r="N64" s="54" t="s">
        <v>3</v>
      </c>
      <c r="O64" s="49" t="s">
        <v>8</v>
      </c>
      <c r="P64" s="66"/>
      <c r="Q64" s="55"/>
      <c r="R64" s="48"/>
      <c r="S64" s="48"/>
      <c r="T64" s="53">
        <v>0</v>
      </c>
      <c r="U64" s="63" t="s">
        <v>10</v>
      </c>
      <c r="V64" s="2"/>
    </row>
    <row r="65" spans="1:25" s="6" customFormat="1" ht="63.75" customHeight="1" x14ac:dyDescent="0.3">
      <c r="A65" s="49" t="s">
        <v>290</v>
      </c>
      <c r="B65" s="48" t="s">
        <v>194</v>
      </c>
      <c r="C65" s="65" t="s">
        <v>308</v>
      </c>
      <c r="D65" s="48" t="s">
        <v>360</v>
      </c>
      <c r="E65" s="48" t="s">
        <v>66</v>
      </c>
      <c r="F65" s="49">
        <v>1</v>
      </c>
      <c r="G65" s="175"/>
      <c r="H65" s="51"/>
      <c r="I65" s="53">
        <v>0</v>
      </c>
      <c r="J65" s="53">
        <f t="shared" si="19"/>
        <v>0</v>
      </c>
      <c r="K65" s="54"/>
      <c r="L65" s="53">
        <f t="shared" ref="L65" si="30">M65*I65</f>
        <v>0</v>
      </c>
      <c r="M65" s="54"/>
      <c r="N65" s="54" t="s">
        <v>5</v>
      </c>
      <c r="O65" s="49" t="s">
        <v>8</v>
      </c>
      <c r="P65" s="66"/>
      <c r="Q65" s="66"/>
      <c r="R65" s="48"/>
      <c r="S65" s="48"/>
      <c r="T65" s="53">
        <v>0</v>
      </c>
      <c r="U65" s="63" t="s">
        <v>10</v>
      </c>
      <c r="V65" s="2"/>
    </row>
    <row r="66" spans="1:25" s="6" customFormat="1" ht="66.75" customHeight="1" x14ac:dyDescent="0.3">
      <c r="A66" s="49" t="s">
        <v>291</v>
      </c>
      <c r="B66" s="48" t="s">
        <v>194</v>
      </c>
      <c r="C66" s="65" t="s">
        <v>309</v>
      </c>
      <c r="D66" s="48" t="s">
        <v>445</v>
      </c>
      <c r="E66" s="48" t="s">
        <v>66</v>
      </c>
      <c r="F66" s="49">
        <v>1</v>
      </c>
      <c r="G66" s="175" t="s">
        <v>549</v>
      </c>
      <c r="H66" s="51"/>
      <c r="I66" s="53">
        <v>4667903.8900000006</v>
      </c>
      <c r="J66" s="53">
        <f t="shared" ref="J66:J71" si="31">K66*I66</f>
        <v>4433639.6900000013</v>
      </c>
      <c r="K66" s="54">
        <v>0.94981383389193996</v>
      </c>
      <c r="L66" s="53">
        <f t="shared" ref="L66:L71" si="32">M66*I66</f>
        <v>234264.20000000004</v>
      </c>
      <c r="M66" s="54">
        <v>5.0186166108060121E-2</v>
      </c>
      <c r="N66" s="54" t="s">
        <v>4</v>
      </c>
      <c r="O66" s="49" t="s">
        <v>7</v>
      </c>
      <c r="P66" s="160">
        <v>43752</v>
      </c>
      <c r="Q66" s="157">
        <v>43864</v>
      </c>
      <c r="R66" s="48"/>
      <c r="S66" s="158" t="s">
        <v>446</v>
      </c>
      <c r="T66" s="53">
        <v>19852329.18</v>
      </c>
      <c r="U66" s="63" t="s">
        <v>87</v>
      </c>
      <c r="V66" s="2"/>
    </row>
    <row r="67" spans="1:25" s="6" customFormat="1" ht="62.25" customHeight="1" x14ac:dyDescent="0.3">
      <c r="A67" s="49" t="s">
        <v>292</v>
      </c>
      <c r="B67" s="48" t="s">
        <v>194</v>
      </c>
      <c r="C67" s="65" t="s">
        <v>310</v>
      </c>
      <c r="D67" s="48" t="s">
        <v>311</v>
      </c>
      <c r="E67" s="48" t="s">
        <v>66</v>
      </c>
      <c r="F67" s="49">
        <v>1</v>
      </c>
      <c r="G67" s="175"/>
      <c r="H67" s="51"/>
      <c r="I67" s="53">
        <v>0</v>
      </c>
      <c r="J67" s="53">
        <f t="shared" si="31"/>
        <v>0</v>
      </c>
      <c r="K67" s="54"/>
      <c r="L67" s="53">
        <f t="shared" si="32"/>
        <v>0</v>
      </c>
      <c r="M67" s="54"/>
      <c r="N67" s="54" t="s">
        <v>4</v>
      </c>
      <c r="O67" s="49" t="s">
        <v>8</v>
      </c>
      <c r="P67" s="66"/>
      <c r="Q67" s="66"/>
      <c r="R67" s="48"/>
      <c r="S67" s="48"/>
      <c r="T67" s="53">
        <v>0</v>
      </c>
      <c r="U67" s="63" t="s">
        <v>10</v>
      </c>
      <c r="V67" s="2"/>
    </row>
    <row r="68" spans="1:25" s="6" customFormat="1" ht="54.75" customHeight="1" x14ac:dyDescent="0.3">
      <c r="A68" s="49" t="s">
        <v>293</v>
      </c>
      <c r="B68" s="48" t="s">
        <v>194</v>
      </c>
      <c r="C68" s="65" t="s">
        <v>322</v>
      </c>
      <c r="D68" s="48"/>
      <c r="E68" s="48" t="s">
        <v>66</v>
      </c>
      <c r="F68" s="49">
        <v>1</v>
      </c>
      <c r="G68" s="175"/>
      <c r="H68" s="51"/>
      <c r="I68" s="53">
        <v>0</v>
      </c>
      <c r="J68" s="53">
        <f t="shared" si="31"/>
        <v>0</v>
      </c>
      <c r="K68" s="54"/>
      <c r="L68" s="53">
        <f t="shared" si="32"/>
        <v>0</v>
      </c>
      <c r="M68" s="54"/>
      <c r="N68" s="54" t="s">
        <v>4</v>
      </c>
      <c r="O68" s="49" t="s">
        <v>8</v>
      </c>
      <c r="P68" s="66"/>
      <c r="Q68" s="66"/>
      <c r="R68" s="48"/>
      <c r="S68" s="48"/>
      <c r="T68" s="53">
        <v>0</v>
      </c>
      <c r="U68" s="63" t="s">
        <v>10</v>
      </c>
      <c r="V68" s="34"/>
      <c r="W68" s="18"/>
      <c r="X68" s="18"/>
      <c r="Y68" s="18"/>
    </row>
    <row r="69" spans="1:25" s="6" customFormat="1" ht="63" customHeight="1" x14ac:dyDescent="0.3">
      <c r="A69" s="49" t="s">
        <v>294</v>
      </c>
      <c r="B69" s="48" t="s">
        <v>194</v>
      </c>
      <c r="C69" s="65" t="s">
        <v>364</v>
      </c>
      <c r="D69" s="48"/>
      <c r="E69" s="48" t="s">
        <v>66</v>
      </c>
      <c r="F69" s="49">
        <v>1</v>
      </c>
      <c r="G69" s="175"/>
      <c r="H69" s="51"/>
      <c r="I69" s="53">
        <f>T69/'Taxa Câmbio'!C6</f>
        <v>0</v>
      </c>
      <c r="J69" s="53">
        <f t="shared" si="31"/>
        <v>0</v>
      </c>
      <c r="K69" s="54"/>
      <c r="L69" s="53">
        <f t="shared" si="32"/>
        <v>0</v>
      </c>
      <c r="M69" s="54"/>
      <c r="N69" s="54" t="s">
        <v>4</v>
      </c>
      <c r="O69" s="49" t="s">
        <v>8</v>
      </c>
      <c r="P69" s="66"/>
      <c r="Q69" s="55"/>
      <c r="R69" s="48"/>
      <c r="S69" s="48"/>
      <c r="T69" s="53">
        <v>0</v>
      </c>
      <c r="U69" s="63" t="s">
        <v>10</v>
      </c>
      <c r="V69" s="2"/>
    </row>
    <row r="70" spans="1:25" s="6" customFormat="1" ht="57.75" customHeight="1" x14ac:dyDescent="0.3">
      <c r="A70" s="49" t="s">
        <v>295</v>
      </c>
      <c r="B70" s="48" t="s">
        <v>194</v>
      </c>
      <c r="C70" s="65" t="s">
        <v>361</v>
      </c>
      <c r="D70" s="48"/>
      <c r="E70" s="48" t="s">
        <v>66</v>
      </c>
      <c r="F70" s="49">
        <v>1</v>
      </c>
      <c r="G70" s="175"/>
      <c r="H70" s="51"/>
      <c r="I70" s="53">
        <v>0</v>
      </c>
      <c r="J70" s="53">
        <f t="shared" si="31"/>
        <v>0</v>
      </c>
      <c r="K70" s="54"/>
      <c r="L70" s="53">
        <f t="shared" si="32"/>
        <v>0</v>
      </c>
      <c r="M70" s="54"/>
      <c r="N70" s="54" t="s">
        <v>4</v>
      </c>
      <c r="O70" s="49" t="s">
        <v>8</v>
      </c>
      <c r="P70" s="66"/>
      <c r="Q70" s="66"/>
      <c r="R70" s="48"/>
      <c r="S70" s="48"/>
      <c r="T70" s="53">
        <v>0</v>
      </c>
      <c r="U70" s="63" t="s">
        <v>10</v>
      </c>
      <c r="V70" s="2"/>
    </row>
    <row r="71" spans="1:25" s="6" customFormat="1" ht="52.5" customHeight="1" x14ac:dyDescent="0.3">
      <c r="A71" s="49" t="s">
        <v>296</v>
      </c>
      <c r="B71" s="48" t="s">
        <v>194</v>
      </c>
      <c r="C71" s="65" t="s">
        <v>289</v>
      </c>
      <c r="D71" s="48"/>
      <c r="E71" s="48" t="s">
        <v>66</v>
      </c>
      <c r="F71" s="49">
        <v>1</v>
      </c>
      <c r="G71" s="175"/>
      <c r="H71" s="51"/>
      <c r="I71" s="53">
        <v>0</v>
      </c>
      <c r="J71" s="53">
        <f t="shared" si="31"/>
        <v>0</v>
      </c>
      <c r="K71" s="54"/>
      <c r="L71" s="53">
        <f t="shared" si="32"/>
        <v>0</v>
      </c>
      <c r="M71" s="54"/>
      <c r="N71" s="54" t="s">
        <v>5</v>
      </c>
      <c r="O71" s="49" t="s">
        <v>8</v>
      </c>
      <c r="P71" s="66"/>
      <c r="Q71" s="66"/>
      <c r="R71" s="48"/>
      <c r="S71" s="48"/>
      <c r="T71" s="53">
        <v>0</v>
      </c>
      <c r="U71" s="63" t="s">
        <v>10</v>
      </c>
      <c r="V71" s="2"/>
    </row>
    <row r="72" spans="1:25" s="6" customFormat="1" ht="64.5" customHeight="1" x14ac:dyDescent="0.3">
      <c r="A72" s="200" t="s">
        <v>325</v>
      </c>
      <c r="B72" s="48" t="s">
        <v>194</v>
      </c>
      <c r="C72" s="65" t="s">
        <v>383</v>
      </c>
      <c r="D72" s="147" t="s">
        <v>384</v>
      </c>
      <c r="E72" s="48" t="s">
        <v>66</v>
      </c>
      <c r="F72" s="49">
        <v>1</v>
      </c>
      <c r="G72" s="175"/>
      <c r="H72" s="51"/>
      <c r="I72" s="53">
        <v>0</v>
      </c>
      <c r="J72" s="53">
        <f t="shared" ref="J72" si="33">K72*I72</f>
        <v>0</v>
      </c>
      <c r="K72" s="54"/>
      <c r="L72" s="53">
        <f t="shared" ref="L72" si="34">M72*I72</f>
        <v>0</v>
      </c>
      <c r="M72" s="54"/>
      <c r="N72" s="54" t="s">
        <v>3</v>
      </c>
      <c r="O72" s="49" t="s">
        <v>8</v>
      </c>
      <c r="P72" s="66"/>
      <c r="Q72" s="55"/>
      <c r="R72" s="48"/>
      <c r="S72" s="48"/>
      <c r="T72" s="53">
        <v>2350240.4700000002</v>
      </c>
      <c r="U72" s="63" t="s">
        <v>10</v>
      </c>
      <c r="V72" s="2"/>
    </row>
    <row r="73" spans="1:25" s="6" customFormat="1" ht="78" customHeight="1" x14ac:dyDescent="0.3">
      <c r="A73" s="202"/>
      <c r="B73" s="48" t="s">
        <v>194</v>
      </c>
      <c r="C73" s="65" t="s">
        <v>385</v>
      </c>
      <c r="D73" s="48" t="s">
        <v>447</v>
      </c>
      <c r="E73" s="48" t="s">
        <v>66</v>
      </c>
      <c r="F73" s="49">
        <v>1</v>
      </c>
      <c r="G73" s="175" t="s">
        <v>550</v>
      </c>
      <c r="H73" s="51"/>
      <c r="I73" s="53">
        <v>449376.76537284895</v>
      </c>
      <c r="J73" s="53">
        <f t="shared" ref="J73" si="35">K73*I73</f>
        <v>449376.76537284895</v>
      </c>
      <c r="K73" s="54">
        <v>1</v>
      </c>
      <c r="L73" s="53">
        <f t="shared" ref="L73" si="36">M73*I73</f>
        <v>0</v>
      </c>
      <c r="M73" s="54">
        <v>0</v>
      </c>
      <c r="N73" s="54" t="s">
        <v>3</v>
      </c>
      <c r="O73" s="49" t="s">
        <v>7</v>
      </c>
      <c r="P73" s="160">
        <v>43759</v>
      </c>
      <c r="Q73" s="159">
        <v>44161</v>
      </c>
      <c r="R73" s="48"/>
      <c r="S73" s="158" t="s">
        <v>448</v>
      </c>
      <c r="T73" s="53">
        <v>2350241.4700000002</v>
      </c>
      <c r="U73" s="63" t="s">
        <v>39</v>
      </c>
      <c r="V73" s="2"/>
    </row>
    <row r="74" spans="1:25" s="6" customFormat="1" ht="106.5" customHeight="1" x14ac:dyDescent="0.3">
      <c r="A74" s="49" t="s">
        <v>353</v>
      </c>
      <c r="B74" s="48" t="s">
        <v>194</v>
      </c>
      <c r="C74" s="131" t="s">
        <v>370</v>
      </c>
      <c r="D74" s="148" t="s">
        <v>562</v>
      </c>
      <c r="E74" s="48" t="s">
        <v>65</v>
      </c>
      <c r="F74" s="49">
        <v>1</v>
      </c>
      <c r="G74" s="175"/>
      <c r="H74" s="51"/>
      <c r="I74" s="53">
        <v>6637964.6271510515</v>
      </c>
      <c r="J74" s="53">
        <f t="shared" ref="J74" si="37">K74*I74</f>
        <v>1995080.7940584882</v>
      </c>
      <c r="K74" s="54">
        <v>0.30055610508951403</v>
      </c>
      <c r="L74" s="53">
        <f t="shared" ref="L74" si="38">M74*I74</f>
        <v>4642883.8330925629</v>
      </c>
      <c r="M74" s="54">
        <v>0.69944389491048597</v>
      </c>
      <c r="N74" s="54" t="s">
        <v>3</v>
      </c>
      <c r="O74" s="49" t="s">
        <v>7</v>
      </c>
      <c r="P74" s="161">
        <v>44301</v>
      </c>
      <c r="Q74" s="159">
        <v>44454</v>
      </c>
      <c r="R74" s="48"/>
      <c r="S74" s="48"/>
      <c r="T74" s="53">
        <v>19951745</v>
      </c>
      <c r="U74" s="63" t="s">
        <v>13</v>
      </c>
      <c r="V74" s="2"/>
    </row>
    <row r="75" spans="1:25" s="6" customFormat="1" ht="72.75" customHeight="1" x14ac:dyDescent="0.3">
      <c r="A75" s="200" t="s">
        <v>386</v>
      </c>
      <c r="B75" s="48" t="s">
        <v>194</v>
      </c>
      <c r="C75" s="131" t="s">
        <v>395</v>
      </c>
      <c r="D75" s="162" t="s">
        <v>390</v>
      </c>
      <c r="E75" s="48" t="s">
        <v>61</v>
      </c>
      <c r="F75" s="49">
        <v>1</v>
      </c>
      <c r="G75" s="175" t="s">
        <v>551</v>
      </c>
      <c r="H75" s="51"/>
      <c r="I75" s="53">
        <v>39748.160000000003</v>
      </c>
      <c r="J75" s="53">
        <f t="shared" ref="J75" si="39">K75*I75</f>
        <v>39748.160000000003</v>
      </c>
      <c r="K75" s="54">
        <v>1</v>
      </c>
      <c r="L75" s="53">
        <f t="shared" ref="L75" si="40">M75*I75</f>
        <v>0</v>
      </c>
      <c r="M75" s="54">
        <v>0</v>
      </c>
      <c r="N75" s="54" t="s">
        <v>3</v>
      </c>
      <c r="O75" s="49" t="s">
        <v>7</v>
      </c>
      <c r="P75" s="160">
        <v>43929</v>
      </c>
      <c r="Q75" s="157">
        <v>43948</v>
      </c>
      <c r="R75" s="48"/>
      <c r="S75" s="158" t="s">
        <v>449</v>
      </c>
      <c r="T75" s="53">
        <v>19951746</v>
      </c>
      <c r="U75" s="63" t="s">
        <v>87</v>
      </c>
      <c r="V75" s="2"/>
    </row>
    <row r="76" spans="1:25" s="6" customFormat="1" ht="87" customHeight="1" x14ac:dyDescent="0.3">
      <c r="A76" s="201"/>
      <c r="B76" s="48" t="s">
        <v>194</v>
      </c>
      <c r="C76" s="131" t="s">
        <v>397</v>
      </c>
      <c r="D76" s="148" t="s">
        <v>391</v>
      </c>
      <c r="E76" s="48" t="s">
        <v>61</v>
      </c>
      <c r="F76" s="49">
        <v>1</v>
      </c>
      <c r="G76" s="175" t="s">
        <v>551</v>
      </c>
      <c r="H76" s="51"/>
      <c r="I76" s="53">
        <v>24886.91</v>
      </c>
      <c r="J76" s="53">
        <f t="shared" ref="J76:J77" si="41">K76*I76</f>
        <v>24886.91</v>
      </c>
      <c r="K76" s="54">
        <v>1</v>
      </c>
      <c r="L76" s="53">
        <f t="shared" ref="L76:L77" si="42">M76*I76</f>
        <v>0</v>
      </c>
      <c r="M76" s="54">
        <v>0</v>
      </c>
      <c r="N76" s="54" t="s">
        <v>3</v>
      </c>
      <c r="O76" s="49" t="s">
        <v>7</v>
      </c>
      <c r="P76" s="160">
        <v>43929</v>
      </c>
      <c r="Q76" s="157">
        <v>43948</v>
      </c>
      <c r="R76" s="48"/>
      <c r="S76" s="158" t="s">
        <v>450</v>
      </c>
      <c r="T76" s="53">
        <v>19951747</v>
      </c>
      <c r="U76" s="63" t="s">
        <v>87</v>
      </c>
      <c r="V76" s="2"/>
    </row>
    <row r="77" spans="1:25" s="6" customFormat="1" ht="72.75" customHeight="1" x14ac:dyDescent="0.3">
      <c r="A77" s="202"/>
      <c r="B77" s="48" t="s">
        <v>194</v>
      </c>
      <c r="C77" s="131" t="s">
        <v>396</v>
      </c>
      <c r="D77" s="148" t="s">
        <v>392</v>
      </c>
      <c r="E77" s="48" t="s">
        <v>61</v>
      </c>
      <c r="F77" s="49">
        <v>1</v>
      </c>
      <c r="G77" s="175" t="s">
        <v>551</v>
      </c>
      <c r="H77" s="51"/>
      <c r="I77" s="53">
        <v>30197.67</v>
      </c>
      <c r="J77" s="53">
        <f t="shared" si="41"/>
        <v>30197.67</v>
      </c>
      <c r="K77" s="54">
        <v>1</v>
      </c>
      <c r="L77" s="53">
        <f t="shared" si="42"/>
        <v>0</v>
      </c>
      <c r="M77" s="54">
        <v>0</v>
      </c>
      <c r="N77" s="54" t="s">
        <v>3</v>
      </c>
      <c r="O77" s="49" t="s">
        <v>7</v>
      </c>
      <c r="P77" s="66">
        <v>43929</v>
      </c>
      <c r="Q77" s="157">
        <v>43948</v>
      </c>
      <c r="R77" s="48"/>
      <c r="S77" s="158" t="s">
        <v>451</v>
      </c>
      <c r="T77" s="53">
        <v>19951748</v>
      </c>
      <c r="U77" s="63" t="s">
        <v>87</v>
      </c>
      <c r="V77" s="2"/>
    </row>
    <row r="78" spans="1:25" s="6" customFormat="1" ht="54" customHeight="1" x14ac:dyDescent="0.3">
      <c r="A78" s="200" t="s">
        <v>388</v>
      </c>
      <c r="B78" s="48" t="s">
        <v>194</v>
      </c>
      <c r="C78" s="131" t="s">
        <v>398</v>
      </c>
      <c r="D78" s="148" t="s">
        <v>401</v>
      </c>
      <c r="E78" s="48" t="s">
        <v>67</v>
      </c>
      <c r="F78" s="49">
        <v>1</v>
      </c>
      <c r="G78" s="175" t="s">
        <v>552</v>
      </c>
      <c r="H78" s="51"/>
      <c r="I78" s="53">
        <v>110383.94</v>
      </c>
      <c r="J78" s="53">
        <f t="shared" ref="J78" si="43">K78*I78</f>
        <v>110383.94</v>
      </c>
      <c r="K78" s="54">
        <v>1</v>
      </c>
      <c r="L78" s="53">
        <f t="shared" ref="L78" si="44">M78*I78</f>
        <v>0</v>
      </c>
      <c r="M78" s="54">
        <v>0</v>
      </c>
      <c r="N78" s="54" t="s">
        <v>3</v>
      </c>
      <c r="O78" s="49" t="s">
        <v>7</v>
      </c>
      <c r="P78" s="161">
        <v>43938</v>
      </c>
      <c r="Q78" s="159">
        <v>43999</v>
      </c>
      <c r="R78" s="48"/>
      <c r="S78" s="158" t="s">
        <v>452</v>
      </c>
      <c r="T78" s="53">
        <v>19951747</v>
      </c>
      <c r="U78" s="63" t="s">
        <v>87</v>
      </c>
      <c r="V78" s="2"/>
    </row>
    <row r="79" spans="1:25" s="6" customFormat="1" ht="54" customHeight="1" x14ac:dyDescent="0.3">
      <c r="A79" s="201"/>
      <c r="B79" s="48" t="s">
        <v>194</v>
      </c>
      <c r="C79" s="131" t="s">
        <v>399</v>
      </c>
      <c r="D79" s="148" t="s">
        <v>453</v>
      </c>
      <c r="E79" s="48" t="s">
        <v>67</v>
      </c>
      <c r="F79" s="49">
        <v>1</v>
      </c>
      <c r="G79" s="175" t="s">
        <v>552</v>
      </c>
      <c r="H79" s="51"/>
      <c r="I79" s="53">
        <v>2197.67</v>
      </c>
      <c r="J79" s="53">
        <f t="shared" ref="J79:J80" si="45">K79*I79</f>
        <v>2197.67</v>
      </c>
      <c r="K79" s="54">
        <v>1</v>
      </c>
      <c r="L79" s="53">
        <f t="shared" ref="L79:L80" si="46">M79*I79</f>
        <v>0</v>
      </c>
      <c r="M79" s="54">
        <v>0</v>
      </c>
      <c r="N79" s="54" t="s">
        <v>3</v>
      </c>
      <c r="O79" s="49" t="s">
        <v>7</v>
      </c>
      <c r="P79" s="161">
        <v>43938</v>
      </c>
      <c r="Q79" s="159">
        <v>43999</v>
      </c>
      <c r="R79" s="48"/>
      <c r="S79" s="48"/>
      <c r="T79" s="53">
        <v>19951748</v>
      </c>
      <c r="U79" s="63" t="s">
        <v>87</v>
      </c>
      <c r="V79" s="2"/>
    </row>
    <row r="80" spans="1:25" s="6" customFormat="1" ht="54" customHeight="1" x14ac:dyDescent="0.3">
      <c r="A80" s="202"/>
      <c r="B80" s="48" t="s">
        <v>194</v>
      </c>
      <c r="C80" s="131" t="s">
        <v>400</v>
      </c>
      <c r="D80" s="148" t="s">
        <v>402</v>
      </c>
      <c r="E80" s="48" t="s">
        <v>67</v>
      </c>
      <c r="F80" s="49">
        <v>1</v>
      </c>
      <c r="G80" s="175" t="s">
        <v>552</v>
      </c>
      <c r="H80" s="51"/>
      <c r="I80" s="53">
        <v>54050.84</v>
      </c>
      <c r="J80" s="53">
        <f t="shared" si="45"/>
        <v>54050.84</v>
      </c>
      <c r="K80" s="54">
        <v>1</v>
      </c>
      <c r="L80" s="53">
        <f t="shared" si="46"/>
        <v>0</v>
      </c>
      <c r="M80" s="54">
        <v>0</v>
      </c>
      <c r="N80" s="54" t="s">
        <v>3</v>
      </c>
      <c r="O80" s="49" t="s">
        <v>7</v>
      </c>
      <c r="P80" s="161">
        <v>43938</v>
      </c>
      <c r="Q80" s="159">
        <v>44000</v>
      </c>
      <c r="R80" s="48"/>
      <c r="S80" s="158" t="s">
        <v>454</v>
      </c>
      <c r="T80" s="53">
        <v>19951749</v>
      </c>
      <c r="U80" s="63" t="s">
        <v>87</v>
      </c>
      <c r="V80" s="2"/>
    </row>
    <row r="81" spans="1:22" s="6" customFormat="1" ht="38.25" customHeight="1" x14ac:dyDescent="0.3">
      <c r="A81" s="200" t="s">
        <v>389</v>
      </c>
      <c r="B81" s="48" t="s">
        <v>194</v>
      </c>
      <c r="C81" s="214" t="s">
        <v>403</v>
      </c>
      <c r="D81" s="148" t="s">
        <v>404</v>
      </c>
      <c r="E81" s="48" t="s">
        <v>66</v>
      </c>
      <c r="F81" s="49">
        <v>1</v>
      </c>
      <c r="G81" s="175" t="s">
        <v>553</v>
      </c>
      <c r="H81" s="51"/>
      <c r="I81" s="53">
        <v>634801.79349904403</v>
      </c>
      <c r="J81" s="53">
        <f t="shared" ref="J81:J86" si="47">K81*I81</f>
        <v>634801.79349904403</v>
      </c>
      <c r="K81" s="54">
        <v>1</v>
      </c>
      <c r="L81" s="53">
        <f t="shared" ref="L81" si="48">M81*I81</f>
        <v>0</v>
      </c>
      <c r="M81" s="54">
        <v>0</v>
      </c>
      <c r="N81" s="54" t="s">
        <v>3</v>
      </c>
      <c r="O81" s="49" t="s">
        <v>6</v>
      </c>
      <c r="P81" s="66">
        <v>44020</v>
      </c>
      <c r="Q81" s="157">
        <v>44047</v>
      </c>
      <c r="R81" s="48"/>
      <c r="S81" s="158" t="s">
        <v>455</v>
      </c>
      <c r="T81" s="53">
        <v>19951748</v>
      </c>
      <c r="U81" s="63" t="s">
        <v>87</v>
      </c>
      <c r="V81" s="2"/>
    </row>
    <row r="82" spans="1:22" s="6" customFormat="1" ht="38.25" customHeight="1" x14ac:dyDescent="0.3">
      <c r="A82" s="201"/>
      <c r="B82" s="48" t="s">
        <v>194</v>
      </c>
      <c r="C82" s="215"/>
      <c r="D82" s="148" t="s">
        <v>405</v>
      </c>
      <c r="E82" s="48" t="s">
        <v>66</v>
      </c>
      <c r="F82" s="49">
        <v>1</v>
      </c>
      <c r="G82" s="175" t="s">
        <v>553</v>
      </c>
      <c r="H82" s="51"/>
      <c r="I82" s="53">
        <v>474733.77808795415</v>
      </c>
      <c r="J82" s="53">
        <f t="shared" si="47"/>
        <v>424512.77999999997</v>
      </c>
      <c r="K82" s="54">
        <v>0.89421229243424571</v>
      </c>
      <c r="L82" s="53">
        <f t="shared" ref="L82:L86" si="49">M82*I82</f>
        <v>50220.998087954125</v>
      </c>
      <c r="M82" s="54">
        <v>0.10578770756575416</v>
      </c>
      <c r="N82" s="54" t="s">
        <v>3</v>
      </c>
      <c r="O82" s="49" t="s">
        <v>6</v>
      </c>
      <c r="P82" s="66">
        <v>44020</v>
      </c>
      <c r="Q82" s="157">
        <v>44047</v>
      </c>
      <c r="R82" s="48"/>
      <c r="S82" s="158" t="s">
        <v>456</v>
      </c>
      <c r="T82" s="53">
        <v>19951749</v>
      </c>
      <c r="U82" s="63" t="s">
        <v>87</v>
      </c>
      <c r="V82" s="2"/>
    </row>
    <row r="83" spans="1:22" s="6" customFormat="1" ht="38.25" customHeight="1" x14ac:dyDescent="0.3">
      <c r="A83" s="201"/>
      <c r="B83" s="48" t="s">
        <v>194</v>
      </c>
      <c r="C83" s="215"/>
      <c r="D83" s="148" t="s">
        <v>406</v>
      </c>
      <c r="E83" s="48" t="s">
        <v>66</v>
      </c>
      <c r="F83" s="49">
        <v>1</v>
      </c>
      <c r="G83" s="175" t="s">
        <v>553</v>
      </c>
      <c r="H83" s="51"/>
      <c r="I83" s="53">
        <v>296283.9219885277</v>
      </c>
      <c r="J83" s="53">
        <f t="shared" si="47"/>
        <v>260590.92772466535</v>
      </c>
      <c r="K83" s="54">
        <v>0.87953111318256272</v>
      </c>
      <c r="L83" s="53">
        <f t="shared" si="49"/>
        <v>35692.994263862325</v>
      </c>
      <c r="M83" s="54">
        <v>0.12046888681743717</v>
      </c>
      <c r="N83" s="54" t="s">
        <v>3</v>
      </c>
      <c r="O83" s="49" t="s">
        <v>6</v>
      </c>
      <c r="P83" s="66">
        <v>44020</v>
      </c>
      <c r="Q83" s="157">
        <v>44047</v>
      </c>
      <c r="R83" s="48"/>
      <c r="S83" s="158" t="s">
        <v>457</v>
      </c>
      <c r="T83" s="53">
        <v>19951750</v>
      </c>
      <c r="U83" s="63" t="s">
        <v>39</v>
      </c>
      <c r="V83" s="2"/>
    </row>
    <row r="84" spans="1:22" s="6" customFormat="1" ht="38.25" customHeight="1" x14ac:dyDescent="0.3">
      <c r="A84" s="201"/>
      <c r="B84" s="48" t="s">
        <v>194</v>
      </c>
      <c r="C84" s="215"/>
      <c r="D84" s="148" t="s">
        <v>407</v>
      </c>
      <c r="E84" s="48" t="s">
        <v>66</v>
      </c>
      <c r="F84" s="49">
        <v>1</v>
      </c>
      <c r="G84" s="175" t="s">
        <v>553</v>
      </c>
      <c r="H84" s="51"/>
      <c r="I84" s="53">
        <v>51193.87</v>
      </c>
      <c r="J84" s="53">
        <f t="shared" si="47"/>
        <v>51193.87</v>
      </c>
      <c r="K84" s="54">
        <v>1</v>
      </c>
      <c r="L84" s="53">
        <f t="shared" si="49"/>
        <v>0</v>
      </c>
      <c r="M84" s="54">
        <v>0</v>
      </c>
      <c r="N84" s="54" t="s">
        <v>3</v>
      </c>
      <c r="O84" s="49" t="s">
        <v>6</v>
      </c>
      <c r="P84" s="66">
        <v>44020</v>
      </c>
      <c r="Q84" s="157">
        <v>44047</v>
      </c>
      <c r="R84" s="48"/>
      <c r="S84" s="158" t="s">
        <v>458</v>
      </c>
      <c r="T84" s="53">
        <v>19951751</v>
      </c>
      <c r="U84" s="63" t="s">
        <v>87</v>
      </c>
      <c r="V84" s="2"/>
    </row>
    <row r="85" spans="1:22" s="6" customFormat="1" ht="38.25" customHeight="1" x14ac:dyDescent="0.3">
      <c r="A85" s="201"/>
      <c r="B85" s="48" t="s">
        <v>194</v>
      </c>
      <c r="C85" s="215"/>
      <c r="D85" s="148" t="s">
        <v>408</v>
      </c>
      <c r="E85" s="48" t="s">
        <v>66</v>
      </c>
      <c r="F85" s="49">
        <v>1</v>
      </c>
      <c r="G85" s="175" t="s">
        <v>553</v>
      </c>
      <c r="H85" s="51"/>
      <c r="I85" s="53">
        <v>181084.52206500957</v>
      </c>
      <c r="J85" s="53">
        <f t="shared" si="47"/>
        <v>181084.52206500957</v>
      </c>
      <c r="K85" s="54">
        <v>1</v>
      </c>
      <c r="L85" s="53">
        <f t="shared" si="49"/>
        <v>0</v>
      </c>
      <c r="M85" s="54">
        <v>0</v>
      </c>
      <c r="N85" s="54" t="s">
        <v>3</v>
      </c>
      <c r="O85" s="49" t="s">
        <v>6</v>
      </c>
      <c r="P85" s="66">
        <v>44020</v>
      </c>
      <c r="Q85" s="157">
        <v>44047</v>
      </c>
      <c r="R85" s="48"/>
      <c r="S85" s="158" t="s">
        <v>460</v>
      </c>
      <c r="T85" s="53">
        <v>19951752</v>
      </c>
      <c r="U85" s="63" t="s">
        <v>87</v>
      </c>
      <c r="V85" s="2"/>
    </row>
    <row r="86" spans="1:22" s="6" customFormat="1" ht="38.25" customHeight="1" x14ac:dyDescent="0.3">
      <c r="A86" s="201"/>
      <c r="B86" s="48" t="s">
        <v>194</v>
      </c>
      <c r="C86" s="216"/>
      <c r="D86" s="148" t="s">
        <v>409</v>
      </c>
      <c r="E86" s="48" t="s">
        <v>66</v>
      </c>
      <c r="F86" s="49">
        <v>1</v>
      </c>
      <c r="G86" s="175" t="s">
        <v>553</v>
      </c>
      <c r="H86" s="51"/>
      <c r="I86" s="53">
        <v>14347.26</v>
      </c>
      <c r="J86" s="53">
        <f t="shared" si="47"/>
        <v>14347.26</v>
      </c>
      <c r="K86" s="54">
        <v>1</v>
      </c>
      <c r="L86" s="53">
        <f t="shared" si="49"/>
        <v>0</v>
      </c>
      <c r="M86" s="54">
        <v>0</v>
      </c>
      <c r="N86" s="54" t="s">
        <v>3</v>
      </c>
      <c r="O86" s="49" t="s">
        <v>6</v>
      </c>
      <c r="P86" s="66">
        <v>44020</v>
      </c>
      <c r="Q86" s="159">
        <v>44048</v>
      </c>
      <c r="R86" s="48"/>
      <c r="S86" s="158" t="s">
        <v>459</v>
      </c>
      <c r="T86" s="53">
        <v>19951753</v>
      </c>
      <c r="U86" s="63" t="s">
        <v>87</v>
      </c>
      <c r="V86" s="2"/>
    </row>
    <row r="87" spans="1:22" s="6" customFormat="1" ht="88.5" customHeight="1" x14ac:dyDescent="0.3">
      <c r="A87" s="202"/>
      <c r="B87" s="165" t="s">
        <v>194</v>
      </c>
      <c r="C87" s="174" t="s">
        <v>505</v>
      </c>
      <c r="D87" s="188" t="s">
        <v>591</v>
      </c>
      <c r="E87" s="165" t="s">
        <v>67</v>
      </c>
      <c r="F87" s="158">
        <v>1</v>
      </c>
      <c r="G87" s="189"/>
      <c r="H87" s="190"/>
      <c r="I87" s="183">
        <v>73116.63479923518</v>
      </c>
      <c r="J87" s="183">
        <f t="shared" ref="J87" si="50">K87*I87</f>
        <v>73116.63479923518</v>
      </c>
      <c r="K87" s="184">
        <v>1</v>
      </c>
      <c r="L87" s="183">
        <f t="shared" ref="L87" si="51">M87*I87</f>
        <v>0</v>
      </c>
      <c r="M87" s="184">
        <v>0</v>
      </c>
      <c r="N87" s="184" t="s">
        <v>3</v>
      </c>
      <c r="O87" s="158" t="s">
        <v>6</v>
      </c>
      <c r="P87" s="161">
        <v>44342</v>
      </c>
      <c r="Q87" s="159">
        <v>44419</v>
      </c>
      <c r="R87" s="165"/>
      <c r="S87" s="165"/>
      <c r="T87" s="183">
        <v>19951754</v>
      </c>
      <c r="U87" s="167" t="s">
        <v>39</v>
      </c>
      <c r="V87" s="2"/>
    </row>
    <row r="88" spans="1:22" s="6" customFormat="1" ht="22.65" customHeight="1" x14ac:dyDescent="0.3">
      <c r="B88" s="9"/>
      <c r="C88" s="9"/>
      <c r="D88" s="9"/>
      <c r="E88" s="9"/>
      <c r="F88" s="9"/>
      <c r="G88" s="132" t="s">
        <v>377</v>
      </c>
      <c r="H88" s="133"/>
      <c r="I88" s="133">
        <f>SUM(I42:I87)</f>
        <v>23994715.318107083</v>
      </c>
      <c r="J88" s="133">
        <f>SUM(J42:J87)</f>
        <v>19031022.317519303</v>
      </c>
      <c r="K88" s="133"/>
      <c r="L88" s="133">
        <f>SUM(L42:L87)</f>
        <v>4963693.0005877828</v>
      </c>
      <c r="M88" s="11"/>
      <c r="N88" s="9"/>
      <c r="O88" s="9"/>
      <c r="P88" s="10"/>
      <c r="Q88" s="9"/>
      <c r="R88" s="10"/>
      <c r="S88" s="9"/>
      <c r="T88" s="33"/>
      <c r="U88" s="9"/>
      <c r="V88" s="2"/>
    </row>
    <row r="90" spans="1:22" ht="31.5" customHeight="1" x14ac:dyDescent="0.3">
      <c r="A90" s="103" t="s">
        <v>90</v>
      </c>
      <c r="B90" s="210" t="s">
        <v>25</v>
      </c>
      <c r="C90" s="210"/>
      <c r="D90" s="210"/>
      <c r="E90" s="210"/>
      <c r="F90" s="210"/>
      <c r="G90" s="210"/>
      <c r="H90" s="210"/>
      <c r="I90" s="210"/>
      <c r="J90" s="210"/>
      <c r="K90" s="210"/>
      <c r="L90" s="210"/>
      <c r="M90" s="210"/>
      <c r="N90" s="210"/>
      <c r="O90" s="210"/>
      <c r="P90" s="210"/>
      <c r="Q90" s="210"/>
      <c r="R90" s="210"/>
      <c r="S90" s="210"/>
      <c r="T90" s="210"/>
      <c r="U90" s="210"/>
      <c r="V90" s="3"/>
    </row>
    <row r="91" spans="1:22" ht="25.5" customHeight="1" x14ac:dyDescent="0.3">
      <c r="A91" s="195">
        <v>3</v>
      </c>
      <c r="B91" s="195" t="s">
        <v>24</v>
      </c>
      <c r="C91" s="195" t="s">
        <v>49</v>
      </c>
      <c r="D91" s="195" t="s">
        <v>9</v>
      </c>
      <c r="E91" s="195" t="s">
        <v>256</v>
      </c>
      <c r="F91" s="195" t="s">
        <v>15</v>
      </c>
      <c r="G91" s="195" t="s">
        <v>16</v>
      </c>
      <c r="H91" s="107"/>
      <c r="I91" s="205" t="s">
        <v>17</v>
      </c>
      <c r="J91" s="205"/>
      <c r="K91" s="205"/>
      <c r="L91" s="205"/>
      <c r="M91" s="205"/>
      <c r="N91" s="195" t="s">
        <v>53</v>
      </c>
      <c r="O91" s="195" t="s">
        <v>21</v>
      </c>
      <c r="P91" s="195" t="s">
        <v>50</v>
      </c>
      <c r="Q91" s="195"/>
      <c r="R91" s="195" t="s">
        <v>76</v>
      </c>
      <c r="S91" s="195" t="s">
        <v>109</v>
      </c>
      <c r="T91" s="195"/>
      <c r="U91" s="195" t="s">
        <v>34</v>
      </c>
      <c r="V91" s="3"/>
    </row>
    <row r="92" spans="1:22" ht="63.75" customHeight="1" x14ac:dyDescent="0.3">
      <c r="A92" s="195"/>
      <c r="B92" s="195"/>
      <c r="C92" s="195"/>
      <c r="D92" s="195"/>
      <c r="E92" s="195"/>
      <c r="F92" s="195"/>
      <c r="G92" s="195"/>
      <c r="H92" s="107"/>
      <c r="I92" s="105" t="s">
        <v>19</v>
      </c>
      <c r="J92" s="106" t="s">
        <v>122</v>
      </c>
      <c r="K92" s="106" t="s">
        <v>18</v>
      </c>
      <c r="L92" s="106" t="s">
        <v>123</v>
      </c>
      <c r="M92" s="106" t="s">
        <v>20</v>
      </c>
      <c r="N92" s="195"/>
      <c r="O92" s="195"/>
      <c r="P92" s="107" t="s">
        <v>56</v>
      </c>
      <c r="Q92" s="107" t="s">
        <v>22</v>
      </c>
      <c r="R92" s="195"/>
      <c r="S92" s="195"/>
      <c r="T92" s="195"/>
      <c r="U92" s="195"/>
      <c r="V92" s="3"/>
    </row>
    <row r="93" spans="1:22" s="18" customFormat="1" ht="45" customHeight="1" x14ac:dyDescent="0.3">
      <c r="A93" s="49" t="s">
        <v>147</v>
      </c>
      <c r="B93" s="48" t="s">
        <v>194</v>
      </c>
      <c r="C93" s="48" t="s">
        <v>144</v>
      </c>
      <c r="D93" s="48" t="s">
        <v>555</v>
      </c>
      <c r="E93" s="48" t="s">
        <v>74</v>
      </c>
      <c r="F93" s="49">
        <v>1</v>
      </c>
      <c r="G93" s="67" t="s">
        <v>554</v>
      </c>
      <c r="H93" s="68"/>
      <c r="I93" s="191">
        <v>7362344.2800000003</v>
      </c>
      <c r="J93" s="53">
        <f t="shared" ref="J93:J94" si="52">K93*I93</f>
        <v>6403665.7800000003</v>
      </c>
      <c r="K93" s="54">
        <v>0.86978624422600348</v>
      </c>
      <c r="L93" s="72">
        <f t="shared" ref="L93:L94" si="53">M93*I93</f>
        <v>958678.50000000012</v>
      </c>
      <c r="M93" s="54">
        <v>0.13021375577399649</v>
      </c>
      <c r="N93" s="54" t="s">
        <v>5</v>
      </c>
      <c r="O93" s="49" t="s">
        <v>7</v>
      </c>
      <c r="P93" s="160">
        <v>42178</v>
      </c>
      <c r="Q93" s="163">
        <v>42577</v>
      </c>
      <c r="R93" s="48"/>
      <c r="S93" s="49" t="s">
        <v>556</v>
      </c>
      <c r="T93" s="53">
        <v>0</v>
      </c>
      <c r="U93" s="48" t="s">
        <v>86</v>
      </c>
    </row>
    <row r="94" spans="1:22" s="18" customFormat="1" ht="45" customHeight="1" x14ac:dyDescent="0.3">
      <c r="A94" s="49" t="s">
        <v>148</v>
      </c>
      <c r="B94" s="48" t="s">
        <v>194</v>
      </c>
      <c r="C94" s="48" t="s">
        <v>354</v>
      </c>
      <c r="D94" s="48" t="s">
        <v>558</v>
      </c>
      <c r="E94" s="48" t="s">
        <v>61</v>
      </c>
      <c r="F94" s="49">
        <v>1</v>
      </c>
      <c r="G94" s="71" t="s">
        <v>557</v>
      </c>
      <c r="H94" s="68"/>
      <c r="I94" s="69">
        <v>54937.808910133841</v>
      </c>
      <c r="J94" s="53">
        <f t="shared" si="52"/>
        <v>32329.678891013384</v>
      </c>
      <c r="K94" s="73">
        <v>0.58847776299010435</v>
      </c>
      <c r="L94" s="72">
        <f t="shared" si="53"/>
        <v>22608.130019120461</v>
      </c>
      <c r="M94" s="73">
        <v>0.41152223700989576</v>
      </c>
      <c r="N94" s="54" t="s">
        <v>183</v>
      </c>
      <c r="O94" s="49" t="s">
        <v>7</v>
      </c>
      <c r="P94" s="74"/>
      <c r="Q94" s="164">
        <v>42822</v>
      </c>
      <c r="R94" s="48"/>
      <c r="S94" s="49" t="s">
        <v>152</v>
      </c>
      <c r="T94" s="53">
        <v>0</v>
      </c>
      <c r="U94" s="48" t="s">
        <v>39</v>
      </c>
    </row>
    <row r="95" spans="1:22" s="18" customFormat="1" ht="46.5" customHeight="1" x14ac:dyDescent="0.3">
      <c r="A95" s="49" t="s">
        <v>149</v>
      </c>
      <c r="B95" s="48" t="s">
        <v>194</v>
      </c>
      <c r="C95" s="48" t="s">
        <v>145</v>
      </c>
      <c r="D95" s="48"/>
      <c r="E95" s="48" t="s">
        <v>78</v>
      </c>
      <c r="F95" s="49">
        <v>1</v>
      </c>
      <c r="G95" s="181" t="s">
        <v>559</v>
      </c>
      <c r="H95" s="68"/>
      <c r="I95" s="53"/>
      <c r="J95" s="53">
        <f t="shared" ref="J95" si="54">K95*I95</f>
        <v>0</v>
      </c>
      <c r="K95" s="54"/>
      <c r="L95" s="53">
        <f t="shared" ref="L95:L97" si="55">M95*I95</f>
        <v>0</v>
      </c>
      <c r="M95" s="54"/>
      <c r="N95" s="54" t="s">
        <v>5</v>
      </c>
      <c r="O95" s="49" t="s">
        <v>8</v>
      </c>
      <c r="P95" s="66"/>
      <c r="Q95" s="66"/>
      <c r="R95" s="48"/>
      <c r="S95" s="49"/>
      <c r="T95" s="53">
        <v>0</v>
      </c>
      <c r="U95" s="48" t="s">
        <v>10</v>
      </c>
    </row>
    <row r="96" spans="1:22" s="6" customFormat="1" ht="43.5" customHeight="1" x14ac:dyDescent="0.3">
      <c r="A96" s="49" t="s">
        <v>150</v>
      </c>
      <c r="B96" s="48" t="s">
        <v>194</v>
      </c>
      <c r="C96" s="48" t="s">
        <v>146</v>
      </c>
      <c r="D96" s="48" t="s">
        <v>560</v>
      </c>
      <c r="E96" s="48" t="s">
        <v>67</v>
      </c>
      <c r="F96" s="49">
        <v>1</v>
      </c>
      <c r="G96" s="180" t="s">
        <v>561</v>
      </c>
      <c r="H96" s="87"/>
      <c r="I96" s="53">
        <v>120751.51569789673</v>
      </c>
      <c r="J96" s="53">
        <f t="shared" ref="J96:J98" si="56">K96*I96</f>
        <v>104334.16005736138</v>
      </c>
      <c r="K96" s="54">
        <v>0.86404016922148408</v>
      </c>
      <c r="L96" s="53">
        <f t="shared" si="55"/>
        <v>16417.355640535352</v>
      </c>
      <c r="M96" s="54">
        <v>0.13595983077851595</v>
      </c>
      <c r="N96" s="54" t="s">
        <v>183</v>
      </c>
      <c r="O96" s="49" t="s">
        <v>7</v>
      </c>
      <c r="P96" s="161">
        <v>43286</v>
      </c>
      <c r="Q96" s="160">
        <v>43360</v>
      </c>
      <c r="R96" s="48"/>
      <c r="S96" s="49" t="s">
        <v>461</v>
      </c>
      <c r="T96" s="53">
        <v>0</v>
      </c>
      <c r="U96" s="63" t="s">
        <v>39</v>
      </c>
    </row>
    <row r="97" spans="1:22" s="6" customFormat="1" ht="76.5" customHeight="1" x14ac:dyDescent="0.3">
      <c r="A97" s="49" t="s">
        <v>151</v>
      </c>
      <c r="B97" s="75" t="s">
        <v>194</v>
      </c>
      <c r="C97" s="75" t="s">
        <v>222</v>
      </c>
      <c r="D97" s="122" t="s">
        <v>221</v>
      </c>
      <c r="E97" s="48" t="s">
        <v>67</v>
      </c>
      <c r="F97" s="109">
        <v>1</v>
      </c>
      <c r="G97" s="59"/>
      <c r="H97" s="53"/>
      <c r="I97" s="53">
        <v>0</v>
      </c>
      <c r="J97" s="53">
        <f t="shared" si="56"/>
        <v>0</v>
      </c>
      <c r="K97" s="110"/>
      <c r="L97" s="53">
        <f t="shared" si="55"/>
        <v>0</v>
      </c>
      <c r="M97" s="110"/>
      <c r="N97" s="110" t="s">
        <v>5</v>
      </c>
      <c r="O97" s="49" t="s">
        <v>8</v>
      </c>
      <c r="P97" s="47"/>
      <c r="Q97" s="47"/>
      <c r="R97" s="75"/>
      <c r="S97" s="109"/>
      <c r="T97" s="53">
        <v>0</v>
      </c>
      <c r="U97" s="48" t="s">
        <v>10</v>
      </c>
    </row>
    <row r="98" spans="1:22" s="6" customFormat="1" ht="78.75" customHeight="1" x14ac:dyDescent="0.3">
      <c r="A98" s="49" t="s">
        <v>213</v>
      </c>
      <c r="B98" s="75" t="s">
        <v>194</v>
      </c>
      <c r="C98" s="75" t="s">
        <v>223</v>
      </c>
      <c r="D98" s="122" t="s">
        <v>224</v>
      </c>
      <c r="E98" s="48" t="s">
        <v>67</v>
      </c>
      <c r="F98" s="109">
        <v>1</v>
      </c>
      <c r="G98" s="59"/>
      <c r="H98" s="53"/>
      <c r="I98" s="53">
        <v>0</v>
      </c>
      <c r="J98" s="53">
        <f t="shared" si="56"/>
        <v>0</v>
      </c>
      <c r="K98" s="110"/>
      <c r="L98" s="53">
        <f t="shared" ref="L98" si="57">M98*I98</f>
        <v>0</v>
      </c>
      <c r="M98" s="110"/>
      <c r="N98" s="110" t="s">
        <v>5</v>
      </c>
      <c r="O98" s="49" t="s">
        <v>8</v>
      </c>
      <c r="P98" s="47"/>
      <c r="Q98" s="47"/>
      <c r="R98" s="75"/>
      <c r="S98" s="109"/>
      <c r="T98" s="53">
        <v>0</v>
      </c>
      <c r="U98" s="48" t="s">
        <v>10</v>
      </c>
    </row>
    <row r="99" spans="1:22" s="6" customFormat="1" ht="54.75" customHeight="1" x14ac:dyDescent="0.3">
      <c r="A99" s="49" t="s">
        <v>214</v>
      </c>
      <c r="B99" s="75" t="s">
        <v>194</v>
      </c>
      <c r="C99" s="75" t="s">
        <v>145</v>
      </c>
      <c r="D99" s="48"/>
      <c r="E99" s="48" t="s">
        <v>66</v>
      </c>
      <c r="F99" s="49">
        <v>1</v>
      </c>
      <c r="G99" s="59"/>
      <c r="H99" s="53"/>
      <c r="I99" s="53">
        <v>0</v>
      </c>
      <c r="J99" s="53">
        <f t="shared" ref="J99" si="58">K99*I99</f>
        <v>0</v>
      </c>
      <c r="K99" s="110"/>
      <c r="L99" s="53">
        <f t="shared" ref="L99" si="59">M99*I99</f>
        <v>0</v>
      </c>
      <c r="M99" s="110"/>
      <c r="N99" s="110" t="s">
        <v>5</v>
      </c>
      <c r="O99" s="49" t="s">
        <v>8</v>
      </c>
      <c r="P99" s="47"/>
      <c r="Q99" s="47"/>
      <c r="R99" s="75"/>
      <c r="S99" s="109"/>
      <c r="T99" s="53">
        <v>0</v>
      </c>
      <c r="U99" s="48" t="s">
        <v>10</v>
      </c>
    </row>
    <row r="100" spans="1:22" s="150" customFormat="1" ht="63.75" customHeight="1" x14ac:dyDescent="0.3">
      <c r="A100" s="49" t="s">
        <v>225</v>
      </c>
      <c r="B100" s="48" t="s">
        <v>194</v>
      </c>
      <c r="C100" s="75" t="s">
        <v>342</v>
      </c>
      <c r="D100" s="75" t="s">
        <v>343</v>
      </c>
      <c r="E100" s="48" t="s">
        <v>67</v>
      </c>
      <c r="F100" s="49">
        <v>1</v>
      </c>
      <c r="G100" s="59"/>
      <c r="H100" s="53"/>
      <c r="I100" s="53">
        <v>0</v>
      </c>
      <c r="J100" s="53">
        <f>K100*I100</f>
        <v>0</v>
      </c>
      <c r="K100" s="54"/>
      <c r="L100" s="53">
        <f t="shared" ref="L100:L102" si="60">M100*I100</f>
        <v>0</v>
      </c>
      <c r="M100" s="54"/>
      <c r="N100" s="54" t="s">
        <v>183</v>
      </c>
      <c r="O100" s="49" t="s">
        <v>8</v>
      </c>
      <c r="P100" s="66"/>
      <c r="Q100" s="66"/>
      <c r="R100" s="48"/>
      <c r="S100" s="49"/>
      <c r="T100" s="53">
        <v>0</v>
      </c>
      <c r="U100" s="48" t="s">
        <v>10</v>
      </c>
      <c r="V100" s="149"/>
    </row>
    <row r="101" spans="1:22" s="150" customFormat="1" ht="60.75" customHeight="1" x14ac:dyDescent="0.3">
      <c r="A101" s="49" t="s">
        <v>226</v>
      </c>
      <c r="B101" s="48" t="s">
        <v>194</v>
      </c>
      <c r="C101" s="75" t="s">
        <v>215</v>
      </c>
      <c r="D101" s="151"/>
      <c r="E101" s="48" t="s">
        <v>67</v>
      </c>
      <c r="F101" s="49">
        <v>1</v>
      </c>
      <c r="G101" s="59"/>
      <c r="H101" s="53"/>
      <c r="I101" s="53">
        <v>0</v>
      </c>
      <c r="J101" s="53">
        <f t="shared" ref="J101:J102" si="61">K101*I101</f>
        <v>0</v>
      </c>
      <c r="K101" s="54"/>
      <c r="L101" s="53">
        <f t="shared" si="60"/>
        <v>0</v>
      </c>
      <c r="M101" s="54"/>
      <c r="N101" s="54" t="s">
        <v>183</v>
      </c>
      <c r="O101" s="49" t="s">
        <v>8</v>
      </c>
      <c r="P101" s="66"/>
      <c r="Q101" s="66"/>
      <c r="R101" s="48"/>
      <c r="S101" s="49"/>
      <c r="T101" s="53">
        <v>0</v>
      </c>
      <c r="U101" s="48" t="s">
        <v>10</v>
      </c>
      <c r="V101" s="149"/>
    </row>
    <row r="102" spans="1:22" s="150" customFormat="1" ht="63.75" customHeight="1" x14ac:dyDescent="0.3">
      <c r="A102" s="49" t="s">
        <v>227</v>
      </c>
      <c r="B102" s="48" t="s">
        <v>194</v>
      </c>
      <c r="C102" s="75" t="s">
        <v>216</v>
      </c>
      <c r="D102" s="75"/>
      <c r="E102" s="48" t="s">
        <v>67</v>
      </c>
      <c r="F102" s="49">
        <v>1</v>
      </c>
      <c r="G102" s="48"/>
      <c r="H102" s="53"/>
      <c r="I102" s="53">
        <v>0</v>
      </c>
      <c r="J102" s="53">
        <f t="shared" si="61"/>
        <v>0</v>
      </c>
      <c r="K102" s="54"/>
      <c r="L102" s="53">
        <f t="shared" si="60"/>
        <v>0</v>
      </c>
      <c r="M102" s="54"/>
      <c r="N102" s="54" t="s">
        <v>183</v>
      </c>
      <c r="O102" s="49" t="s">
        <v>8</v>
      </c>
      <c r="P102" s="66"/>
      <c r="Q102" s="66"/>
      <c r="R102" s="48"/>
      <c r="S102" s="49"/>
      <c r="T102" s="53">
        <v>0</v>
      </c>
      <c r="U102" s="48" t="s">
        <v>10</v>
      </c>
      <c r="V102" s="149"/>
    </row>
    <row r="103" spans="1:22" s="6" customFormat="1" ht="57" customHeight="1" x14ac:dyDescent="0.3">
      <c r="A103" s="49" t="s">
        <v>268</v>
      </c>
      <c r="B103" s="48" t="s">
        <v>194</v>
      </c>
      <c r="C103" s="75" t="s">
        <v>270</v>
      </c>
      <c r="D103" s="75" t="s">
        <v>462</v>
      </c>
      <c r="E103" s="48" t="s">
        <v>66</v>
      </c>
      <c r="F103" s="49">
        <v>1</v>
      </c>
      <c r="G103" s="182" t="s">
        <v>596</v>
      </c>
      <c r="H103" s="53"/>
      <c r="I103" s="53">
        <v>3296736.83</v>
      </c>
      <c r="J103" s="53">
        <f t="shared" ref="J103" si="62">K103*I103</f>
        <v>3296736.83</v>
      </c>
      <c r="K103" s="54">
        <v>1</v>
      </c>
      <c r="L103" s="53">
        <f t="shared" ref="L103:L104" si="63">M103*I103</f>
        <v>0</v>
      </c>
      <c r="M103" s="54">
        <v>0</v>
      </c>
      <c r="N103" s="54" t="s">
        <v>5</v>
      </c>
      <c r="O103" s="49" t="s">
        <v>7</v>
      </c>
      <c r="P103" s="161">
        <v>43613</v>
      </c>
      <c r="Q103" s="160">
        <v>43707</v>
      </c>
      <c r="R103" s="48"/>
      <c r="S103" s="158" t="s">
        <v>463</v>
      </c>
      <c r="T103" s="53">
        <v>0</v>
      </c>
      <c r="U103" s="48" t="s">
        <v>87</v>
      </c>
      <c r="V103" s="18"/>
    </row>
    <row r="104" spans="1:22" s="45" customFormat="1" ht="48.75" customHeight="1" x14ac:dyDescent="0.3">
      <c r="A104" s="49" t="s">
        <v>269</v>
      </c>
      <c r="B104" s="48" t="s">
        <v>194</v>
      </c>
      <c r="C104" s="75" t="s">
        <v>312</v>
      </c>
      <c r="D104" s="75"/>
      <c r="E104" s="48" t="s">
        <v>67</v>
      </c>
      <c r="F104" s="49">
        <v>1</v>
      </c>
      <c r="G104" s="118"/>
      <c r="H104" s="53"/>
      <c r="I104" s="53">
        <v>0</v>
      </c>
      <c r="J104" s="53">
        <f>K104*I104</f>
        <v>0</v>
      </c>
      <c r="K104" s="54"/>
      <c r="L104" s="53">
        <f t="shared" si="63"/>
        <v>0</v>
      </c>
      <c r="M104" s="54"/>
      <c r="N104" s="54" t="s">
        <v>183</v>
      </c>
      <c r="O104" s="49" t="s">
        <v>8</v>
      </c>
      <c r="P104" s="66"/>
      <c r="Q104" s="66"/>
      <c r="R104" s="48"/>
      <c r="S104" s="49"/>
      <c r="T104" s="53">
        <v>0</v>
      </c>
      <c r="U104" s="48" t="s">
        <v>10</v>
      </c>
      <c r="V104" s="146"/>
    </row>
    <row r="105" spans="1:22" s="45" customFormat="1" ht="48" customHeight="1" x14ac:dyDescent="0.3">
      <c r="A105" s="49" t="s">
        <v>323</v>
      </c>
      <c r="B105" s="48" t="s">
        <v>194</v>
      </c>
      <c r="C105" s="75" t="s">
        <v>324</v>
      </c>
      <c r="D105" s="75" t="s">
        <v>464</v>
      </c>
      <c r="E105" s="48" t="s">
        <v>67</v>
      </c>
      <c r="F105" s="49">
        <v>1</v>
      </c>
      <c r="G105" s="118"/>
      <c r="H105" s="53"/>
      <c r="I105" s="53">
        <v>20187.75</v>
      </c>
      <c r="J105" s="53">
        <f>K105*I105</f>
        <v>20187.75</v>
      </c>
      <c r="K105" s="54">
        <v>1</v>
      </c>
      <c r="L105" s="53">
        <f t="shared" ref="L105:L106" si="64">M105*I105</f>
        <v>0</v>
      </c>
      <c r="M105" s="54">
        <v>0</v>
      </c>
      <c r="N105" s="54" t="s">
        <v>183</v>
      </c>
      <c r="O105" s="49" t="s">
        <v>7</v>
      </c>
      <c r="P105" s="161">
        <v>43605</v>
      </c>
      <c r="Q105" s="160">
        <v>43685</v>
      </c>
      <c r="R105" s="48"/>
      <c r="S105" s="49" t="s">
        <v>465</v>
      </c>
      <c r="T105" s="53">
        <v>0</v>
      </c>
      <c r="U105" s="63" t="s">
        <v>87</v>
      </c>
      <c r="V105" s="146"/>
    </row>
    <row r="106" spans="1:22" s="45" customFormat="1" ht="42.75" customHeight="1" x14ac:dyDescent="0.3">
      <c r="A106" s="49" t="s">
        <v>344</v>
      </c>
      <c r="B106" s="48" t="s">
        <v>194</v>
      </c>
      <c r="C106" s="75" t="s">
        <v>345</v>
      </c>
      <c r="D106" s="75" t="s">
        <v>466</v>
      </c>
      <c r="E106" s="48" t="s">
        <v>66</v>
      </c>
      <c r="F106" s="49">
        <v>1</v>
      </c>
      <c r="G106" s="182" t="s">
        <v>597</v>
      </c>
      <c r="H106" s="53"/>
      <c r="I106" s="53">
        <v>2646891.9704397703</v>
      </c>
      <c r="J106" s="53">
        <f t="shared" ref="J106" si="65">K106*I106</f>
        <v>2646891.9704397703</v>
      </c>
      <c r="K106" s="54">
        <v>1</v>
      </c>
      <c r="L106" s="53">
        <f t="shared" si="64"/>
        <v>0</v>
      </c>
      <c r="M106" s="54">
        <v>0</v>
      </c>
      <c r="N106" s="54" t="s">
        <v>5</v>
      </c>
      <c r="O106" s="49" t="s">
        <v>7</v>
      </c>
      <c r="P106" s="161">
        <v>43920</v>
      </c>
      <c r="Q106" s="161">
        <v>44140</v>
      </c>
      <c r="R106" s="155"/>
      <c r="S106" s="158" t="s">
        <v>467</v>
      </c>
      <c r="T106" s="60">
        <v>16000000</v>
      </c>
      <c r="U106" s="165" t="s">
        <v>39</v>
      </c>
    </row>
    <row r="107" spans="1:22" s="45" customFormat="1" ht="56.25" customHeight="1" x14ac:dyDescent="0.3">
      <c r="A107" s="49" t="s">
        <v>365</v>
      </c>
      <c r="B107" s="48" t="s">
        <v>194</v>
      </c>
      <c r="C107" s="75" t="s">
        <v>366</v>
      </c>
      <c r="D107" s="75"/>
      <c r="E107" s="48" t="s">
        <v>65</v>
      </c>
      <c r="F107" s="49">
        <v>1</v>
      </c>
      <c r="G107" s="118"/>
      <c r="H107" s="53"/>
      <c r="I107" s="53">
        <v>8012963.0975143397</v>
      </c>
      <c r="J107" s="53">
        <f t="shared" ref="J107" si="66">K107*I107</f>
        <v>836726.83999999985</v>
      </c>
      <c r="K107" s="54">
        <v>0.10442165149363493</v>
      </c>
      <c r="L107" s="53">
        <f t="shared" ref="L107" si="67">M107*I107</f>
        <v>7176236.2575143399</v>
      </c>
      <c r="M107" s="54">
        <v>0.89557834850636509</v>
      </c>
      <c r="N107" s="54" t="s">
        <v>4</v>
      </c>
      <c r="O107" s="49" t="s">
        <v>7</v>
      </c>
      <c r="P107" s="161">
        <v>44294</v>
      </c>
      <c r="Q107" s="161">
        <v>44439</v>
      </c>
      <c r="R107" s="155"/>
      <c r="S107" s="156"/>
      <c r="T107" s="60">
        <v>34000000</v>
      </c>
      <c r="U107" s="165" t="s">
        <v>209</v>
      </c>
    </row>
    <row r="108" spans="1:22" s="6" customFormat="1" ht="48.75" customHeight="1" x14ac:dyDescent="0.3">
      <c r="B108" s="9"/>
      <c r="C108" s="9"/>
      <c r="D108" s="9"/>
      <c r="E108" s="9"/>
      <c r="F108" s="208" t="s">
        <v>376</v>
      </c>
      <c r="G108" s="208"/>
      <c r="H108" s="132"/>
      <c r="I108" s="133">
        <f>SUM(I93:I107)</f>
        <v>21514813.252562139</v>
      </c>
      <c r="J108" s="133">
        <f>SUM(J93:J107)</f>
        <v>13340873.009388145</v>
      </c>
      <c r="K108" s="133"/>
      <c r="L108" s="133">
        <f>SUM(L93:L107)</f>
        <v>8173940.243173996</v>
      </c>
      <c r="M108" s="11"/>
      <c r="N108" s="9"/>
      <c r="O108" s="9"/>
      <c r="P108" s="9"/>
      <c r="Q108" s="9"/>
      <c r="R108" s="10"/>
      <c r="S108" s="9"/>
      <c r="T108" s="33">
        <f>SUM(T93:T102)</f>
        <v>0</v>
      </c>
      <c r="U108" s="9"/>
    </row>
    <row r="110" spans="1:22" ht="29.25" customHeight="1" x14ac:dyDescent="0.3">
      <c r="A110" s="113" t="s">
        <v>90</v>
      </c>
      <c r="B110" s="211" t="s">
        <v>26</v>
      </c>
      <c r="C110" s="211"/>
      <c r="D110" s="211"/>
      <c r="E110" s="211"/>
      <c r="F110" s="211"/>
      <c r="G110" s="211"/>
      <c r="H110" s="211"/>
      <c r="I110" s="211"/>
      <c r="J110" s="211"/>
      <c r="K110" s="211"/>
      <c r="L110" s="211"/>
      <c r="M110" s="211"/>
      <c r="N110" s="211"/>
      <c r="O110" s="211"/>
      <c r="P110" s="211"/>
      <c r="Q110" s="211"/>
      <c r="R110" s="211"/>
      <c r="S110" s="211"/>
      <c r="T110" s="211"/>
      <c r="U110" s="211"/>
      <c r="V110" s="4"/>
    </row>
    <row r="111" spans="1:22" ht="22.65" customHeight="1" x14ac:dyDescent="0.3">
      <c r="A111" s="196">
        <v>4</v>
      </c>
      <c r="B111" s="196" t="s">
        <v>24</v>
      </c>
      <c r="C111" s="196" t="s">
        <v>49</v>
      </c>
      <c r="D111" s="196" t="s">
        <v>9</v>
      </c>
      <c r="E111" s="196" t="s">
        <v>284</v>
      </c>
      <c r="F111" s="206"/>
      <c r="G111" s="206"/>
      <c r="H111" s="114"/>
      <c r="I111" s="199" t="s">
        <v>17</v>
      </c>
      <c r="J111" s="199"/>
      <c r="K111" s="199"/>
      <c r="L111" s="199"/>
      <c r="M111" s="199"/>
      <c r="N111" s="195" t="s">
        <v>53</v>
      </c>
      <c r="O111" s="196" t="s">
        <v>21</v>
      </c>
      <c r="P111" s="196" t="s">
        <v>50</v>
      </c>
      <c r="Q111" s="196"/>
      <c r="R111" s="196" t="s">
        <v>76</v>
      </c>
      <c r="S111" s="196" t="s">
        <v>33</v>
      </c>
      <c r="T111" s="195"/>
      <c r="U111" s="196" t="s">
        <v>34</v>
      </c>
      <c r="V111" s="4"/>
    </row>
    <row r="112" spans="1:22" ht="75.45" customHeight="1" x14ac:dyDescent="0.3">
      <c r="A112" s="196"/>
      <c r="B112" s="196"/>
      <c r="C112" s="196"/>
      <c r="D112" s="196"/>
      <c r="E112" s="196"/>
      <c r="F112" s="196" t="s">
        <v>27</v>
      </c>
      <c r="G112" s="196"/>
      <c r="H112" s="115"/>
      <c r="I112" s="115" t="s">
        <v>19</v>
      </c>
      <c r="J112" s="106" t="s">
        <v>122</v>
      </c>
      <c r="K112" s="116" t="s">
        <v>18</v>
      </c>
      <c r="L112" s="106" t="s">
        <v>123</v>
      </c>
      <c r="M112" s="117" t="s">
        <v>20</v>
      </c>
      <c r="N112" s="195"/>
      <c r="O112" s="196"/>
      <c r="P112" s="115" t="s">
        <v>42</v>
      </c>
      <c r="Q112" s="115" t="s">
        <v>22</v>
      </c>
      <c r="R112" s="196"/>
      <c r="S112" s="196"/>
      <c r="T112" s="195"/>
      <c r="U112" s="196"/>
      <c r="V112" s="4"/>
    </row>
    <row r="113" spans="1:22" s="6" customFormat="1" ht="45" customHeight="1" x14ac:dyDescent="0.3">
      <c r="A113" s="49" t="s">
        <v>153</v>
      </c>
      <c r="B113" s="48" t="s">
        <v>194</v>
      </c>
      <c r="C113" s="48" t="s">
        <v>212</v>
      </c>
      <c r="D113" s="48" t="s">
        <v>564</v>
      </c>
      <c r="E113" s="48" t="s">
        <v>74</v>
      </c>
      <c r="F113" s="197" t="s">
        <v>563</v>
      </c>
      <c r="G113" s="197"/>
      <c r="H113" s="57"/>
      <c r="I113" s="53">
        <v>936243.46</v>
      </c>
      <c r="J113" s="53">
        <f t="shared" ref="J113:J121" si="68">K113*I113</f>
        <v>936243.46</v>
      </c>
      <c r="K113" s="54">
        <v>1</v>
      </c>
      <c r="L113" s="53">
        <f t="shared" ref="L113" si="69">M113*I113</f>
        <v>0</v>
      </c>
      <c r="M113" s="54">
        <v>0</v>
      </c>
      <c r="N113" s="54" t="s">
        <v>3</v>
      </c>
      <c r="O113" s="49" t="s">
        <v>7</v>
      </c>
      <c r="P113" s="166">
        <v>42752</v>
      </c>
      <c r="Q113" s="166">
        <v>43439</v>
      </c>
      <c r="R113" s="48"/>
      <c r="S113" s="49" t="s">
        <v>468</v>
      </c>
      <c r="T113" s="53">
        <v>0</v>
      </c>
      <c r="U113" s="167" t="s">
        <v>87</v>
      </c>
    </row>
    <row r="114" spans="1:22" s="6" customFormat="1" ht="43.5" customHeight="1" x14ac:dyDescent="0.3">
      <c r="A114" s="49" t="s">
        <v>154</v>
      </c>
      <c r="B114" s="48" t="s">
        <v>194</v>
      </c>
      <c r="C114" s="48" t="s">
        <v>172</v>
      </c>
      <c r="D114" s="48" t="s">
        <v>566</v>
      </c>
      <c r="E114" s="48" t="s">
        <v>74</v>
      </c>
      <c r="F114" s="197" t="s">
        <v>565</v>
      </c>
      <c r="G114" s="197"/>
      <c r="H114" s="57"/>
      <c r="I114" s="53">
        <v>372692.57</v>
      </c>
      <c r="J114" s="53">
        <f t="shared" si="68"/>
        <v>372692.57</v>
      </c>
      <c r="K114" s="54">
        <v>1</v>
      </c>
      <c r="L114" s="53">
        <f t="shared" ref="L114:L121" si="70">M114*I114</f>
        <v>0</v>
      </c>
      <c r="M114" s="54">
        <v>0</v>
      </c>
      <c r="N114" s="54" t="s">
        <v>4</v>
      </c>
      <c r="O114" s="49" t="s">
        <v>7</v>
      </c>
      <c r="P114" s="47">
        <v>41957</v>
      </c>
      <c r="Q114" s="163">
        <v>42633</v>
      </c>
      <c r="R114" s="48"/>
      <c r="S114" s="49" t="s">
        <v>469</v>
      </c>
      <c r="T114" s="53">
        <v>0</v>
      </c>
      <c r="U114" s="48" t="s">
        <v>86</v>
      </c>
    </row>
    <row r="115" spans="1:22" s="6" customFormat="1" ht="47.25" customHeight="1" x14ac:dyDescent="0.3">
      <c r="A115" s="49" t="s">
        <v>155</v>
      </c>
      <c r="B115" s="48" t="s">
        <v>194</v>
      </c>
      <c r="C115" s="48" t="s">
        <v>313</v>
      </c>
      <c r="D115" s="48" t="s">
        <v>567</v>
      </c>
      <c r="E115" s="48" t="s">
        <v>74</v>
      </c>
      <c r="F115" s="198" t="s">
        <v>569</v>
      </c>
      <c r="G115" s="198"/>
      <c r="H115" s="57"/>
      <c r="I115" s="53">
        <v>507325.61017208413</v>
      </c>
      <c r="J115" s="53">
        <f t="shared" si="68"/>
        <v>498791.44</v>
      </c>
      <c r="K115" s="54">
        <v>0.98317812071582722</v>
      </c>
      <c r="L115" s="53">
        <f t="shared" si="70"/>
        <v>8534.1701720841284</v>
      </c>
      <c r="M115" s="54">
        <v>1.6821879284172843E-2</v>
      </c>
      <c r="N115" s="54" t="s">
        <v>4</v>
      </c>
      <c r="O115" s="49" t="s">
        <v>7</v>
      </c>
      <c r="P115" s="47">
        <v>42144</v>
      </c>
      <c r="Q115" s="163">
        <v>42634</v>
      </c>
      <c r="R115" s="48"/>
      <c r="S115" s="49" t="s">
        <v>184</v>
      </c>
      <c r="T115" s="53">
        <v>0</v>
      </c>
      <c r="U115" s="48" t="s">
        <v>86</v>
      </c>
    </row>
    <row r="116" spans="1:22" s="6" customFormat="1" ht="47.25" customHeight="1" x14ac:dyDescent="0.3">
      <c r="A116" s="49" t="s">
        <v>156</v>
      </c>
      <c r="B116" s="48" t="s">
        <v>194</v>
      </c>
      <c r="C116" s="48" t="s">
        <v>173</v>
      </c>
      <c r="D116" s="48" t="s">
        <v>568</v>
      </c>
      <c r="E116" s="48" t="s">
        <v>74</v>
      </c>
      <c r="F116" s="198" t="s">
        <v>570</v>
      </c>
      <c r="G116" s="198"/>
      <c r="H116" s="57"/>
      <c r="I116" s="53">
        <v>772520.03097514343</v>
      </c>
      <c r="J116" s="53">
        <f t="shared" si="68"/>
        <v>743286.4</v>
      </c>
      <c r="K116" s="54">
        <v>0.96215809324938517</v>
      </c>
      <c r="L116" s="53">
        <f t="shared" si="70"/>
        <v>29233.630975143402</v>
      </c>
      <c r="M116" s="54">
        <v>3.7841906750614759E-2</v>
      </c>
      <c r="N116" s="54" t="s">
        <v>4</v>
      </c>
      <c r="O116" s="49" t="s">
        <v>7</v>
      </c>
      <c r="P116" s="47">
        <v>42144</v>
      </c>
      <c r="Q116" s="70">
        <v>42634</v>
      </c>
      <c r="R116" s="48"/>
      <c r="S116" s="49" t="s">
        <v>185</v>
      </c>
      <c r="T116" s="53">
        <v>0</v>
      </c>
      <c r="U116" s="48" t="s">
        <v>86</v>
      </c>
    </row>
    <row r="117" spans="1:22" s="18" customFormat="1" ht="63" customHeight="1" x14ac:dyDescent="0.3">
      <c r="A117" s="49" t="s">
        <v>157</v>
      </c>
      <c r="B117" s="48" t="s">
        <v>194</v>
      </c>
      <c r="C117" s="48" t="s">
        <v>272</v>
      </c>
      <c r="D117" s="48" t="s">
        <v>572</v>
      </c>
      <c r="E117" s="48" t="s">
        <v>74</v>
      </c>
      <c r="F117" s="198" t="s">
        <v>571</v>
      </c>
      <c r="G117" s="198"/>
      <c r="H117" s="57"/>
      <c r="I117" s="53">
        <v>304863.06</v>
      </c>
      <c r="J117" s="53">
        <f t="shared" si="68"/>
        <v>304863.06</v>
      </c>
      <c r="K117" s="54">
        <v>1</v>
      </c>
      <c r="L117" s="53">
        <f t="shared" si="70"/>
        <v>0</v>
      </c>
      <c r="M117" s="54">
        <v>0</v>
      </c>
      <c r="N117" s="54" t="s">
        <v>4</v>
      </c>
      <c r="O117" s="49" t="s">
        <v>7</v>
      </c>
      <c r="P117" s="171">
        <v>42562</v>
      </c>
      <c r="Q117" s="166">
        <v>43346</v>
      </c>
      <c r="R117" s="48"/>
      <c r="S117" s="49" t="s">
        <v>355</v>
      </c>
      <c r="T117" s="53">
        <v>0</v>
      </c>
      <c r="U117" s="63" t="s">
        <v>87</v>
      </c>
    </row>
    <row r="118" spans="1:22" s="6" customFormat="1" ht="75.75" customHeight="1" x14ac:dyDescent="0.3">
      <c r="A118" s="49" t="s">
        <v>158</v>
      </c>
      <c r="B118" s="48" t="s">
        <v>194</v>
      </c>
      <c r="C118" s="48" t="s">
        <v>273</v>
      </c>
      <c r="D118" s="48" t="s">
        <v>470</v>
      </c>
      <c r="E118" s="48" t="s">
        <v>74</v>
      </c>
      <c r="F118" s="198" t="s">
        <v>573</v>
      </c>
      <c r="G118" s="198"/>
      <c r="H118" s="58"/>
      <c r="I118" s="53">
        <v>501113.42074569786</v>
      </c>
      <c r="J118" s="53">
        <f t="shared" si="68"/>
        <v>501113.42074569786</v>
      </c>
      <c r="K118" s="54">
        <v>1</v>
      </c>
      <c r="L118" s="53">
        <f t="shared" si="70"/>
        <v>0</v>
      </c>
      <c r="M118" s="54">
        <v>0</v>
      </c>
      <c r="N118" s="54" t="s">
        <v>5</v>
      </c>
      <c r="O118" s="49" t="s">
        <v>7</v>
      </c>
      <c r="P118" s="70">
        <v>42675</v>
      </c>
      <c r="Q118" s="166">
        <v>43347</v>
      </c>
      <c r="R118" s="48"/>
      <c r="S118" s="176" t="s">
        <v>506</v>
      </c>
      <c r="T118" s="53">
        <v>0</v>
      </c>
      <c r="U118" s="167" t="s">
        <v>87</v>
      </c>
    </row>
    <row r="119" spans="1:22" s="6" customFormat="1" ht="41.25" customHeight="1" x14ac:dyDescent="0.3">
      <c r="A119" s="49" t="s">
        <v>159</v>
      </c>
      <c r="B119" s="48" t="s">
        <v>194</v>
      </c>
      <c r="C119" s="48" t="s">
        <v>206</v>
      </c>
      <c r="D119" s="48" t="s">
        <v>471</v>
      </c>
      <c r="E119" s="48" t="s">
        <v>61</v>
      </c>
      <c r="F119" s="198" t="s">
        <v>574</v>
      </c>
      <c r="G119" s="198"/>
      <c r="H119" s="57"/>
      <c r="I119" s="53">
        <v>956781.15</v>
      </c>
      <c r="J119" s="53">
        <f t="shared" si="68"/>
        <v>956781.15</v>
      </c>
      <c r="K119" s="54">
        <v>1</v>
      </c>
      <c r="L119" s="53">
        <f t="shared" si="70"/>
        <v>0</v>
      </c>
      <c r="M119" s="54">
        <v>0</v>
      </c>
      <c r="N119" s="54" t="s">
        <v>5</v>
      </c>
      <c r="O119" s="49" t="s">
        <v>7</v>
      </c>
      <c r="P119" s="70">
        <v>42552</v>
      </c>
      <c r="Q119" s="163">
        <v>42578</v>
      </c>
      <c r="R119" s="48"/>
      <c r="S119" s="49" t="s">
        <v>472</v>
      </c>
      <c r="T119" s="53">
        <v>0</v>
      </c>
      <c r="U119" s="167" t="s">
        <v>87</v>
      </c>
    </row>
    <row r="120" spans="1:22" s="18" customFormat="1" ht="49.5" customHeight="1" x14ac:dyDescent="0.3">
      <c r="A120" s="49" t="s">
        <v>160</v>
      </c>
      <c r="B120" s="48" t="s">
        <v>194</v>
      </c>
      <c r="C120" s="48" t="s">
        <v>174</v>
      </c>
      <c r="D120" s="48"/>
      <c r="E120" s="48" t="s">
        <v>74</v>
      </c>
      <c r="F120" s="198" t="s">
        <v>575</v>
      </c>
      <c r="G120" s="198"/>
      <c r="H120" s="57"/>
      <c r="I120" s="53">
        <v>0</v>
      </c>
      <c r="J120" s="53">
        <f t="shared" si="68"/>
        <v>0</v>
      </c>
      <c r="K120" s="54"/>
      <c r="L120" s="53">
        <f t="shared" si="70"/>
        <v>0</v>
      </c>
      <c r="M120" s="54"/>
      <c r="N120" s="54" t="s">
        <v>5</v>
      </c>
      <c r="O120" s="49" t="s">
        <v>8</v>
      </c>
      <c r="P120" s="70"/>
      <c r="Q120" s="47"/>
      <c r="R120" s="48"/>
      <c r="S120" s="49"/>
      <c r="T120" s="53">
        <v>0</v>
      </c>
      <c r="U120" s="63" t="s">
        <v>10</v>
      </c>
    </row>
    <row r="121" spans="1:22" s="6" customFormat="1" ht="56.25" customHeight="1" x14ac:dyDescent="0.3">
      <c r="A121" s="141" t="s">
        <v>161</v>
      </c>
      <c r="B121" s="141" t="s">
        <v>194</v>
      </c>
      <c r="C121" s="142" t="s">
        <v>274</v>
      </c>
      <c r="D121" s="48" t="s">
        <v>473</v>
      </c>
      <c r="E121" s="143" t="s">
        <v>60</v>
      </c>
      <c r="F121" s="203" t="s">
        <v>598</v>
      </c>
      <c r="G121" s="204"/>
      <c r="H121" s="53"/>
      <c r="I121" s="53">
        <v>5450908.1865774374</v>
      </c>
      <c r="J121" s="53">
        <f t="shared" si="68"/>
        <v>2330137.87</v>
      </c>
      <c r="K121" s="54">
        <v>0.42747699837209457</v>
      </c>
      <c r="L121" s="53">
        <f t="shared" si="70"/>
        <v>3120770.3165774373</v>
      </c>
      <c r="M121" s="54">
        <v>0.57252300162790548</v>
      </c>
      <c r="N121" s="144" t="s">
        <v>183</v>
      </c>
      <c r="O121" s="49" t="s">
        <v>7</v>
      </c>
      <c r="P121" s="145">
        <v>42683</v>
      </c>
      <c r="Q121" s="169">
        <v>43255</v>
      </c>
      <c r="R121" s="141"/>
      <c r="S121" s="141" t="s">
        <v>314</v>
      </c>
      <c r="T121" s="53">
        <v>0</v>
      </c>
      <c r="U121" s="63" t="s">
        <v>39</v>
      </c>
    </row>
    <row r="122" spans="1:22" s="18" customFormat="1" ht="51.75" customHeight="1" x14ac:dyDescent="0.3">
      <c r="A122" s="49" t="s">
        <v>162</v>
      </c>
      <c r="B122" s="48" t="s">
        <v>194</v>
      </c>
      <c r="C122" s="48" t="s">
        <v>175</v>
      </c>
      <c r="D122" s="48"/>
      <c r="E122" s="48" t="s">
        <v>74</v>
      </c>
      <c r="F122" s="198" t="s">
        <v>576</v>
      </c>
      <c r="G122" s="198"/>
      <c r="H122" s="102"/>
      <c r="I122" s="53">
        <v>0</v>
      </c>
      <c r="J122" s="53">
        <f t="shared" ref="J122" si="71">K122*I122</f>
        <v>0</v>
      </c>
      <c r="K122" s="54"/>
      <c r="L122" s="53">
        <f t="shared" ref="L122" si="72">M122*I122</f>
        <v>0</v>
      </c>
      <c r="M122" s="54"/>
      <c r="N122" s="54" t="s">
        <v>5</v>
      </c>
      <c r="O122" s="49" t="s">
        <v>8</v>
      </c>
      <c r="P122" s="70"/>
      <c r="Q122" s="47"/>
      <c r="R122" s="48"/>
      <c r="S122" s="49"/>
      <c r="T122" s="53">
        <v>0</v>
      </c>
      <c r="U122" s="63" t="s">
        <v>10</v>
      </c>
    </row>
    <row r="123" spans="1:22" s="6" customFormat="1" ht="47.25" customHeight="1" x14ac:dyDescent="0.3">
      <c r="A123" s="49" t="s">
        <v>163</v>
      </c>
      <c r="B123" s="48" t="s">
        <v>194</v>
      </c>
      <c r="C123" s="48" t="s">
        <v>315</v>
      </c>
      <c r="D123" s="48" t="s">
        <v>474</v>
      </c>
      <c r="E123" s="48" t="s">
        <v>74</v>
      </c>
      <c r="F123" s="198" t="s">
        <v>599</v>
      </c>
      <c r="G123" s="198"/>
      <c r="H123" s="53"/>
      <c r="I123" s="53">
        <v>257662.56323135755</v>
      </c>
      <c r="J123" s="53">
        <f>K123*I123</f>
        <v>257662.56323135755</v>
      </c>
      <c r="K123" s="54">
        <v>1</v>
      </c>
      <c r="L123" s="53">
        <f>M123*I123</f>
        <v>0</v>
      </c>
      <c r="M123" s="54">
        <v>0</v>
      </c>
      <c r="N123" s="54" t="s">
        <v>5</v>
      </c>
      <c r="O123" s="49" t="s">
        <v>7</v>
      </c>
      <c r="P123" s="76">
        <v>42431</v>
      </c>
      <c r="Q123" s="166">
        <v>43412</v>
      </c>
      <c r="R123" s="48"/>
      <c r="S123" s="49" t="s">
        <v>475</v>
      </c>
      <c r="T123" s="53">
        <v>0</v>
      </c>
      <c r="U123" s="167" t="s">
        <v>87</v>
      </c>
    </row>
    <row r="124" spans="1:22" s="6" customFormat="1" ht="48" customHeight="1" x14ac:dyDescent="0.3">
      <c r="A124" s="49" t="s">
        <v>164</v>
      </c>
      <c r="B124" s="48" t="s">
        <v>194</v>
      </c>
      <c r="C124" s="48" t="s">
        <v>171</v>
      </c>
      <c r="D124" s="48" t="s">
        <v>476</v>
      </c>
      <c r="E124" s="48" t="s">
        <v>74</v>
      </c>
      <c r="F124" s="198" t="s">
        <v>577</v>
      </c>
      <c r="G124" s="198"/>
      <c r="H124" s="51"/>
      <c r="I124" s="53">
        <v>4352313.0712428298</v>
      </c>
      <c r="J124" s="53">
        <f t="shared" ref="J124" si="73">K124*I124</f>
        <v>3718293.6372084129</v>
      </c>
      <c r="K124" s="54">
        <v>0.85432586680779177</v>
      </c>
      <c r="L124" s="53">
        <f t="shared" ref="L124" si="74">M124*I124</f>
        <v>634019.43403441692</v>
      </c>
      <c r="M124" s="54">
        <v>0.14567413319220823</v>
      </c>
      <c r="N124" s="54" t="s">
        <v>3</v>
      </c>
      <c r="O124" s="49" t="s">
        <v>7</v>
      </c>
      <c r="P124" s="193">
        <v>42144</v>
      </c>
      <c r="Q124" s="164">
        <v>42626</v>
      </c>
      <c r="R124" s="48"/>
      <c r="S124" s="49" t="s">
        <v>477</v>
      </c>
      <c r="T124" s="53">
        <v>0</v>
      </c>
      <c r="U124" s="168" t="s">
        <v>39</v>
      </c>
    </row>
    <row r="125" spans="1:22" s="6" customFormat="1" ht="48.75" customHeight="1" x14ac:dyDescent="0.3">
      <c r="A125" s="49" t="s">
        <v>165</v>
      </c>
      <c r="B125" s="48" t="s">
        <v>194</v>
      </c>
      <c r="C125" s="48" t="s">
        <v>362</v>
      </c>
      <c r="D125" s="48"/>
      <c r="E125" s="48" t="s">
        <v>74</v>
      </c>
      <c r="F125" s="198" t="s">
        <v>363</v>
      </c>
      <c r="G125" s="198"/>
      <c r="H125" s="57"/>
      <c r="I125" s="53">
        <v>0</v>
      </c>
      <c r="J125" s="53">
        <f>K125*I125</f>
        <v>0</v>
      </c>
      <c r="K125" s="54"/>
      <c r="L125" s="53">
        <f t="shared" ref="L125:L131" si="75">M125*I125</f>
        <v>0</v>
      </c>
      <c r="M125" s="54"/>
      <c r="N125" s="54" t="s">
        <v>4</v>
      </c>
      <c r="O125" s="49" t="s">
        <v>8</v>
      </c>
      <c r="P125" s="47"/>
      <c r="Q125" s="47"/>
      <c r="R125" s="48"/>
      <c r="S125" s="49"/>
      <c r="T125" s="53">
        <v>0</v>
      </c>
      <c r="U125" s="168" t="s">
        <v>10</v>
      </c>
      <c r="V125" s="18"/>
    </row>
    <row r="126" spans="1:22" s="6" customFormat="1" ht="62.25" customHeight="1" x14ac:dyDescent="0.3">
      <c r="A126" s="49" t="s">
        <v>166</v>
      </c>
      <c r="B126" s="48" t="s">
        <v>194</v>
      </c>
      <c r="C126" s="48" t="s">
        <v>317</v>
      </c>
      <c r="D126" s="48"/>
      <c r="E126" s="48" t="s">
        <v>74</v>
      </c>
      <c r="F126" s="198" t="s">
        <v>316</v>
      </c>
      <c r="G126" s="198"/>
      <c r="H126" s="57"/>
      <c r="I126" s="53">
        <v>0</v>
      </c>
      <c r="J126" s="53">
        <f>K126*I126</f>
        <v>0</v>
      </c>
      <c r="K126" s="54"/>
      <c r="L126" s="53">
        <f t="shared" si="75"/>
        <v>0</v>
      </c>
      <c r="M126" s="54"/>
      <c r="N126" s="54" t="s">
        <v>4</v>
      </c>
      <c r="O126" s="49" t="s">
        <v>8</v>
      </c>
      <c r="P126" s="76"/>
      <c r="Q126" s="47"/>
      <c r="R126" s="48"/>
      <c r="S126" s="49"/>
      <c r="T126" s="53">
        <v>0</v>
      </c>
      <c r="U126" s="168" t="s">
        <v>10</v>
      </c>
      <c r="V126" s="18"/>
    </row>
    <row r="127" spans="1:22" s="6" customFormat="1" ht="42" customHeight="1" x14ac:dyDescent="0.3">
      <c r="A127" s="49" t="s">
        <v>167</v>
      </c>
      <c r="B127" s="48" t="s">
        <v>194</v>
      </c>
      <c r="C127" s="48" t="s">
        <v>176</v>
      </c>
      <c r="D127" s="48"/>
      <c r="E127" s="48" t="s">
        <v>74</v>
      </c>
      <c r="F127" s="198"/>
      <c r="G127" s="198"/>
      <c r="H127" s="57"/>
      <c r="I127" s="53">
        <v>0</v>
      </c>
      <c r="J127" s="53">
        <f>K127*I127</f>
        <v>0</v>
      </c>
      <c r="K127" s="54"/>
      <c r="L127" s="53">
        <f t="shared" si="75"/>
        <v>0</v>
      </c>
      <c r="M127" s="54"/>
      <c r="N127" s="54" t="s">
        <v>4</v>
      </c>
      <c r="O127" s="49" t="s">
        <v>8</v>
      </c>
      <c r="P127" s="76"/>
      <c r="Q127" s="47"/>
      <c r="R127" s="48"/>
      <c r="S127" s="49"/>
      <c r="T127" s="53">
        <v>0</v>
      </c>
      <c r="U127" s="168" t="s">
        <v>10</v>
      </c>
      <c r="V127" s="18"/>
    </row>
    <row r="128" spans="1:22" s="6" customFormat="1" ht="41.25" customHeight="1" x14ac:dyDescent="0.3">
      <c r="A128" s="49" t="s">
        <v>168</v>
      </c>
      <c r="B128" s="48" t="s">
        <v>194</v>
      </c>
      <c r="C128" s="48" t="s">
        <v>359</v>
      </c>
      <c r="D128" s="48"/>
      <c r="E128" s="48" t="s">
        <v>74</v>
      </c>
      <c r="F128" s="198"/>
      <c r="G128" s="198"/>
      <c r="H128" s="57"/>
      <c r="I128" s="53">
        <v>0</v>
      </c>
      <c r="J128" s="53">
        <f>K128*I128</f>
        <v>0</v>
      </c>
      <c r="K128" s="54"/>
      <c r="L128" s="53">
        <f t="shared" si="75"/>
        <v>0</v>
      </c>
      <c r="M128" s="54"/>
      <c r="N128" s="54" t="s">
        <v>4</v>
      </c>
      <c r="O128" s="49" t="s">
        <v>8</v>
      </c>
      <c r="P128" s="76"/>
      <c r="Q128" s="47"/>
      <c r="R128" s="48"/>
      <c r="S128" s="49"/>
      <c r="T128" s="53">
        <v>0</v>
      </c>
      <c r="U128" s="168" t="s">
        <v>10</v>
      </c>
      <c r="V128" s="18"/>
    </row>
    <row r="129" spans="1:27" s="6" customFormat="1" ht="37.5" customHeight="1" x14ac:dyDescent="0.3">
      <c r="A129" s="49" t="s">
        <v>169</v>
      </c>
      <c r="B129" s="48" t="s">
        <v>194</v>
      </c>
      <c r="C129" s="48" t="s">
        <v>177</v>
      </c>
      <c r="D129" s="48"/>
      <c r="E129" s="48" t="s">
        <v>74</v>
      </c>
      <c r="F129" s="198"/>
      <c r="G129" s="198"/>
      <c r="H129" s="53"/>
      <c r="I129" s="53">
        <v>0</v>
      </c>
      <c r="J129" s="53">
        <f>K129*I129</f>
        <v>0</v>
      </c>
      <c r="K129" s="54"/>
      <c r="L129" s="53">
        <f t="shared" si="75"/>
        <v>0</v>
      </c>
      <c r="M129" s="54"/>
      <c r="N129" s="54" t="s">
        <v>3</v>
      </c>
      <c r="O129" s="49" t="s">
        <v>8</v>
      </c>
      <c r="P129" s="76"/>
      <c r="Q129" s="47"/>
      <c r="R129" s="48"/>
      <c r="S129" s="49"/>
      <c r="T129" s="53">
        <v>0</v>
      </c>
      <c r="U129" s="168" t="s">
        <v>10</v>
      </c>
    </row>
    <row r="130" spans="1:27" s="18" customFormat="1" ht="45.75" customHeight="1" x14ac:dyDescent="0.3">
      <c r="A130" s="49" t="s">
        <v>170</v>
      </c>
      <c r="B130" s="48" t="s">
        <v>194</v>
      </c>
      <c r="C130" s="48" t="s">
        <v>199</v>
      </c>
      <c r="D130" s="143" t="s">
        <v>367</v>
      </c>
      <c r="E130" s="48" t="s">
        <v>74</v>
      </c>
      <c r="F130" s="198"/>
      <c r="G130" s="198"/>
      <c r="H130" s="50"/>
      <c r="I130" s="53">
        <v>0</v>
      </c>
      <c r="J130" s="83">
        <f>I130*K130</f>
        <v>0</v>
      </c>
      <c r="K130" s="54"/>
      <c r="L130" s="84">
        <f t="shared" ref="L130" si="76">M130*I130</f>
        <v>0</v>
      </c>
      <c r="M130" s="54"/>
      <c r="N130" s="54" t="s">
        <v>3</v>
      </c>
      <c r="O130" s="49" t="s">
        <v>8</v>
      </c>
      <c r="P130" s="76"/>
      <c r="Q130" s="47"/>
      <c r="R130" s="48"/>
      <c r="S130" s="49"/>
      <c r="T130" s="53">
        <v>0</v>
      </c>
      <c r="U130" s="168" t="s">
        <v>10</v>
      </c>
    </row>
    <row r="131" spans="1:27" s="6" customFormat="1" ht="54" customHeight="1" x14ac:dyDescent="0.3">
      <c r="A131" s="49" t="s">
        <v>200</v>
      </c>
      <c r="B131" s="48" t="s">
        <v>194</v>
      </c>
      <c r="C131" s="48" t="s">
        <v>231</v>
      </c>
      <c r="D131" s="48"/>
      <c r="E131" s="48" t="s">
        <v>74</v>
      </c>
      <c r="F131" s="198"/>
      <c r="G131" s="198"/>
      <c r="H131" s="102"/>
      <c r="I131" s="53">
        <v>0</v>
      </c>
      <c r="J131" s="111">
        <f>I131*K131</f>
        <v>0</v>
      </c>
      <c r="K131" s="54"/>
      <c r="L131" s="84">
        <f t="shared" si="75"/>
        <v>0</v>
      </c>
      <c r="M131" s="54"/>
      <c r="N131" s="54" t="s">
        <v>3</v>
      </c>
      <c r="O131" s="49" t="s">
        <v>8</v>
      </c>
      <c r="P131" s="76"/>
      <c r="Q131" s="47"/>
      <c r="R131" s="48"/>
      <c r="S131" s="49"/>
      <c r="T131" s="53">
        <v>0</v>
      </c>
      <c r="U131" s="168" t="s">
        <v>10</v>
      </c>
    </row>
    <row r="132" spans="1:27" s="18" customFormat="1" ht="44.25" customHeight="1" x14ac:dyDescent="0.3">
      <c r="A132" s="49" t="s">
        <v>201</v>
      </c>
      <c r="B132" s="48" t="s">
        <v>194</v>
      </c>
      <c r="C132" s="48" t="s">
        <v>232</v>
      </c>
      <c r="D132" s="48"/>
      <c r="E132" s="48" t="s">
        <v>74</v>
      </c>
      <c r="F132" s="198"/>
      <c r="G132" s="198"/>
      <c r="H132" s="102"/>
      <c r="I132" s="53">
        <v>0</v>
      </c>
      <c r="J132" s="111">
        <f>I132*K132</f>
        <v>0</v>
      </c>
      <c r="K132" s="54"/>
      <c r="L132" s="53">
        <f>I132*M132</f>
        <v>0</v>
      </c>
      <c r="M132" s="54"/>
      <c r="N132" s="54" t="s">
        <v>3</v>
      </c>
      <c r="O132" s="49" t="s">
        <v>8</v>
      </c>
      <c r="P132" s="76"/>
      <c r="Q132" s="47"/>
      <c r="R132" s="48"/>
      <c r="S132" s="49"/>
      <c r="T132" s="53">
        <v>0</v>
      </c>
      <c r="U132" s="168" t="s">
        <v>10</v>
      </c>
    </row>
    <row r="133" spans="1:27" s="18" customFormat="1" ht="46.5" customHeight="1" x14ac:dyDescent="0.3">
      <c r="A133" s="49" t="s">
        <v>204</v>
      </c>
      <c r="B133" s="48" t="s">
        <v>194</v>
      </c>
      <c r="C133" s="48" t="s">
        <v>202</v>
      </c>
      <c r="D133" s="48"/>
      <c r="E133" s="48" t="s">
        <v>61</v>
      </c>
      <c r="F133" s="198"/>
      <c r="G133" s="198"/>
      <c r="H133" s="53"/>
      <c r="I133" s="53">
        <v>0</v>
      </c>
      <c r="J133" s="53">
        <f t="shared" ref="J133:J134" si="77">K133*I133</f>
        <v>0</v>
      </c>
      <c r="K133" s="54"/>
      <c r="L133" s="53">
        <f t="shared" ref="L133:L134" si="78">M133*I133</f>
        <v>0</v>
      </c>
      <c r="M133" s="54"/>
      <c r="N133" s="54" t="s">
        <v>183</v>
      </c>
      <c r="O133" s="49" t="s">
        <v>8</v>
      </c>
      <c r="P133" s="76"/>
      <c r="Q133" s="47"/>
      <c r="R133" s="48"/>
      <c r="S133" s="49"/>
      <c r="T133" s="53">
        <v>0</v>
      </c>
      <c r="U133" s="168" t="s">
        <v>10</v>
      </c>
    </row>
    <row r="134" spans="1:27" s="18" customFormat="1" ht="56.25" customHeight="1" x14ac:dyDescent="0.3">
      <c r="A134" s="49" t="s">
        <v>283</v>
      </c>
      <c r="B134" s="48" t="s">
        <v>194</v>
      </c>
      <c r="C134" s="48" t="s">
        <v>281</v>
      </c>
      <c r="D134" s="48" t="s">
        <v>478</v>
      </c>
      <c r="E134" s="48" t="s">
        <v>61</v>
      </c>
      <c r="F134" s="198" t="s">
        <v>578</v>
      </c>
      <c r="G134" s="198"/>
      <c r="H134" s="53"/>
      <c r="I134" s="53">
        <v>40163.300000000003</v>
      </c>
      <c r="J134" s="53">
        <f t="shared" si="77"/>
        <v>40163.300000000003</v>
      </c>
      <c r="K134" s="54">
        <v>1</v>
      </c>
      <c r="L134" s="53">
        <f t="shared" si="78"/>
        <v>0</v>
      </c>
      <c r="M134" s="54">
        <v>0</v>
      </c>
      <c r="N134" s="54" t="s">
        <v>3</v>
      </c>
      <c r="O134" s="49" t="s">
        <v>7</v>
      </c>
      <c r="P134" s="171">
        <v>43560</v>
      </c>
      <c r="Q134" s="166">
        <v>43685</v>
      </c>
      <c r="R134" s="48"/>
      <c r="S134" s="49" t="s">
        <v>479</v>
      </c>
      <c r="T134" s="53">
        <v>0</v>
      </c>
      <c r="U134" s="48" t="s">
        <v>87</v>
      </c>
    </row>
    <row r="135" spans="1:27" s="18" customFormat="1" ht="56.25" customHeight="1" x14ac:dyDescent="0.3">
      <c r="A135" s="49" t="s">
        <v>275</v>
      </c>
      <c r="B135" s="48" t="s">
        <v>194</v>
      </c>
      <c r="C135" s="48" t="s">
        <v>279</v>
      </c>
      <c r="D135" s="48" t="s">
        <v>413</v>
      </c>
      <c r="E135" s="48" t="s">
        <v>61</v>
      </c>
      <c r="F135" s="198"/>
      <c r="G135" s="198"/>
      <c r="H135" s="53"/>
      <c r="I135" s="53">
        <v>0</v>
      </c>
      <c r="J135" s="53">
        <f t="shared" ref="J135:J137" si="79">K135*I135</f>
        <v>0</v>
      </c>
      <c r="K135" s="54"/>
      <c r="L135" s="53">
        <f t="shared" ref="L135:L137" si="80">M135*I135</f>
        <v>0</v>
      </c>
      <c r="M135" s="54"/>
      <c r="N135" s="54" t="s">
        <v>3</v>
      </c>
      <c r="O135" s="49" t="s">
        <v>8</v>
      </c>
      <c r="P135" s="76"/>
      <c r="Q135" s="47"/>
      <c r="R135" s="48"/>
      <c r="S135" s="49"/>
      <c r="T135" s="112">
        <v>79061.289999999994</v>
      </c>
      <c r="U135" s="48" t="s">
        <v>10</v>
      </c>
    </row>
    <row r="136" spans="1:27" s="18" customFormat="1" ht="45.75" customHeight="1" x14ac:dyDescent="0.3">
      <c r="A136" s="49" t="s">
        <v>276</v>
      </c>
      <c r="B136" s="48" t="s">
        <v>194</v>
      </c>
      <c r="C136" s="48" t="s">
        <v>318</v>
      </c>
      <c r="D136" s="48"/>
      <c r="E136" s="48" t="s">
        <v>59</v>
      </c>
      <c r="F136" s="198"/>
      <c r="G136" s="198"/>
      <c r="H136" s="53"/>
      <c r="I136" s="53">
        <v>0</v>
      </c>
      <c r="J136" s="53">
        <f t="shared" ref="J136" si="81">K136*I136</f>
        <v>0</v>
      </c>
      <c r="K136" s="54"/>
      <c r="L136" s="53">
        <f t="shared" ref="L136" si="82">M136*I136</f>
        <v>0</v>
      </c>
      <c r="M136" s="54"/>
      <c r="N136" s="54" t="s">
        <v>3</v>
      </c>
      <c r="O136" s="49" t="s">
        <v>8</v>
      </c>
      <c r="P136" s="76"/>
      <c r="Q136" s="47"/>
      <c r="R136" s="48"/>
      <c r="S136" s="49"/>
      <c r="T136" s="53">
        <v>0</v>
      </c>
      <c r="U136" s="48" t="s">
        <v>10</v>
      </c>
    </row>
    <row r="137" spans="1:27" s="18" customFormat="1" ht="48" customHeight="1" x14ac:dyDescent="0.3">
      <c r="A137" s="49" t="s">
        <v>277</v>
      </c>
      <c r="B137" s="48" t="s">
        <v>194</v>
      </c>
      <c r="C137" s="48" t="s">
        <v>282</v>
      </c>
      <c r="D137" s="48" t="s">
        <v>480</v>
      </c>
      <c r="E137" s="48" t="s">
        <v>61</v>
      </c>
      <c r="F137" s="198" t="s">
        <v>579</v>
      </c>
      <c r="G137" s="198"/>
      <c r="H137" s="53"/>
      <c r="I137" s="53">
        <v>76345.11</v>
      </c>
      <c r="J137" s="53">
        <f t="shared" si="79"/>
        <v>76345.11</v>
      </c>
      <c r="K137" s="54">
        <v>1</v>
      </c>
      <c r="L137" s="53">
        <f t="shared" si="80"/>
        <v>0</v>
      </c>
      <c r="M137" s="54">
        <v>0</v>
      </c>
      <c r="N137" s="54" t="s">
        <v>3</v>
      </c>
      <c r="O137" s="49" t="s">
        <v>7</v>
      </c>
      <c r="P137" s="76">
        <v>43738</v>
      </c>
      <c r="Q137" s="170">
        <v>43957</v>
      </c>
      <c r="R137" s="48"/>
      <c r="S137" s="158" t="s">
        <v>437</v>
      </c>
      <c r="T137" s="53">
        <v>343702.46</v>
      </c>
      <c r="U137" s="165" t="s">
        <v>87</v>
      </c>
    </row>
    <row r="138" spans="1:27" s="18" customFormat="1" ht="48.75" customHeight="1" x14ac:dyDescent="0.3">
      <c r="A138" s="49" t="s">
        <v>278</v>
      </c>
      <c r="B138" s="48" t="s">
        <v>194</v>
      </c>
      <c r="C138" s="48" t="s">
        <v>280</v>
      </c>
      <c r="D138" s="48"/>
      <c r="E138" s="48" t="s">
        <v>59</v>
      </c>
      <c r="F138" s="198"/>
      <c r="G138" s="198"/>
      <c r="H138" s="53"/>
      <c r="I138" s="53">
        <v>0</v>
      </c>
      <c r="J138" s="53">
        <f t="shared" ref="J138" si="83">K138*I138</f>
        <v>0</v>
      </c>
      <c r="K138" s="54"/>
      <c r="L138" s="53">
        <f t="shared" ref="L138" si="84">M138*I138</f>
        <v>0</v>
      </c>
      <c r="M138" s="54"/>
      <c r="N138" s="54" t="s">
        <v>3</v>
      </c>
      <c r="O138" s="49" t="s">
        <v>8</v>
      </c>
      <c r="P138" s="76"/>
      <c r="Q138" s="47"/>
      <c r="R138" s="48"/>
      <c r="S138" s="49"/>
      <c r="T138" s="53">
        <v>0</v>
      </c>
      <c r="U138" s="48" t="s">
        <v>10</v>
      </c>
    </row>
    <row r="139" spans="1:27" s="18" customFormat="1" ht="50.25" customHeight="1" x14ac:dyDescent="0.3">
      <c r="A139" s="49" t="s">
        <v>371</v>
      </c>
      <c r="B139" s="48" t="s">
        <v>194</v>
      </c>
      <c r="C139" s="48" t="s">
        <v>410</v>
      </c>
      <c r="D139" s="48" t="s">
        <v>481</v>
      </c>
      <c r="E139" s="48" t="s">
        <v>373</v>
      </c>
      <c r="F139" s="198" t="s">
        <v>580</v>
      </c>
      <c r="G139" s="198"/>
      <c r="H139" s="53"/>
      <c r="I139" s="53">
        <v>93782.23</v>
      </c>
      <c r="J139" s="53">
        <f t="shared" ref="J139" si="85">K139*I139</f>
        <v>93782.23</v>
      </c>
      <c r="K139" s="54">
        <v>1</v>
      </c>
      <c r="L139" s="53">
        <f t="shared" ref="L139" si="86">M139*I139</f>
        <v>0</v>
      </c>
      <c r="M139" s="54">
        <v>0</v>
      </c>
      <c r="N139" s="54" t="s">
        <v>5</v>
      </c>
      <c r="O139" s="49" t="s">
        <v>7</v>
      </c>
      <c r="P139" s="153">
        <v>43902</v>
      </c>
      <c r="Q139" s="170">
        <v>44022</v>
      </c>
      <c r="R139" s="48"/>
      <c r="S139" s="158" t="s">
        <v>482</v>
      </c>
      <c r="T139" s="53">
        <v>1</v>
      </c>
      <c r="U139" s="48" t="s">
        <v>87</v>
      </c>
    </row>
    <row r="140" spans="1:27" s="18" customFormat="1" ht="57" customHeight="1" x14ac:dyDescent="0.3">
      <c r="A140" s="49" t="s">
        <v>372</v>
      </c>
      <c r="B140" s="48" t="s">
        <v>194</v>
      </c>
      <c r="C140" s="48" t="s">
        <v>381</v>
      </c>
      <c r="D140" s="48" t="s">
        <v>590</v>
      </c>
      <c r="E140" s="48" t="s">
        <v>59</v>
      </c>
      <c r="F140" s="198"/>
      <c r="G140" s="198"/>
      <c r="H140" s="53"/>
      <c r="I140" s="53">
        <v>1489377.9101338431</v>
      </c>
      <c r="J140" s="53">
        <f t="shared" ref="J140" si="87">K140*I140</f>
        <v>1489377.9101338431</v>
      </c>
      <c r="K140" s="54">
        <v>1</v>
      </c>
      <c r="L140" s="53">
        <f t="shared" ref="L140" si="88">M140*I140</f>
        <v>0</v>
      </c>
      <c r="M140" s="54">
        <v>0</v>
      </c>
      <c r="N140" s="54" t="s">
        <v>5</v>
      </c>
      <c r="O140" s="49" t="s">
        <v>7</v>
      </c>
      <c r="P140" s="171">
        <v>44106</v>
      </c>
      <c r="Q140" s="170">
        <v>44414</v>
      </c>
      <c r="R140" s="48"/>
      <c r="S140" s="49"/>
      <c r="T140" s="53">
        <v>2</v>
      </c>
      <c r="U140" s="165" t="s">
        <v>39</v>
      </c>
    </row>
    <row r="141" spans="1:27" s="18" customFormat="1" ht="85.5" customHeight="1" x14ac:dyDescent="0.3">
      <c r="A141" s="158" t="s">
        <v>414</v>
      </c>
      <c r="B141" s="165" t="s">
        <v>194</v>
      </c>
      <c r="C141" s="165" t="s">
        <v>483</v>
      </c>
      <c r="D141" s="165" t="s">
        <v>484</v>
      </c>
      <c r="E141" s="165" t="s">
        <v>59</v>
      </c>
      <c r="F141" s="207"/>
      <c r="G141" s="207"/>
      <c r="H141" s="183"/>
      <c r="I141" s="183">
        <v>793499.04397705547</v>
      </c>
      <c r="J141" s="183">
        <f t="shared" ref="J141" si="89">K141*I141</f>
        <v>207120.74835564051</v>
      </c>
      <c r="K141" s="184">
        <v>0.26102205154216862</v>
      </c>
      <c r="L141" s="183">
        <f t="shared" ref="L141" si="90">M141*I141</f>
        <v>586378.29562141502</v>
      </c>
      <c r="M141" s="184">
        <v>0.73897794845783138</v>
      </c>
      <c r="N141" s="184" t="s">
        <v>3</v>
      </c>
      <c r="O141" s="158" t="s">
        <v>7</v>
      </c>
      <c r="P141" s="171">
        <v>44454</v>
      </c>
      <c r="Q141" s="170">
        <v>44592</v>
      </c>
      <c r="R141" s="165"/>
      <c r="S141" s="158"/>
      <c r="T141" s="183">
        <v>3</v>
      </c>
      <c r="U141" s="165" t="s">
        <v>1</v>
      </c>
    </row>
    <row r="142" spans="1:27" s="6" customFormat="1" ht="27" customHeight="1" x14ac:dyDescent="0.3">
      <c r="B142" s="9"/>
      <c r="C142" s="9"/>
      <c r="D142" s="9"/>
      <c r="E142" s="9"/>
      <c r="F142" s="33"/>
      <c r="G142" s="132" t="s">
        <v>375</v>
      </c>
      <c r="H142" s="132"/>
      <c r="I142" s="135">
        <f>SUM(I113:I141)</f>
        <v>16905590.717055447</v>
      </c>
      <c r="J142" s="135">
        <f>SUM(J113:J141)</f>
        <v>12526654.869674951</v>
      </c>
      <c r="K142" s="135"/>
      <c r="L142" s="135">
        <f>SUM(L113:L141)</f>
        <v>4378935.8473804966</v>
      </c>
      <c r="M142" s="11"/>
      <c r="N142" s="11"/>
      <c r="O142" s="9"/>
      <c r="P142" s="9"/>
      <c r="Q142" s="9"/>
      <c r="R142" s="33"/>
      <c r="S142" s="9"/>
      <c r="T142" s="33">
        <f>SUM(T113:T133)</f>
        <v>0</v>
      </c>
      <c r="U142" s="9"/>
      <c r="AA142" s="35"/>
    </row>
    <row r="144" spans="1:27" ht="32.25" customHeight="1" x14ac:dyDescent="0.3">
      <c r="A144" s="113" t="s">
        <v>90</v>
      </c>
      <c r="B144" s="211" t="s">
        <v>30</v>
      </c>
      <c r="C144" s="211"/>
      <c r="D144" s="211"/>
      <c r="E144" s="211"/>
      <c r="F144" s="211"/>
      <c r="G144" s="211"/>
      <c r="H144" s="211"/>
      <c r="I144" s="211"/>
      <c r="J144" s="211"/>
      <c r="K144" s="211"/>
      <c r="L144" s="211"/>
      <c r="M144" s="211"/>
      <c r="N144" s="211"/>
      <c r="O144" s="211"/>
      <c r="P144" s="211"/>
      <c r="Q144" s="211"/>
      <c r="R144" s="211"/>
      <c r="S144" s="211"/>
      <c r="T144" s="211"/>
      <c r="U144" s="211"/>
      <c r="V144" s="5"/>
      <c r="W144" s="5"/>
      <c r="X144" s="5"/>
      <c r="Y144" s="5"/>
      <c r="Z144" s="5"/>
    </row>
    <row r="145" spans="1:26" ht="24.75" customHeight="1" x14ac:dyDescent="0.3">
      <c r="A145" s="196">
        <v>5</v>
      </c>
      <c r="B145" s="196" t="s">
        <v>24</v>
      </c>
      <c r="C145" s="196" t="s">
        <v>49</v>
      </c>
      <c r="D145" s="196" t="s">
        <v>9</v>
      </c>
      <c r="E145" s="196" t="s">
        <v>284</v>
      </c>
      <c r="F145" s="196" t="s">
        <v>16</v>
      </c>
      <c r="G145" s="199" t="s">
        <v>17</v>
      </c>
      <c r="H145" s="199"/>
      <c r="I145" s="199"/>
      <c r="J145" s="199"/>
      <c r="K145" s="199"/>
      <c r="L145" s="199"/>
      <c r="M145" s="213" t="s">
        <v>29</v>
      </c>
      <c r="N145" s="195" t="s">
        <v>53</v>
      </c>
      <c r="O145" s="196" t="s">
        <v>21</v>
      </c>
      <c r="P145" s="196" t="s">
        <v>50</v>
      </c>
      <c r="Q145" s="196"/>
      <c r="R145" s="196" t="s">
        <v>76</v>
      </c>
      <c r="S145" s="196" t="s">
        <v>109</v>
      </c>
      <c r="T145" s="195"/>
      <c r="U145" s="196" t="s">
        <v>34</v>
      </c>
      <c r="V145" s="5"/>
      <c r="W145" s="5"/>
      <c r="X145" s="5"/>
      <c r="Y145" s="5"/>
      <c r="Z145" s="5"/>
    </row>
    <row r="146" spans="1:26" ht="73.349999999999994" customHeight="1" x14ac:dyDescent="0.3">
      <c r="A146" s="196"/>
      <c r="B146" s="196"/>
      <c r="C146" s="196"/>
      <c r="D146" s="196"/>
      <c r="E146" s="196"/>
      <c r="F146" s="196"/>
      <c r="G146" s="115" t="s">
        <v>19</v>
      </c>
      <c r="H146" s="115"/>
      <c r="I146" s="106" t="s">
        <v>122</v>
      </c>
      <c r="J146" s="116" t="s">
        <v>18</v>
      </c>
      <c r="K146" s="106" t="s">
        <v>123</v>
      </c>
      <c r="L146" s="117" t="s">
        <v>20</v>
      </c>
      <c r="M146" s="213"/>
      <c r="N146" s="195"/>
      <c r="O146" s="196"/>
      <c r="P146" s="115" t="s">
        <v>28</v>
      </c>
      <c r="Q146" s="115" t="s">
        <v>44</v>
      </c>
      <c r="R146" s="196"/>
      <c r="S146" s="196"/>
      <c r="T146" s="195"/>
      <c r="U146" s="196"/>
      <c r="V146" s="5"/>
      <c r="W146" s="5"/>
      <c r="X146" s="5"/>
      <c r="Y146" s="5"/>
      <c r="Z146" s="5"/>
    </row>
    <row r="147" spans="1:26" s="18" customFormat="1" ht="53.25" customHeight="1" x14ac:dyDescent="0.3">
      <c r="A147" s="49" t="s">
        <v>178</v>
      </c>
      <c r="B147" s="48" t="s">
        <v>194</v>
      </c>
      <c r="C147" s="48" t="s">
        <v>192</v>
      </c>
      <c r="D147" s="48" t="s">
        <v>488</v>
      </c>
      <c r="E147" s="48" t="s">
        <v>75</v>
      </c>
      <c r="F147" s="49" t="s">
        <v>581</v>
      </c>
      <c r="G147" s="53">
        <v>33355.300000000003</v>
      </c>
      <c r="H147" s="53"/>
      <c r="I147" s="53">
        <f t="shared" ref="I147:I158" si="91">J147*G147</f>
        <v>33355.300000000003</v>
      </c>
      <c r="J147" s="54">
        <v>1</v>
      </c>
      <c r="K147" s="53">
        <f>L147*G147</f>
        <v>0</v>
      </c>
      <c r="L147" s="54">
        <v>0</v>
      </c>
      <c r="M147" s="78">
        <v>1</v>
      </c>
      <c r="N147" s="54" t="s">
        <v>5</v>
      </c>
      <c r="O147" s="49" t="s">
        <v>7</v>
      </c>
      <c r="P147" s="61"/>
      <c r="Q147" s="163">
        <v>42471</v>
      </c>
      <c r="R147" s="48"/>
      <c r="S147" s="49" t="s">
        <v>486</v>
      </c>
      <c r="T147" s="53"/>
      <c r="U147" s="48" t="s">
        <v>86</v>
      </c>
    </row>
    <row r="148" spans="1:26" s="18" customFormat="1" ht="57" customHeight="1" x14ac:dyDescent="0.3">
      <c r="A148" s="49" t="s">
        <v>179</v>
      </c>
      <c r="B148" s="48" t="s">
        <v>194</v>
      </c>
      <c r="C148" s="48" t="s">
        <v>193</v>
      </c>
      <c r="D148" s="48" t="s">
        <v>485</v>
      </c>
      <c r="E148" s="48" t="s">
        <v>75</v>
      </c>
      <c r="F148" s="49" t="s">
        <v>582</v>
      </c>
      <c r="G148" s="53">
        <v>13725.37</v>
      </c>
      <c r="H148" s="53"/>
      <c r="I148" s="53">
        <f t="shared" ref="I148" si="92">J148*G148</f>
        <v>13725.37</v>
      </c>
      <c r="J148" s="54">
        <v>1</v>
      </c>
      <c r="K148" s="53">
        <f>L148*G148</f>
        <v>0</v>
      </c>
      <c r="L148" s="54">
        <v>0</v>
      </c>
      <c r="M148" s="78">
        <v>1</v>
      </c>
      <c r="N148" s="54" t="s">
        <v>183</v>
      </c>
      <c r="O148" s="49" t="s">
        <v>7</v>
      </c>
      <c r="P148" s="61"/>
      <c r="Q148" s="163">
        <v>42545</v>
      </c>
      <c r="R148" s="48"/>
      <c r="S148" s="49" t="s">
        <v>487</v>
      </c>
      <c r="T148" s="53"/>
      <c r="U148" s="48" t="s">
        <v>86</v>
      </c>
    </row>
    <row r="149" spans="1:26" s="18" customFormat="1" ht="51" customHeight="1" x14ac:dyDescent="0.3">
      <c r="A149" s="49" t="s">
        <v>180</v>
      </c>
      <c r="B149" s="48" t="s">
        <v>194</v>
      </c>
      <c r="C149" s="48" t="s">
        <v>190</v>
      </c>
      <c r="D149" s="48"/>
      <c r="E149" s="48" t="s">
        <v>75</v>
      </c>
      <c r="F149" s="49" t="s">
        <v>583</v>
      </c>
      <c r="G149" s="53">
        <v>0</v>
      </c>
      <c r="H149" s="53"/>
      <c r="I149" s="53">
        <f t="shared" si="91"/>
        <v>0</v>
      </c>
      <c r="J149" s="54"/>
      <c r="K149" s="53">
        <f>L149*G149</f>
        <v>0</v>
      </c>
      <c r="L149" s="54"/>
      <c r="M149" s="78">
        <v>1</v>
      </c>
      <c r="N149" s="54" t="s">
        <v>5</v>
      </c>
      <c r="O149" s="49" t="s">
        <v>8</v>
      </c>
      <c r="P149" s="61"/>
      <c r="Q149" s="55"/>
      <c r="R149" s="48"/>
      <c r="S149" s="48"/>
      <c r="T149" s="53"/>
      <c r="U149" s="48" t="s">
        <v>10</v>
      </c>
    </row>
    <row r="150" spans="1:26" s="18" customFormat="1" ht="48.75" customHeight="1" x14ac:dyDescent="0.3">
      <c r="A150" s="49" t="s">
        <v>181</v>
      </c>
      <c r="B150" s="48" t="s">
        <v>194</v>
      </c>
      <c r="C150" s="48" t="s">
        <v>321</v>
      </c>
      <c r="D150" s="48" t="s">
        <v>228</v>
      </c>
      <c r="E150" s="48" t="s">
        <v>75</v>
      </c>
      <c r="F150" s="49"/>
      <c r="G150" s="53">
        <f>T150/'Taxa Câmbio'!C6</f>
        <v>0</v>
      </c>
      <c r="H150" s="53"/>
      <c r="I150" s="53">
        <f t="shared" si="91"/>
        <v>0</v>
      </c>
      <c r="J150" s="54"/>
      <c r="K150" s="53">
        <f>L150*G150</f>
        <v>0</v>
      </c>
      <c r="L150" s="54"/>
      <c r="M150" s="78">
        <v>1</v>
      </c>
      <c r="N150" s="54" t="s">
        <v>5</v>
      </c>
      <c r="O150" s="49" t="s">
        <v>8</v>
      </c>
      <c r="P150" s="55"/>
      <c r="Q150" s="55"/>
      <c r="R150" s="48"/>
      <c r="S150" s="48"/>
      <c r="T150" s="53">
        <v>0</v>
      </c>
      <c r="U150" s="48" t="s">
        <v>10</v>
      </c>
    </row>
    <row r="151" spans="1:26" s="18" customFormat="1" ht="46.5" customHeight="1" x14ac:dyDescent="0.3">
      <c r="A151" s="49" t="s">
        <v>182</v>
      </c>
      <c r="B151" s="48" t="s">
        <v>194</v>
      </c>
      <c r="C151" s="48" t="s">
        <v>191</v>
      </c>
      <c r="D151" s="48"/>
      <c r="E151" s="48" t="s">
        <v>75</v>
      </c>
      <c r="F151" s="49" t="s">
        <v>584</v>
      </c>
      <c r="G151" s="53">
        <v>0</v>
      </c>
      <c r="H151" s="53"/>
      <c r="I151" s="53">
        <f t="shared" si="91"/>
        <v>0</v>
      </c>
      <c r="J151" s="54"/>
      <c r="K151" s="53">
        <f t="shared" ref="K151:K158" si="93">L151*G151</f>
        <v>0</v>
      </c>
      <c r="L151" s="54"/>
      <c r="M151" s="78">
        <v>1</v>
      </c>
      <c r="N151" s="54" t="s">
        <v>5</v>
      </c>
      <c r="O151" s="49" t="s">
        <v>8</v>
      </c>
      <c r="P151" s="55"/>
      <c r="Q151" s="55"/>
      <c r="R151" s="48"/>
      <c r="S151" s="48"/>
      <c r="T151" s="53"/>
      <c r="U151" s="48" t="s">
        <v>10</v>
      </c>
    </row>
    <row r="152" spans="1:26" s="6" customFormat="1" ht="49.5" customHeight="1" x14ac:dyDescent="0.3">
      <c r="A152" s="49" t="s">
        <v>186</v>
      </c>
      <c r="B152" s="48" t="s">
        <v>194</v>
      </c>
      <c r="C152" s="48" t="s">
        <v>195</v>
      </c>
      <c r="D152" s="48" t="s">
        <v>489</v>
      </c>
      <c r="E152" s="48" t="s">
        <v>75</v>
      </c>
      <c r="F152" s="49" t="s">
        <v>585</v>
      </c>
      <c r="G152" s="53">
        <v>9831.73</v>
      </c>
      <c r="H152" s="53"/>
      <c r="I152" s="53">
        <f t="shared" si="91"/>
        <v>9831.73</v>
      </c>
      <c r="J152" s="54">
        <v>1</v>
      </c>
      <c r="K152" s="53">
        <f t="shared" si="93"/>
        <v>0</v>
      </c>
      <c r="L152" s="54">
        <v>0</v>
      </c>
      <c r="M152" s="78">
        <v>1</v>
      </c>
      <c r="N152" s="54" t="s">
        <v>183</v>
      </c>
      <c r="O152" s="49" t="s">
        <v>7</v>
      </c>
      <c r="P152" s="61"/>
      <c r="Q152" s="159">
        <v>42471</v>
      </c>
      <c r="R152" s="48"/>
      <c r="S152" s="49" t="s">
        <v>490</v>
      </c>
      <c r="T152" s="53"/>
      <c r="U152" s="48" t="s">
        <v>87</v>
      </c>
    </row>
    <row r="153" spans="1:26" s="18" customFormat="1" ht="51.75" customHeight="1" x14ac:dyDescent="0.3">
      <c r="A153" s="49" t="s">
        <v>187</v>
      </c>
      <c r="B153" s="48" t="s">
        <v>194</v>
      </c>
      <c r="C153" s="48" t="s">
        <v>195</v>
      </c>
      <c r="D153" s="48" t="s">
        <v>491</v>
      </c>
      <c r="E153" s="48" t="s">
        <v>75</v>
      </c>
      <c r="F153" s="49" t="s">
        <v>586</v>
      </c>
      <c r="G153" s="53">
        <v>26130.11</v>
      </c>
      <c r="H153" s="53"/>
      <c r="I153" s="53">
        <f t="shared" si="91"/>
        <v>26130.11</v>
      </c>
      <c r="J153" s="54">
        <v>1</v>
      </c>
      <c r="K153" s="53">
        <f t="shared" si="93"/>
        <v>0</v>
      </c>
      <c r="L153" s="54">
        <v>0</v>
      </c>
      <c r="M153" s="78">
        <v>1</v>
      </c>
      <c r="N153" s="54" t="s">
        <v>183</v>
      </c>
      <c r="O153" s="49" t="s">
        <v>7</v>
      </c>
      <c r="P153" s="61"/>
      <c r="Q153" s="159">
        <v>42705</v>
      </c>
      <c r="R153" s="48"/>
      <c r="S153" s="49" t="s">
        <v>492</v>
      </c>
      <c r="T153" s="53"/>
      <c r="U153" s="48" t="s">
        <v>87</v>
      </c>
    </row>
    <row r="154" spans="1:26" s="18" customFormat="1" ht="38.25" customHeight="1" x14ac:dyDescent="0.3">
      <c r="A154" s="49" t="s">
        <v>188</v>
      </c>
      <c r="B154" s="48" t="s">
        <v>194</v>
      </c>
      <c r="C154" s="48" t="s">
        <v>195</v>
      </c>
      <c r="D154" s="48" t="s">
        <v>493</v>
      </c>
      <c r="E154" s="48" t="s">
        <v>75</v>
      </c>
      <c r="F154" s="49" t="s">
        <v>586</v>
      </c>
      <c r="G154" s="53">
        <v>14893.02</v>
      </c>
      <c r="H154" s="53"/>
      <c r="I154" s="53">
        <f t="shared" si="91"/>
        <v>14893.02</v>
      </c>
      <c r="J154" s="54">
        <v>1</v>
      </c>
      <c r="K154" s="53">
        <f t="shared" si="93"/>
        <v>0</v>
      </c>
      <c r="L154" s="54">
        <v>0</v>
      </c>
      <c r="M154" s="78">
        <v>1</v>
      </c>
      <c r="N154" s="54" t="s">
        <v>183</v>
      </c>
      <c r="O154" s="49" t="s">
        <v>7</v>
      </c>
      <c r="P154" s="61"/>
      <c r="Q154" s="157">
        <v>42471</v>
      </c>
      <c r="R154" s="48"/>
      <c r="S154" s="49" t="s">
        <v>494</v>
      </c>
      <c r="T154" s="53"/>
      <c r="U154" s="48" t="s">
        <v>87</v>
      </c>
    </row>
    <row r="155" spans="1:26" s="18" customFormat="1" ht="71.25" customHeight="1" x14ac:dyDescent="0.3">
      <c r="A155" s="158" t="s">
        <v>189</v>
      </c>
      <c r="B155" s="165" t="s">
        <v>194</v>
      </c>
      <c r="C155" s="165" t="s">
        <v>420</v>
      </c>
      <c r="D155" s="165" t="s">
        <v>495</v>
      </c>
      <c r="E155" s="165" t="s">
        <v>32</v>
      </c>
      <c r="F155" s="158"/>
      <c r="G155" s="183">
        <v>33269.598470363286</v>
      </c>
      <c r="H155" s="183"/>
      <c r="I155" s="183">
        <f t="shared" si="91"/>
        <v>5845.5298087957744</v>
      </c>
      <c r="J155" s="184">
        <v>0.17570184425288449</v>
      </c>
      <c r="K155" s="183">
        <f t="shared" si="93"/>
        <v>27424.068661567511</v>
      </c>
      <c r="L155" s="184">
        <v>0.82429815574711551</v>
      </c>
      <c r="M155" s="185">
        <v>1</v>
      </c>
      <c r="N155" s="184" t="s">
        <v>183</v>
      </c>
      <c r="O155" s="158" t="s">
        <v>7</v>
      </c>
      <c r="P155" s="173">
        <v>44439</v>
      </c>
      <c r="Q155" s="173">
        <v>44454</v>
      </c>
      <c r="R155" s="165"/>
      <c r="S155" s="165"/>
      <c r="T155" s="183">
        <v>150000</v>
      </c>
      <c r="U155" s="165" t="s">
        <v>1</v>
      </c>
    </row>
    <row r="156" spans="1:26" s="18" customFormat="1" ht="66.75" customHeight="1" x14ac:dyDescent="0.3">
      <c r="A156" s="49" t="s">
        <v>196</v>
      </c>
      <c r="B156" s="48" t="s">
        <v>194</v>
      </c>
      <c r="C156" s="48" t="s">
        <v>233</v>
      </c>
      <c r="D156" s="48" t="s">
        <v>496</v>
      </c>
      <c r="E156" s="48" t="s">
        <v>61</v>
      </c>
      <c r="F156" s="49" t="s">
        <v>587</v>
      </c>
      <c r="G156" s="53">
        <v>30039.09</v>
      </c>
      <c r="H156" s="53"/>
      <c r="I156" s="53">
        <f t="shared" si="91"/>
        <v>30039.09</v>
      </c>
      <c r="J156" s="54">
        <v>1</v>
      </c>
      <c r="K156" s="53">
        <f t="shared" si="93"/>
        <v>0</v>
      </c>
      <c r="L156" s="54">
        <v>0</v>
      </c>
      <c r="M156" s="78">
        <v>1</v>
      </c>
      <c r="N156" s="54" t="s">
        <v>183</v>
      </c>
      <c r="O156" s="49" t="s">
        <v>7</v>
      </c>
      <c r="P156" s="172">
        <v>43347</v>
      </c>
      <c r="Q156" s="172">
        <v>43556</v>
      </c>
      <c r="R156" s="48"/>
      <c r="S156" s="49" t="s">
        <v>497</v>
      </c>
      <c r="T156" s="53"/>
      <c r="U156" s="165" t="s">
        <v>87</v>
      </c>
    </row>
    <row r="157" spans="1:26" s="18" customFormat="1" ht="72" customHeight="1" x14ac:dyDescent="0.3">
      <c r="A157" s="49" t="s">
        <v>197</v>
      </c>
      <c r="B157" s="48" t="s">
        <v>194</v>
      </c>
      <c r="C157" s="48" t="s">
        <v>198</v>
      </c>
      <c r="D157" s="48" t="s">
        <v>498</v>
      </c>
      <c r="E157" s="48" t="s">
        <v>61</v>
      </c>
      <c r="F157" s="49" t="s">
        <v>588</v>
      </c>
      <c r="G157" s="53">
        <v>37329.019999999997</v>
      </c>
      <c r="H157" s="53"/>
      <c r="I157" s="53">
        <f t="shared" si="91"/>
        <v>37329.019999999997</v>
      </c>
      <c r="J157" s="54">
        <v>1</v>
      </c>
      <c r="K157" s="53">
        <f t="shared" si="93"/>
        <v>0</v>
      </c>
      <c r="L157" s="54">
        <v>0</v>
      </c>
      <c r="M157" s="78">
        <v>1</v>
      </c>
      <c r="N157" s="54" t="s">
        <v>183</v>
      </c>
      <c r="O157" s="49" t="s">
        <v>7</v>
      </c>
      <c r="P157" s="172">
        <v>43647</v>
      </c>
      <c r="Q157" s="172">
        <v>43685</v>
      </c>
      <c r="R157" s="48"/>
      <c r="S157" s="49" t="s">
        <v>499</v>
      </c>
      <c r="T157" s="53"/>
      <c r="U157" s="165" t="s">
        <v>87</v>
      </c>
    </row>
    <row r="158" spans="1:26" s="18" customFormat="1" ht="80.25" customHeight="1" x14ac:dyDescent="0.3">
      <c r="A158" s="49" t="s">
        <v>217</v>
      </c>
      <c r="B158" s="48" t="s">
        <v>194</v>
      </c>
      <c r="C158" s="48" t="s">
        <v>219</v>
      </c>
      <c r="D158" s="48"/>
      <c r="E158" s="48" t="s">
        <v>32</v>
      </c>
      <c r="F158" s="49"/>
      <c r="G158" s="53">
        <v>0</v>
      </c>
      <c r="H158" s="53"/>
      <c r="I158" s="53">
        <f t="shared" si="91"/>
        <v>0</v>
      </c>
      <c r="J158" s="54"/>
      <c r="K158" s="53">
        <f t="shared" si="93"/>
        <v>0</v>
      </c>
      <c r="L158" s="54"/>
      <c r="M158" s="78">
        <v>1</v>
      </c>
      <c r="N158" s="54" t="s">
        <v>183</v>
      </c>
      <c r="O158" s="49" t="s">
        <v>8</v>
      </c>
      <c r="P158" s="77"/>
      <c r="Q158" s="77"/>
      <c r="R158" s="48"/>
      <c r="S158" s="48"/>
      <c r="T158" s="53"/>
      <c r="U158" s="48" t="s">
        <v>10</v>
      </c>
    </row>
    <row r="159" spans="1:26" s="18" customFormat="1" ht="61.5" customHeight="1" x14ac:dyDescent="0.3">
      <c r="A159" s="49" t="s">
        <v>218</v>
      </c>
      <c r="B159" s="48" t="s">
        <v>194</v>
      </c>
      <c r="C159" s="48" t="s">
        <v>220</v>
      </c>
      <c r="D159" s="48" t="s">
        <v>285</v>
      </c>
      <c r="E159" s="48" t="s">
        <v>61</v>
      </c>
      <c r="F159" s="49"/>
      <c r="G159" s="53">
        <f>T159/'Taxa Câmbio'!C6</f>
        <v>0</v>
      </c>
      <c r="H159" s="53"/>
      <c r="I159" s="53">
        <f t="shared" ref="I159:I161" si="94">J159*G159</f>
        <v>0</v>
      </c>
      <c r="J159" s="54"/>
      <c r="K159" s="53">
        <f t="shared" ref="K159:K161" si="95">L159*G159</f>
        <v>0</v>
      </c>
      <c r="L159" s="54"/>
      <c r="M159" s="78">
        <v>1</v>
      </c>
      <c r="N159" s="54" t="s">
        <v>4</v>
      </c>
      <c r="O159" s="49" t="s">
        <v>8</v>
      </c>
      <c r="P159" s="77"/>
      <c r="Q159" s="77"/>
      <c r="R159" s="48"/>
      <c r="S159" s="48"/>
      <c r="T159" s="53"/>
      <c r="U159" s="48" t="s">
        <v>10</v>
      </c>
    </row>
    <row r="160" spans="1:26" s="18" customFormat="1" ht="54" customHeight="1" x14ac:dyDescent="0.3">
      <c r="A160" s="49" t="s">
        <v>319</v>
      </c>
      <c r="B160" s="48" t="s">
        <v>194</v>
      </c>
      <c r="C160" s="48" t="s">
        <v>393</v>
      </c>
      <c r="D160" s="48" t="s">
        <v>500</v>
      </c>
      <c r="E160" s="48" t="s">
        <v>32</v>
      </c>
      <c r="F160" s="49" t="s">
        <v>589</v>
      </c>
      <c r="G160" s="53">
        <v>69819.812925430204</v>
      </c>
      <c r="H160" s="123"/>
      <c r="I160" s="53">
        <f t="shared" si="94"/>
        <v>69819.812925430204</v>
      </c>
      <c r="J160" s="54">
        <v>1</v>
      </c>
      <c r="K160" s="53">
        <f t="shared" si="95"/>
        <v>0</v>
      </c>
      <c r="L160" s="54">
        <v>0</v>
      </c>
      <c r="M160" s="78">
        <v>1</v>
      </c>
      <c r="N160" s="54" t="s">
        <v>183</v>
      </c>
      <c r="O160" s="49" t="s">
        <v>7</v>
      </c>
      <c r="P160" s="173">
        <v>44092</v>
      </c>
      <c r="Q160" s="173">
        <v>44161</v>
      </c>
      <c r="R160" s="48"/>
      <c r="S160" s="158" t="s">
        <v>501</v>
      </c>
      <c r="T160" s="53">
        <v>360000</v>
      </c>
      <c r="U160" s="48" t="s">
        <v>39</v>
      </c>
    </row>
    <row r="161" spans="1:21" s="18" customFormat="1" ht="69.75" customHeight="1" x14ac:dyDescent="0.3">
      <c r="A161" s="49" t="s">
        <v>320</v>
      </c>
      <c r="B161" s="48" t="s">
        <v>194</v>
      </c>
      <c r="C161" s="48" t="s">
        <v>394</v>
      </c>
      <c r="D161" s="48" t="s">
        <v>502</v>
      </c>
      <c r="E161" s="48" t="s">
        <v>32</v>
      </c>
      <c r="F161" s="49" t="s">
        <v>600</v>
      </c>
      <c r="G161" s="53">
        <v>133735.2731548757</v>
      </c>
      <c r="H161" s="123"/>
      <c r="I161" s="53">
        <f t="shared" si="94"/>
        <v>90431.923250477994</v>
      </c>
      <c r="J161" s="54">
        <v>0.67620098360849712</v>
      </c>
      <c r="K161" s="53">
        <f t="shared" si="95"/>
        <v>43303.349904397699</v>
      </c>
      <c r="L161" s="54">
        <v>0.32379901639150277</v>
      </c>
      <c r="M161" s="78">
        <v>1</v>
      </c>
      <c r="N161" s="54" t="s">
        <v>183</v>
      </c>
      <c r="O161" s="49" t="s">
        <v>7</v>
      </c>
      <c r="P161" s="173">
        <v>44022</v>
      </c>
      <c r="Q161" s="173">
        <v>44046</v>
      </c>
      <c r="R161" s="48"/>
      <c r="S161" s="158" t="s">
        <v>503</v>
      </c>
      <c r="T161" s="53">
        <v>409848.72</v>
      </c>
      <c r="U161" s="48" t="s">
        <v>39</v>
      </c>
    </row>
    <row r="162" spans="1:21" s="18" customFormat="1" ht="83.25" customHeight="1" x14ac:dyDescent="0.3">
      <c r="A162" s="158" t="s">
        <v>419</v>
      </c>
      <c r="B162" s="165" t="s">
        <v>194</v>
      </c>
      <c r="C162" s="186" t="s">
        <v>421</v>
      </c>
      <c r="D162" s="187" t="s">
        <v>504</v>
      </c>
      <c r="E162" s="165" t="s">
        <v>32</v>
      </c>
      <c r="F162" s="158"/>
      <c r="G162" s="183">
        <v>19120.458891013383</v>
      </c>
      <c r="H162" s="183"/>
      <c r="I162" s="183">
        <f t="shared" ref="I162" si="96">J162*G162</f>
        <v>2294.455066921606</v>
      </c>
      <c r="J162" s="184">
        <v>0.12000000000000001</v>
      </c>
      <c r="K162" s="183">
        <f t="shared" ref="K162" si="97">L162*G162</f>
        <v>16826.003824091778</v>
      </c>
      <c r="L162" s="184">
        <v>0.88000000000000012</v>
      </c>
      <c r="M162" s="185">
        <v>1</v>
      </c>
      <c r="N162" s="184" t="s">
        <v>183</v>
      </c>
      <c r="O162" s="158" t="s">
        <v>7</v>
      </c>
      <c r="P162" s="173">
        <v>44439</v>
      </c>
      <c r="Q162" s="173">
        <v>44454</v>
      </c>
      <c r="R162" s="165"/>
      <c r="S162" s="158"/>
      <c r="T162" s="183">
        <v>409849.72</v>
      </c>
      <c r="U162" s="165" t="s">
        <v>1</v>
      </c>
    </row>
    <row r="163" spans="1:21" s="6" customFormat="1" ht="24.75" customHeight="1" x14ac:dyDescent="0.3">
      <c r="B163" s="9"/>
      <c r="C163" s="9"/>
      <c r="D163" s="9"/>
      <c r="E163" s="208" t="s">
        <v>374</v>
      </c>
      <c r="F163" s="208"/>
      <c r="G163" s="136">
        <f>SUM(G147:H162)</f>
        <v>421248.78344168258</v>
      </c>
      <c r="H163" s="136">
        <f t="shared" ref="H163" si="98">SUM(H147:H150,H152:H157,H159:H161)</f>
        <v>0</v>
      </c>
      <c r="I163" s="136">
        <f>SUM(I147:I162)</f>
        <v>333695.36105162557</v>
      </c>
      <c r="J163" s="136"/>
      <c r="K163" s="136">
        <f>SUM(K147:K162)</f>
        <v>87553.422390056992</v>
      </c>
      <c r="L163" s="11"/>
      <c r="M163" s="11"/>
      <c r="N163" s="9"/>
      <c r="O163" s="9"/>
      <c r="P163" s="9"/>
      <c r="Q163" s="9"/>
      <c r="R163" s="9"/>
      <c r="S163" s="9"/>
      <c r="T163" s="33"/>
      <c r="U163" s="9"/>
    </row>
    <row r="164" spans="1:21" ht="21.75" customHeight="1" x14ac:dyDescent="0.3">
      <c r="E164" s="138"/>
      <c r="F164" s="137" t="s">
        <v>379</v>
      </c>
      <c r="G164" s="139">
        <f>SUM(I142,G163)</f>
        <v>17326839.500497129</v>
      </c>
      <c r="H164" s="139"/>
      <c r="I164" s="139">
        <f>SUM(I163,J142)</f>
        <v>12860350.230726577</v>
      </c>
      <c r="J164" s="139"/>
      <c r="K164" s="139">
        <f>SUM(K163,L142)</f>
        <v>4466489.2697705533</v>
      </c>
      <c r="R164" s="35"/>
    </row>
    <row r="165" spans="1:21" ht="26.25" customHeight="1" x14ac:dyDescent="0.3">
      <c r="F165" s="140" t="s">
        <v>380</v>
      </c>
      <c r="G165" s="139">
        <f>SUM(G164,I108,I88,I37)</f>
        <v>131060979.82212238</v>
      </c>
      <c r="H165" s="139">
        <f>SUM(H164,J108,J88,J37)</f>
        <v>96598635.527481064</v>
      </c>
      <c r="I165" s="139">
        <f>SUM(I164,J108,J88,J37)</f>
        <v>109458985.75820765</v>
      </c>
      <c r="K165" s="139">
        <f>SUM(K164,L108,L88,L37)</f>
        <v>21601994.06718434</v>
      </c>
    </row>
    <row r="167" spans="1:21" x14ac:dyDescent="0.3">
      <c r="G167" s="35"/>
    </row>
    <row r="170" spans="1:21" hidden="1" x14ac:dyDescent="0.3">
      <c r="B170" t="s">
        <v>416</v>
      </c>
      <c r="C170" s="152" t="s">
        <v>417</v>
      </c>
      <c r="D170" s="152" t="s">
        <v>418</v>
      </c>
    </row>
    <row r="171" spans="1:21" hidden="1" x14ac:dyDescent="0.3">
      <c r="A171" s="35"/>
      <c r="B171" s="152">
        <v>1</v>
      </c>
      <c r="C171" s="130">
        <f>SUM(J15,J16,J17,J18,J19,J20,J21,J22,J23,J24,J25,J26,J27,J28,J29,J30,J31,J32,J33,J34,J35,J36,J42,J43,J44,J45,J46,J47,J48,J49,J50,J51,J52,J53,J54,J64,J72,J73,J74,J75,J76,J77,J78,J79,J80,J81,J82,J83,J84,J85,J86,J113,J124,J130,J131,J132,J134,J135,J136,J137,J138,J87,J141)</f>
        <v>78926768.773656934</v>
      </c>
      <c r="D171" s="130">
        <f>SUM(L15:L36,L42:L51,L52:L54,L64,L72,L73,L74,L75,L76,L77,L78,L79,L80,L81,L82,L83,L84,L85,L86,L87,L113,L124,L129,L130,L131,L132,L134,L135,L136,L137,L138,L141)</f>
        <v>9947067.108752219</v>
      </c>
      <c r="E171" s="130">
        <v>1687671.28</v>
      </c>
      <c r="F171" s="7">
        <f>SUM(D171:E171)</f>
        <v>11634738.388752218</v>
      </c>
    </row>
    <row r="172" spans="1:21" hidden="1" x14ac:dyDescent="0.3">
      <c r="A172" s="35"/>
      <c r="B172" s="152">
        <v>2</v>
      </c>
      <c r="C172" s="130">
        <f>SUM(J66,J67,J68,J69,J70,J107,J114,J115,J116,J117,J125,J126,J127,J128,I159)</f>
        <v>7190000.0000000019</v>
      </c>
      <c r="D172" s="130">
        <f>SUM(L66,L67,L68,L69,L70,L107,L114,L115,L116,L117,L125,L126,L127,L128,K159)</f>
        <v>7448268.2586615672</v>
      </c>
      <c r="E172" s="36">
        <v>4874607.4000000004</v>
      </c>
      <c r="F172" s="7">
        <f>SUM(D172:E172)</f>
        <v>12322875.658661567</v>
      </c>
    </row>
    <row r="173" spans="1:21" hidden="1" x14ac:dyDescent="0.3">
      <c r="A173" s="35"/>
      <c r="B173" s="152">
        <v>3</v>
      </c>
      <c r="C173" s="130">
        <f>SUM(J55,J56,J57,J63,J65,J93,J95,J97,J98,J99,J103,J106,J118,J119,J120,J122,J123,J139,J140,I147,I149,I150,I151)</f>
        <v>20412216.984550666</v>
      </c>
      <c r="D173" s="130">
        <f>SUM(L55,L56,L57,L63,L65,L71,L93,L95,L97,L98,L99,L103,L106,L118,L119,L120,L122,L123,L140,K147,K149,K150,K151)</f>
        <v>958678.50000000012</v>
      </c>
      <c r="E173" s="36">
        <v>28371321.5</v>
      </c>
      <c r="F173" s="7">
        <f>SUM(D173:E173)</f>
        <v>29330000</v>
      </c>
    </row>
    <row r="174" spans="1:21" hidden="1" x14ac:dyDescent="0.3">
      <c r="A174" s="35"/>
      <c r="B174" s="152">
        <v>4</v>
      </c>
      <c r="C174" s="130">
        <f>SUM(I161,I160,I158,I157,I156,I155,I154,I153,I152,I148,J133,J121,J105,J104,J102,J101,J100,J96,J94,J61,J60,J59,J58,J62,I162)</f>
        <v>2930000.0000000005</v>
      </c>
      <c r="D174" s="130">
        <f>SUM(L58,L59,L60,L61,L62,L94,L96,L100,L101,L102,L104,L105,L121,L133,K148,K152,K153,K154,K155,K156,K157,K158,K160,K161,K162)</f>
        <v>3247980.1997705535</v>
      </c>
      <c r="E174" s="36">
        <v>0</v>
      </c>
      <c r="F174" s="7">
        <f>SUM(D174:E174)</f>
        <v>3247980.1997705535</v>
      </c>
      <c r="G174" s="35"/>
    </row>
    <row r="175" spans="1:21" hidden="1" x14ac:dyDescent="0.3">
      <c r="B175" s="152" t="s">
        <v>2</v>
      </c>
      <c r="C175" s="130">
        <f>SUM(C171:C174)</f>
        <v>109458985.7582076</v>
      </c>
      <c r="D175" s="130">
        <f>SUM(D171:D174)</f>
        <v>21601994.06718434</v>
      </c>
      <c r="E175" s="35">
        <f>SUM(E171:E174)</f>
        <v>34933600.18</v>
      </c>
      <c r="F175" s="7"/>
    </row>
    <row r="176" spans="1:21" hidden="1" x14ac:dyDescent="0.3">
      <c r="B176" s="152"/>
      <c r="C176" s="130"/>
      <c r="D176" s="36"/>
    </row>
    <row r="177" spans="2:3" x14ac:dyDescent="0.3">
      <c r="B177" s="152"/>
      <c r="C177" s="35"/>
    </row>
    <row r="178" spans="2:3" x14ac:dyDescent="0.3">
      <c r="B178" s="36"/>
    </row>
    <row r="179" spans="2:3" x14ac:dyDescent="0.3">
      <c r="B179" s="35"/>
    </row>
    <row r="180" spans="2:3" x14ac:dyDescent="0.3">
      <c r="B180" s="36"/>
    </row>
    <row r="181" spans="2:3" x14ac:dyDescent="0.3">
      <c r="B181" s="35"/>
    </row>
  </sheetData>
  <sheetProtection selectLockedCells="1" selectUnlockedCells="1"/>
  <mergeCells count="122">
    <mergeCell ref="S13:S14"/>
    <mergeCell ref="S40:S41"/>
    <mergeCell ref="B13:B14"/>
    <mergeCell ref="C13:C14"/>
    <mergeCell ref="D13:D14"/>
    <mergeCell ref="B111:B112"/>
    <mergeCell ref="B91:B92"/>
    <mergeCell ref="F137:G137"/>
    <mergeCell ref="F119:G119"/>
    <mergeCell ref="C45:C46"/>
    <mergeCell ref="S91:S92"/>
    <mergeCell ref="S111:S112"/>
    <mergeCell ref="F131:G131"/>
    <mergeCell ref="F132:G132"/>
    <mergeCell ref="P13:Q13"/>
    <mergeCell ref="O13:O14"/>
    <mergeCell ref="N13:N14"/>
    <mergeCell ref="G13:G14"/>
    <mergeCell ref="I13:M13"/>
    <mergeCell ref="E163:F163"/>
    <mergeCell ref="F108:G108"/>
    <mergeCell ref="B12:U12"/>
    <mergeCell ref="B39:U39"/>
    <mergeCell ref="B90:U90"/>
    <mergeCell ref="B110:U110"/>
    <mergeCell ref="B144:U144"/>
    <mergeCell ref="U13:U14"/>
    <mergeCell ref="U40:U41"/>
    <mergeCell ref="U91:U92"/>
    <mergeCell ref="U111:U112"/>
    <mergeCell ref="T91:T92"/>
    <mergeCell ref="T111:T112"/>
    <mergeCell ref="T13:T14"/>
    <mergeCell ref="R40:R41"/>
    <mergeCell ref="I40:M40"/>
    <mergeCell ref="R91:R92"/>
    <mergeCell ref="R111:R112"/>
    <mergeCell ref="R13:R14"/>
    <mergeCell ref="M145:M146"/>
    <mergeCell ref="N145:N146"/>
    <mergeCell ref="E13:E14"/>
    <mergeCell ref="C145:C146"/>
    <mergeCell ref="C81:C86"/>
    <mergeCell ref="U145:U146"/>
    <mergeCell ref="C91:C92"/>
    <mergeCell ref="D91:D92"/>
    <mergeCell ref="I91:M91"/>
    <mergeCell ref="O91:O92"/>
    <mergeCell ref="F112:G112"/>
    <mergeCell ref="F111:G111"/>
    <mergeCell ref="P91:Q91"/>
    <mergeCell ref="P145:Q145"/>
    <mergeCell ref="C111:C112"/>
    <mergeCell ref="D111:D112"/>
    <mergeCell ref="E111:E112"/>
    <mergeCell ref="N111:N112"/>
    <mergeCell ref="O111:O112"/>
    <mergeCell ref="E91:E92"/>
    <mergeCell ref="F91:F92"/>
    <mergeCell ref="G91:G92"/>
    <mergeCell ref="P111:Q111"/>
    <mergeCell ref="I111:M111"/>
    <mergeCell ref="R145:R146"/>
    <mergeCell ref="S145:S146"/>
    <mergeCell ref="F141:G141"/>
    <mergeCell ref="F133:G133"/>
    <mergeCell ref="E145:E146"/>
    <mergeCell ref="T145:T146"/>
    <mergeCell ref="F135:G135"/>
    <mergeCell ref="D40:D41"/>
    <mergeCell ref="A45:A46"/>
    <mergeCell ref="A42:A44"/>
    <mergeCell ref="A55:A56"/>
    <mergeCell ref="A145:A146"/>
    <mergeCell ref="A111:A112"/>
    <mergeCell ref="A91:A92"/>
    <mergeCell ref="F120:G120"/>
    <mergeCell ref="E40:E41"/>
    <mergeCell ref="F40:F41"/>
    <mergeCell ref="G40:G41"/>
    <mergeCell ref="A40:A41"/>
    <mergeCell ref="A75:A77"/>
    <mergeCell ref="F136:G136"/>
    <mergeCell ref="N40:N41"/>
    <mergeCell ref="T40:T41"/>
    <mergeCell ref="B145:B146"/>
    <mergeCell ref="F139:G139"/>
    <mergeCell ref="F113:G113"/>
    <mergeCell ref="O40:O41"/>
    <mergeCell ref="P40:Q40"/>
    <mergeCell ref="N91:N92"/>
    <mergeCell ref="O145:O146"/>
    <mergeCell ref="A50:A51"/>
    <mergeCell ref="A52:A53"/>
    <mergeCell ref="F115:G115"/>
    <mergeCell ref="F116:G116"/>
    <mergeCell ref="F117:G117"/>
    <mergeCell ref="F118:G118"/>
    <mergeCell ref="F138:G138"/>
    <mergeCell ref="F122:G122"/>
    <mergeCell ref="F123:G123"/>
    <mergeCell ref="F124:G124"/>
    <mergeCell ref="F125:G125"/>
    <mergeCell ref="F126:G126"/>
    <mergeCell ref="F127:G127"/>
    <mergeCell ref="F128:G128"/>
    <mergeCell ref="F129:G129"/>
    <mergeCell ref="A78:A80"/>
    <mergeCell ref="A72:A73"/>
    <mergeCell ref="F121:G121"/>
    <mergeCell ref="F145:F146"/>
    <mergeCell ref="F130:G130"/>
    <mergeCell ref="F134:G134"/>
    <mergeCell ref="A13:A14"/>
    <mergeCell ref="D145:D146"/>
    <mergeCell ref="F114:G114"/>
    <mergeCell ref="F140:G140"/>
    <mergeCell ref="G145:L145"/>
    <mergeCell ref="F13:F14"/>
    <mergeCell ref="B40:B41"/>
    <mergeCell ref="C40:C41"/>
    <mergeCell ref="A81:A87"/>
  </mergeCells>
  <dataValidations count="3">
    <dataValidation type="list" allowBlank="1" showInputMessage="1" showErrorMessage="1" sqref="N113:N141 N15:N36 N93:N107 N42:N87 N147:N162" xr:uid="{00000000-0002-0000-0200-000000000000}">
      <formula1>"Componente 1,Componente 2,Componente 3,Administração do Projeto"</formula1>
    </dataValidation>
    <dataValidation type="list" allowBlank="1" showInputMessage="1" showErrorMessage="1" sqref="U142 O108 U37 O155 U114:U116 E142 O88 U163 O142 O163 O37 U88 U108 U58:U59 E37 E88 E159 E108" xr:uid="{00000000-0002-0000-0200-000001000000}">
      <formula1>#REF!</formula1>
    </dataValidation>
    <dataValidation type="list" allowBlank="1" showInputMessage="1" showErrorMessage="1" sqref="E160:E162" xr:uid="{00000000-0002-0000-0200-000002000000}">
      <formula1>$C$60:$C$62</formula1>
    </dataValidation>
  </dataValidations>
  <printOptions horizontalCentered="1"/>
  <pageMargins left="0.11811023622047245" right="0.11811023622047245" top="0.39370078740157483" bottom="0.59055118110236227" header="0.31496062992125984" footer="0.31496062992125984"/>
  <pageSetup paperSize="8" scale="44" orientation="landscape" r:id="rId1"/>
  <headerFooter>
    <oddFooter>&amp;F&amp;RPágina &amp;P</oddFoot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200-000003000000}">
          <x14:formula1>
            <xm:f>Instruções!$C$42:$C$62</xm:f>
          </x14:formula1>
          <xm:sqref>E42:E87 E93:E107</xm:sqref>
        </x14:dataValidation>
        <x14:dataValidation type="list" allowBlank="1" showInputMessage="1" showErrorMessage="1" xr:uid="{00000000-0002-0000-0200-000004000000}">
          <x14:formula1>
            <xm:f>Instruções!$B$24:$B$37</xm:f>
          </x14:formula1>
          <xm:sqref>U60:U87 U113 U42:U57 U96:U107 U150:U162 U15:U22 U24:U36 U117:U141</xm:sqref>
        </x14:dataValidation>
        <x14:dataValidation type="list" allowBlank="1" showInputMessage="1" showErrorMessage="1" xr:uid="{00000000-0002-0000-0200-000005000000}">
          <x14:formula1>
            <xm:f>Instruções!$C$42:$C$49</xm:f>
          </x14:formula1>
          <xm:sqref>E113:E141</xm:sqref>
        </x14:dataValidation>
        <x14:dataValidation type="list" allowBlank="1" showInputMessage="1" showErrorMessage="1" xr:uid="{00000000-0002-0000-0200-000006000000}">
          <x14:formula1>
            <xm:f>Instruções!$C$50:$C$59</xm:f>
          </x14:formula1>
          <xm:sqref>E15:E36</xm:sqref>
        </x14:dataValidation>
        <x14:dataValidation type="list" allowBlank="1" showInputMessage="1" showErrorMessage="1" xr:uid="{00000000-0002-0000-0200-000007000000}">
          <x14:formula1>
            <xm:f>Instruções!$B$19:$B$21</xm:f>
          </x14:formula1>
          <xm:sqref>O15:O36 O147:O154 O156:O162 O113:O141 O93:O107 O42:O87</xm:sqref>
        </x14:dataValidation>
        <x14:dataValidation type="list" allowBlank="1" showInputMessage="1" showErrorMessage="1" xr:uid="{00000000-0002-0000-0200-000008000000}">
          <x14:formula1>
            <xm:f>Instruções!$C$60:$C$62</xm:f>
          </x14:formula1>
          <xm:sqref>E147:E158</xm:sqref>
        </x14:dataValidation>
        <x14:dataValidation type="list" allowBlank="1" showInputMessage="1" showErrorMessage="1" xr:uid="{00000000-0002-0000-0200-000009000000}">
          <x14:formula1>
            <xm:f>Instruções!$B$24:$B$39</xm:f>
          </x14:formula1>
          <xm:sqref>U23 U93:U95 U147:U149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2"/>
  <sheetViews>
    <sheetView topLeftCell="A18" zoomScale="85" zoomScaleNormal="85" workbookViewId="0">
      <selection activeCell="E35" sqref="E35"/>
    </sheetView>
  </sheetViews>
  <sheetFormatPr defaultRowHeight="14.4" x14ac:dyDescent="0.3"/>
  <cols>
    <col min="1" max="1" width="20.6640625" bestFit="1" customWidth="1"/>
    <col min="2" max="2" width="68.6640625" customWidth="1"/>
    <col min="3" max="3" width="72" customWidth="1"/>
    <col min="5" max="5" width="14.33203125" customWidth="1"/>
    <col min="6" max="6" width="18" customWidth="1"/>
    <col min="7" max="7" width="78.5546875" customWidth="1"/>
  </cols>
  <sheetData>
    <row r="1" spans="1:3" s="6" customFormat="1" x14ac:dyDescent="0.3"/>
    <row r="2" spans="1:3" s="6" customFormat="1" x14ac:dyDescent="0.3"/>
    <row r="3" spans="1:3" s="6" customFormat="1" x14ac:dyDescent="0.3"/>
    <row r="4" spans="1:3" s="6" customFormat="1" ht="67.650000000000006" customHeight="1" x14ac:dyDescent="0.3">
      <c r="A4" s="218" t="s">
        <v>58</v>
      </c>
      <c r="B4" s="218"/>
      <c r="C4" s="218"/>
    </row>
    <row r="5" spans="1:3" s="6" customFormat="1" x14ac:dyDescent="0.3"/>
    <row r="6" spans="1:3" s="6" customFormat="1" ht="15" thickBot="1" x14ac:dyDescent="0.35"/>
    <row r="7" spans="1:3" ht="15" thickBot="1" x14ac:dyDescent="0.35">
      <c r="A7" s="21"/>
      <c r="B7" s="39" t="s">
        <v>47</v>
      </c>
      <c r="C7" s="21"/>
    </row>
    <row r="8" spans="1:3" ht="55.2" x14ac:dyDescent="0.3">
      <c r="A8" s="40" t="s">
        <v>40</v>
      </c>
      <c r="B8" s="22" t="s">
        <v>79</v>
      </c>
      <c r="C8" s="21"/>
    </row>
    <row r="9" spans="1:3" ht="27.6" x14ac:dyDescent="0.3">
      <c r="A9" s="41" t="s">
        <v>41</v>
      </c>
      <c r="B9" s="23" t="s">
        <v>80</v>
      </c>
      <c r="C9" s="21"/>
    </row>
    <row r="10" spans="1:3" s="6" customFormat="1" x14ac:dyDescent="0.3">
      <c r="A10" s="20"/>
      <c r="B10" s="24"/>
      <c r="C10" s="21"/>
    </row>
    <row r="11" spans="1:3" s="6" customFormat="1" ht="15" thickBot="1" x14ac:dyDescent="0.35">
      <c r="A11" s="19"/>
      <c r="B11" s="25"/>
      <c r="C11" s="21"/>
    </row>
    <row r="12" spans="1:3" s="18" customFormat="1" ht="15" thickBot="1" x14ac:dyDescent="0.35">
      <c r="A12" s="21"/>
      <c r="B12" s="39" t="s">
        <v>84</v>
      </c>
      <c r="C12" s="26"/>
    </row>
    <row r="13" spans="1:3" s="18" customFormat="1" ht="15" thickBot="1" x14ac:dyDescent="0.35">
      <c r="A13" s="42" t="s">
        <v>90</v>
      </c>
      <c r="B13" s="28" t="s">
        <v>91</v>
      </c>
      <c r="C13" s="26"/>
    </row>
    <row r="14" spans="1:3" x14ac:dyDescent="0.3">
      <c r="A14" s="42" t="s">
        <v>57</v>
      </c>
      <c r="B14" s="27" t="s">
        <v>85</v>
      </c>
      <c r="C14" s="21"/>
    </row>
    <row r="15" spans="1:3" ht="15" thickBot="1" x14ac:dyDescent="0.35">
      <c r="A15" s="43" t="s">
        <v>49</v>
      </c>
      <c r="B15" s="28" t="s">
        <v>81</v>
      </c>
      <c r="C15" s="21"/>
    </row>
    <row r="16" spans="1:3" s="6" customFormat="1" x14ac:dyDescent="0.3">
      <c r="A16" s="44" t="s">
        <v>82</v>
      </c>
      <c r="B16" s="25" t="s">
        <v>83</v>
      </c>
      <c r="C16" s="21"/>
    </row>
    <row r="17" spans="1:3" ht="15" thickBot="1" x14ac:dyDescent="0.35">
      <c r="A17" s="21"/>
      <c r="B17" s="21"/>
      <c r="C17" s="21"/>
    </row>
    <row r="18" spans="1:3" ht="15" thickBot="1" x14ac:dyDescent="0.35">
      <c r="A18" s="21"/>
      <c r="B18" s="39" t="s">
        <v>45</v>
      </c>
      <c r="C18" s="21"/>
    </row>
    <row r="19" spans="1:3" x14ac:dyDescent="0.3">
      <c r="A19" s="222" t="s">
        <v>35</v>
      </c>
      <c r="B19" s="14" t="s">
        <v>8</v>
      </c>
      <c r="C19" s="21"/>
    </row>
    <row r="20" spans="1:3" ht="15.75" customHeight="1" x14ac:dyDescent="0.3">
      <c r="A20" s="223"/>
      <c r="B20" s="15" t="s">
        <v>6</v>
      </c>
      <c r="C20" s="21"/>
    </row>
    <row r="21" spans="1:3" ht="15" thickBot="1" x14ac:dyDescent="0.35">
      <c r="A21" s="224"/>
      <c r="B21" s="29" t="s">
        <v>7</v>
      </c>
      <c r="C21" s="21"/>
    </row>
    <row r="22" spans="1:3" ht="15" thickBot="1" x14ac:dyDescent="0.35">
      <c r="A22" s="21"/>
      <c r="B22" s="21"/>
      <c r="C22" s="21"/>
    </row>
    <row r="23" spans="1:3" ht="15" thickBot="1" x14ac:dyDescent="0.35">
      <c r="A23" s="30"/>
      <c r="B23" s="62" t="s">
        <v>45</v>
      </c>
      <c r="C23" s="21"/>
    </row>
    <row r="24" spans="1:3" x14ac:dyDescent="0.3">
      <c r="A24" s="232" t="s">
        <v>34</v>
      </c>
      <c r="B24" s="14" t="s">
        <v>1</v>
      </c>
      <c r="C24" s="21"/>
    </row>
    <row r="25" spans="1:3" x14ac:dyDescent="0.3">
      <c r="A25" s="233"/>
      <c r="B25" s="15" t="s">
        <v>13</v>
      </c>
      <c r="C25" s="21"/>
    </row>
    <row r="26" spans="1:3" x14ac:dyDescent="0.3">
      <c r="A26" s="233"/>
      <c r="B26" s="15" t="s">
        <v>11</v>
      </c>
      <c r="C26" s="21"/>
    </row>
    <row r="27" spans="1:3" x14ac:dyDescent="0.3">
      <c r="A27" s="233"/>
      <c r="B27" s="15" t="s">
        <v>10</v>
      </c>
      <c r="C27" s="21"/>
    </row>
    <row r="28" spans="1:3" s="6" customFormat="1" x14ac:dyDescent="0.3">
      <c r="A28" s="233"/>
      <c r="B28" s="15" t="s">
        <v>12</v>
      </c>
      <c r="C28" s="21"/>
    </row>
    <row r="29" spans="1:3" s="6" customFormat="1" x14ac:dyDescent="0.3">
      <c r="A29" s="233"/>
      <c r="B29" s="15" t="s">
        <v>77</v>
      </c>
      <c r="C29" s="21"/>
    </row>
    <row r="30" spans="1:3" ht="15" customHeight="1" x14ac:dyDescent="0.3">
      <c r="A30" s="233"/>
      <c r="B30" s="15" t="s">
        <v>39</v>
      </c>
      <c r="C30" s="21"/>
    </row>
    <row r="31" spans="1:3" x14ac:dyDescent="0.3">
      <c r="A31" s="233"/>
      <c r="B31" s="15" t="s">
        <v>87</v>
      </c>
      <c r="C31" s="21"/>
    </row>
    <row r="32" spans="1:3" s="6" customFormat="1" x14ac:dyDescent="0.3">
      <c r="A32" s="233"/>
      <c r="B32" s="15" t="s">
        <v>210</v>
      </c>
      <c r="C32" s="21"/>
    </row>
    <row r="33" spans="1:3" s="6" customFormat="1" x14ac:dyDescent="0.3">
      <c r="A33" s="233"/>
      <c r="B33" s="15" t="s">
        <v>264</v>
      </c>
      <c r="C33" s="21"/>
    </row>
    <row r="34" spans="1:3" s="6" customFormat="1" x14ac:dyDescent="0.3">
      <c r="A34" s="233"/>
      <c r="B34" s="15" t="s">
        <v>207</v>
      </c>
      <c r="C34" s="21"/>
    </row>
    <row r="35" spans="1:3" s="6" customFormat="1" x14ac:dyDescent="0.3">
      <c r="A35" s="233"/>
      <c r="B35" s="15" t="s">
        <v>208</v>
      </c>
      <c r="C35" s="21"/>
    </row>
    <row r="36" spans="1:3" s="6" customFormat="1" x14ac:dyDescent="0.3">
      <c r="A36" s="233"/>
      <c r="B36" s="15" t="s">
        <v>297</v>
      </c>
      <c r="C36" s="21"/>
    </row>
    <row r="37" spans="1:3" s="6" customFormat="1" x14ac:dyDescent="0.3">
      <c r="A37" s="233"/>
      <c r="B37" s="15" t="s">
        <v>209</v>
      </c>
      <c r="C37" s="21"/>
    </row>
    <row r="38" spans="1:3" s="6" customFormat="1" ht="15" thickBot="1" x14ac:dyDescent="0.35">
      <c r="A38" s="233"/>
      <c r="B38" s="16" t="s">
        <v>263</v>
      </c>
      <c r="C38" s="21"/>
    </row>
    <row r="39" spans="1:3" s="6" customFormat="1" ht="15" thickBot="1" x14ac:dyDescent="0.35">
      <c r="A39" s="233"/>
      <c r="B39" s="16" t="s">
        <v>423</v>
      </c>
      <c r="C39" s="21"/>
    </row>
    <row r="40" spans="1:3" ht="15" thickBot="1" x14ac:dyDescent="0.35">
      <c r="A40" s="21"/>
      <c r="B40" s="21"/>
      <c r="C40" s="21"/>
    </row>
    <row r="41" spans="1:3" ht="15" thickBot="1" x14ac:dyDescent="0.35">
      <c r="A41" s="21"/>
      <c r="B41" s="39" t="s">
        <v>46</v>
      </c>
      <c r="C41" s="39" t="s">
        <v>45</v>
      </c>
    </row>
    <row r="42" spans="1:3" x14ac:dyDescent="0.3">
      <c r="A42" s="225" t="s">
        <v>36</v>
      </c>
      <c r="B42" s="194" t="s">
        <v>48</v>
      </c>
      <c r="C42" s="17" t="s">
        <v>59</v>
      </c>
    </row>
    <row r="43" spans="1:3" x14ac:dyDescent="0.3">
      <c r="A43" s="226"/>
      <c r="B43" s="194"/>
      <c r="C43" s="12" t="s">
        <v>60</v>
      </c>
    </row>
    <row r="44" spans="1:3" x14ac:dyDescent="0.3">
      <c r="A44" s="226"/>
      <c r="B44" s="194"/>
      <c r="C44" s="12" t="s">
        <v>31</v>
      </c>
    </row>
    <row r="45" spans="1:3" s="6" customFormat="1" x14ac:dyDescent="0.3">
      <c r="A45" s="226"/>
      <c r="B45" s="194"/>
      <c r="C45" s="12" t="s">
        <v>373</v>
      </c>
    </row>
    <row r="46" spans="1:3" x14ac:dyDescent="0.3">
      <c r="A46" s="226"/>
      <c r="B46" s="194"/>
      <c r="C46" s="12" t="s">
        <v>61</v>
      </c>
    </row>
    <row r="47" spans="1:3" x14ac:dyDescent="0.3">
      <c r="A47" s="226"/>
      <c r="B47" s="194"/>
      <c r="C47" s="12" t="s">
        <v>64</v>
      </c>
    </row>
    <row r="48" spans="1:3" x14ac:dyDescent="0.3">
      <c r="A48" s="226"/>
      <c r="B48" s="194"/>
      <c r="C48" s="12" t="s">
        <v>62</v>
      </c>
    </row>
    <row r="49" spans="1:3" x14ac:dyDescent="0.3">
      <c r="A49" s="226"/>
      <c r="B49" s="228"/>
      <c r="C49" s="12" t="s">
        <v>63</v>
      </c>
    </row>
    <row r="50" spans="1:3" x14ac:dyDescent="0.3">
      <c r="A50" s="226"/>
      <c r="B50" s="219" t="s">
        <v>37</v>
      </c>
      <c r="C50" s="12" t="s">
        <v>65</v>
      </c>
    </row>
    <row r="51" spans="1:3" x14ac:dyDescent="0.3">
      <c r="A51" s="226"/>
      <c r="B51" s="220"/>
      <c r="C51" s="12" t="s">
        <v>66</v>
      </c>
    </row>
    <row r="52" spans="1:3" x14ac:dyDescent="0.3">
      <c r="A52" s="226"/>
      <c r="B52" s="220"/>
      <c r="C52" s="12" t="s">
        <v>67</v>
      </c>
    </row>
    <row r="53" spans="1:3" x14ac:dyDescent="0.3">
      <c r="A53" s="226"/>
      <c r="B53" s="220"/>
      <c r="C53" s="12" t="s">
        <v>61</v>
      </c>
    </row>
    <row r="54" spans="1:3" x14ac:dyDescent="0.3">
      <c r="A54" s="226"/>
      <c r="B54" s="220"/>
      <c r="C54" s="12" t="s">
        <v>64</v>
      </c>
    </row>
    <row r="55" spans="1:3" x14ac:dyDescent="0.3">
      <c r="A55" s="226"/>
      <c r="B55" s="220"/>
      <c r="C55" s="12" t="s">
        <v>88</v>
      </c>
    </row>
    <row r="56" spans="1:3" x14ac:dyDescent="0.3">
      <c r="A56" s="226"/>
      <c r="B56" s="220"/>
      <c r="C56" s="12" t="s">
        <v>89</v>
      </c>
    </row>
    <row r="57" spans="1:3" x14ac:dyDescent="0.3">
      <c r="A57" s="226"/>
      <c r="B57" s="220"/>
      <c r="C57" s="229" t="s">
        <v>14</v>
      </c>
    </row>
    <row r="58" spans="1:3" ht="3.6" customHeight="1" x14ac:dyDescent="0.3">
      <c r="A58" s="226"/>
      <c r="B58" s="220"/>
      <c r="C58" s="230"/>
    </row>
    <row r="59" spans="1:3" hidden="1" x14ac:dyDescent="0.3">
      <c r="A59" s="226"/>
      <c r="B59" s="221"/>
      <c r="C59" s="231"/>
    </row>
    <row r="60" spans="1:3" x14ac:dyDescent="0.3">
      <c r="A60" s="226"/>
      <c r="B60" s="219" t="s">
        <v>38</v>
      </c>
      <c r="C60" s="12" t="s">
        <v>32</v>
      </c>
    </row>
    <row r="61" spans="1:3" x14ac:dyDescent="0.3">
      <c r="A61" s="226"/>
      <c r="B61" s="220"/>
      <c r="C61" s="12" t="s">
        <v>61</v>
      </c>
    </row>
    <row r="62" spans="1:3" x14ac:dyDescent="0.3">
      <c r="A62" s="227"/>
      <c r="B62" s="221"/>
      <c r="C62" s="12" t="s">
        <v>64</v>
      </c>
    </row>
    <row r="63" spans="1:3" s="6" customFormat="1" x14ac:dyDescent="0.3">
      <c r="C63" s="31"/>
    </row>
    <row r="64" spans="1:3" s="6" customFormat="1" ht="15" thickBot="1" x14ac:dyDescent="0.35">
      <c r="C64" s="31"/>
    </row>
    <row r="65" spans="1:2" ht="15" thickBot="1" x14ac:dyDescent="0.35">
      <c r="B65" s="39" t="s">
        <v>73</v>
      </c>
    </row>
    <row r="66" spans="1:2" x14ac:dyDescent="0.3">
      <c r="A66" s="217" t="s">
        <v>68</v>
      </c>
      <c r="B66" s="17" t="s">
        <v>69</v>
      </c>
    </row>
    <row r="67" spans="1:2" x14ac:dyDescent="0.3">
      <c r="A67" s="217"/>
      <c r="B67" s="12" t="s">
        <v>92</v>
      </c>
    </row>
    <row r="68" spans="1:2" x14ac:dyDescent="0.3">
      <c r="A68" s="217"/>
      <c r="B68" s="12" t="s">
        <v>70</v>
      </c>
    </row>
    <row r="69" spans="1:2" x14ac:dyDescent="0.3">
      <c r="A69" s="217"/>
      <c r="B69" s="12" t="s">
        <v>93</v>
      </c>
    </row>
    <row r="70" spans="1:2" x14ac:dyDescent="0.3">
      <c r="A70" s="217"/>
      <c r="B70" s="12" t="s">
        <v>71</v>
      </c>
    </row>
    <row r="71" spans="1:2" x14ac:dyDescent="0.3">
      <c r="A71" s="217"/>
      <c r="B71" s="12" t="s">
        <v>72</v>
      </c>
    </row>
    <row r="72" spans="1:2" x14ac:dyDescent="0.3">
      <c r="A72" s="217"/>
      <c r="B72" s="12" t="s">
        <v>271</v>
      </c>
    </row>
  </sheetData>
  <autoFilter ref="A65:B72" xr:uid="{00000000-0009-0000-0000-000003000000}"/>
  <mergeCells count="9">
    <mergeCell ref="A66:A72"/>
    <mergeCell ref="A4:C4"/>
    <mergeCell ref="B60:B62"/>
    <mergeCell ref="A19:A21"/>
    <mergeCell ref="A42:A62"/>
    <mergeCell ref="B42:B49"/>
    <mergeCell ref="B50:B59"/>
    <mergeCell ref="C57:C59"/>
    <mergeCell ref="A24:A3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4:L14"/>
  <sheetViews>
    <sheetView workbookViewId="0">
      <selection activeCell="J15" sqref="J15"/>
    </sheetView>
  </sheetViews>
  <sheetFormatPr defaultRowHeight="14.4" x14ac:dyDescent="0.3"/>
  <cols>
    <col min="2" max="2" width="21.5546875" customWidth="1"/>
    <col min="3" max="3" width="21.6640625" customWidth="1"/>
    <col min="6" max="6" width="16.33203125" customWidth="1"/>
    <col min="8" max="8" width="16.109375" customWidth="1"/>
    <col min="9" max="9" width="14.44140625" customWidth="1"/>
    <col min="10" max="10" width="17.33203125" customWidth="1"/>
  </cols>
  <sheetData>
    <row r="4" spans="2:12" ht="21" customHeight="1" x14ac:dyDescent="0.3">
      <c r="B4" s="32" t="s">
        <v>203</v>
      </c>
      <c r="C4" s="32"/>
    </row>
    <row r="5" spans="2:12" ht="30.15" customHeight="1" x14ac:dyDescent="0.3">
      <c r="B5" s="37" t="s">
        <v>328</v>
      </c>
      <c r="C5" s="37" t="s">
        <v>369</v>
      </c>
      <c r="H5" s="94" t="s">
        <v>203</v>
      </c>
      <c r="I5" s="32"/>
      <c r="J5" s="32"/>
    </row>
    <row r="6" spans="2:12" ht="28.5" customHeight="1" x14ac:dyDescent="0.3">
      <c r="B6" s="93">
        <v>2020</v>
      </c>
      <c r="C6" s="38">
        <v>4.2089999999999996</v>
      </c>
      <c r="F6" s="36"/>
      <c r="H6" s="100" t="s">
        <v>329</v>
      </c>
      <c r="I6" s="100" t="s">
        <v>124</v>
      </c>
      <c r="J6" s="100" t="s">
        <v>125</v>
      </c>
    </row>
    <row r="7" spans="2:12" ht="23.7" customHeight="1" x14ac:dyDescent="0.3">
      <c r="H7" s="95" t="s">
        <v>330</v>
      </c>
      <c r="I7" s="98">
        <v>41971</v>
      </c>
      <c r="J7" s="96">
        <v>2.5649999999999999</v>
      </c>
    </row>
    <row r="8" spans="2:12" ht="23.7" customHeight="1" x14ac:dyDescent="0.3">
      <c r="H8" s="95" t="s">
        <v>331</v>
      </c>
      <c r="I8" s="98">
        <v>42726</v>
      </c>
      <c r="J8" s="96">
        <v>3.3018999999999998</v>
      </c>
    </row>
    <row r="9" spans="2:12" ht="23.7" customHeight="1" x14ac:dyDescent="0.3">
      <c r="H9" s="95" t="s">
        <v>332</v>
      </c>
      <c r="I9" s="98">
        <v>43361</v>
      </c>
      <c r="J9" s="96">
        <v>4.1230000000000002</v>
      </c>
    </row>
    <row r="10" spans="2:12" ht="23.7" customHeight="1" x14ac:dyDescent="0.3">
      <c r="H10" s="95" t="s">
        <v>333</v>
      </c>
      <c r="I10" s="98">
        <v>43794</v>
      </c>
      <c r="J10" s="96">
        <v>4.2089999999999996</v>
      </c>
    </row>
    <row r="11" spans="2:12" s="6" customFormat="1" ht="23.7" customHeight="1" x14ac:dyDescent="0.3">
      <c r="H11" s="95" t="s">
        <v>334</v>
      </c>
      <c r="I11" s="99"/>
      <c r="J11" s="96">
        <v>5.23</v>
      </c>
      <c r="L11" s="97"/>
    </row>
    <row r="12" spans="2:12" ht="24" customHeight="1" x14ac:dyDescent="0.3">
      <c r="H12" s="95" t="s">
        <v>415</v>
      </c>
      <c r="I12" s="99"/>
      <c r="J12" s="96">
        <v>0</v>
      </c>
    </row>
    <row r="13" spans="2:12" ht="20.25" customHeight="1" x14ac:dyDescent="0.3">
      <c r="H13" s="32"/>
      <c r="I13" s="32"/>
      <c r="J13" s="32"/>
    </row>
    <row r="14" spans="2:12" x14ac:dyDescent="0.3">
      <c r="H14" s="6"/>
      <c r="I14" s="6"/>
      <c r="J14" s="6"/>
    </row>
  </sheetData>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93928B3A7E1024B9AE7BC03818962E3" ma:contentTypeVersion="5703" ma:contentTypeDescription="A content type to manage public (operations) IDB documents" ma:contentTypeScope="" ma:versionID="719cfc1af1d6a823279e0037d01b8179">
  <xsd:schema xmlns:xsd="http://www.w3.org/2001/XMLSchema" xmlns:xs="http://www.w3.org/2001/XMLSchema" xmlns:p="http://schemas.microsoft.com/office/2006/metadata/properties" xmlns:ns2="cdc7663a-08f0-4737-9e8c-148ce897a09c" targetNamespace="http://schemas.microsoft.com/office/2006/metadata/properties" ma:root="true" ma:fieldsID="8757d072614ec4087cb7b904a038a11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32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2992/OC-BR</Approval_x0020_Number>
    <Phase xmlns="cdc7663a-08f0-4737-9e8c-148ce897a09c">PHASE_IMPLEMENTATION</Phase>
    <Document_x0020_Author xmlns="cdc7663a-08f0-4737-9e8c-148ce897a09c">Perez Marcisgley Vieira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SECONDARY EDUCATION</TermName>
          <TermId xmlns="http://schemas.microsoft.com/office/infopath/2007/PartnerControls">cfb8a40d-4cb8-4738-bf76-64ceace56185</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83</Value>
      <Value>33</Value>
      <Value>3</Value>
      <Value>30</Value>
      <Value>119</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BR-L1328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e61db9d8-dcb9-423f-a737-53d6e603e7c4</TermId>
        </TermInfo>
      </Terms>
    </nddeef1749674d76abdbe4b239a70bc6>
    <Record_x0020_Number xmlns="cdc7663a-08f0-4737-9e8c-148ce897a09c" xsi:nil="true"/>
    <Extracted_x0020_Keywords xmlns="cdc7663a-08f0-4737-9e8c-148ce897a09c"/>
    <_dlc_DocId xmlns="cdc7663a-08f0-4737-9e8c-148ce897a09c">EZSHARE-856494850-1041</_dlc_DocId>
    <_dlc_DocIdUrl xmlns="cdc7663a-08f0-4737-9e8c-148ce897a09c">
      <Url>https://idbg.sharepoint.com/teams/EZ-BR-LON/BR-L1328/_layouts/15/DocIdRedir.aspx?ID=EZSHARE-856494850-1041</Url>
      <Description>EZSHARE-856494850-1041</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51827D60-073B-423F-8D9E-EBBDD6F904AB}"/>
</file>

<file path=customXml/itemProps2.xml><?xml version="1.0" encoding="utf-8"?>
<ds:datastoreItem xmlns:ds="http://schemas.openxmlformats.org/officeDocument/2006/customXml" ds:itemID="{1453CA38-D184-4648-A1D5-B3822AD59D63}"/>
</file>

<file path=customXml/itemProps3.xml><?xml version="1.0" encoding="utf-8"?>
<ds:datastoreItem xmlns:ds="http://schemas.openxmlformats.org/officeDocument/2006/customXml" ds:itemID="{C4CBEF4C-D4FD-4745-A568-679E72B2A0B0}"/>
</file>

<file path=customXml/itemProps4.xml><?xml version="1.0" encoding="utf-8"?>
<ds:datastoreItem xmlns:ds="http://schemas.openxmlformats.org/officeDocument/2006/customXml" ds:itemID="{78B3B07F-C3F5-4748-94D1-952295AE5D81}"/>
</file>

<file path=customXml/itemProps5.xml><?xml version="1.0" encoding="utf-8"?>
<ds:datastoreItem xmlns:ds="http://schemas.openxmlformats.org/officeDocument/2006/customXml" ds:itemID="{02D8DEA5-6106-4017-B632-3AFDBE867388}"/>
</file>

<file path=customXml/itemProps6.xml><?xml version="1.0" encoding="utf-8"?>
<ds:datastoreItem xmlns:ds="http://schemas.openxmlformats.org/officeDocument/2006/customXml" ds:itemID="{A9BEE118-C0CD-4705-9934-7BF0104C54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3-Detalhe Plano de Aquisições</vt:lpstr>
      <vt:lpstr>Instruções</vt:lpstr>
      <vt:lpstr>Taxa Câmbio</vt:lpstr>
      <vt:lpstr>'3-Detalhe Plano de Aquisições'!Print_Area</vt:lpstr>
      <vt:lpstr>Instruções!Status</vt:lpstr>
      <vt:lpstr>Status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Maderson Furtado</dc:creator>
  <cp:keywords/>
  <cp:lastModifiedBy>Perez, Marcisgley Vieira</cp:lastModifiedBy>
  <cp:lastPrinted>2021-08-23T17:20:19Z</cp:lastPrinted>
  <dcterms:created xsi:type="dcterms:W3CDTF">2011-03-30T14:45:37Z</dcterms:created>
  <dcterms:modified xsi:type="dcterms:W3CDTF">2021-09-09T12:42:52Z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119;#SECONDARY EDUCATION|cfb8a40d-4cb8-4738-bf76-64ceace56185</vt:lpwstr>
  </property>
  <property fmtid="{D5CDD505-2E9C-101B-9397-08002B2CF9AE}" pid="13" name="Fund IDB">
    <vt:lpwstr>33;#ORC|c028a4b2-ad8b-4cf4-9cac-a2ae6a778e23</vt:lpwstr>
  </property>
  <property fmtid="{D5CDD505-2E9C-101B-9397-08002B2CF9AE}" pid="14" name="Sector IDB">
    <vt:lpwstr>83;#EDUCATION|e61db9d8-dcb9-423f-a737-53d6e603e7c4</vt:lpwstr>
  </property>
  <property fmtid="{D5CDD505-2E9C-101B-9397-08002B2CF9AE}" pid="15" name="_dlc_DocIdItemGuid">
    <vt:lpwstr>3f480928-5948-4329-bca9-bab708c21492</vt:lpwstr>
  </property>
  <property fmtid="{D5CDD505-2E9C-101B-9397-08002B2CF9AE}" pid="16" name="Disclosure Activity">
    <vt:lpwstr>Procurement Plan</vt:lpwstr>
  </property>
  <property fmtid="{D5CDD505-2E9C-101B-9397-08002B2CF9AE}" pid="18" name="ContentTypeId">
    <vt:lpwstr>0x0101001A458A224826124E8B45B1D613300CFC00393928B3A7E1024B9AE7BC03818962E3</vt:lpwstr>
  </property>
  <property fmtid="{D5CDD505-2E9C-101B-9397-08002B2CF9AE}" pid="19" name="Series Operations IDB">
    <vt:lpwstr/>
  </property>
</Properties>
</file>