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PA AGOSTO 2019\"/>
    </mc:Choice>
  </mc:AlternateContent>
  <bookViews>
    <workbookView xWindow="52" yWindow="0" windowWidth="20474" windowHeight="3652" activeTab="1"/>
  </bookViews>
  <sheets>
    <sheet name="1-Estrutura do Projecto" sheetId="3" r:id="rId1"/>
    <sheet name="2-Resumo Plan de Aquisições" sheetId="2" r:id="rId2"/>
    <sheet name="3-Detalhe Plano de Aquisições" sheetId="1" r:id="rId3"/>
    <sheet name="Instruções" sheetId="4" r:id="rId4"/>
    <sheet name="Cotação USD" sheetId="5" r:id="rId5"/>
  </sheets>
  <definedNames>
    <definedName name="_xlnm._FilterDatabase" localSheetId="3" hidden="1">Instruções!$A$63:$B$70</definedName>
    <definedName name="_xlnm.Print_Area" localSheetId="2">'3-Detalhe Plano de Aquisições'!$A$2:$U$135</definedName>
    <definedName name="Status" localSheetId="3">Instruções!$B$24:$B$37</definedName>
    <definedName name="Status">Instruções!$B$24:$B$37</definedName>
  </definedNames>
  <calcPr calcId="152511"/>
</workbook>
</file>

<file path=xl/calcChain.xml><?xml version="1.0" encoding="utf-8"?>
<calcChain xmlns="http://schemas.openxmlformats.org/spreadsheetml/2006/main">
  <c r="C34" i="2" l="1"/>
  <c r="C33" i="2"/>
  <c r="C32" i="2"/>
  <c r="C31" i="2"/>
  <c r="L83" i="1"/>
  <c r="J83" i="1"/>
  <c r="I83" i="1"/>
  <c r="B31" i="2" l="1"/>
  <c r="L65" i="1"/>
  <c r="J65" i="1"/>
  <c r="I65" i="1"/>
  <c r="I64" i="1"/>
  <c r="J64" i="1"/>
  <c r="J82" i="1"/>
  <c r="L82" i="1"/>
  <c r="L64" i="1" l="1"/>
  <c r="I92" i="1" l="1"/>
  <c r="D22" i="2"/>
  <c r="D23" i="2"/>
  <c r="D24" i="2"/>
  <c r="D21" i="2"/>
  <c r="H134" i="1" l="1"/>
  <c r="T134" i="1"/>
  <c r="K133" i="1"/>
  <c r="I132" i="1"/>
  <c r="G131" i="1"/>
  <c r="G129" i="1"/>
  <c r="G128" i="1"/>
  <c r="G134" i="1" s="1"/>
  <c r="I112" i="1"/>
  <c r="I113" i="1"/>
  <c r="I111" i="1"/>
  <c r="I110" i="1"/>
  <c r="I109" i="1"/>
  <c r="I101" i="1"/>
  <c r="I100" i="1"/>
  <c r="I99" i="1"/>
  <c r="I98" i="1"/>
  <c r="I96" i="1"/>
  <c r="I94" i="1"/>
  <c r="I93" i="1"/>
  <c r="I91" i="1"/>
  <c r="I90" i="1"/>
  <c r="I89" i="1"/>
  <c r="I88" i="1"/>
  <c r="I81" i="1"/>
  <c r="L81" i="1" s="1"/>
  <c r="I80" i="1"/>
  <c r="I79" i="1"/>
  <c r="I78" i="1"/>
  <c r="I77" i="1"/>
  <c r="I73" i="1"/>
  <c r="I71" i="1"/>
  <c r="H71" i="1"/>
  <c r="I63" i="1"/>
  <c r="I62" i="1"/>
  <c r="I61" i="1"/>
  <c r="I60" i="1"/>
  <c r="I59" i="1"/>
  <c r="I58" i="1"/>
  <c r="I57" i="1"/>
  <c r="L57" i="1" s="1"/>
  <c r="I55" i="1"/>
  <c r="I53" i="1"/>
  <c r="I52" i="1"/>
  <c r="I48" i="1"/>
  <c r="I40" i="1"/>
  <c r="I34" i="1"/>
  <c r="J34" i="1" s="1"/>
  <c r="I33" i="1"/>
  <c r="L28" i="1"/>
  <c r="J28" i="1"/>
  <c r="I30" i="1"/>
  <c r="L30" i="1" s="1"/>
  <c r="I114" i="1" l="1"/>
  <c r="I133" i="1"/>
  <c r="K132" i="1"/>
  <c r="J57" i="1"/>
  <c r="J81" i="1"/>
  <c r="L34" i="1"/>
  <c r="J30" i="1"/>
  <c r="J58" i="1"/>
  <c r="L58" i="1"/>
  <c r="J59" i="1"/>
  <c r="L59" i="1"/>
  <c r="J60" i="1"/>
  <c r="L60" i="1"/>
  <c r="J61" i="1"/>
  <c r="L61" i="1"/>
  <c r="J62" i="1"/>
  <c r="L62" i="1"/>
  <c r="J63" i="1"/>
  <c r="L63" i="1"/>
  <c r="I14" i="1"/>
  <c r="I24" i="1" l="1"/>
  <c r="I15" i="1" l="1"/>
  <c r="I16" i="1"/>
  <c r="I17" i="1"/>
  <c r="I18" i="1"/>
  <c r="I19" i="1"/>
  <c r="I20" i="1"/>
  <c r="I21" i="1"/>
  <c r="I22" i="1"/>
  <c r="L111" i="1" l="1"/>
  <c r="J111" i="1"/>
  <c r="J110" i="1" l="1"/>
  <c r="L110" i="1"/>
  <c r="J112" i="1"/>
  <c r="L112" i="1"/>
  <c r="L109" i="1"/>
  <c r="J109" i="1"/>
  <c r="J113" i="1"/>
  <c r="L113" i="1"/>
  <c r="J80" i="1" l="1"/>
  <c r="L80" i="1"/>
  <c r="H70" i="1"/>
  <c r="H56" i="1"/>
  <c r="J53" i="1"/>
  <c r="H42" i="1"/>
  <c r="H41" i="1"/>
  <c r="J33" i="1" l="1"/>
  <c r="I32" i="1"/>
  <c r="L32" i="1" s="1"/>
  <c r="I31" i="1"/>
  <c r="L31" i="1" s="1"/>
  <c r="J27" i="1"/>
  <c r="I23" i="1"/>
  <c r="T35" i="1"/>
  <c r="T65" i="1"/>
  <c r="T83" i="1"/>
  <c r="T114" i="1"/>
  <c r="I35" i="1" l="1"/>
  <c r="L33" i="1"/>
  <c r="J32" i="1"/>
  <c r="J31" i="1"/>
  <c r="J42" i="1"/>
  <c r="L42" i="1"/>
  <c r="I127" i="1"/>
  <c r="L53" i="1" l="1"/>
  <c r="L54" i="1"/>
  <c r="L55" i="1"/>
  <c r="L50" i="1"/>
  <c r="L51" i="1"/>
  <c r="G135" i="1" l="1"/>
  <c r="J55" i="1"/>
  <c r="J71" i="1" l="1"/>
  <c r="L71" i="1"/>
  <c r="J54" i="1"/>
  <c r="J51" i="1" l="1"/>
  <c r="L74" i="1" l="1"/>
  <c r="L76" i="1" l="1"/>
  <c r="J74" i="1"/>
  <c r="J70" i="1"/>
  <c r="L52" i="1" l="1"/>
  <c r="L70" i="1"/>
  <c r="J75" i="1"/>
  <c r="J76" i="1"/>
  <c r="L75" i="1"/>
  <c r="L92" i="1" l="1"/>
  <c r="I131" i="1"/>
  <c r="K131" i="1"/>
  <c r="J40" i="1"/>
  <c r="L79" i="1"/>
  <c r="J79" i="1"/>
  <c r="L78" i="1"/>
  <c r="J78" i="1"/>
  <c r="L77" i="1"/>
  <c r="J77" i="1"/>
  <c r="I122" i="1" l="1"/>
  <c r="K122" i="1"/>
  <c r="L108" i="1"/>
  <c r="J108" i="1"/>
  <c r="J106" i="1"/>
  <c r="J107" i="1"/>
  <c r="J52" i="1"/>
  <c r="D16" i="2" l="1"/>
  <c r="D14" i="2"/>
  <c r="D25" i="2"/>
  <c r="B25" i="2"/>
  <c r="J105" i="1" l="1"/>
  <c r="L105" i="1"/>
  <c r="L97" i="1"/>
  <c r="J97" i="1"/>
  <c r="L106" i="1"/>
  <c r="L99" i="1"/>
  <c r="L88" i="1"/>
  <c r="J88" i="1"/>
  <c r="J99" i="1" l="1"/>
  <c r="I128" i="1" l="1"/>
  <c r="L107" i="1" l="1"/>
  <c r="I130" i="1" l="1"/>
  <c r="K130" i="1"/>
  <c r="K128" i="1"/>
  <c r="I129" i="1"/>
  <c r="I134" i="1" s="1"/>
  <c r="K129" i="1"/>
  <c r="C25" i="2" l="1"/>
  <c r="I125" i="1"/>
  <c r="I126" i="1"/>
  <c r="K120" i="1" l="1"/>
  <c r="K121" i="1"/>
  <c r="K123" i="1"/>
  <c r="K124" i="1"/>
  <c r="K125" i="1"/>
  <c r="K126" i="1"/>
  <c r="K127" i="1"/>
  <c r="K134" i="1" s="1"/>
  <c r="I120" i="1"/>
  <c r="I121" i="1"/>
  <c r="I123" i="1"/>
  <c r="I124" i="1"/>
  <c r="K119" i="1"/>
  <c r="I119" i="1"/>
  <c r="L89" i="1"/>
  <c r="L90" i="1"/>
  <c r="L91" i="1"/>
  <c r="L93" i="1"/>
  <c r="L94" i="1"/>
  <c r="L95" i="1"/>
  <c r="L98" i="1"/>
  <c r="L96" i="1"/>
  <c r="L100" i="1"/>
  <c r="L101" i="1"/>
  <c r="L102" i="1"/>
  <c r="L103" i="1"/>
  <c r="L104" i="1"/>
  <c r="J104" i="1"/>
  <c r="J89" i="1"/>
  <c r="J114" i="1" s="1"/>
  <c r="J90" i="1"/>
  <c r="J91" i="1"/>
  <c r="J92" i="1"/>
  <c r="J93" i="1"/>
  <c r="J94" i="1"/>
  <c r="J95" i="1"/>
  <c r="J98" i="1"/>
  <c r="J96" i="1"/>
  <c r="J100" i="1"/>
  <c r="J101" i="1"/>
  <c r="J102" i="1"/>
  <c r="J103" i="1"/>
  <c r="B32" i="2" s="1"/>
  <c r="L72" i="1"/>
  <c r="J72" i="1"/>
  <c r="L73" i="1"/>
  <c r="J73" i="1"/>
  <c r="L41" i="1"/>
  <c r="L43" i="1"/>
  <c r="L44" i="1"/>
  <c r="L45" i="1"/>
  <c r="L46" i="1"/>
  <c r="L47" i="1"/>
  <c r="L48" i="1"/>
  <c r="L49" i="1"/>
  <c r="L56" i="1"/>
  <c r="J43" i="1"/>
  <c r="J44" i="1"/>
  <c r="J45" i="1"/>
  <c r="J46" i="1"/>
  <c r="J47" i="1"/>
  <c r="J48" i="1"/>
  <c r="J49" i="1"/>
  <c r="J50" i="1"/>
  <c r="J56" i="1"/>
  <c r="J41" i="1"/>
  <c r="L40" i="1"/>
  <c r="B34" i="2" l="1"/>
  <c r="B12" i="2"/>
  <c r="B33" i="2"/>
  <c r="L114" i="1"/>
  <c r="C12" i="2"/>
  <c r="H135" i="1"/>
  <c r="B13" i="2"/>
  <c r="B17" i="2" s="1"/>
  <c r="C13" i="2"/>
  <c r="C17" i="2" s="1"/>
  <c r="K135" i="1" l="1"/>
  <c r="C15" i="2" s="1"/>
  <c r="I135" i="1"/>
  <c r="B15" i="2" s="1"/>
  <c r="D33" i="2"/>
  <c r="D12" i="2"/>
  <c r="D32" i="2"/>
  <c r="D13" i="2"/>
  <c r="D17" i="2" s="1"/>
  <c r="D34" i="2"/>
  <c r="L24" i="1"/>
  <c r="L25" i="1"/>
  <c r="L26" i="1"/>
  <c r="L27" i="1"/>
  <c r="L29" i="1"/>
  <c r="J22" i="1"/>
  <c r="J24" i="1"/>
  <c r="J25" i="1"/>
  <c r="J26" i="1"/>
  <c r="J29" i="1"/>
  <c r="J15" i="1"/>
  <c r="J16" i="1"/>
  <c r="J17" i="1"/>
  <c r="J18" i="1"/>
  <c r="J19" i="1"/>
  <c r="J20" i="1"/>
  <c r="J21" i="1"/>
  <c r="J14" i="1"/>
  <c r="L15" i="1"/>
  <c r="L16" i="1"/>
  <c r="L17" i="1"/>
  <c r="L18" i="1"/>
  <c r="L19" i="1"/>
  <c r="L20" i="1"/>
  <c r="L21" i="1"/>
  <c r="L22" i="1"/>
  <c r="L14" i="1"/>
  <c r="D15" i="2" l="1"/>
  <c r="L23" i="1"/>
  <c r="C35" i="2" s="1"/>
  <c r="J23" i="1"/>
  <c r="J35" i="1" l="1"/>
  <c r="B11" i="2" s="1"/>
  <c r="L35" i="1"/>
  <c r="C11" i="2" s="1"/>
  <c r="D11" i="2" l="1"/>
  <c r="B35" i="2"/>
  <c r="D31" i="2"/>
  <c r="D35" i="2" l="1"/>
</calcChain>
</file>

<file path=xl/sharedStrings.xml><?xml version="1.0" encoding="utf-8"?>
<sst xmlns="http://schemas.openxmlformats.org/spreadsheetml/2006/main" count="1070" uniqueCount="473">
  <si>
    <t>OBRAS</t>
  </si>
  <si>
    <t>Previsto</t>
  </si>
  <si>
    <t>3. Tipos de Gasto</t>
  </si>
  <si>
    <t>Obras</t>
  </si>
  <si>
    <t>Total</t>
  </si>
  <si>
    <t>Componente 1</t>
  </si>
  <si>
    <t>Componente 2</t>
  </si>
  <si>
    <t>Componente 3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</si>
  <si>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</si>
  <si>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</si>
  <si>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</si>
  <si>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</si>
  <si>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</si>
  <si>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</si>
  <si>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</si>
  <si>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</si>
  <si>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</si>
  <si>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</si>
  <si>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</si>
  <si>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</si>
  <si>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</si>
  <si>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</si>
  <si>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</si>
  <si>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</si>
  <si>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</si>
  <si>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</si>
  <si>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</si>
  <si>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</si>
  <si>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</si>
  <si>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</si>
  <si>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</si>
  <si>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</si>
  <si>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</si>
  <si>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</si>
  <si>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</si>
  <si>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</si>
  <si>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</si>
  <si>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</si>
  <si>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</si>
  <si>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</si>
  <si>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</si>
  <si>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</si>
  <si>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Pregão eletronico/Ata</t>
  </si>
  <si>
    <t>Procesos com 100% de contrapartida</t>
  </si>
  <si>
    <t>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</si>
  <si>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</si>
  <si>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</si>
  <si>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</si>
  <si>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</si>
  <si>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</si>
  <si>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</si>
  <si>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</si>
  <si>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</si>
  <si>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Unidade Executora*</t>
  </si>
  <si>
    <t>Montante Estimado *</t>
  </si>
  <si>
    <t>Componente/Categoria :*</t>
  </si>
  <si>
    <t>Método de Revisão (Selecionar uma das opções):*</t>
  </si>
  <si>
    <t>Datas Estimadas*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</si>
  <si>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</si>
  <si>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</si>
  <si>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</si>
  <si>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</si>
  <si>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</si>
  <si>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</si>
  <si>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</si>
  <si>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</si>
  <si>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</si>
  <si>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</si>
  <si>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</si>
  <si>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</si>
  <si>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</si>
  <si>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</si>
  <si>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</si>
  <si>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</si>
  <si>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</si>
  <si>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Exemplos</t>
  </si>
  <si>
    <t>Seleção Baseada na Qualidade e Custo (SBQC)</t>
  </si>
  <si>
    <t xml:space="preserve">Comparação de Qualificações (3 CV's) </t>
  </si>
  <si>
    <t>Comentários - para Sistema Nacional incluir modalidade de licitação</t>
  </si>
  <si>
    <t>Rejeição de todas as propostas</t>
  </si>
  <si>
    <t>Seleção Baseada na Qualidade (SBQ)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</si>
  <si>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</si>
  <si>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</si>
  <si>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</si>
  <si>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</si>
  <si>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</si>
  <si>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</si>
  <si>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</si>
  <si>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</si>
  <si>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</si>
  <si>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</si>
  <si>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</si>
  <si>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</si>
  <si>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</si>
  <si>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</si>
  <si>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</si>
  <si>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</si>
  <si>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</si>
  <si>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</si>
  <si>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</si>
  <si>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Bens</t>
  </si>
  <si>
    <t>Serviços que não são de Consultoria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</si>
  <si>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</si>
  <si>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</si>
  <si>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</si>
  <si>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</si>
  <si>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</si>
  <si>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</si>
  <si>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</si>
  <si>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</si>
  <si>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</si>
  <si>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</si>
  <si>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</si>
  <si>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</si>
  <si>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</si>
  <si>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Sim</t>
  </si>
  <si>
    <t>Programa de Aceleração do Desenvolvimento da Educação do Amazonas - PADEAM</t>
  </si>
  <si>
    <t>Contrato de Empréstimo: 2992/OC-BR</t>
  </si>
  <si>
    <t>1.1</t>
  </si>
  <si>
    <t>1.2</t>
  </si>
  <si>
    <t>1.3</t>
  </si>
  <si>
    <t>1.4</t>
  </si>
  <si>
    <t>1.5</t>
  </si>
  <si>
    <t>Estado do Amazonas da República Federativa do Brasil</t>
  </si>
  <si>
    <t>Município de Careiro Castanho</t>
  </si>
  <si>
    <t>Município de Nova Olinda do Norte</t>
  </si>
  <si>
    <t>Município de Lábrea</t>
  </si>
  <si>
    <t>Município de Urucará</t>
  </si>
  <si>
    <t>Município de Tefé</t>
  </si>
  <si>
    <t>Município de Boca do Acre</t>
  </si>
  <si>
    <t>Município de Tabatinga</t>
  </si>
  <si>
    <t>Município de Benjamim Constant</t>
  </si>
  <si>
    <t>Município de Codajás</t>
  </si>
  <si>
    <t>Município de Eirunepé</t>
  </si>
  <si>
    <t>Município de São Paulo de Olivença</t>
  </si>
  <si>
    <t>Município de Fonte Boa</t>
  </si>
  <si>
    <t>1.6</t>
  </si>
  <si>
    <t>1.7</t>
  </si>
  <si>
    <t>1.8</t>
  </si>
  <si>
    <t>1.9</t>
  </si>
  <si>
    <t>1.10</t>
  </si>
  <si>
    <t>1.11</t>
  </si>
  <si>
    <t>1.12</t>
  </si>
  <si>
    <t>Número PRISM</t>
  </si>
  <si>
    <t>Cidade de Manaus</t>
  </si>
  <si>
    <t>Cidade de Manaus e Municípios do Amazonas</t>
  </si>
  <si>
    <t>1.13</t>
  </si>
  <si>
    <t>1.14</t>
  </si>
  <si>
    <t>1.15</t>
  </si>
  <si>
    <t>Montante Contratado em R$:</t>
  </si>
  <si>
    <t>BR-3128</t>
  </si>
  <si>
    <t>BR-3615</t>
  </si>
  <si>
    <t>BR-3473</t>
  </si>
  <si>
    <t>BR-3719</t>
  </si>
  <si>
    <t>BR-3718</t>
  </si>
  <si>
    <t>BR-3720</t>
  </si>
  <si>
    <t>BR-3613</t>
  </si>
  <si>
    <t>Montante Estimado em US$ BID:</t>
  </si>
  <si>
    <t>Montante Estimado  em US$ Contrapartida:</t>
  </si>
  <si>
    <t>Data</t>
  </si>
  <si>
    <t>Taxa de Compra</t>
  </si>
  <si>
    <t>Aquisição de equipamentos de Tecnologia da Informação (Lote 1)</t>
  </si>
  <si>
    <t>Aquisição de equipamentos de Tecnologia da Informação (Lote 2)</t>
  </si>
  <si>
    <t>Aquisição de mobiliário e equipamentos UG-PADEAM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</si>
  <si>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</si>
  <si>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</si>
  <si>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</si>
  <si>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</si>
  <si>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</si>
  <si>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</si>
  <si>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</si>
  <si>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</si>
  <si>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</si>
  <si>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</si>
  <si>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</si>
  <si>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Antena parabólica; Rádio Transmissor;  roteador satélite</t>
  </si>
  <si>
    <t xml:space="preserve">MICROCOMPUTADOR, CÂMERA  WEBCAM HD, IMPRESSORA </t>
  </si>
  <si>
    <t>Sistema: Windows 8, 64 bits; Versão: Em português, fornecido com CD de instalação e licença.</t>
  </si>
  <si>
    <t>Computador de rede de dados com solução integrada de roteamento e segurança , Switch.</t>
  </si>
  <si>
    <t>Moveis para Adm Padeam</t>
  </si>
  <si>
    <t>Aplicação das provas SADEAM 2015</t>
  </si>
  <si>
    <t xml:space="preserve">Aplicação das provas SADEAM / TIKUNA </t>
  </si>
  <si>
    <t>Locação de veículo</t>
  </si>
  <si>
    <t>3.1</t>
  </si>
  <si>
    <t>3.2</t>
  </si>
  <si>
    <t>3.3</t>
  </si>
  <si>
    <t>3.4</t>
  </si>
  <si>
    <t>3.5</t>
  </si>
  <si>
    <t>011.40129/2014</t>
  </si>
  <si>
    <t>BR-11558</t>
  </si>
  <si>
    <t>BR-11833</t>
  </si>
  <si>
    <t>011.10655/2015</t>
  </si>
  <si>
    <t>011.30992/2016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</si>
  <si>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</si>
  <si>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</si>
  <si>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</si>
  <si>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</si>
  <si>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</si>
  <si>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</si>
  <si>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</si>
  <si>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</si>
  <si>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</si>
  <si>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</si>
  <si>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</si>
  <si>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</si>
  <si>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</si>
  <si>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</si>
  <si>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</si>
  <si>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</si>
  <si>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</si>
  <si>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</si>
  <si>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Supervisão de obras</t>
  </si>
  <si>
    <t>Consultoria reformulação projeto reforço e correção de fluxo escolar</t>
  </si>
  <si>
    <t>Consultoria para desenho sistema de coaching para docentes e gestores</t>
  </si>
  <si>
    <t>Avaliação de impacto  (linha de base)</t>
  </si>
  <si>
    <t>Avaliação ensino integral (modelo e linha de base)</t>
  </si>
  <si>
    <t>Consultoria para implantação do projeto reforço e correção de fluxo escolar</t>
  </si>
  <si>
    <t>Consultoria para implantação do sistema de coaching para docentes e gestores</t>
  </si>
  <si>
    <t>Desenvolvimento AVA</t>
  </si>
  <si>
    <t>011.11014/2015</t>
  </si>
  <si>
    <t>011.25268/2014</t>
  </si>
  <si>
    <t>011.08654/2015</t>
  </si>
  <si>
    <t>011.08655/2015</t>
  </si>
  <si>
    <t>011.30775/2016</t>
  </si>
  <si>
    <t>011.10657.2015</t>
  </si>
  <si>
    <t>011.24162.2015</t>
  </si>
  <si>
    <t>011.08657.2015</t>
  </si>
  <si>
    <t>011.28587.2015</t>
  </si>
  <si>
    <t>011.28581.2015</t>
  </si>
  <si>
    <t>011.20446.2015</t>
  </si>
  <si>
    <t>011.32434.2015</t>
  </si>
  <si>
    <t>5.1</t>
  </si>
  <si>
    <t>5.2</t>
  </si>
  <si>
    <t>5.3</t>
  </si>
  <si>
    <t>5.4</t>
  </si>
  <si>
    <t>5.5</t>
  </si>
  <si>
    <t>Administração do Projeto</t>
  </si>
  <si>
    <t>BR-3614</t>
  </si>
  <si>
    <t>BR-11557</t>
  </si>
  <si>
    <t>BR-11555</t>
  </si>
  <si>
    <t>BR-11556</t>
  </si>
  <si>
    <t>BR-11559</t>
  </si>
  <si>
    <t>5.6</t>
  </si>
  <si>
    <t>5.7</t>
  </si>
  <si>
    <t>5.8</t>
  </si>
  <si>
    <t>5.9</t>
  </si>
  <si>
    <t>Desenho da avaliação de impacto CEMEAM</t>
  </si>
  <si>
    <t>Desenho Estrutura Unidade Analises Estatisticas Educacionais</t>
  </si>
  <si>
    <t>Consultoria Individual para acompanhamento e implementação da ferramenta Google</t>
  </si>
  <si>
    <t>Customizaçao, implantacao, treinamento e suporte SIGPRO</t>
  </si>
  <si>
    <t>011.17120/2015</t>
  </si>
  <si>
    <t>011.08677/2015</t>
  </si>
  <si>
    <t>011.16871.2015</t>
  </si>
  <si>
    <t>011.24163.2015</t>
  </si>
  <si>
    <t>011.27837/2016</t>
  </si>
  <si>
    <t>011.32439/2015</t>
  </si>
  <si>
    <t>BR-11563</t>
  </si>
  <si>
    <t>BR-11560</t>
  </si>
  <si>
    <t>BR-11723</t>
  </si>
  <si>
    <t>BR-11561</t>
  </si>
  <si>
    <t>BR-11562</t>
  </si>
  <si>
    <t>C.I. Marcelo Estevão Valente de Albuquerque Coelho</t>
  </si>
  <si>
    <t>C.I. Marcos Rafhael Bezerra Azevedo</t>
  </si>
  <si>
    <t>C.I. Customização SIGPRO - Jandira Virginia Fernandes e Silva</t>
  </si>
  <si>
    <t>C.I. Ricardo Alexandre Hardt</t>
  </si>
  <si>
    <t>PADEAM</t>
  </si>
  <si>
    <t>Consultoria de apoio a Engenharia</t>
  </si>
  <si>
    <t>Total Consultoria (pessoa Jurídica e física)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</si>
  <si>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</t>
    </r>
    <r>
      <rPr>
        <b/>
        <u/>
        <sz val="10"/>
        <color rgb="FFFF0000"/>
        <rFont val="Calibri"/>
        <family val="2"/>
      </rPr>
      <t>Só poderá existir um Coordenador que "coordene" e envie o Plano de Aquisições ao Banco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</si>
  <si>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t>5.10</t>
  </si>
  <si>
    <t>5.11</t>
  </si>
  <si>
    <t>Consultoria individual para prestação de serviços de apoio e assessoramento técnico especializado em aspectos financeiros, contábeis e institucionais à  UGP</t>
  </si>
  <si>
    <t>03 veículos</t>
  </si>
  <si>
    <t>Elaboração Projeto Executivo para adaptação das escolas Regulares em Tempo Integral</t>
  </si>
  <si>
    <t>4.19</t>
  </si>
  <si>
    <t>4.20</t>
  </si>
  <si>
    <t>Consultoria para realização da avaliação intermediária do Programa</t>
  </si>
  <si>
    <t xml:space="preserve"> Cotação do dólar </t>
  </si>
  <si>
    <r>
      <t>1</t>
    </r>
    <r>
      <rPr>
        <sz val="11"/>
        <color theme="1"/>
        <rFont val="Arial"/>
        <family val="2"/>
      </rPr>
      <t>° Adiantamento</t>
    </r>
  </si>
  <si>
    <t>Equipamentos tecnologicos para a TV CULTURA DO AMAZONAS</t>
  </si>
  <si>
    <t>Componente 4 - Administração do Projeto</t>
  </si>
  <si>
    <r>
      <t xml:space="preserve">Componente 1 - </t>
    </r>
    <r>
      <rPr>
        <sz val="10"/>
        <rFont val="Calibri"/>
        <family val="2"/>
      </rPr>
      <t>Ampliação da cobertura da educação básica</t>
    </r>
  </si>
  <si>
    <r>
      <t xml:space="preserve">Componente 2 - </t>
    </r>
    <r>
      <rPr>
        <sz val="10"/>
        <rFont val="Calibri"/>
        <family val="2"/>
      </rPr>
      <t xml:space="preserve">Melhoria da progressão, conclusão e qualidade da educação básica </t>
    </r>
  </si>
  <si>
    <r>
      <t xml:space="preserve">Componente 3 - </t>
    </r>
    <r>
      <rPr>
        <sz val="10"/>
        <rFont val="Calibri"/>
        <family val="2"/>
      </rPr>
      <t>Gestão, monitoramento e avaliação da rede escolar</t>
    </r>
  </si>
  <si>
    <t>PRODAM</t>
  </si>
  <si>
    <t>Secretaria de Estado de Educação e Qualidade do Ensino (SEDUC)</t>
  </si>
  <si>
    <t>4.21</t>
  </si>
  <si>
    <t>011.20749/2016</t>
  </si>
  <si>
    <t>Montante Financiado pelo Banco (USD$)</t>
  </si>
  <si>
    <t>Montante Contrapartida (USD$)</t>
  </si>
  <si>
    <t>Montante Total  do Projeto (Incluindo Contraparte) (USD$)</t>
  </si>
  <si>
    <t>Montante Financiado pelo Banco  (USD$)</t>
  </si>
  <si>
    <t>Montante Contrapartida  (USD$)</t>
  </si>
  <si>
    <t>Montante Total do Projeto (Incluindo Contraparte)  (USD$)</t>
  </si>
  <si>
    <t>PA por Componentes</t>
  </si>
  <si>
    <t>Montante Total  (USD$)</t>
  </si>
  <si>
    <t>Construção da nova sede do CEMEAM</t>
  </si>
  <si>
    <t>Hospedagem, suporte e manutençao SIGPRO/PADEAM</t>
  </si>
  <si>
    <t>Desenvolvimento, implantação, treinamento para uso e manutenção de SIGEAM/SEDUC</t>
  </si>
  <si>
    <t>Licitação em Curso</t>
  </si>
  <si>
    <t>Seleção em Curso</t>
  </si>
  <si>
    <t>Adjudicado/Homologado</t>
  </si>
  <si>
    <t>Contrato Suspenso</t>
  </si>
  <si>
    <t>Contrato Celebrado</t>
  </si>
  <si>
    <t>2.13</t>
  </si>
  <si>
    <t xml:space="preserve">TV, MICROFONE, ESTABILIZADOR  NO BREAK, ARMÁRIO DE AÇO </t>
  </si>
  <si>
    <t>incluíndo a reforma dos espaços administrativos da sede da SEDUC</t>
  </si>
  <si>
    <t xml:space="preserve">Elaboração de projeto Executivo para construção da nova sede do Centro de Mídias </t>
  </si>
  <si>
    <t>3.6</t>
  </si>
  <si>
    <t>3.7</t>
  </si>
  <si>
    <t>Contratação de Empresa de Banda Larga Fixa para a UG-PADEAM</t>
  </si>
  <si>
    <t>Contratação de Empresa especializada em digitalização, organização e arquivamento de Documentos da UG-PADEAM</t>
  </si>
  <si>
    <t>5.12</t>
  </si>
  <si>
    <t>5.13</t>
  </si>
  <si>
    <t>Consultoria individual especializada para prestar assessoria técnica, orientar, assistir e apoiar a UGP/PADEAM, nos aspectos de engenharia e aquisições</t>
  </si>
  <si>
    <t>Consultoria individual para prestação de serviços de apoio e assessoramento técnico especializado nos aspectos pedagogicos do Programa</t>
  </si>
  <si>
    <t>SN</t>
  </si>
  <si>
    <t>TIKUNA [BASE CURRICULAR INDIGENA, MATRIZ REFERÊNCIA, ELABORAÇÃO DOS ITENS, ITENS PARA PRÉ-TESTAGEM, PRÉ-TESTAGEM]</t>
  </si>
  <si>
    <t xml:space="preserve">Piloto das provas SADEAM/TIKUNA </t>
  </si>
  <si>
    <t>Piloto das provas SADEAM</t>
  </si>
  <si>
    <t>[ITENS E PRÉ-TESTAGEM SADEAM: CONSTRUÇÃO ITENS; PRÉ-TESTAGEM, BANCO DE ITENS SELECIONADOS PARA APLICAÇÃO]</t>
  </si>
  <si>
    <t>3.8</t>
  </si>
  <si>
    <t>3.9</t>
  </si>
  <si>
    <t>3.10</t>
  </si>
  <si>
    <t>Novo Processo</t>
  </si>
  <si>
    <t>Projeto BR-L1328</t>
  </si>
  <si>
    <t>Adaptação de 17 Escolas Regulares em Tempo Integral</t>
  </si>
  <si>
    <t>Elaboração Projeto Executivo para adaptação de escolas Regulares em Tempo Integral</t>
  </si>
  <si>
    <t>Supervisão de Obras  para adaptação de escolas Regulares em Tempo Integral</t>
  </si>
  <si>
    <t>Consultoria individual para prestação de serviços de apoio e assessoramento técnico em aspectos de planejamento e aquisições à UGP</t>
  </si>
  <si>
    <t>Aquisição de veículo</t>
  </si>
  <si>
    <t>Adm Padeam</t>
  </si>
  <si>
    <t>Aquisição de equipamentos de processamento de dados para UG-PADEAM</t>
  </si>
  <si>
    <t>Microcomputador e Notebook</t>
  </si>
  <si>
    <t>Aquisição de mobiliário para UG-PADEAM</t>
  </si>
  <si>
    <t>Móveis escritório</t>
  </si>
  <si>
    <t>2.14</t>
  </si>
  <si>
    <t>2.15</t>
  </si>
  <si>
    <t>1.16</t>
  </si>
  <si>
    <t>2.16</t>
  </si>
  <si>
    <t>Aquisição de servidor de rede para a UGP/PADEAM</t>
  </si>
  <si>
    <t>Computador tipo Servidor de Rede, Nobreak, Sistema Operacional de Rede, Rack e Path Panel</t>
  </si>
  <si>
    <t>2.17</t>
  </si>
  <si>
    <t>Aquisição de mobiliário e equipamentos CETI's 9,10, 11 e 12</t>
  </si>
  <si>
    <t>2.12</t>
  </si>
  <si>
    <t>Aquisição de mobiliário e equipamentos CETI's 4, 5,6,7 e 8</t>
  </si>
  <si>
    <t>Atualização: Prévia N.º 5</t>
  </si>
  <si>
    <t>Construção de CETI 1</t>
  </si>
  <si>
    <t>Construção de CETI 2</t>
  </si>
  <si>
    <t>Construção de CETI 3</t>
  </si>
  <si>
    <t>Construção de CETI 4</t>
  </si>
  <si>
    <t>Construção de CETI 5</t>
  </si>
  <si>
    <t>Construção de CETI 6</t>
  </si>
  <si>
    <t>Construção de CETI 7</t>
  </si>
  <si>
    <t>Construção de CETI 8</t>
  </si>
  <si>
    <t>Construção de CETI 9</t>
  </si>
  <si>
    <t>Ocultar</t>
  </si>
  <si>
    <r>
      <t xml:space="preserve">Método 
</t>
    </r>
    <r>
      <rPr>
        <b/>
        <i/>
        <sz val="11"/>
        <color indexed="9"/>
        <rFont val="Calibri"/>
        <family val="2"/>
      </rPr>
      <t>(Selecionar uma das Opções)</t>
    </r>
    <r>
      <rPr>
        <b/>
        <sz val="11"/>
        <color indexed="9"/>
        <rFont val="Calibri"/>
        <family val="2"/>
      </rPr>
      <t>:*</t>
    </r>
  </si>
  <si>
    <t>Construção de CETI 13</t>
  </si>
  <si>
    <t>Construção de CETI 12</t>
  </si>
  <si>
    <t>Construção de CETI 11</t>
  </si>
  <si>
    <t>Construção de CETI 10</t>
  </si>
  <si>
    <t>Cidade de Manaus/Zona Norte</t>
  </si>
  <si>
    <t>1.17</t>
  </si>
  <si>
    <t xml:space="preserve">    Componente/Categoria :*</t>
  </si>
  <si>
    <t>Aquisição Cancelada</t>
  </si>
  <si>
    <t>Aquisição/Processo Cancelado</t>
  </si>
  <si>
    <t>Nova Aquisição/Prevista</t>
  </si>
  <si>
    <t>Municípios do Amazonas</t>
  </si>
  <si>
    <t>Construção de 06 (seis) CETIs de tipologia para 12 salas</t>
  </si>
  <si>
    <t>1.18</t>
  </si>
  <si>
    <t>3.11</t>
  </si>
  <si>
    <t>3.12</t>
  </si>
  <si>
    <t>Sistema de Avaliação do Desempenho Educacional do Amazonas - SADEAM 2019</t>
  </si>
  <si>
    <t>TRANSVERSAL</t>
  </si>
  <si>
    <t>Contratação direta</t>
  </si>
  <si>
    <t xml:space="preserve">Consultoria para avaliação e desenho de proposta pedagógica e operativa de educação de tempo integral no ensino médio </t>
  </si>
  <si>
    <t>Consultoria para revisão, análise e implantação de novos fluxos e procedimentos para os principais macroprocessos da rede estadual de educaçao do Amazonas</t>
  </si>
  <si>
    <t>Consultoria para prestação de serviços de mão de obra com suporte e apoio técnico operacional para UG-PADEAM</t>
  </si>
  <si>
    <t>31/06/2019</t>
  </si>
  <si>
    <t>4.23</t>
  </si>
  <si>
    <t>4.24</t>
  </si>
  <si>
    <t>4.25</t>
  </si>
  <si>
    <t>4.26</t>
  </si>
  <si>
    <t>Estudos e Projetos para implantação de sistema de energia fotovoltaica nos CETI's</t>
  </si>
  <si>
    <t>Supervisão das obras de 06 CETI's de 12 salas</t>
  </si>
  <si>
    <t>Elaboração de projetos executivos e complementares para conclusão das obras e serviços do CETI do Município de Fonte Boa</t>
  </si>
  <si>
    <t>Elaboração de Projeto Executivo para reforma e adequação da sede da FUNTEC-AM</t>
  </si>
  <si>
    <t>4.22</t>
  </si>
  <si>
    <r>
      <t xml:space="preserve">Método 
</t>
    </r>
    <r>
      <rPr>
        <b/>
        <i/>
        <sz val="11"/>
        <color theme="0"/>
        <rFont val="Calibri"/>
        <family val="2"/>
      </rPr>
      <t>(Selecionar uma das Opções)</t>
    </r>
    <r>
      <rPr>
        <b/>
        <sz val="11"/>
        <color theme="0"/>
        <rFont val="Calibri"/>
        <family val="2"/>
      </rPr>
      <t>:*</t>
    </r>
  </si>
  <si>
    <t>C.I. Maderson da Rocha Furtado</t>
  </si>
  <si>
    <t>C.I. Elisangela da Silva Bernardo</t>
  </si>
  <si>
    <t>Unidade de Gerenciamento do PADEAM</t>
  </si>
  <si>
    <t>4. Componentes (MATRIZ)</t>
  </si>
  <si>
    <r>
      <t xml:space="preserve">Componente 1 - </t>
    </r>
    <r>
      <rPr>
        <i/>
        <sz val="12"/>
        <rFont val="Calibri"/>
        <family val="2"/>
      </rPr>
      <t>Ampliação da cobertura da educação básica</t>
    </r>
  </si>
  <si>
    <r>
      <t xml:space="preserve">Componente 2 - </t>
    </r>
    <r>
      <rPr>
        <i/>
        <sz val="12"/>
        <rFont val="Calibri"/>
        <family val="2"/>
      </rPr>
      <t xml:space="preserve">Melhoria da progressão, conclusão e qualidade da educação básica </t>
    </r>
  </si>
  <si>
    <r>
      <t xml:space="preserve">Componente 3 - </t>
    </r>
    <r>
      <rPr>
        <i/>
        <sz val="12"/>
        <rFont val="Calibri"/>
        <family val="2"/>
      </rPr>
      <t>Gestão, monitoramento e avaliação da rede escolar</t>
    </r>
  </si>
  <si>
    <r>
      <rPr>
        <sz val="12"/>
        <rFont val="Calibri"/>
        <family val="2"/>
      </rPr>
      <t xml:space="preserve">Componente 4 </t>
    </r>
    <r>
      <rPr>
        <i/>
        <sz val="12"/>
        <rFont val="Calibri"/>
        <family val="2"/>
      </rPr>
      <t>- Administração do Projeto</t>
    </r>
  </si>
  <si>
    <r>
      <t xml:space="preserve">Capacitação </t>
    </r>
    <r>
      <rPr>
        <sz val="12"/>
        <color rgb="FFFF0000"/>
        <rFont val="Calibri"/>
        <family val="2"/>
        <scheme val="minor"/>
      </rPr>
      <t>(à definir)</t>
    </r>
  </si>
  <si>
    <t>Montante Estimado Licitação em R$:</t>
  </si>
  <si>
    <t>Montante Contratado com aditivo e reajuste (R$) ocultar</t>
  </si>
  <si>
    <t>Obras de reforma e adaptação da sede da TV Cultura do Amazonas (FUNTEC)</t>
  </si>
  <si>
    <t>Abrange: 13 CETI's de 24 salas e 06 CETI's de 12 salas</t>
  </si>
  <si>
    <r>
      <t xml:space="preserve">Aquisição de Kits VSAT para implantação de </t>
    </r>
    <r>
      <rPr>
        <strike/>
        <sz val="11"/>
        <color rgb="FFFF0000"/>
        <rFont val="Calibri"/>
        <family val="2"/>
        <scheme val="minor"/>
      </rPr>
      <t>260</t>
    </r>
    <r>
      <rPr>
        <sz val="11"/>
        <rFont val="Calibri"/>
        <family val="2"/>
        <scheme val="minor"/>
      </rPr>
      <t xml:space="preserve"> 150 pontos de acesso CEMEAM </t>
    </r>
    <r>
      <rPr>
        <strike/>
        <sz val="11"/>
        <color rgb="FFFF0000"/>
        <rFont val="Calibri"/>
        <family val="2"/>
        <scheme val="minor"/>
      </rPr>
      <t>(Lote 2 e 3)</t>
    </r>
  </si>
  <si>
    <r>
      <t xml:space="preserve">Aquisição de Kits tecnológicos para implantação dos </t>
    </r>
    <r>
      <rPr>
        <strike/>
        <sz val="11"/>
        <color rgb="FFFF0000"/>
        <rFont val="Calibri"/>
        <family val="2"/>
        <scheme val="minor"/>
      </rPr>
      <t>260</t>
    </r>
    <r>
      <rPr>
        <sz val="11"/>
        <rFont val="Calibri"/>
        <family val="2"/>
        <scheme val="minor"/>
      </rPr>
      <t xml:space="preserve"> 150 pontos de acesso CEMEAM </t>
    </r>
    <r>
      <rPr>
        <strike/>
        <sz val="11"/>
        <color rgb="FFFF0000"/>
        <rFont val="Calibri"/>
        <family val="2"/>
        <scheme val="minor"/>
      </rPr>
      <t>(Lote 2 e 3).</t>
    </r>
  </si>
  <si>
    <r>
      <t xml:space="preserve">Aquisição de mobiliário e equipamentos para </t>
    </r>
    <r>
      <rPr>
        <strike/>
        <sz val="11"/>
        <color rgb="FFFF0000"/>
        <rFont val="Calibri"/>
        <family val="2"/>
        <scheme val="minor"/>
      </rPr>
      <t>260</t>
    </r>
    <r>
      <rPr>
        <sz val="11"/>
        <rFont val="Calibri"/>
        <family val="2"/>
        <scheme val="minor"/>
      </rPr>
      <t xml:space="preserve"> 150 pontos de acesso CEMEAM </t>
    </r>
    <r>
      <rPr>
        <strike/>
        <sz val="11"/>
        <color rgb="FFFF0000"/>
        <rFont val="Calibri"/>
        <family val="2"/>
        <scheme val="minor"/>
      </rPr>
      <t>(Lote 2 e 3)</t>
    </r>
  </si>
  <si>
    <r>
      <t xml:space="preserve">Aquisição de sistemas operacionais para </t>
    </r>
    <r>
      <rPr>
        <strike/>
        <sz val="11"/>
        <color rgb="FFFF0000"/>
        <rFont val="Calibri"/>
        <family val="2"/>
        <scheme val="minor"/>
      </rPr>
      <t>260</t>
    </r>
    <r>
      <rPr>
        <sz val="11"/>
        <rFont val="Calibri"/>
        <family val="2"/>
        <scheme val="minor"/>
      </rPr>
      <t xml:space="preserve"> 150 pontos de acesso CEMEAM </t>
    </r>
    <r>
      <rPr>
        <strike/>
        <sz val="11"/>
        <color rgb="FFFF0000"/>
        <rFont val="Calibri"/>
        <family val="2"/>
        <scheme val="minor"/>
      </rPr>
      <t>(Lote 2 e 3)</t>
    </r>
  </si>
  <si>
    <t>Aquisição de projetores para as Unidades Educacionais</t>
  </si>
  <si>
    <t>2.18</t>
  </si>
  <si>
    <t>2.19</t>
  </si>
  <si>
    <t>2.20</t>
  </si>
  <si>
    <t>2.21</t>
  </si>
  <si>
    <t>2.22</t>
  </si>
  <si>
    <t>2.23</t>
  </si>
  <si>
    <t>2.24</t>
  </si>
  <si>
    <t>Atualizado em: 4/9/2019</t>
  </si>
  <si>
    <t>PLANO DE AQUISIÇÕES (PA) - PROPOSTA APÓS REVISÃO DE CARTEIRA DE 24/04/2019</t>
  </si>
  <si>
    <t>Atualizado por: Consultor Maderson Furtado/Coordenação PADEAM</t>
  </si>
  <si>
    <t>Contrato Rescindido</t>
  </si>
  <si>
    <t>Reforma e adaptação dos espaços  administrativos da sede da SEDUC</t>
  </si>
  <si>
    <t>Construção de CETI 12, Obras remanescentes</t>
  </si>
  <si>
    <t>1.19</t>
  </si>
  <si>
    <t>1.20</t>
  </si>
  <si>
    <t>1.21</t>
  </si>
  <si>
    <t>Obra de drenagem no terreno para construção do CETI do  Município de Tabatinga (CP)</t>
  </si>
  <si>
    <t xml:space="preserve">Obras e equipamentos para implantação de sistema de energia fotovoltaica nos CETI's </t>
  </si>
  <si>
    <t>Aquisição de mobiliário e equipamentos para 03 CETI's</t>
  </si>
  <si>
    <t>01.01.028101.00010930.2018</t>
  </si>
  <si>
    <t>Aquisição de mobiliário e equipamentos sede  CEMEAM</t>
  </si>
  <si>
    <t>BRB-3923</t>
  </si>
  <si>
    <t>Microcomputsdores completos 28000</t>
  </si>
  <si>
    <r>
      <rPr>
        <strike/>
        <sz val="11"/>
        <color rgb="FFFF0000"/>
        <rFont val="Calibri"/>
        <family val="2"/>
      </rPr>
      <t>Aquisição de microcomputadores para as Unidades Educacionais.</t>
    </r>
    <r>
      <rPr>
        <sz val="11"/>
        <rFont val="Calibri"/>
        <family val="2"/>
      </rPr>
      <t xml:space="preserve"> Aquisição de 300 microcomputadores para a SEDUC</t>
    </r>
  </si>
  <si>
    <t>Aquisição de equipamentos de tecnologia da informação para as Unidades Educacionais do Estado</t>
  </si>
  <si>
    <t>Aquisções Estações de Trabalho: Computadores</t>
  </si>
  <si>
    <t>Aquisição de material didático kit pedagógico para alunos e Professores das Escolas da Rede Estadual de Ensino do Amazonas</t>
  </si>
  <si>
    <t>Kit escolar material didático: Aluno, Professor e Escola</t>
  </si>
  <si>
    <t>Aquisição de Uniformes para os Alunos da Rede Estadual de Ensino do Amazonas</t>
  </si>
  <si>
    <t>Kit escolar fardamento</t>
  </si>
  <si>
    <r>
      <t xml:space="preserve">Contratação de Empresa para Comunicação das Ações da UG-PADEAM. </t>
    </r>
    <r>
      <rPr>
        <strike/>
        <sz val="11"/>
        <color rgb="FFFF0000"/>
        <rFont val="Calibri"/>
        <family val="2"/>
        <scheme val="minor"/>
      </rPr>
      <t>incluindo serviços gráficos</t>
    </r>
  </si>
  <si>
    <r>
      <t xml:space="preserve">Serviços Especializados na área de Comunicação Social com Gerenciamento de Redes Sociais. </t>
    </r>
    <r>
      <rPr>
        <strike/>
        <sz val="11"/>
        <color rgb="FFFF0000"/>
        <rFont val="Calibri"/>
        <family val="2"/>
        <scheme val="minor"/>
      </rPr>
      <t xml:space="preserve">e Produção de Materiais Visuais e Educativos </t>
    </r>
  </si>
  <si>
    <t>Aquisição de serviços gráficos para UG-PADEAM</t>
  </si>
  <si>
    <t>BR-12011</t>
  </si>
  <si>
    <t>Consultoria para desenho de sistema de assessoria pedagógica permanente escolas  prioritárias</t>
  </si>
  <si>
    <t>BR-12006</t>
  </si>
  <si>
    <t>BR-12010</t>
  </si>
  <si>
    <t>Consultoria para avaliação do ensino mediado (CEMEAM-SEEPMT)</t>
  </si>
  <si>
    <t>10 meses</t>
  </si>
  <si>
    <t>01.01.040101.00000036.2018</t>
  </si>
  <si>
    <t>01.01.040101.00000037.2018</t>
  </si>
  <si>
    <t>Consultoria para Implantação de sistema de assessoria pedagógica permanente escolas prioritárias</t>
  </si>
  <si>
    <r>
      <t xml:space="preserve">Consultoria para Implantar proposta de oferta </t>
    </r>
    <r>
      <rPr>
        <strike/>
        <sz val="11"/>
        <color rgb="FFFF0000"/>
        <rFont val="Calibri"/>
        <family val="2"/>
        <scheme val="minor"/>
      </rPr>
      <t xml:space="preserve">de Educacao Integral  </t>
    </r>
    <r>
      <rPr>
        <sz val="11"/>
        <rFont val="Calibri"/>
        <family val="2"/>
        <scheme val="minor"/>
      </rPr>
      <t>do ensino médio em tempo integral</t>
    </r>
  </si>
  <si>
    <t>Elaboração de Projetos Executivos para Implantação de 06 novos CETI's de 12 salas</t>
  </si>
  <si>
    <t>Poderá ser aplicado aditivo ao Contrato 132/2016</t>
  </si>
  <si>
    <t>Consultorias individuais para apoio técnico especializado a gestão do Programa (planejamento, aquisições, financeiro, avaliação)</t>
  </si>
  <si>
    <t>BR-12012</t>
  </si>
  <si>
    <t>BR-12036</t>
  </si>
  <si>
    <t>5.14</t>
  </si>
  <si>
    <t>5.15</t>
  </si>
  <si>
    <t>C.I. Iolanda Lobo Pereira</t>
  </si>
  <si>
    <t>Consultoria individual para prestação de serviços especializados em  planejamento e aquisições à UGP</t>
  </si>
  <si>
    <t>Consultoria individual para prestação de serviços especializados na área financeira  à  UGP</t>
  </si>
  <si>
    <t>Desenho da avaliação de impacto pedagógico CEMEAM</t>
  </si>
  <si>
    <t>Mobiliario para a Rede Estadual de Ensino do Amazonas</t>
  </si>
  <si>
    <t>Utensilios de cozinha (incluíndo kit merenda) para a Rede Estadual de Ensino do Amazonas</t>
  </si>
  <si>
    <t>Implantação do ambiente multi-instrucional na Rede Estadual de Ensino do Amazonas</t>
  </si>
  <si>
    <t>Prévia Versão 5, de 04/09/2019</t>
  </si>
  <si>
    <t>Taxa de Câmbio:  USD$1,0000 = R$3,8000</t>
  </si>
  <si>
    <t>3.13</t>
  </si>
  <si>
    <t>Adequação dos espaços da sede da Unidade Gestora UG-PADEAM</t>
  </si>
  <si>
    <t>2.25</t>
  </si>
  <si>
    <t>Aquisição de Materiais e Equipamentos de Enfermaria, Gabinete Odotológico, Material Esportivo e Instrumentos Musicais para CETIs</t>
  </si>
  <si>
    <t>Município de Urucará , Município de Benjamim Constant, Município de Nova Olinda do Norte e Município de Lábrea</t>
  </si>
  <si>
    <t>06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</si>
</sst>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[$USD]\ #,##0.00"/>
    <numFmt numFmtId="165" formatCode="0.0000"/>
    <numFmt numFmtId="166" formatCode="_-* #,##0.0000_-;\-* #,##0.0000_-;_-* &quot;-&quot;??_-;_-@_-"/>
    <numFmt numFmtId="167" formatCode="_-* #,##0.00000_-;\-* #,##0.00000_-;_-* &quot;-&quot;?????_-;_-@_-"/>
    <numFmt numFmtId="168" formatCode="_-* #,##0.00_-;\-* #,##0.00_-;_-* &quot;-&quot;?????_-;_-@_-"/>
    <numFmt numFmtId="169" formatCode="_-* #,##0.000_-;\-* #,##0.000_-;_-* &quot;-&quot;??_-;_-@_-"/>
  </numFmts>
  <fonts count="6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0"/>
      <name val="Arial"/>
      <family val="2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0"/>
      <color rgb="FFFF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i/>
      <sz val="11"/>
      <color indexed="9"/>
      <name val="Calibri"/>
      <family val="2"/>
    </font>
    <font>
      <b/>
      <sz val="11"/>
      <color rgb="FFFFC000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333333"/>
      <name val="Calibri"/>
      <family val="2"/>
      <scheme val="minor"/>
    </font>
    <font>
      <b/>
      <i/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name val="Arial"/>
      <family val="2"/>
    </font>
    <font>
      <sz val="12"/>
      <name val="Calibri"/>
      <family val="2"/>
      <scheme val="minor"/>
    </font>
    <font>
      <i/>
      <sz val="12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6" fillId="0" borderId="0"/>
    <xf numFmtId="0" fontId="1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7" fillId="0" borderId="18" xfId="1" applyFont="1" applyFill="1" applyBorder="1" applyAlignment="1">
      <alignment horizontal="left" vertical="center" wrapText="1"/>
    </xf>
    <xf numFmtId="0" fontId="1" fillId="0" borderId="0" xfId="1"/>
    <xf numFmtId="0" fontId="20" fillId="0" borderId="14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4" fontId="0" fillId="0" borderId="0" xfId="0" applyNumberFormat="1"/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0" xfId="1" applyFont="1" applyFill="1" applyBorder="1" applyAlignment="1">
      <alignment vertical="center" wrapText="1"/>
    </xf>
    <xf numFmtId="0" fontId="0" fillId="0" borderId="0" xfId="0" applyFill="1"/>
    <xf numFmtId="0" fontId="22" fillId="0" borderId="0" xfId="38" applyFont="1" applyFill="1" applyBorder="1" applyAlignment="1">
      <alignment horizontal="left" vertical="center" wrapText="1"/>
    </xf>
    <xf numFmtId="0" fontId="22" fillId="0" borderId="21" xfId="38" applyFont="1" applyFill="1" applyBorder="1" applyAlignment="1">
      <alignment horizontal="left" vertical="center" wrapText="1"/>
    </xf>
    <xf numFmtId="0" fontId="34" fillId="0" borderId="0" xfId="0" applyFont="1"/>
    <xf numFmtId="0" fontId="34" fillId="0" borderId="13" xfId="0" applyFont="1" applyBorder="1" applyAlignment="1">
      <alignment horizontal="left" vertical="center" wrapText="1"/>
    </xf>
    <xf numFmtId="0" fontId="34" fillId="0" borderId="33" xfId="0" applyFont="1" applyBorder="1" applyAlignment="1">
      <alignment horizontal="left" vertical="center" wrapText="1"/>
    </xf>
    <xf numFmtId="0" fontId="34" fillId="0" borderId="21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/>
    <xf numFmtId="0" fontId="34" fillId="0" borderId="34" xfId="0" applyFont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20" fillId="0" borderId="0" xfId="1" applyFont="1" applyFill="1" applyBorder="1" applyAlignment="1">
      <alignment vertical="center" wrapText="1"/>
    </xf>
    <xf numFmtId="0" fontId="37" fillId="0" borderId="0" xfId="0" applyFont="1"/>
    <xf numFmtId="43" fontId="20" fillId="0" borderId="0" xfId="38" applyNumberFormat="1" applyFont="1" applyFill="1" applyBorder="1" applyAlignment="1">
      <alignment vertical="center" wrapText="1"/>
    </xf>
    <xf numFmtId="0" fontId="2" fillId="0" borderId="0" xfId="38" applyFill="1"/>
    <xf numFmtId="43" fontId="0" fillId="0" borderId="0" xfId="0" applyNumberFormat="1"/>
    <xf numFmtId="43" fontId="0" fillId="0" borderId="0" xfId="44" applyFont="1"/>
    <xf numFmtId="0" fontId="42" fillId="24" borderId="10" xfId="0" applyFont="1" applyFill="1" applyBorder="1" applyAlignment="1">
      <alignment horizontal="center" vertical="center" wrapText="1"/>
    </xf>
    <xf numFmtId="14" fontId="20" fillId="0" borderId="28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38" fillId="0" borderId="10" xfId="0" applyNumberFormat="1" applyFont="1" applyBorder="1" applyAlignment="1">
      <alignment horizontal="center" wrapText="1"/>
    </xf>
    <xf numFmtId="0" fontId="32" fillId="28" borderId="31" xfId="0" applyFont="1" applyFill="1" applyBorder="1" applyAlignment="1">
      <alignment horizontal="center" vertical="center"/>
    </xf>
    <xf numFmtId="0" fontId="22" fillId="28" borderId="32" xfId="38" applyFont="1" applyFill="1" applyBorder="1" applyAlignment="1">
      <alignment horizontal="left" vertical="center" wrapText="1"/>
    </xf>
    <xf numFmtId="0" fontId="22" fillId="28" borderId="25" xfId="38" applyFont="1" applyFill="1" applyBorder="1" applyAlignment="1">
      <alignment horizontal="left" vertical="center" wrapText="1"/>
    </xf>
    <xf numFmtId="0" fontId="22" fillId="28" borderId="26" xfId="38" applyFont="1" applyFill="1" applyBorder="1" applyAlignment="1">
      <alignment horizontal="left" vertical="center" wrapText="1"/>
    </xf>
    <xf numFmtId="0" fontId="22" fillId="28" borderId="18" xfId="38" applyFont="1" applyFill="1" applyBorder="1" applyAlignment="1">
      <alignment horizontal="left" vertical="center" wrapText="1"/>
    </xf>
    <xf numFmtId="0" fontId="22" fillId="28" borderId="0" xfId="38" applyFont="1" applyFill="1" applyBorder="1" applyAlignment="1">
      <alignment horizontal="left" vertical="center" wrapText="1"/>
    </xf>
    <xf numFmtId="0" fontId="20" fillId="0" borderId="36" xfId="1" applyFont="1" applyBorder="1" applyAlignment="1" applyProtection="1"/>
    <xf numFmtId="0" fontId="23" fillId="0" borderId="37" xfId="1" applyFont="1" applyBorder="1" applyAlignment="1" applyProtection="1"/>
    <xf numFmtId="0" fontId="47" fillId="0" borderId="0" xfId="0" applyFont="1"/>
    <xf numFmtId="43" fontId="47" fillId="0" borderId="0" xfId="0" applyNumberFormat="1" applyFont="1"/>
    <xf numFmtId="164" fontId="48" fillId="0" borderId="0" xfId="0" applyNumberFormat="1" applyFont="1"/>
    <xf numFmtId="0" fontId="20" fillId="0" borderId="0" xfId="38" applyFont="1" applyFill="1"/>
    <xf numFmtId="14" fontId="46" fillId="0" borderId="10" xfId="48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0" fillId="0" borderId="10" xfId="0" applyBorder="1" applyAlignment="1">
      <alignment horizontal="right"/>
    </xf>
    <xf numFmtId="0" fontId="38" fillId="0" borderId="10" xfId="0" applyNumberFormat="1" applyFont="1" applyBorder="1" applyAlignment="1">
      <alignment horizontal="center" wrapText="1"/>
    </xf>
    <xf numFmtId="0" fontId="0" fillId="29" borderId="0" xfId="0" applyFill="1"/>
    <xf numFmtId="0" fontId="29" fillId="29" borderId="0" xfId="0" applyFont="1" applyFill="1"/>
    <xf numFmtId="0" fontId="50" fillId="29" borderId="0" xfId="0" applyFont="1" applyFill="1" applyAlignment="1">
      <alignment horizontal="justify" vertical="center"/>
    </xf>
    <xf numFmtId="0" fontId="50" fillId="29" borderId="0" xfId="0" applyFont="1" applyFill="1" applyAlignment="1">
      <alignment horizontal="left" vertical="center"/>
    </xf>
    <xf numFmtId="4" fontId="26" fillId="29" borderId="10" xfId="38" applyNumberFormat="1" applyFont="1" applyFill="1" applyBorder="1" applyAlignment="1">
      <alignment horizontal="center" vertical="center" wrapText="1"/>
    </xf>
    <xf numFmtId="0" fontId="53" fillId="29" borderId="10" xfId="38" applyFont="1" applyFill="1" applyBorder="1" applyAlignment="1">
      <alignment horizontal="center" vertical="center" wrapText="1"/>
    </xf>
    <xf numFmtId="4" fontId="41" fillId="29" borderId="10" xfId="38" applyNumberFormat="1" applyFont="1" applyFill="1" applyBorder="1" applyAlignment="1">
      <alignment horizontal="center" vertical="center" wrapText="1"/>
    </xf>
    <xf numFmtId="10" fontId="41" fillId="29" borderId="10" xfId="38" applyNumberFormat="1" applyFont="1" applyFill="1" applyBorder="1" applyAlignment="1">
      <alignment horizontal="center" vertical="center" wrapText="1"/>
    </xf>
    <xf numFmtId="0" fontId="49" fillId="0" borderId="10" xfId="38" applyFont="1" applyFill="1" applyBorder="1" applyAlignment="1">
      <alignment vertical="center" wrapText="1"/>
    </xf>
    <xf numFmtId="0" fontId="49" fillId="0" borderId="10" xfId="38" applyFont="1" applyFill="1" applyBorder="1" applyAlignment="1">
      <alignment horizontal="center" vertical="center" wrapText="1"/>
    </xf>
    <xf numFmtId="49" fontId="49" fillId="0" borderId="10" xfId="38" applyNumberFormat="1" applyFont="1" applyFill="1" applyBorder="1" applyAlignment="1">
      <alignment horizontal="center" vertical="center" wrapText="1"/>
    </xf>
    <xf numFmtId="43" fontId="49" fillId="0" borderId="10" xfId="38" applyNumberFormat="1" applyFont="1" applyFill="1" applyBorder="1" applyAlignment="1">
      <alignment horizontal="center" vertical="center" wrapText="1"/>
    </xf>
    <xf numFmtId="4" fontId="49" fillId="0" borderId="10" xfId="38" applyNumberFormat="1" applyFont="1" applyFill="1" applyBorder="1" applyAlignment="1">
      <alignment vertical="center" wrapText="1"/>
    </xf>
    <xf numFmtId="43" fontId="49" fillId="0" borderId="10" xfId="44" applyFont="1" applyFill="1" applyBorder="1" applyAlignment="1">
      <alignment vertical="center" wrapText="1"/>
    </xf>
    <xf numFmtId="10" fontId="49" fillId="0" borderId="10" xfId="38" applyNumberFormat="1" applyFont="1" applyFill="1" applyBorder="1" applyAlignment="1">
      <alignment vertical="center" wrapText="1"/>
    </xf>
    <xf numFmtId="14" fontId="49" fillId="0" borderId="10" xfId="38" applyNumberFormat="1" applyFont="1" applyFill="1" applyBorder="1" applyAlignment="1">
      <alignment horizontal="center" vertical="center" wrapText="1"/>
    </xf>
    <xf numFmtId="14" fontId="49" fillId="0" borderId="10" xfId="0" applyNumberFormat="1" applyFont="1" applyFill="1" applyBorder="1" applyAlignment="1">
      <alignment horizontal="center" vertical="center" wrapText="1"/>
    </xf>
    <xf numFmtId="43" fontId="49" fillId="0" borderId="10" xfId="44" applyFont="1" applyFill="1" applyBorder="1" applyAlignment="1">
      <alignment horizontal="center" vertical="center" wrapText="1"/>
    </xf>
    <xf numFmtId="43" fontId="49" fillId="0" borderId="10" xfId="44" applyNumberFormat="1" applyFont="1" applyFill="1" applyBorder="1" applyAlignment="1">
      <alignment horizontal="center" vertical="center" wrapText="1"/>
    </xf>
    <xf numFmtId="49" fontId="49" fillId="0" borderId="10" xfId="38" applyNumberFormat="1" applyFont="1" applyFill="1" applyBorder="1" applyAlignment="1">
      <alignment vertical="center" wrapText="1"/>
    </xf>
    <xf numFmtId="43" fontId="49" fillId="0" borderId="10" xfId="38" applyNumberFormat="1" applyFont="1" applyFill="1" applyBorder="1" applyAlignment="1">
      <alignment vertical="center" wrapText="1"/>
    </xf>
    <xf numFmtId="43" fontId="47" fillId="0" borderId="10" xfId="44" applyFont="1" applyFill="1" applyBorder="1" applyAlignment="1">
      <alignment vertical="center" wrapText="1"/>
    </xf>
    <xf numFmtId="14" fontId="49" fillId="0" borderId="10" xfId="38" applyNumberFormat="1" applyFont="1" applyFill="1" applyBorder="1" applyAlignment="1">
      <alignment vertical="center" wrapText="1"/>
    </xf>
    <xf numFmtId="0" fontId="32" fillId="28" borderId="38" xfId="0" applyFont="1" applyFill="1" applyBorder="1" applyAlignment="1">
      <alignment horizontal="center" vertical="center"/>
    </xf>
    <xf numFmtId="0" fontId="49" fillId="0" borderId="10" xfId="38" applyFont="1" applyFill="1" applyBorder="1" applyAlignment="1">
      <alignment vertical="center"/>
    </xf>
    <xf numFmtId="4" fontId="40" fillId="29" borderId="10" xfId="38" applyNumberFormat="1" applyFont="1" applyFill="1" applyBorder="1" applyAlignment="1">
      <alignment horizontal="center" vertical="center" wrapText="1"/>
    </xf>
    <xf numFmtId="0" fontId="49" fillId="0" borderId="0" xfId="38" applyFont="1" applyFill="1" applyBorder="1" applyAlignment="1">
      <alignment vertical="center" wrapText="1"/>
    </xf>
    <xf numFmtId="3" fontId="46" fillId="0" borderId="10" xfId="0" applyNumberFormat="1" applyFont="1" applyFill="1" applyBorder="1" applyAlignment="1" applyProtection="1">
      <alignment horizontal="left" vertical="center" wrapText="1"/>
      <protection locked="0"/>
    </xf>
    <xf numFmtId="14" fontId="46" fillId="0" borderId="10" xfId="38" applyNumberFormat="1" applyFont="1" applyFill="1" applyBorder="1" applyAlignment="1">
      <alignment horizontal="center" vertical="center" wrapText="1"/>
    </xf>
    <xf numFmtId="3" fontId="49" fillId="0" borderId="10" xfId="38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/>
    </xf>
    <xf numFmtId="43" fontId="46" fillId="0" borderId="10" xfId="0" applyNumberFormat="1" applyFont="1" applyFill="1" applyBorder="1" applyAlignment="1">
      <alignment horizontal="center" vertical="center"/>
    </xf>
    <xf numFmtId="43" fontId="49" fillId="0" borderId="10" xfId="44" applyNumberFormat="1" applyFont="1" applyFill="1" applyBorder="1" applyAlignment="1">
      <alignment vertical="center" wrapText="1"/>
    </xf>
    <xf numFmtId="14" fontId="46" fillId="0" borderId="10" xfId="0" applyNumberFormat="1" applyFont="1" applyFill="1" applyBorder="1" applyAlignment="1">
      <alignment horizontal="center" vertical="center"/>
    </xf>
    <xf numFmtId="0" fontId="49" fillId="25" borderId="10" xfId="38" applyFont="1" applyFill="1" applyBorder="1" applyAlignment="1">
      <alignment horizontal="center" vertical="center" wrapText="1"/>
    </xf>
    <xf numFmtId="43" fontId="49" fillId="25" borderId="10" xfId="44" applyNumberFormat="1" applyFont="1" applyFill="1" applyBorder="1" applyAlignment="1">
      <alignment vertical="center" wrapText="1"/>
    </xf>
    <xf numFmtId="43" fontId="49" fillId="25" borderId="10" xfId="44" applyFont="1" applyFill="1" applyBorder="1" applyAlignment="1">
      <alignment vertical="center" wrapText="1"/>
    </xf>
    <xf numFmtId="10" fontId="49" fillId="25" borderId="10" xfId="38" applyNumberFormat="1" applyFont="1" applyFill="1" applyBorder="1" applyAlignment="1">
      <alignment vertical="center" wrapText="1"/>
    </xf>
    <xf numFmtId="14" fontId="46" fillId="26" borderId="10" xfId="38" applyNumberFormat="1" applyFont="1" applyFill="1" applyBorder="1" applyAlignment="1">
      <alignment horizontal="center" vertical="center" wrapText="1"/>
    </xf>
    <xf numFmtId="14" fontId="46" fillId="26" borderId="10" xfId="0" applyNumberFormat="1" applyFont="1" applyFill="1" applyBorder="1" applyAlignment="1">
      <alignment horizontal="center" vertical="center"/>
    </xf>
    <xf numFmtId="0" fontId="49" fillId="0" borderId="10" xfId="48" applyFont="1" applyFill="1" applyBorder="1" applyAlignment="1">
      <alignment vertical="center" wrapText="1"/>
    </xf>
    <xf numFmtId="0" fontId="56" fillId="0" borderId="10" xfId="0" applyFont="1" applyFill="1" applyBorder="1" applyAlignment="1">
      <alignment wrapText="1"/>
    </xf>
    <xf numFmtId="4" fontId="55" fillId="29" borderId="10" xfId="38" applyNumberFormat="1" applyFont="1" applyFill="1" applyBorder="1" applyAlignment="1">
      <alignment horizontal="center" vertical="center" wrapText="1"/>
    </xf>
    <xf numFmtId="10" fontId="49" fillId="0" borderId="10" xfId="45" applyNumberFormat="1" applyFont="1" applyFill="1" applyBorder="1" applyAlignment="1">
      <alignment vertical="center" wrapText="1"/>
    </xf>
    <xf numFmtId="14" fontId="46" fillId="0" borderId="10" xfId="49" applyNumberFormat="1" applyFont="1" applyFill="1" applyBorder="1" applyAlignment="1">
      <alignment horizontal="center" vertical="center" wrapText="1"/>
    </xf>
    <xf numFmtId="14" fontId="49" fillId="0" borderId="10" xfId="44" applyNumberFormat="1" applyFont="1" applyFill="1" applyBorder="1" applyAlignment="1">
      <alignment horizontal="center" vertical="center" wrapText="1"/>
    </xf>
    <xf numFmtId="0" fontId="49" fillId="0" borderId="10" xfId="44" applyNumberFormat="1" applyFont="1" applyFill="1" applyBorder="1" applyAlignment="1">
      <alignment horizontal="center" vertical="center" wrapText="1"/>
    </xf>
    <xf numFmtId="0" fontId="0" fillId="0" borderId="0" xfId="0" applyFont="1"/>
    <xf numFmtId="0" fontId="49" fillId="0" borderId="0" xfId="38" applyFont="1" applyFill="1" applyBorder="1" applyAlignment="1">
      <alignment horizontal="right" vertical="center" wrapText="1"/>
    </xf>
    <xf numFmtId="4" fontId="49" fillId="0" borderId="0" xfId="38" applyNumberFormat="1" applyFont="1" applyFill="1" applyBorder="1" applyAlignment="1">
      <alignment vertical="center" wrapText="1"/>
    </xf>
    <xf numFmtId="10" fontId="49" fillId="0" borderId="0" xfId="38" applyNumberFormat="1" applyFont="1" applyFill="1" applyBorder="1" applyAlignment="1">
      <alignment vertical="center" wrapText="1"/>
    </xf>
    <xf numFmtId="43" fontId="49" fillId="0" borderId="0" xfId="38" applyNumberFormat="1" applyFont="1" applyFill="1" applyBorder="1" applyAlignment="1">
      <alignment vertical="center" wrapText="1"/>
    </xf>
    <xf numFmtId="0" fontId="59" fillId="0" borderId="0" xfId="38" applyFont="1"/>
    <xf numFmtId="43" fontId="49" fillId="0" borderId="10" xfId="44" applyFont="1" applyFill="1" applyBorder="1" applyAlignment="1">
      <alignment horizontal="left" vertical="center" wrapText="1"/>
    </xf>
    <xf numFmtId="167" fontId="49" fillId="0" borderId="10" xfId="44" applyNumberFormat="1" applyFont="1" applyFill="1" applyBorder="1" applyAlignment="1">
      <alignment vertical="center" wrapText="1"/>
    </xf>
    <xf numFmtId="166" fontId="49" fillId="0" borderId="10" xfId="44" applyNumberFormat="1" applyFont="1" applyFill="1" applyBorder="1" applyAlignment="1">
      <alignment vertical="center" wrapText="1"/>
    </xf>
    <xf numFmtId="0" fontId="21" fillId="29" borderId="17" xfId="1" applyFont="1" applyFill="1" applyBorder="1" applyAlignment="1">
      <alignment horizontal="center" vertical="center" wrapText="1"/>
    </xf>
    <xf numFmtId="0" fontId="21" fillId="29" borderId="10" xfId="1" applyFont="1" applyFill="1" applyBorder="1" applyAlignment="1">
      <alignment horizontal="center" vertical="center" wrapText="1"/>
    </xf>
    <xf numFmtId="0" fontId="21" fillId="29" borderId="24" xfId="1" applyFont="1" applyFill="1" applyBorder="1" applyAlignment="1">
      <alignment horizontal="center" vertical="center" wrapText="1"/>
    </xf>
    <xf numFmtId="0" fontId="21" fillId="29" borderId="14" xfId="1" applyFont="1" applyFill="1" applyBorder="1" applyAlignment="1">
      <alignment horizontal="center" vertical="center" wrapText="1"/>
    </xf>
    <xf numFmtId="0" fontId="21" fillId="29" borderId="18" xfId="1" applyFont="1" applyFill="1" applyBorder="1" applyAlignment="1">
      <alignment horizontal="center" vertical="center" wrapText="1"/>
    </xf>
    <xf numFmtId="164" fontId="21" fillId="29" borderId="15" xfId="1" applyNumberFormat="1" applyFont="1" applyFill="1" applyBorder="1" applyAlignment="1">
      <alignment horizontal="right" vertical="center" wrapText="1"/>
    </xf>
    <xf numFmtId="164" fontId="21" fillId="29" borderId="28" xfId="1" applyNumberFormat="1" applyFont="1" applyFill="1" applyBorder="1" applyAlignment="1">
      <alignment horizontal="right" vertical="center" wrapText="1"/>
    </xf>
    <xf numFmtId="164" fontId="21" fillId="29" borderId="16" xfId="1" applyNumberFormat="1" applyFont="1" applyFill="1" applyBorder="1" applyAlignment="1">
      <alignment horizontal="right" vertical="center" wrapText="1"/>
    </xf>
    <xf numFmtId="0" fontId="55" fillId="29" borderId="10" xfId="38" applyFont="1" applyFill="1" applyBorder="1" applyAlignment="1">
      <alignment horizontal="center" vertical="center" wrapText="1"/>
    </xf>
    <xf numFmtId="0" fontId="41" fillId="29" borderId="10" xfId="38" applyFont="1" applyFill="1" applyBorder="1" applyAlignment="1">
      <alignment horizontal="center" vertical="center" wrapText="1"/>
    </xf>
    <xf numFmtId="10" fontId="55" fillId="29" borderId="10" xfId="38" applyNumberFormat="1" applyFont="1" applyFill="1" applyBorder="1" applyAlignment="1">
      <alignment horizontal="center" vertical="center" wrapText="1"/>
    </xf>
    <xf numFmtId="0" fontId="55" fillId="29" borderId="10" xfId="38" applyFont="1" applyFill="1" applyBorder="1" applyAlignment="1">
      <alignment horizontal="left" vertical="center" wrapText="1"/>
    </xf>
    <xf numFmtId="0" fontId="49" fillId="0" borderId="10" xfId="38" applyFont="1" applyBorder="1" applyAlignment="1">
      <alignment vertical="center"/>
    </xf>
    <xf numFmtId="0" fontId="60" fillId="0" borderId="17" xfId="1" applyFont="1" applyBorder="1" applyAlignment="1" applyProtection="1"/>
    <xf numFmtId="43" fontId="60" fillId="0" borderId="10" xfId="44" applyNumberFormat="1" applyFont="1" applyFill="1" applyBorder="1" applyAlignment="1">
      <alignment horizontal="right" vertical="center"/>
    </xf>
    <xf numFmtId="43" fontId="60" fillId="0" borderId="14" xfId="44" applyNumberFormat="1" applyFont="1" applyFill="1" applyBorder="1" applyAlignment="1">
      <alignment horizontal="right" vertical="center"/>
    </xf>
    <xf numFmtId="0" fontId="61" fillId="0" borderId="17" xfId="1" applyFont="1" applyBorder="1" applyAlignment="1" applyProtection="1"/>
    <xf numFmtId="0" fontId="60" fillId="0" borderId="17" xfId="1" quotePrefix="1" applyFont="1" applyBorder="1" applyAlignment="1" applyProtection="1"/>
    <xf numFmtId="43" fontId="60" fillId="0" borderId="10" xfId="1" applyNumberFormat="1" applyFont="1" applyFill="1" applyBorder="1" applyAlignment="1">
      <alignment horizontal="distributed" vertical="center"/>
    </xf>
    <xf numFmtId="43" fontId="60" fillId="0" borderId="14" xfId="1" applyNumberFormat="1" applyFont="1" applyFill="1" applyBorder="1" applyAlignment="1">
      <alignment horizontal="distributed" vertical="center"/>
    </xf>
    <xf numFmtId="14" fontId="54" fillId="27" borderId="10" xfId="49" applyNumberFormat="1" applyFont="1" applyFill="1" applyBorder="1" applyAlignment="1">
      <alignment horizontal="center" vertical="center" wrapText="1"/>
    </xf>
    <xf numFmtId="14" fontId="54" fillId="27" borderId="10" xfId="48" applyNumberFormat="1" applyFont="1" applyFill="1" applyBorder="1" applyAlignment="1">
      <alignment horizontal="center" vertical="center" wrapText="1"/>
    </xf>
    <xf numFmtId="0" fontId="47" fillId="29" borderId="0" xfId="0" applyFont="1" applyFill="1"/>
    <xf numFmtId="43" fontId="47" fillId="27" borderId="10" xfId="44" applyFont="1" applyFill="1" applyBorder="1" applyAlignment="1">
      <alignment vertical="center" wrapText="1"/>
    </xf>
    <xf numFmtId="0" fontId="47" fillId="27" borderId="10" xfId="38" applyFont="1" applyFill="1" applyBorder="1" applyAlignment="1">
      <alignment horizontal="center" vertical="center" wrapText="1"/>
    </xf>
    <xf numFmtId="0" fontId="47" fillId="27" borderId="10" xfId="38" applyFont="1" applyFill="1" applyBorder="1" applyAlignment="1">
      <alignment vertical="center" wrapText="1"/>
    </xf>
    <xf numFmtId="3" fontId="54" fillId="27" borderId="10" xfId="0" applyNumberFormat="1" applyFont="1" applyFill="1" applyBorder="1" applyAlignment="1" applyProtection="1">
      <alignment horizontal="left" vertical="center" wrapText="1"/>
      <protection locked="0"/>
    </xf>
    <xf numFmtId="43" fontId="47" fillId="27" borderId="10" xfId="38" applyNumberFormat="1" applyFont="1" applyFill="1" applyBorder="1" applyAlignment="1">
      <alignment horizontal="center" vertical="center" wrapText="1"/>
    </xf>
    <xf numFmtId="10" fontId="47" fillId="27" borderId="10" xfId="38" applyNumberFormat="1" applyFont="1" applyFill="1" applyBorder="1" applyAlignment="1">
      <alignment vertical="center" wrapText="1"/>
    </xf>
    <xf numFmtId="0" fontId="47" fillId="27" borderId="10" xfId="38" applyFont="1" applyFill="1" applyBorder="1" applyAlignment="1">
      <alignment vertical="center"/>
    </xf>
    <xf numFmtId="14" fontId="54" fillId="27" borderId="10" xfId="38" applyNumberFormat="1" applyFont="1" applyFill="1" applyBorder="1" applyAlignment="1">
      <alignment horizontal="center" vertical="center" wrapText="1"/>
    </xf>
    <xf numFmtId="0" fontId="47" fillId="27" borderId="10" xfId="48" applyFont="1" applyFill="1" applyBorder="1" applyAlignment="1">
      <alignment vertical="center" wrapText="1"/>
    </xf>
    <xf numFmtId="43" fontId="47" fillId="27" borderId="10" xfId="38" applyNumberFormat="1" applyFont="1" applyFill="1" applyBorder="1" applyAlignment="1">
      <alignment vertical="center" wrapText="1"/>
    </xf>
    <xf numFmtId="14" fontId="54" fillId="27" borderId="10" xfId="0" applyNumberFormat="1" applyFont="1" applyFill="1" applyBorder="1" applyAlignment="1">
      <alignment horizontal="center" vertical="center"/>
    </xf>
    <xf numFmtId="43" fontId="47" fillId="27" borderId="10" xfId="44" applyFont="1" applyFill="1" applyBorder="1" applyAlignment="1">
      <alignment horizontal="center" vertical="center" wrapText="1"/>
    </xf>
    <xf numFmtId="49" fontId="47" fillId="27" borderId="10" xfId="38" applyNumberFormat="1" applyFont="1" applyFill="1" applyBorder="1" applyAlignment="1">
      <alignment horizontal="center" vertical="center" wrapText="1"/>
    </xf>
    <xf numFmtId="14" fontId="54" fillId="30" borderId="10" xfId="49" applyNumberFormat="1" applyFont="1" applyFill="1" applyBorder="1" applyAlignment="1">
      <alignment horizontal="center" vertical="center" wrapText="1"/>
    </xf>
    <xf numFmtId="14" fontId="54" fillId="30" borderId="10" xfId="48" applyNumberFormat="1" applyFont="1" applyFill="1" applyBorder="1" applyAlignment="1">
      <alignment horizontal="center" vertical="center" wrapText="1"/>
    </xf>
    <xf numFmtId="168" fontId="47" fillId="27" borderId="10" xfId="44" applyNumberFormat="1" applyFont="1" applyFill="1" applyBorder="1" applyAlignment="1">
      <alignment vertical="center" wrapText="1"/>
    </xf>
    <xf numFmtId="166" fontId="47" fillId="27" borderId="10" xfId="44" applyNumberFormat="1" applyFont="1" applyFill="1" applyBorder="1" applyAlignment="1">
      <alignment vertical="center" wrapText="1"/>
    </xf>
    <xf numFmtId="0" fontId="47" fillId="27" borderId="10" xfId="44" applyNumberFormat="1" applyFont="1" applyFill="1" applyBorder="1" applyAlignment="1">
      <alignment horizontal="center" vertical="center" wrapText="1"/>
    </xf>
    <xf numFmtId="14" fontId="47" fillId="27" borderId="10" xfId="38" applyNumberFormat="1" applyFont="1" applyFill="1" applyBorder="1" applyAlignment="1">
      <alignment horizontal="center" vertical="center" wrapText="1"/>
    </xf>
    <xf numFmtId="49" fontId="47" fillId="27" borderId="10" xfId="38" applyNumberFormat="1" applyFont="1" applyFill="1" applyBorder="1" applyAlignment="1">
      <alignment vertical="center" wrapText="1"/>
    </xf>
    <xf numFmtId="14" fontId="47" fillId="27" borderId="10" xfId="44" applyNumberFormat="1" applyFont="1" applyFill="1" applyBorder="1" applyAlignment="1">
      <alignment horizontal="center" vertical="center" wrapText="1"/>
    </xf>
    <xf numFmtId="0" fontId="1" fillId="0" borderId="10" xfId="38" applyFont="1" applyBorder="1" applyAlignment="1">
      <alignment vertical="center"/>
    </xf>
    <xf numFmtId="4" fontId="49" fillId="0" borderId="0" xfId="38" applyNumberFormat="1" applyFont="1" applyFill="1" applyBorder="1" applyAlignment="1">
      <alignment horizontal="right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65" fillId="0" borderId="10" xfId="38" applyFont="1" applyFill="1" applyBorder="1" applyAlignment="1">
      <alignment vertical="center" wrapText="1"/>
    </xf>
    <xf numFmtId="0" fontId="49" fillId="0" borderId="10" xfId="38" applyNumberFormat="1" applyFont="1" applyFill="1" applyBorder="1" applyAlignment="1">
      <alignment vertical="center" wrapText="1"/>
    </xf>
    <xf numFmtId="169" fontId="47" fillId="27" borderId="10" xfId="44" applyNumberFormat="1" applyFont="1" applyFill="1" applyBorder="1" applyAlignment="1">
      <alignment vertical="center" wrapText="1"/>
    </xf>
    <xf numFmtId="0" fontId="40" fillId="29" borderId="18" xfId="1" applyFont="1" applyFill="1" applyBorder="1" applyAlignment="1">
      <alignment horizontal="left" vertical="center" wrapText="1"/>
    </xf>
    <xf numFmtId="0" fontId="47" fillId="27" borderId="10" xfId="48" applyFont="1" applyFill="1" applyBorder="1" applyAlignment="1">
      <alignment horizontal="center" vertical="center" wrapText="1"/>
    </xf>
    <xf numFmtId="10" fontId="47" fillId="27" borderId="10" xfId="48" applyNumberFormat="1" applyFont="1" applyFill="1" applyBorder="1" applyAlignment="1">
      <alignment vertical="center" wrapText="1"/>
    </xf>
    <xf numFmtId="43" fontId="49" fillId="0" borderId="0" xfId="44" applyFont="1" applyFill="1" applyBorder="1" applyAlignment="1">
      <alignment vertical="center" wrapText="1"/>
    </xf>
    <xf numFmtId="0" fontId="36" fillId="0" borderId="0" xfId="0" applyFont="1"/>
    <xf numFmtId="0" fontId="49" fillId="0" borderId="0" xfId="1" applyFont="1" applyBorder="1" applyAlignment="1" applyProtection="1">
      <alignment horizontal="right"/>
    </xf>
    <xf numFmtId="43" fontId="36" fillId="0" borderId="0" xfId="0" applyNumberFormat="1" applyFont="1"/>
    <xf numFmtId="0" fontId="41" fillId="29" borderId="11" xfId="1" applyFont="1" applyFill="1" applyBorder="1" applyAlignment="1">
      <alignment horizontal="center" vertical="center"/>
    </xf>
    <xf numFmtId="0" fontId="41" fillId="29" borderId="12" xfId="1" applyFont="1" applyFill="1" applyBorder="1" applyAlignment="1">
      <alignment horizontal="center" vertical="center"/>
    </xf>
    <xf numFmtId="0" fontId="41" fillId="29" borderId="13" xfId="1" applyFont="1" applyFill="1" applyBorder="1" applyAlignment="1">
      <alignment horizontal="center" vertical="center" wrapText="1"/>
    </xf>
    <xf numFmtId="0" fontId="26" fillId="29" borderId="22" xfId="1" applyFont="1" applyFill="1" applyBorder="1" applyAlignment="1">
      <alignment horizontal="center" vertical="center"/>
    </xf>
    <xf numFmtId="0" fontId="26" fillId="29" borderId="23" xfId="1" applyFont="1" applyFill="1" applyBorder="1" applyAlignment="1">
      <alignment horizontal="center" vertical="center"/>
    </xf>
    <xf numFmtId="0" fontId="44" fillId="0" borderId="39" xfId="1" applyFont="1" applyBorder="1" applyAlignment="1">
      <alignment horizontal="center" vertical="center" wrapText="1"/>
    </xf>
    <xf numFmtId="0" fontId="44" fillId="0" borderId="40" xfId="1" applyFont="1" applyBorder="1" applyAlignment="1">
      <alignment horizontal="center" vertical="center" wrapText="1"/>
    </xf>
    <xf numFmtId="0" fontId="44" fillId="0" borderId="41" xfId="1" applyFont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 vertical="center" wrapText="1"/>
    </xf>
    <xf numFmtId="0" fontId="23" fillId="0" borderId="0" xfId="38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43" fillId="0" borderId="20" xfId="1" applyFont="1" applyBorder="1" applyAlignment="1">
      <alignment horizontal="center" vertical="center"/>
    </xf>
    <xf numFmtId="0" fontId="43" fillId="0" borderId="19" xfId="1" applyFont="1" applyBorder="1" applyAlignment="1">
      <alignment horizontal="center" vertical="center"/>
    </xf>
    <xf numFmtId="0" fontId="43" fillId="0" borderId="30" xfId="1" applyFont="1" applyBorder="1" applyAlignment="1">
      <alignment horizontal="center" vertical="center"/>
    </xf>
    <xf numFmtId="0" fontId="43" fillId="0" borderId="20" xfId="1" applyFont="1" applyBorder="1" applyAlignment="1">
      <alignment horizontal="center" vertical="center" wrapText="1"/>
    </xf>
    <xf numFmtId="0" fontId="43" fillId="0" borderId="19" xfId="1" applyFont="1" applyBorder="1" applyAlignment="1">
      <alignment horizontal="center" vertical="center" wrapText="1"/>
    </xf>
    <xf numFmtId="0" fontId="43" fillId="0" borderId="42" xfId="1" applyFont="1" applyBorder="1" applyAlignment="1">
      <alignment horizontal="center" vertical="center" wrapText="1"/>
    </xf>
    <xf numFmtId="0" fontId="21" fillId="29" borderId="11" xfId="1" applyFont="1" applyFill="1" applyBorder="1" applyAlignment="1">
      <alignment horizontal="center" vertical="center" wrapText="1"/>
    </xf>
    <xf numFmtId="0" fontId="21" fillId="29" borderId="12" xfId="1" applyFont="1" applyFill="1" applyBorder="1" applyAlignment="1">
      <alignment horizontal="center" vertical="center" wrapText="1"/>
    </xf>
    <xf numFmtId="0" fontId="21" fillId="29" borderId="13" xfId="1" applyFont="1" applyFill="1" applyBorder="1" applyAlignment="1">
      <alignment horizontal="center" vertical="center" wrapText="1"/>
    </xf>
    <xf numFmtId="0" fontId="21" fillId="29" borderId="29" xfId="1" applyFont="1" applyFill="1" applyBorder="1" applyAlignment="1">
      <alignment horizontal="center" vertical="center" wrapText="1"/>
    </xf>
    <xf numFmtId="0" fontId="27" fillId="0" borderId="19" xfId="1" applyFont="1" applyFill="1" applyBorder="1" applyAlignment="1">
      <alignment horizontal="center" vertical="center" wrapText="1"/>
    </xf>
    <xf numFmtId="0" fontId="28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28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55" fillId="29" borderId="10" xfId="38" applyFont="1" applyFill="1" applyBorder="1" applyAlignment="1">
      <alignment horizontal="center" vertical="center" wrapText="1"/>
    </xf>
    <xf numFmtId="0" fontId="41" fillId="29" borderId="10" xfId="38" applyFont="1" applyFill="1" applyBorder="1" applyAlignment="1">
      <alignment horizontal="center" vertical="center" wrapText="1"/>
    </xf>
    <xf numFmtId="49" fontId="49" fillId="0" borderId="10" xfId="38" applyNumberFormat="1" applyFont="1" applyFill="1" applyBorder="1" applyAlignment="1">
      <alignment horizontal="center" vertical="center" wrapText="1"/>
    </xf>
    <xf numFmtId="0" fontId="41" fillId="29" borderId="10" xfId="38" applyFont="1" applyFill="1" applyBorder="1" applyAlignment="1">
      <alignment horizontal="center" vertical="center"/>
    </xf>
    <xf numFmtId="0" fontId="55" fillId="29" borderId="10" xfId="38" applyFont="1" applyFill="1" applyBorder="1" applyAlignment="1">
      <alignment horizontal="center" vertical="center"/>
    </xf>
    <xf numFmtId="0" fontId="55" fillId="29" borderId="10" xfId="38" applyFont="1" applyFill="1" applyBorder="1" applyAlignment="1">
      <alignment horizontal="left" vertical="center" wrapText="1"/>
    </xf>
    <xf numFmtId="10" fontId="55" fillId="29" borderId="10" xfId="38" applyNumberFormat="1" applyFont="1" applyFill="1" applyBorder="1" applyAlignment="1">
      <alignment horizontal="center" vertical="center" wrapText="1"/>
    </xf>
    <xf numFmtId="49" fontId="47" fillId="27" borderId="10" xfId="38" applyNumberFormat="1" applyFont="1" applyFill="1" applyBorder="1" applyAlignment="1">
      <alignment horizontal="center" vertical="center" wrapText="1"/>
    </xf>
    <xf numFmtId="0" fontId="51" fillId="29" borderId="10" xfId="38" applyFont="1" applyFill="1" applyBorder="1" applyAlignment="1">
      <alignment horizontal="left" vertical="center" wrapText="1"/>
    </xf>
    <xf numFmtId="0" fontId="21" fillId="29" borderId="10" xfId="38" applyFont="1" applyFill="1" applyBorder="1" applyAlignment="1">
      <alignment horizontal="left" vertical="center" wrapText="1"/>
    </xf>
    <xf numFmtId="0" fontId="39" fillId="29" borderId="10" xfId="38" applyFont="1" applyFill="1" applyBorder="1" applyAlignment="1">
      <alignment horizontal="left" vertical="center" wrapText="1"/>
    </xf>
    <xf numFmtId="0" fontId="64" fillId="29" borderId="10" xfId="38" applyFont="1" applyFill="1" applyBorder="1" applyAlignment="1">
      <alignment horizontal="center" vertical="center" wrapText="1"/>
    </xf>
    <xf numFmtId="0" fontId="29" fillId="28" borderId="35" xfId="0" applyFont="1" applyFill="1" applyBorder="1" applyAlignment="1">
      <alignment horizontal="center" vertical="center" wrapText="1"/>
    </xf>
    <xf numFmtId="0" fontId="33" fillId="28" borderId="0" xfId="0" applyFont="1" applyFill="1" applyAlignment="1">
      <alignment horizontal="left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2" fillId="28" borderId="32" xfId="0" applyFont="1" applyFill="1" applyBorder="1" applyAlignment="1">
      <alignment horizontal="center" vertical="center"/>
    </xf>
    <xf numFmtId="0" fontId="32" fillId="28" borderId="26" xfId="0" applyFont="1" applyFill="1" applyBorder="1" applyAlignment="1">
      <alignment horizontal="center" vertical="center"/>
    </xf>
    <xf numFmtId="0" fontId="32" fillId="28" borderId="27" xfId="0" applyFont="1" applyFill="1" applyBorder="1" applyAlignment="1">
      <alignment horizontal="center" vertical="center"/>
    </xf>
    <xf numFmtId="0" fontId="32" fillId="28" borderId="20" xfId="0" applyFont="1" applyFill="1" applyBorder="1" applyAlignment="1">
      <alignment horizontal="center" vertical="center"/>
    </xf>
    <xf numFmtId="0" fontId="32" fillId="28" borderId="19" xfId="0" applyFont="1" applyFill="1" applyBorder="1" applyAlignment="1">
      <alignment horizontal="center" vertical="center"/>
    </xf>
    <xf numFmtId="0" fontId="32" fillId="28" borderId="30" xfId="0" applyFont="1" applyFill="1" applyBorder="1" applyAlignment="1">
      <alignment horizontal="center" vertical="center"/>
    </xf>
    <xf numFmtId="0" fontId="27" fillId="0" borderId="30" xfId="1" applyFont="1" applyFill="1" applyBorder="1" applyAlignment="1">
      <alignment horizontal="center" vertical="center" wrapText="1"/>
    </xf>
    <xf numFmtId="0" fontId="20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32" fillId="28" borderId="32" xfId="0" applyFont="1" applyFill="1" applyBorder="1" applyAlignment="1">
      <alignment horizontal="center" vertical="center" wrapText="1"/>
    </xf>
    <xf numFmtId="0" fontId="32" fillId="28" borderId="26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14" fontId="40" fillId="29" borderId="15" xfId="1" applyNumberFormat="1" applyFont="1" applyFill="1" applyBorder="1" applyAlignment="1">
      <alignment horizontal="center" vertical="center" wrapText="1"/>
    </xf>
  </cellXfs>
  <cellStyles count="5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5" xfId="47"/>
    <cellStyle name="Normal 2" xfId="38"/>
    <cellStyle name="Normal 2 2 2" xfId="48"/>
    <cellStyle name="Normal 3" xfId="1"/>
    <cellStyle name="Normal 3 2" xfId="46"/>
    <cellStyle name="Normal 5" xfId="49"/>
    <cellStyle name="Note 2" xfId="39"/>
    <cellStyle name="Output 2" xfId="40"/>
    <cellStyle name="Porcentagem" xfId="45" builtinId="5"/>
    <cellStyle name="Title 2" xfId="41"/>
    <cellStyle name="Total 2" xfId="42"/>
    <cellStyle name="Vírgula" xfId="44" builtinId="3"/>
    <cellStyle name="Warning Text 2" xfId="43"/>
  </cellStyles>
  <dxfs count="0"/>
  <tableStyles count="0" defaultTableStyle="TableStyleMedium9" defaultPivotStyle="PivotStyleLight16"/>
  <colors>
    <mruColors>
      <color rgb="FFEEF779"/>
      <color rgb="FFDDD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workbookViewId="0">
      <selection activeCell="D11" sqref="D11"/>
    </sheetView>
  </sheetViews>
  <sheetFormatPr defaultRowHeight="15.05" x14ac:dyDescent="0.3"/>
  <cols>
    <col min="1" max="1" width="3.44140625" customWidth="1"/>
    <col min="2" max="2" width="47.21875" customWidth="1"/>
    <col min="3" max="3" width="75.21875" customWidth="1"/>
    <col min="4" max="4" width="30.77734375" bestFit="1" customWidth="1"/>
  </cols>
  <sheetData>
    <row r="1" spans="2:4" ht="15.75" thickBot="1" x14ac:dyDescent="0.35">
      <c r="B1" s="8"/>
      <c r="C1" s="8"/>
      <c r="D1" s="8"/>
    </row>
    <row r="2" spans="2:4" ht="29.3" customHeight="1" x14ac:dyDescent="0.3">
      <c r="B2" s="176" t="s">
        <v>106</v>
      </c>
      <c r="C2" s="177" t="s">
        <v>107</v>
      </c>
      <c r="D2" s="178" t="s">
        <v>105</v>
      </c>
    </row>
    <row r="3" spans="2:4" ht="15.05" customHeight="1" x14ac:dyDescent="0.3">
      <c r="B3" s="181" t="s">
        <v>123</v>
      </c>
      <c r="C3" s="190" t="s">
        <v>285</v>
      </c>
      <c r="D3" s="9"/>
    </row>
    <row r="4" spans="2:4" ht="15.05" customHeight="1" x14ac:dyDescent="0.3">
      <c r="B4" s="182"/>
      <c r="C4" s="191"/>
      <c r="D4" s="9"/>
    </row>
    <row r="5" spans="2:4" ht="15.05" customHeight="1" x14ac:dyDescent="0.3">
      <c r="B5" s="182"/>
      <c r="C5" s="191"/>
      <c r="D5" s="9"/>
    </row>
    <row r="6" spans="2:4" ht="15.05" customHeight="1" x14ac:dyDescent="0.3">
      <c r="B6" s="182"/>
      <c r="C6" s="192"/>
      <c r="D6" s="9"/>
    </row>
    <row r="7" spans="2:4" ht="15.05" customHeight="1" x14ac:dyDescent="0.3">
      <c r="B7" s="182"/>
      <c r="C7" s="193" t="s">
        <v>392</v>
      </c>
      <c r="D7" s="9"/>
    </row>
    <row r="8" spans="2:4" ht="15.05" customHeight="1" x14ac:dyDescent="0.3">
      <c r="B8" s="182"/>
      <c r="C8" s="194"/>
      <c r="D8" s="9"/>
    </row>
    <row r="9" spans="2:4" ht="15.75" customHeight="1" thickBot="1" x14ac:dyDescent="0.35">
      <c r="B9" s="183"/>
      <c r="C9" s="195"/>
      <c r="D9" s="10"/>
    </row>
    <row r="11" spans="2:4" ht="49.6" customHeight="1" x14ac:dyDescent="0.3">
      <c r="B11" s="186" t="s">
        <v>268</v>
      </c>
      <c r="C11" s="187"/>
      <c r="D11" s="8"/>
    </row>
    <row r="12" spans="2:4" ht="15.75" thickBot="1" x14ac:dyDescent="0.35">
      <c r="B12" s="8"/>
      <c r="C12" s="8"/>
      <c r="D12" s="8"/>
    </row>
    <row r="13" spans="2:4" ht="24.05" customHeight="1" x14ac:dyDescent="0.3">
      <c r="B13" s="179" t="s">
        <v>108</v>
      </c>
      <c r="C13" s="180" t="s">
        <v>109</v>
      </c>
      <c r="D13" s="11"/>
    </row>
    <row r="14" spans="2:4" ht="22.6" customHeight="1" x14ac:dyDescent="0.3">
      <c r="B14" s="184" t="s">
        <v>115</v>
      </c>
      <c r="C14" s="53" t="s">
        <v>281</v>
      </c>
      <c r="D14" s="11"/>
    </row>
    <row r="15" spans="2:4" ht="22.6" customHeight="1" x14ac:dyDescent="0.3">
      <c r="B15" s="184"/>
      <c r="C15" s="53" t="s">
        <v>282</v>
      </c>
      <c r="D15" s="8"/>
    </row>
    <row r="16" spans="2:4" ht="22.6" customHeight="1" x14ac:dyDescent="0.3">
      <c r="B16" s="184"/>
      <c r="C16" s="53" t="s">
        <v>283</v>
      </c>
      <c r="D16" s="8"/>
    </row>
    <row r="17" spans="2:3" ht="22.6" customHeight="1" thickBot="1" x14ac:dyDescent="0.35">
      <c r="B17" s="185"/>
      <c r="C17" s="54" t="s">
        <v>280</v>
      </c>
    </row>
    <row r="19" spans="2:3" ht="54" customHeight="1" x14ac:dyDescent="0.3">
      <c r="B19" s="188" t="s">
        <v>110</v>
      </c>
      <c r="C19" s="189"/>
    </row>
  </sheetData>
  <mergeCells count="6">
    <mergeCell ref="B3:B9"/>
    <mergeCell ref="B14:B17"/>
    <mergeCell ref="B11:C11"/>
    <mergeCell ref="B19:C19"/>
    <mergeCell ref="C3:C6"/>
    <mergeCell ref="C7:C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17" zoomScale="70" zoomScaleNormal="70" workbookViewId="0">
      <selection activeCell="H10" sqref="H10"/>
    </sheetView>
  </sheetViews>
  <sheetFormatPr defaultRowHeight="15.05" x14ac:dyDescent="0.3"/>
  <cols>
    <col min="1" max="1" width="77.6640625" customWidth="1"/>
    <col min="2" max="2" width="26.21875" customWidth="1"/>
    <col min="3" max="3" width="24" style="6" customWidth="1"/>
    <col min="4" max="4" width="25.77734375" customWidth="1"/>
    <col min="6" max="6" width="20.44140625" customWidth="1"/>
    <col min="7" max="7" width="18.21875" customWidth="1"/>
  </cols>
  <sheetData>
    <row r="1" spans="1:4" ht="45" hidden="1" customHeight="1" thickBot="1" x14ac:dyDescent="0.35">
      <c r="A1" s="201" t="s">
        <v>114</v>
      </c>
      <c r="B1" s="201"/>
      <c r="C1" s="201"/>
      <c r="D1" s="201"/>
    </row>
    <row r="2" spans="1:4" ht="28.5" customHeight="1" x14ac:dyDescent="0.3">
      <c r="A2" s="196" t="s">
        <v>93</v>
      </c>
      <c r="B2" s="197"/>
      <c r="C2" s="199"/>
      <c r="D2" s="198"/>
    </row>
    <row r="3" spans="1:4" ht="27" customHeight="1" x14ac:dyDescent="0.3">
      <c r="A3" s="119" t="s">
        <v>94</v>
      </c>
      <c r="B3" s="120" t="s">
        <v>95</v>
      </c>
      <c r="C3" s="121"/>
      <c r="D3" s="122" t="s">
        <v>96</v>
      </c>
    </row>
    <row r="4" spans="1:4" ht="23.25" customHeight="1" thickBot="1" x14ac:dyDescent="0.35">
      <c r="A4" s="7" t="s">
        <v>97</v>
      </c>
      <c r="B4" s="235">
        <v>43712</v>
      </c>
      <c r="C4" s="44"/>
      <c r="D4" s="235">
        <v>44048</v>
      </c>
    </row>
    <row r="5" spans="1:4" ht="15.75" thickBot="1" x14ac:dyDescent="0.35">
      <c r="A5" s="200"/>
      <c r="B5" s="200"/>
      <c r="C5" s="200"/>
      <c r="D5" s="200"/>
    </row>
    <row r="6" spans="1:4" ht="30.8" customHeight="1" x14ac:dyDescent="0.3">
      <c r="A6" s="196" t="s">
        <v>98</v>
      </c>
      <c r="B6" s="197"/>
      <c r="C6" s="199"/>
      <c r="D6" s="198"/>
    </row>
    <row r="7" spans="1:4" ht="25.55" customHeight="1" thickBot="1" x14ac:dyDescent="0.35">
      <c r="A7" s="169" t="s">
        <v>465</v>
      </c>
      <c r="B7" s="202"/>
      <c r="C7" s="203"/>
      <c r="D7" s="204"/>
    </row>
    <row r="8" spans="1:4" ht="15.75" thickBot="1" x14ac:dyDescent="0.35">
      <c r="A8" s="200"/>
      <c r="B8" s="200"/>
      <c r="C8" s="200"/>
      <c r="D8" s="200"/>
    </row>
    <row r="9" spans="1:4" ht="26.2" customHeight="1" x14ac:dyDescent="0.3">
      <c r="A9" s="196" t="s">
        <v>2</v>
      </c>
      <c r="B9" s="197"/>
      <c r="C9" s="199"/>
      <c r="D9" s="198"/>
    </row>
    <row r="10" spans="1:4" ht="56.95" customHeight="1" x14ac:dyDescent="0.3">
      <c r="A10" s="119" t="s">
        <v>99</v>
      </c>
      <c r="B10" s="120" t="s">
        <v>288</v>
      </c>
      <c r="C10" s="120" t="s">
        <v>289</v>
      </c>
      <c r="D10" s="122" t="s">
        <v>290</v>
      </c>
    </row>
    <row r="11" spans="1:4" ht="21.8" customHeight="1" x14ac:dyDescent="0.3">
      <c r="A11" s="136" t="s">
        <v>3</v>
      </c>
      <c r="B11" s="137">
        <f>'3-Detalhe Plano de Aquisições'!J35</f>
        <v>65967900.67139475</v>
      </c>
      <c r="C11" s="137">
        <f>'3-Detalhe Plano de Aquisições'!L35</f>
        <v>28170872.404394738</v>
      </c>
      <c r="D11" s="138">
        <f t="shared" ref="D11:D16" si="0">SUM(B11:C11)</f>
        <v>94138773.075789481</v>
      </c>
    </row>
    <row r="12" spans="1:4" ht="21.8" customHeight="1" x14ac:dyDescent="0.3">
      <c r="A12" s="136" t="s">
        <v>100</v>
      </c>
      <c r="B12" s="137">
        <f>'3-Detalhe Plano de Aquisições'!J65</f>
        <v>23061531.945473682</v>
      </c>
      <c r="C12" s="137">
        <f>'3-Detalhe Plano de Aquisições'!L65</f>
        <v>39971733.754526317</v>
      </c>
      <c r="D12" s="138">
        <f t="shared" si="0"/>
        <v>63033265.700000003</v>
      </c>
    </row>
    <row r="13" spans="1:4" ht="21.8" customHeight="1" x14ac:dyDescent="0.3">
      <c r="A13" s="136" t="s">
        <v>101</v>
      </c>
      <c r="B13" s="137">
        <f>'3-Detalhe Plano de Aquisições'!J83</f>
        <v>7984836.8706499143</v>
      </c>
      <c r="C13" s="137">
        <f>'3-Detalhe Plano de Aquisições'!L83</f>
        <v>2202529.294613244</v>
      </c>
      <c r="D13" s="138">
        <f t="shared" si="0"/>
        <v>10187366.165263157</v>
      </c>
    </row>
    <row r="14" spans="1:4" ht="21.8" customHeight="1" x14ac:dyDescent="0.3">
      <c r="A14" s="136" t="s">
        <v>398</v>
      </c>
      <c r="B14" s="137">
        <v>0</v>
      </c>
      <c r="C14" s="137">
        <v>0</v>
      </c>
      <c r="D14" s="138">
        <f t="shared" si="0"/>
        <v>0</v>
      </c>
    </row>
    <row r="15" spans="1:4" ht="21.8" customHeight="1" x14ac:dyDescent="0.3">
      <c r="A15" s="136" t="s">
        <v>102</v>
      </c>
      <c r="B15" s="137">
        <f>'3-Detalhe Plano de Aquisições'!I135</f>
        <v>13172698.681342104</v>
      </c>
      <c r="C15" s="137">
        <f>'3-Detalhe Plano de Aquisições'!K135</f>
        <v>16945249.716026317</v>
      </c>
      <c r="D15" s="138">
        <f t="shared" si="0"/>
        <v>30117948.397368424</v>
      </c>
    </row>
    <row r="16" spans="1:4" ht="21.8" customHeight="1" x14ac:dyDescent="0.3">
      <c r="A16" s="136" t="s">
        <v>103</v>
      </c>
      <c r="B16" s="137">
        <v>0</v>
      </c>
      <c r="C16" s="137">
        <v>0</v>
      </c>
      <c r="D16" s="138">
        <f t="shared" si="0"/>
        <v>0</v>
      </c>
    </row>
    <row r="17" spans="1:6" ht="27" customHeight="1" thickBot="1" x14ac:dyDescent="0.35">
      <c r="A17" s="123" t="s">
        <v>4</v>
      </c>
      <c r="B17" s="124">
        <f>SUM(B11:B16)</f>
        <v>110186968.16886047</v>
      </c>
      <c r="C17" s="125">
        <f>SUM(C11:C16)</f>
        <v>87290385.169560626</v>
      </c>
      <c r="D17" s="126">
        <f>SUM(D11:D16)</f>
        <v>197477353.33842108</v>
      </c>
      <c r="F17" s="45"/>
    </row>
    <row r="18" spans="1:6" ht="15.75" thickBot="1" x14ac:dyDescent="0.35"/>
    <row r="19" spans="1:6" ht="27.85" customHeight="1" x14ac:dyDescent="0.3">
      <c r="A19" s="196" t="s">
        <v>393</v>
      </c>
      <c r="B19" s="197"/>
      <c r="C19" s="199"/>
      <c r="D19" s="198"/>
    </row>
    <row r="20" spans="1:6" ht="63" customHeight="1" x14ac:dyDescent="0.3">
      <c r="A20" s="119" t="s">
        <v>104</v>
      </c>
      <c r="B20" s="120" t="s">
        <v>291</v>
      </c>
      <c r="C20" s="120" t="s">
        <v>292</v>
      </c>
      <c r="D20" s="122" t="s">
        <v>293</v>
      </c>
    </row>
    <row r="21" spans="1:6" ht="24.05" customHeight="1" x14ac:dyDescent="0.3">
      <c r="A21" s="132" t="s">
        <v>394</v>
      </c>
      <c r="B21" s="134">
        <v>85790000</v>
      </c>
      <c r="C21" s="134">
        <v>33970000</v>
      </c>
      <c r="D21" s="134">
        <f>SUM(B21:C21)</f>
        <v>119760000</v>
      </c>
    </row>
    <row r="22" spans="1:6" ht="24.05" customHeight="1" x14ac:dyDescent="0.3">
      <c r="A22" s="132" t="s">
        <v>395</v>
      </c>
      <c r="B22" s="134">
        <v>7190000</v>
      </c>
      <c r="C22" s="134">
        <v>54940000</v>
      </c>
      <c r="D22" s="134">
        <f t="shared" ref="D22:D24" si="1">SUM(B22:C22)</f>
        <v>62130000</v>
      </c>
    </row>
    <row r="23" spans="1:6" ht="24.05" customHeight="1" x14ac:dyDescent="0.3">
      <c r="A23" s="132" t="s">
        <v>396</v>
      </c>
      <c r="B23" s="134">
        <v>21470000</v>
      </c>
      <c r="C23" s="134">
        <v>29330000</v>
      </c>
      <c r="D23" s="134">
        <f t="shared" si="1"/>
        <v>50800000</v>
      </c>
    </row>
    <row r="24" spans="1:6" ht="24.05" customHeight="1" x14ac:dyDescent="0.3">
      <c r="A24" s="135" t="s">
        <v>397</v>
      </c>
      <c r="B24" s="134">
        <v>2930000</v>
      </c>
      <c r="C24" s="134">
        <v>3586000</v>
      </c>
      <c r="D24" s="134">
        <f t="shared" si="1"/>
        <v>6516000</v>
      </c>
    </row>
    <row r="25" spans="1:6" ht="27" customHeight="1" thickBot="1" x14ac:dyDescent="0.35">
      <c r="A25" s="123" t="s">
        <v>4</v>
      </c>
      <c r="B25" s="124">
        <f>SUM(B21:B24)</f>
        <v>117380000</v>
      </c>
      <c r="C25" s="125">
        <f>SUM(C21:C24)</f>
        <v>121826000</v>
      </c>
      <c r="D25" s="126">
        <f>SUM(D21:D24)</f>
        <v>239206000</v>
      </c>
    </row>
    <row r="27" spans="1:6" x14ac:dyDescent="0.3">
      <c r="B27" s="57"/>
      <c r="C27" s="57"/>
      <c r="D27" s="57"/>
    </row>
    <row r="28" spans="1:6" ht="15.75" thickBot="1" x14ac:dyDescent="0.35">
      <c r="D28" s="45"/>
    </row>
    <row r="29" spans="1:6" ht="22.6" customHeight="1" x14ac:dyDescent="0.3">
      <c r="A29" s="196" t="s">
        <v>294</v>
      </c>
      <c r="B29" s="197"/>
      <c r="C29" s="197"/>
      <c r="D29" s="198"/>
    </row>
    <row r="30" spans="1:6" ht="38.950000000000003" customHeight="1" x14ac:dyDescent="0.3">
      <c r="A30" s="119" t="s">
        <v>104</v>
      </c>
      <c r="B30" s="120" t="s">
        <v>291</v>
      </c>
      <c r="C30" s="120" t="s">
        <v>292</v>
      </c>
      <c r="D30" s="122" t="s">
        <v>295</v>
      </c>
    </row>
    <row r="31" spans="1:6" ht="29.95" customHeight="1" x14ac:dyDescent="0.3">
      <c r="A31" s="132" t="s">
        <v>394</v>
      </c>
      <c r="B31" s="133">
        <f>SUM('3-Detalhe Plano de Aquisições'!J14:J25,'3-Detalhe Plano de Aquisições'!J29:J34,'3-Detalhe Plano de Aquisições'!J40:J42,'3-Detalhe Plano de Aquisições'!J44:J47,'3-Detalhe Plano de Aquisições'!J56,'3-Detalhe Plano de Aquisições'!J64,'3-Detalhe Plano de Aquisições'!J88,'3-Detalhe Plano de Aquisições'!J99,'3-Detalhe Plano de Aquisições'!J109,'3-Detalhe Plano de Aquisições'!J110,'3-Detalhe Plano de Aquisições'!J111,'3-Detalhe Plano de Aquisições'!J112,'3-Detalhe Plano de Aquisições'!J113)</f>
        <v>78708335.416131586</v>
      </c>
      <c r="C31" s="133">
        <f>SUM('3-Detalhe Plano de Aquisições'!L14:L25,'3-Detalhe Plano de Aquisições'!L29:L34,'3-Detalhe Plano de Aquisições'!L40:L42,'3-Detalhe Plano de Aquisições'!L44:L47,'3-Detalhe Plano de Aquisições'!L56,'3-Detalhe Plano de Aquisições'!L64,'3-Detalhe Plano de Aquisições'!L88,'3-Detalhe Plano de Aquisições'!L99,'3-Detalhe Plano de Aquisições'!L109,'3-Detalhe Plano de Aquisições'!L110,'3-Detalhe Plano de Aquisições'!L111,'3-Detalhe Plano de Aquisições'!L112,'3-Detalhe Plano de Aquisições'!L113)</f>
        <v>33885059.912289478</v>
      </c>
      <c r="D31" s="134">
        <f>SUM(B31:C31)</f>
        <v>112593395.32842106</v>
      </c>
    </row>
    <row r="32" spans="1:6" ht="29.95" customHeight="1" x14ac:dyDescent="0.3">
      <c r="A32" s="132" t="s">
        <v>395</v>
      </c>
      <c r="B32" s="133">
        <f>SUM('3-Detalhe Plano de Aquisições'!J58,'3-Detalhe Plano de Aquisições'!J59,'3-Detalhe Plano de Aquisições'!J60,'3-Detalhe Plano de Aquisições'!J61,'3-Detalhe Plano de Aquisições'!J62,'3-Detalhe Plano de Aquisições'!J89,'3-Detalhe Plano de Aquisições'!J90,'3-Detalhe Plano de Aquisições'!J91,'3-Detalhe Plano de Aquisições'!J92,'3-Detalhe Plano de Aquisições'!J100,'3-Detalhe Plano de Aquisições'!J101,'3-Detalhe Plano de Aquisições'!J103,'3-Detalhe Plano de Aquisições'!I131)</f>
        <v>7174945.3514999999</v>
      </c>
      <c r="C32" s="133">
        <f>SUM('3-Detalhe Plano de Aquisições'!L58,'3-Detalhe Plano de Aquisições'!L59,'3-Detalhe Plano de Aquisições'!L60,'3-Detalhe Plano de Aquisições'!L61,'3-Detalhe Plano de Aquisições'!L62,'3-Detalhe Plano de Aquisições'!L89,'3-Detalhe Plano de Aquisições'!L90,'3-Detalhe Plano de Aquisições'!L91,'3-Detalhe Plano de Aquisições'!L92,'3-Detalhe Plano de Aquisições'!L100,'3-Detalhe Plano de Aquisições'!L101,'3-Detalhe Plano de Aquisições'!L103,'3-Detalhe Plano de Aquisições'!K131)</f>
        <v>36610473.114289477</v>
      </c>
      <c r="D32" s="134">
        <f>SUM(B32:C32)</f>
        <v>43785418.465789475</v>
      </c>
    </row>
    <row r="33" spans="1:6" ht="29.95" customHeight="1" x14ac:dyDescent="0.3">
      <c r="A33" s="132" t="s">
        <v>396</v>
      </c>
      <c r="B33" s="133">
        <f>SUM('3-Detalhe Plano de Aquisições'!J48,'3-Detalhe Plano de Aquisições'!J55,'3-Detalhe Plano de Aquisições'!J57,'3-Detalhe Plano de Aquisições'!J63,'3-Detalhe Plano de Aquisições'!J70,'3-Detalhe Plano de Aquisições'!J72,'3-Detalhe Plano de Aquisições'!J80,'3-Detalhe Plano de Aquisições'!J93,'3-Detalhe Plano de Aquisições'!J94,'3-Detalhe Plano de Aquisições'!J98,'3-Detalhe Plano de Aquisições'!I119,'3-Detalhe Plano de Aquisições'!I121,'3-Detalhe Plano de Aquisições'!I122)</f>
        <v>21444350.750228863</v>
      </c>
      <c r="C33" s="133">
        <f>SUM('3-Detalhe Plano de Aquisições'!L48,'3-Detalhe Plano de Aquisições'!L55,'3-Detalhe Plano de Aquisições'!L57,'3-Detalhe Plano de Aquisições'!L63,'3-Detalhe Plano de Aquisições'!L70,'3-Detalhe Plano de Aquisições'!L80,'3-Detalhe Plano de Aquisições'!L93,'3-Detalhe Plano de Aquisições'!L94,'3-Detalhe Plano de Aquisições'!L98,'3-Detalhe Plano de Aquisições'!K119,'3-Detalhe Plano de Aquisições'!K122)</f>
        <v>15947705.344507983</v>
      </c>
      <c r="D33" s="134">
        <f>SUM(B33:C33)</f>
        <v>37392056.094736844</v>
      </c>
      <c r="F33" s="42"/>
    </row>
    <row r="34" spans="1:6" ht="29.95" customHeight="1" x14ac:dyDescent="0.3">
      <c r="A34" s="135" t="s">
        <v>397</v>
      </c>
      <c r="B34" s="133">
        <f>SUM('3-Detalhe Plano de Aquisições'!J52,'3-Detalhe Plano de Aquisições'!J53,'3-Detalhe Plano de Aquisições'!J54,'3-Detalhe Plano de Aquisições'!J71,'3-Detalhe Plano de Aquisições'!J73,'3-Detalhe Plano de Aquisições'!J77,'3-Detalhe Plano de Aquisições'!J78,'3-Detalhe Plano de Aquisições'!J79,'3-Detalhe Plano de Aquisições'!J81,'3-Detalhe Plano de Aquisições'!J82,'3-Detalhe Plano de Aquisições'!J96,'3-Detalhe Plano de Aquisições'!I120,'3-Detalhe Plano de Aquisições'!I124,'3-Detalhe Plano de Aquisições'!I125,'3-Detalhe Plano de Aquisições'!I126,'3-Detalhe Plano de Aquisições'!I127,'3-Detalhe Plano de Aquisições'!I128,'3-Detalhe Plano de Aquisições'!I129,'3-Detalhe Plano de Aquisições'!I132,'3-Detalhe Plano de Aquisições'!I133)</f>
        <v>2859336.6509999996</v>
      </c>
      <c r="C34" s="133">
        <f>SUM('3-Detalhe Plano de Aquisições'!L52,'3-Detalhe Plano de Aquisições'!L53,'3-Detalhe Plano de Aquisições'!L54,'3-Detalhe Plano de Aquisições'!L71,'3-Detalhe Plano de Aquisições'!L73,'3-Detalhe Plano de Aquisições'!L77,'3-Detalhe Plano de Aquisições'!L78,'3-Detalhe Plano de Aquisições'!L79,'3-Detalhe Plano de Aquisições'!L81,'3-Detalhe Plano de Aquisições'!L82,'3-Detalhe Plano de Aquisições'!L96,'3-Detalhe Plano de Aquisições'!K120,'3-Detalhe Plano de Aquisições'!K124,'3-Detalhe Plano de Aquisições'!K125,'3-Detalhe Plano de Aquisições'!K126,'3-Detalhe Plano de Aquisições'!K127,'3-Detalhe Plano de Aquisições'!K128,'3-Detalhe Plano de Aquisições'!K129,'3-Detalhe Plano de Aquisições'!K132,'3-Detalhe Plano de Aquisições'!K133)</f>
        <v>847146.79847368423</v>
      </c>
      <c r="D34" s="134">
        <f>SUM(B34:C34)</f>
        <v>3706483.4494736837</v>
      </c>
    </row>
    <row r="35" spans="1:6" ht="29.95" customHeight="1" thickBot="1" x14ac:dyDescent="0.35">
      <c r="A35" s="123" t="s">
        <v>4</v>
      </c>
      <c r="B35" s="124">
        <f>SUM(B31:B34)</f>
        <v>110186968.16886045</v>
      </c>
      <c r="C35" s="124">
        <f>SUM(C31:C34)</f>
        <v>87290385.169560626</v>
      </c>
      <c r="D35" s="126">
        <f>SUM(D31:D34)</f>
        <v>197477353.33842105</v>
      </c>
    </row>
    <row r="36" spans="1:6" ht="25.55" customHeight="1" x14ac:dyDescent="0.3">
      <c r="B36" s="45"/>
      <c r="C36" s="45"/>
    </row>
    <row r="37" spans="1:6" x14ac:dyDescent="0.3">
      <c r="B37" s="56"/>
      <c r="C37" s="55"/>
      <c r="D37" s="55"/>
    </row>
    <row r="38" spans="1:6" x14ac:dyDescent="0.3">
      <c r="B38" s="41"/>
    </row>
    <row r="39" spans="1:6" x14ac:dyDescent="0.3">
      <c r="B39" s="42"/>
    </row>
    <row r="40" spans="1:6" x14ac:dyDescent="0.3">
      <c r="B40" s="42"/>
    </row>
    <row r="41" spans="1:6" x14ac:dyDescent="0.3">
      <c r="B41" s="42"/>
    </row>
  </sheetData>
  <mergeCells count="9">
    <mergeCell ref="A29:D29"/>
    <mergeCell ref="A19:D19"/>
    <mergeCell ref="A8:D8"/>
    <mergeCell ref="A1:D1"/>
    <mergeCell ref="A9:D9"/>
    <mergeCell ref="A2:D2"/>
    <mergeCell ref="A6:D6"/>
    <mergeCell ref="B7:D7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5"/>
  <sheetViews>
    <sheetView zoomScale="70" zoomScaleNormal="70" workbookViewId="0">
      <selection activeCell="J7" sqref="J7"/>
    </sheetView>
  </sheetViews>
  <sheetFormatPr defaultRowHeight="15.05" x14ac:dyDescent="0.3"/>
  <cols>
    <col min="1" max="1" width="14.21875" style="6" customWidth="1"/>
    <col min="2" max="2" width="14.5546875" customWidth="1"/>
    <col min="3" max="3" width="38.21875" customWidth="1"/>
    <col min="4" max="4" width="32.5546875" customWidth="1"/>
    <col min="5" max="5" width="31.77734375" customWidth="1"/>
    <col min="6" max="6" width="22.5546875" customWidth="1"/>
    <col min="7" max="7" width="27.44140625" customWidth="1"/>
    <col min="8" max="8" width="27.5546875" style="6" hidden="1" customWidth="1"/>
    <col min="9" max="10" width="17.77734375" style="12" customWidth="1"/>
    <col min="11" max="11" width="16.5546875" style="13" customWidth="1"/>
    <col min="12" max="12" width="17.44140625" style="13" customWidth="1"/>
    <col min="13" max="13" width="14.5546875" style="13" customWidth="1"/>
    <col min="14" max="14" width="14" customWidth="1"/>
    <col min="15" max="15" width="16.5546875" customWidth="1"/>
    <col min="16" max="16" width="21" customWidth="1"/>
    <col min="17" max="17" width="18.21875" customWidth="1"/>
    <col min="18" max="18" width="20" customWidth="1"/>
    <col min="19" max="19" width="10.21875" style="6" customWidth="1"/>
    <col min="20" max="20" width="16.5546875" style="6" hidden="1" customWidth="1"/>
    <col min="21" max="21" width="30.109375" style="6" customWidth="1"/>
    <col min="22" max="22" width="21.5546875" customWidth="1"/>
    <col min="23" max="23" width="8.77734375" customWidth="1"/>
    <col min="25" max="25" width="12.6640625" bestFit="1" customWidth="1"/>
    <col min="27" max="27" width="13.77734375" bestFit="1" customWidth="1"/>
  </cols>
  <sheetData>
    <row r="1" spans="1:25" s="6" customFormat="1" ht="3.8" customHeight="1" x14ac:dyDescent="0.3">
      <c r="B1" s="18"/>
      <c r="I1" s="12"/>
      <c r="J1" s="12"/>
      <c r="K1" s="13"/>
      <c r="L1" s="13"/>
      <c r="M1" s="13"/>
    </row>
    <row r="2" spans="1:25" s="6" customFormat="1" ht="18.350000000000001" x14ac:dyDescent="0.3">
      <c r="A2" s="64"/>
      <c r="B2" s="65" t="s">
        <v>45</v>
      </c>
      <c r="C2" s="64"/>
      <c r="D2" s="64"/>
      <c r="E2" s="64"/>
      <c r="F2" s="63"/>
      <c r="I2" s="12"/>
      <c r="J2" s="12"/>
      <c r="K2" s="13"/>
      <c r="L2" s="13"/>
      <c r="M2" s="13"/>
    </row>
    <row r="3" spans="1:25" s="6" customFormat="1" ht="18.350000000000001" x14ac:dyDescent="0.3">
      <c r="A3" s="64"/>
      <c r="B3" s="66" t="s">
        <v>116</v>
      </c>
      <c r="C3" s="64"/>
      <c r="D3" s="64"/>
      <c r="E3" s="64"/>
      <c r="F3" s="63"/>
      <c r="I3" s="12"/>
      <c r="J3" s="12"/>
      <c r="K3" s="13"/>
      <c r="L3" s="13"/>
      <c r="M3" s="13"/>
    </row>
    <row r="4" spans="1:25" s="6" customFormat="1" ht="18.350000000000001" x14ac:dyDescent="0.3">
      <c r="A4" s="64"/>
      <c r="B4" s="66" t="s">
        <v>117</v>
      </c>
      <c r="C4" s="64"/>
      <c r="D4" s="66" t="s">
        <v>325</v>
      </c>
      <c r="E4" s="64"/>
      <c r="F4" s="63"/>
      <c r="I4" s="12"/>
      <c r="J4" s="12"/>
      <c r="K4" s="13"/>
      <c r="L4" s="13"/>
      <c r="M4" s="13"/>
    </row>
    <row r="5" spans="1:25" s="6" customFormat="1" ht="18.350000000000001" x14ac:dyDescent="0.3">
      <c r="A5" s="64"/>
      <c r="B5" s="66" t="s">
        <v>416</v>
      </c>
      <c r="C5" s="64"/>
      <c r="D5" s="64"/>
      <c r="E5" s="64"/>
      <c r="F5" s="63"/>
      <c r="I5" s="12"/>
      <c r="J5" s="12"/>
      <c r="K5" s="13"/>
      <c r="L5" s="13"/>
      <c r="M5" s="13"/>
    </row>
    <row r="6" spans="1:25" s="6" customFormat="1" ht="18.350000000000001" x14ac:dyDescent="0.3">
      <c r="A6" s="64"/>
      <c r="B6" s="66" t="s">
        <v>415</v>
      </c>
      <c r="C6" s="141"/>
      <c r="D6" s="64"/>
      <c r="E6" s="64"/>
      <c r="F6" s="63"/>
      <c r="I6" s="12"/>
      <c r="J6" s="12"/>
      <c r="K6" s="13"/>
      <c r="L6" s="13"/>
      <c r="M6" s="13"/>
    </row>
    <row r="7" spans="1:25" s="6" customFormat="1" ht="18.350000000000001" x14ac:dyDescent="0.3">
      <c r="A7" s="64"/>
      <c r="B7" s="66" t="s">
        <v>346</v>
      </c>
      <c r="C7" s="64"/>
      <c r="D7" s="64"/>
      <c r="E7" s="64"/>
      <c r="F7" s="63"/>
      <c r="I7" s="12"/>
      <c r="J7" s="12"/>
      <c r="K7" s="13"/>
      <c r="L7" s="13"/>
      <c r="M7" s="13"/>
      <c r="Y7" s="42"/>
    </row>
    <row r="8" spans="1:25" s="6" customFormat="1" ht="19.5" customHeight="1" x14ac:dyDescent="0.3">
      <c r="A8" s="64"/>
      <c r="B8" s="66" t="s">
        <v>417</v>
      </c>
      <c r="C8" s="64"/>
      <c r="D8" s="64"/>
      <c r="E8" s="64"/>
      <c r="F8" s="63"/>
      <c r="I8" s="12"/>
      <c r="J8" s="12"/>
      <c r="K8" s="13"/>
      <c r="L8" s="13"/>
      <c r="M8" s="13"/>
    </row>
    <row r="9" spans="1:25" s="6" customFormat="1" ht="19.5" customHeight="1" x14ac:dyDescent="0.3">
      <c r="A9" s="64"/>
      <c r="B9" s="66" t="s">
        <v>466</v>
      </c>
      <c r="C9" s="64"/>
      <c r="D9" s="64"/>
      <c r="E9" s="64"/>
      <c r="F9" s="63"/>
      <c r="I9" s="12"/>
      <c r="J9" s="12"/>
      <c r="K9" s="13"/>
      <c r="L9" s="13"/>
      <c r="M9" s="13"/>
    </row>
    <row r="10" spans="1:25" s="6" customFormat="1" ht="15.75" x14ac:dyDescent="0.3">
      <c r="B10" s="36"/>
      <c r="I10" s="12"/>
      <c r="J10" s="12"/>
      <c r="K10" s="13"/>
      <c r="L10" s="13"/>
      <c r="M10" s="13"/>
    </row>
    <row r="11" spans="1:25" ht="33.4" customHeight="1" x14ac:dyDescent="0.3">
      <c r="A11" s="67" t="s">
        <v>92</v>
      </c>
      <c r="B11" s="213" t="s">
        <v>0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1"/>
    </row>
    <row r="12" spans="1:25" ht="29.95" customHeight="1" x14ac:dyDescent="0.3">
      <c r="A12" s="206">
        <v>1</v>
      </c>
      <c r="B12" s="206" t="s">
        <v>53</v>
      </c>
      <c r="C12" s="206" t="s">
        <v>51</v>
      </c>
      <c r="D12" s="206" t="s">
        <v>11</v>
      </c>
      <c r="E12" s="206" t="s">
        <v>357</v>
      </c>
      <c r="F12" s="206" t="s">
        <v>17</v>
      </c>
      <c r="G12" s="206" t="s">
        <v>18</v>
      </c>
      <c r="H12" s="68" t="s">
        <v>356</v>
      </c>
      <c r="I12" s="208" t="s">
        <v>54</v>
      </c>
      <c r="J12" s="208"/>
      <c r="K12" s="208"/>
      <c r="L12" s="208"/>
      <c r="M12" s="208"/>
      <c r="N12" s="206" t="s">
        <v>364</v>
      </c>
      <c r="O12" s="206" t="s">
        <v>56</v>
      </c>
      <c r="P12" s="206" t="s">
        <v>57</v>
      </c>
      <c r="Q12" s="206"/>
      <c r="R12" s="206" t="s">
        <v>78</v>
      </c>
      <c r="S12" s="206" t="s">
        <v>143</v>
      </c>
      <c r="T12" s="216" t="s">
        <v>400</v>
      </c>
      <c r="U12" s="206" t="s">
        <v>36</v>
      </c>
      <c r="V12" s="1"/>
    </row>
    <row r="13" spans="1:25" ht="70.05" customHeight="1" x14ac:dyDescent="0.3">
      <c r="A13" s="206"/>
      <c r="B13" s="206"/>
      <c r="C13" s="206"/>
      <c r="D13" s="206"/>
      <c r="E13" s="206"/>
      <c r="F13" s="206"/>
      <c r="G13" s="206"/>
      <c r="H13" s="69" t="s">
        <v>399</v>
      </c>
      <c r="I13" s="69" t="s">
        <v>21</v>
      </c>
      <c r="J13" s="70" t="s">
        <v>157</v>
      </c>
      <c r="K13" s="70" t="s">
        <v>20</v>
      </c>
      <c r="L13" s="70" t="s">
        <v>158</v>
      </c>
      <c r="M13" s="70" t="s">
        <v>22</v>
      </c>
      <c r="N13" s="206"/>
      <c r="O13" s="206"/>
      <c r="P13" s="128" t="s">
        <v>58</v>
      </c>
      <c r="Q13" s="128" t="s">
        <v>24</v>
      </c>
      <c r="R13" s="206"/>
      <c r="S13" s="206"/>
      <c r="T13" s="206"/>
      <c r="U13" s="206"/>
      <c r="V13" s="1"/>
    </row>
    <row r="14" spans="1:25" ht="29.3" customHeight="1" x14ac:dyDescent="0.3">
      <c r="A14" s="72" t="s">
        <v>118</v>
      </c>
      <c r="B14" s="71" t="s">
        <v>265</v>
      </c>
      <c r="C14" s="71" t="s">
        <v>347</v>
      </c>
      <c r="D14" s="71" t="s">
        <v>124</v>
      </c>
      <c r="E14" s="71" t="s">
        <v>68</v>
      </c>
      <c r="F14" s="72">
        <v>1</v>
      </c>
      <c r="G14" s="73"/>
      <c r="H14" s="74">
        <v>14202500.92</v>
      </c>
      <c r="I14" s="75">
        <f>T14/'Cotação USD'!$D$6</f>
        <v>3860137.2210526317</v>
      </c>
      <c r="J14" s="76">
        <f>K14*I14</f>
        <v>3860137.2210526317</v>
      </c>
      <c r="K14" s="77">
        <v>1</v>
      </c>
      <c r="L14" s="76">
        <f>M14*I14</f>
        <v>0</v>
      </c>
      <c r="M14" s="77">
        <v>0</v>
      </c>
      <c r="N14" s="77" t="s">
        <v>5</v>
      </c>
      <c r="O14" s="72" t="s">
        <v>9</v>
      </c>
      <c r="P14" s="78">
        <v>42215</v>
      </c>
      <c r="Q14" s="78">
        <v>42306</v>
      </c>
      <c r="R14" s="71"/>
      <c r="S14" s="72" t="s">
        <v>150</v>
      </c>
      <c r="T14" s="76">
        <v>14668521.439999999</v>
      </c>
      <c r="U14" s="131" t="s">
        <v>41</v>
      </c>
      <c r="V14" s="1"/>
    </row>
    <row r="15" spans="1:25" ht="27" customHeight="1" x14ac:dyDescent="0.3">
      <c r="A15" s="72" t="s">
        <v>119</v>
      </c>
      <c r="B15" s="71" t="s">
        <v>265</v>
      </c>
      <c r="C15" s="71" t="s">
        <v>348</v>
      </c>
      <c r="D15" s="71" t="s">
        <v>125</v>
      </c>
      <c r="E15" s="71" t="s">
        <v>68</v>
      </c>
      <c r="F15" s="72">
        <v>1</v>
      </c>
      <c r="G15" s="73"/>
      <c r="H15" s="74">
        <v>15601076.93</v>
      </c>
      <c r="I15" s="75">
        <f>T15/'Cotação USD'!$D$6</f>
        <v>4697955.2552631591</v>
      </c>
      <c r="J15" s="76">
        <f t="shared" ref="J15:J29" si="0">K15*I15</f>
        <v>4697955.2552631591</v>
      </c>
      <c r="K15" s="77">
        <v>1</v>
      </c>
      <c r="L15" s="76">
        <f t="shared" ref="L15:L29" si="1">M15*I15</f>
        <v>0</v>
      </c>
      <c r="M15" s="77">
        <v>0</v>
      </c>
      <c r="N15" s="77" t="s">
        <v>5</v>
      </c>
      <c r="O15" s="72" t="s">
        <v>9</v>
      </c>
      <c r="P15" s="78">
        <v>42579</v>
      </c>
      <c r="Q15" s="78">
        <v>42711</v>
      </c>
      <c r="R15" s="79"/>
      <c r="S15" s="72" t="s">
        <v>151</v>
      </c>
      <c r="T15" s="76">
        <v>17852229.970000003</v>
      </c>
      <c r="U15" s="131" t="s">
        <v>41</v>
      </c>
      <c r="V15" s="1"/>
    </row>
    <row r="16" spans="1:25" ht="24.75" customHeight="1" x14ac:dyDescent="0.3">
      <c r="A16" s="72" t="s">
        <v>120</v>
      </c>
      <c r="B16" s="71" t="s">
        <v>265</v>
      </c>
      <c r="C16" s="71" t="s">
        <v>349</v>
      </c>
      <c r="D16" s="71" t="s">
        <v>126</v>
      </c>
      <c r="E16" s="71" t="s">
        <v>68</v>
      </c>
      <c r="F16" s="72">
        <v>1</v>
      </c>
      <c r="G16" s="73"/>
      <c r="H16" s="74">
        <v>16355169.34</v>
      </c>
      <c r="I16" s="75">
        <f>T16/'Cotação USD'!$D$6</f>
        <v>4710568.9868421052</v>
      </c>
      <c r="J16" s="76">
        <f t="shared" si="0"/>
        <v>4710568.9868421052</v>
      </c>
      <c r="K16" s="77">
        <v>1</v>
      </c>
      <c r="L16" s="76">
        <f t="shared" si="1"/>
        <v>0</v>
      </c>
      <c r="M16" s="77">
        <v>0</v>
      </c>
      <c r="N16" s="77" t="s">
        <v>5</v>
      </c>
      <c r="O16" s="72" t="s">
        <v>9</v>
      </c>
      <c r="P16" s="78">
        <v>42472</v>
      </c>
      <c r="Q16" s="78">
        <v>42662</v>
      </c>
      <c r="R16" s="71"/>
      <c r="S16" s="72" t="s">
        <v>156</v>
      </c>
      <c r="T16" s="76">
        <v>17900162.149999999</v>
      </c>
      <c r="U16" s="131" t="s">
        <v>41</v>
      </c>
      <c r="V16" s="1"/>
    </row>
    <row r="17" spans="1:22" ht="24.75" customHeight="1" x14ac:dyDescent="0.3">
      <c r="A17" s="72" t="s">
        <v>121</v>
      </c>
      <c r="B17" s="71" t="s">
        <v>265</v>
      </c>
      <c r="C17" s="71" t="s">
        <v>350</v>
      </c>
      <c r="D17" s="71" t="s">
        <v>127</v>
      </c>
      <c r="E17" s="71" t="s">
        <v>68</v>
      </c>
      <c r="F17" s="72">
        <v>1</v>
      </c>
      <c r="G17" s="73"/>
      <c r="H17" s="74">
        <v>16691416.779999999</v>
      </c>
      <c r="I17" s="75">
        <f>T17/'Cotação USD'!$D$6</f>
        <v>4718574.6763157891</v>
      </c>
      <c r="J17" s="76">
        <f t="shared" si="0"/>
        <v>4718574.6763157891</v>
      </c>
      <c r="K17" s="77">
        <v>1</v>
      </c>
      <c r="L17" s="76">
        <f t="shared" si="1"/>
        <v>0</v>
      </c>
      <c r="M17" s="77">
        <v>0</v>
      </c>
      <c r="N17" s="77" t="s">
        <v>5</v>
      </c>
      <c r="O17" s="72" t="s">
        <v>9</v>
      </c>
      <c r="P17" s="78">
        <v>42600</v>
      </c>
      <c r="Q17" s="78">
        <v>42786</v>
      </c>
      <c r="R17" s="71"/>
      <c r="S17" s="72" t="s">
        <v>153</v>
      </c>
      <c r="T17" s="76">
        <v>17930583.77</v>
      </c>
      <c r="U17" s="131" t="s">
        <v>89</v>
      </c>
      <c r="V17" s="1"/>
    </row>
    <row r="18" spans="1:22" s="23" customFormat="1" ht="24.75" customHeight="1" x14ac:dyDescent="0.3">
      <c r="A18" s="72" t="s">
        <v>122</v>
      </c>
      <c r="B18" s="71" t="s">
        <v>265</v>
      </c>
      <c r="C18" s="71" t="s">
        <v>351</v>
      </c>
      <c r="D18" s="71" t="s">
        <v>128</v>
      </c>
      <c r="E18" s="71" t="s">
        <v>68</v>
      </c>
      <c r="F18" s="72">
        <v>1</v>
      </c>
      <c r="G18" s="73"/>
      <c r="H18" s="74">
        <v>16677523.310000001</v>
      </c>
      <c r="I18" s="75">
        <f>T18/'Cotação USD'!$D$6</f>
        <v>3997436.286842105</v>
      </c>
      <c r="J18" s="76">
        <f t="shared" si="0"/>
        <v>3997436.286842105</v>
      </c>
      <c r="K18" s="77">
        <v>1</v>
      </c>
      <c r="L18" s="76">
        <f t="shared" si="1"/>
        <v>0</v>
      </c>
      <c r="M18" s="77">
        <v>0</v>
      </c>
      <c r="N18" s="77" t="s">
        <v>5</v>
      </c>
      <c r="O18" s="72" t="s">
        <v>9</v>
      </c>
      <c r="P18" s="78">
        <v>42675</v>
      </c>
      <c r="Q18" s="78">
        <v>42997</v>
      </c>
      <c r="R18" s="71"/>
      <c r="S18" s="72"/>
      <c r="T18" s="76">
        <v>15190257.889999999</v>
      </c>
      <c r="U18" s="131" t="s">
        <v>41</v>
      </c>
      <c r="V18" s="40"/>
    </row>
    <row r="19" spans="1:22" s="23" customFormat="1" ht="24.75" customHeight="1" x14ac:dyDescent="0.3">
      <c r="A19" s="72" t="s">
        <v>136</v>
      </c>
      <c r="B19" s="71" t="s">
        <v>265</v>
      </c>
      <c r="C19" s="71" t="s">
        <v>352</v>
      </c>
      <c r="D19" s="71" t="s">
        <v>129</v>
      </c>
      <c r="E19" s="71" t="s">
        <v>68</v>
      </c>
      <c r="F19" s="72">
        <v>1</v>
      </c>
      <c r="G19" s="73"/>
      <c r="H19" s="80">
        <v>18836276.059999999</v>
      </c>
      <c r="I19" s="75">
        <f>T19/'Cotação USD'!$D$6</f>
        <v>4560926.4473684216</v>
      </c>
      <c r="J19" s="76">
        <f t="shared" si="0"/>
        <v>4560926.4473684216</v>
      </c>
      <c r="K19" s="77">
        <v>1</v>
      </c>
      <c r="L19" s="76">
        <f t="shared" si="1"/>
        <v>0</v>
      </c>
      <c r="M19" s="77">
        <v>0</v>
      </c>
      <c r="N19" s="77" t="s">
        <v>5</v>
      </c>
      <c r="O19" s="72" t="s">
        <v>9</v>
      </c>
      <c r="P19" s="78">
        <v>42604</v>
      </c>
      <c r="Q19" s="78">
        <v>43416</v>
      </c>
      <c r="R19" s="71"/>
      <c r="S19" s="72"/>
      <c r="T19" s="76">
        <v>17331520.5</v>
      </c>
      <c r="U19" s="87" t="s">
        <v>41</v>
      </c>
      <c r="V19" s="40"/>
    </row>
    <row r="20" spans="1:22" s="23" customFormat="1" ht="24.75" customHeight="1" x14ac:dyDescent="0.3">
      <c r="A20" s="72" t="s">
        <v>137</v>
      </c>
      <c r="B20" s="71" t="s">
        <v>265</v>
      </c>
      <c r="C20" s="71" t="s">
        <v>353</v>
      </c>
      <c r="D20" s="71" t="s">
        <v>130</v>
      </c>
      <c r="E20" s="71" t="s">
        <v>68</v>
      </c>
      <c r="F20" s="72">
        <v>1</v>
      </c>
      <c r="G20" s="73"/>
      <c r="H20" s="81">
        <v>23059516.039999999</v>
      </c>
      <c r="I20" s="75">
        <f>T20/'Cotação USD'!$D$6</f>
        <v>5394736.8421052638</v>
      </c>
      <c r="J20" s="76">
        <f t="shared" si="0"/>
        <v>5394736.8421052638</v>
      </c>
      <c r="K20" s="77">
        <v>1</v>
      </c>
      <c r="L20" s="76">
        <f t="shared" si="1"/>
        <v>0</v>
      </c>
      <c r="M20" s="77">
        <v>0</v>
      </c>
      <c r="N20" s="77" t="s">
        <v>5</v>
      </c>
      <c r="O20" s="72" t="s">
        <v>9</v>
      </c>
      <c r="P20" s="78">
        <v>42633</v>
      </c>
      <c r="Q20" s="78">
        <v>43321</v>
      </c>
      <c r="R20" s="71"/>
      <c r="S20" s="72"/>
      <c r="T20" s="76">
        <v>20500000</v>
      </c>
      <c r="U20" s="87" t="s">
        <v>41</v>
      </c>
      <c r="V20" s="58"/>
    </row>
    <row r="21" spans="1:22" s="6" customFormat="1" ht="24.75" customHeight="1" x14ac:dyDescent="0.3">
      <c r="A21" s="72" t="s">
        <v>138</v>
      </c>
      <c r="B21" s="71" t="s">
        <v>265</v>
      </c>
      <c r="C21" s="71" t="s">
        <v>354</v>
      </c>
      <c r="D21" s="71" t="s">
        <v>131</v>
      </c>
      <c r="E21" s="71" t="s">
        <v>68</v>
      </c>
      <c r="F21" s="72">
        <v>1</v>
      </c>
      <c r="G21" s="73"/>
      <c r="H21" s="74">
        <v>16737175.99</v>
      </c>
      <c r="I21" s="75">
        <f>T21/'Cotação USD'!$D$6</f>
        <v>4966270.1026315792</v>
      </c>
      <c r="J21" s="76">
        <f t="shared" si="0"/>
        <v>4966270.1026315792</v>
      </c>
      <c r="K21" s="77">
        <v>1</v>
      </c>
      <c r="L21" s="76">
        <f t="shared" si="1"/>
        <v>0</v>
      </c>
      <c r="M21" s="77">
        <v>0</v>
      </c>
      <c r="N21" s="77" t="s">
        <v>5</v>
      </c>
      <c r="O21" s="72" t="s">
        <v>9</v>
      </c>
      <c r="P21" s="78">
        <v>42633</v>
      </c>
      <c r="Q21" s="78">
        <v>42815</v>
      </c>
      <c r="R21" s="71"/>
      <c r="S21" s="72" t="s">
        <v>154</v>
      </c>
      <c r="T21" s="76">
        <v>18871826.390000001</v>
      </c>
      <c r="U21" s="87" t="s">
        <v>41</v>
      </c>
      <c r="V21" s="2"/>
    </row>
    <row r="22" spans="1:22" s="6" customFormat="1" ht="24.75" customHeight="1" x14ac:dyDescent="0.3">
      <c r="A22" s="72" t="s">
        <v>139</v>
      </c>
      <c r="B22" s="71" t="s">
        <v>265</v>
      </c>
      <c r="C22" s="71" t="s">
        <v>355</v>
      </c>
      <c r="D22" s="71" t="s">
        <v>132</v>
      </c>
      <c r="E22" s="71" t="s">
        <v>68</v>
      </c>
      <c r="F22" s="72">
        <v>1</v>
      </c>
      <c r="G22" s="73"/>
      <c r="H22" s="74">
        <v>18136295.890000001</v>
      </c>
      <c r="I22" s="75">
        <f>T22/'Cotação USD'!$D$6</f>
        <v>4528476.0894736843</v>
      </c>
      <c r="J22" s="76">
        <f t="shared" si="0"/>
        <v>4528476.0894736843</v>
      </c>
      <c r="K22" s="77">
        <v>1</v>
      </c>
      <c r="L22" s="76">
        <f t="shared" si="1"/>
        <v>0</v>
      </c>
      <c r="M22" s="77">
        <v>0</v>
      </c>
      <c r="N22" s="77" t="s">
        <v>5</v>
      </c>
      <c r="O22" s="72" t="s">
        <v>9</v>
      </c>
      <c r="P22" s="78">
        <v>42583</v>
      </c>
      <c r="Q22" s="78">
        <v>43083</v>
      </c>
      <c r="R22" s="71"/>
      <c r="S22" s="72" t="s">
        <v>155</v>
      </c>
      <c r="T22" s="76">
        <v>17208209.140000001</v>
      </c>
      <c r="U22" s="87" t="s">
        <v>302</v>
      </c>
      <c r="V22" s="2"/>
    </row>
    <row r="23" spans="1:22" s="23" customFormat="1" ht="29.95" customHeight="1" x14ac:dyDescent="0.3">
      <c r="A23" s="72" t="s">
        <v>140</v>
      </c>
      <c r="B23" s="71" t="s">
        <v>265</v>
      </c>
      <c r="C23" s="71" t="s">
        <v>361</v>
      </c>
      <c r="D23" s="71" t="s">
        <v>133</v>
      </c>
      <c r="E23" s="71" t="s">
        <v>68</v>
      </c>
      <c r="F23" s="72">
        <v>1</v>
      </c>
      <c r="G23" s="84"/>
      <c r="H23" s="76">
        <v>20298206.129999999</v>
      </c>
      <c r="I23" s="75">
        <f>H23/'Cotação USD'!$D$6</f>
        <v>5341633.1921052635</v>
      </c>
      <c r="J23" s="76">
        <f t="shared" si="0"/>
        <v>5341633.1921052635</v>
      </c>
      <c r="K23" s="77">
        <v>1</v>
      </c>
      <c r="L23" s="76">
        <f t="shared" si="1"/>
        <v>0</v>
      </c>
      <c r="M23" s="77">
        <v>0</v>
      </c>
      <c r="N23" s="77" t="s">
        <v>5</v>
      </c>
      <c r="O23" s="72" t="s">
        <v>9</v>
      </c>
      <c r="P23" s="59"/>
      <c r="Q23" s="78">
        <v>43700</v>
      </c>
      <c r="R23" s="71"/>
      <c r="S23" s="72"/>
      <c r="T23" s="76">
        <v>0</v>
      </c>
      <c r="U23" s="87" t="s">
        <v>41</v>
      </c>
      <c r="V23" s="40"/>
    </row>
    <row r="24" spans="1:22" s="23" customFormat="1" ht="28.5" customHeight="1" x14ac:dyDescent="0.3">
      <c r="A24" s="72" t="s">
        <v>141</v>
      </c>
      <c r="B24" s="71" t="s">
        <v>265</v>
      </c>
      <c r="C24" s="71" t="s">
        <v>360</v>
      </c>
      <c r="D24" s="71" t="s">
        <v>134</v>
      </c>
      <c r="E24" s="71" t="s">
        <v>68</v>
      </c>
      <c r="F24" s="72">
        <v>1</v>
      </c>
      <c r="G24" s="84"/>
      <c r="H24" s="76">
        <v>21917353</v>
      </c>
      <c r="I24" s="75">
        <f>T24/'Cotação USD'!D6</f>
        <v>4493670.4210526319</v>
      </c>
      <c r="J24" s="76">
        <f t="shared" si="0"/>
        <v>4493670.4210526319</v>
      </c>
      <c r="K24" s="77">
        <v>1</v>
      </c>
      <c r="L24" s="76">
        <f t="shared" si="1"/>
        <v>0</v>
      </c>
      <c r="M24" s="77">
        <v>0</v>
      </c>
      <c r="N24" s="77" t="s">
        <v>5</v>
      </c>
      <c r="O24" s="72" t="s">
        <v>9</v>
      </c>
      <c r="P24" s="59">
        <v>43343</v>
      </c>
      <c r="Q24" s="78">
        <v>43464</v>
      </c>
      <c r="R24" s="71"/>
      <c r="S24" s="72"/>
      <c r="T24" s="76">
        <v>17075947.600000001</v>
      </c>
      <c r="U24" s="87" t="s">
        <v>41</v>
      </c>
      <c r="V24" s="40"/>
    </row>
    <row r="25" spans="1:22" s="6" customFormat="1" ht="34.549999999999997" customHeight="1" x14ac:dyDescent="0.3">
      <c r="A25" s="72" t="s">
        <v>142</v>
      </c>
      <c r="B25" s="71" t="s">
        <v>265</v>
      </c>
      <c r="C25" s="71" t="s">
        <v>359</v>
      </c>
      <c r="D25" s="71" t="s">
        <v>135</v>
      </c>
      <c r="E25" s="71" t="s">
        <v>66</v>
      </c>
      <c r="F25" s="72">
        <v>1</v>
      </c>
      <c r="G25" s="73"/>
      <c r="H25" s="76">
        <v>15704509.75</v>
      </c>
      <c r="I25" s="76">
        <v>1941022.11</v>
      </c>
      <c r="J25" s="76">
        <f t="shared" si="0"/>
        <v>1941022.11</v>
      </c>
      <c r="K25" s="77">
        <v>1</v>
      </c>
      <c r="L25" s="76">
        <f t="shared" si="1"/>
        <v>0</v>
      </c>
      <c r="M25" s="77">
        <v>0</v>
      </c>
      <c r="N25" s="77" t="s">
        <v>5</v>
      </c>
      <c r="O25" s="72" t="s">
        <v>9</v>
      </c>
      <c r="P25" s="85"/>
      <c r="Q25" s="78">
        <v>41850</v>
      </c>
      <c r="R25" s="71" t="s">
        <v>316</v>
      </c>
      <c r="S25" s="72" t="s">
        <v>152</v>
      </c>
      <c r="T25" s="76">
        <v>17934717.490000002</v>
      </c>
      <c r="U25" s="163" t="s">
        <v>418</v>
      </c>
      <c r="V25" s="2"/>
    </row>
    <row r="26" spans="1:22" s="23" customFormat="1" ht="32.25" customHeight="1" x14ac:dyDescent="0.3">
      <c r="A26" s="143" t="s">
        <v>146</v>
      </c>
      <c r="B26" s="144" t="s">
        <v>265</v>
      </c>
      <c r="C26" s="144" t="s">
        <v>296</v>
      </c>
      <c r="D26" s="144" t="s">
        <v>144</v>
      </c>
      <c r="E26" s="144" t="s">
        <v>68</v>
      </c>
      <c r="F26" s="143">
        <v>1</v>
      </c>
      <c r="G26" s="161"/>
      <c r="H26" s="151"/>
      <c r="I26" s="142">
        <v>-4520000</v>
      </c>
      <c r="J26" s="142">
        <f t="shared" si="0"/>
        <v>-4520000</v>
      </c>
      <c r="K26" s="147">
        <v>1</v>
      </c>
      <c r="L26" s="142">
        <f t="shared" si="1"/>
        <v>0</v>
      </c>
      <c r="M26" s="147">
        <v>0</v>
      </c>
      <c r="N26" s="147" t="s">
        <v>5</v>
      </c>
      <c r="O26" s="143" t="s">
        <v>9</v>
      </c>
      <c r="P26" s="140">
        <v>43435</v>
      </c>
      <c r="Q26" s="140">
        <v>43544</v>
      </c>
      <c r="R26" s="144"/>
      <c r="S26" s="144"/>
      <c r="T26" s="142">
        <v>0</v>
      </c>
      <c r="U26" s="144" t="s">
        <v>366</v>
      </c>
      <c r="V26" s="40"/>
    </row>
    <row r="27" spans="1:22" s="23" customFormat="1" ht="41.25" customHeight="1" x14ac:dyDescent="0.3">
      <c r="A27" s="143" t="s">
        <v>147</v>
      </c>
      <c r="B27" s="144" t="s">
        <v>265</v>
      </c>
      <c r="C27" s="144" t="s">
        <v>326</v>
      </c>
      <c r="D27" s="144" t="s">
        <v>145</v>
      </c>
      <c r="E27" s="144" t="s">
        <v>68</v>
      </c>
      <c r="F27" s="143">
        <v>4</v>
      </c>
      <c r="G27" s="161"/>
      <c r="H27" s="151"/>
      <c r="I27" s="142">
        <v>-29550000</v>
      </c>
      <c r="J27" s="142">
        <f>K27*I27</f>
        <v>-6796500</v>
      </c>
      <c r="K27" s="147">
        <v>0.23</v>
      </c>
      <c r="L27" s="142">
        <f t="shared" si="1"/>
        <v>-22753500</v>
      </c>
      <c r="M27" s="147">
        <v>0.77</v>
      </c>
      <c r="N27" s="147" t="s">
        <v>5</v>
      </c>
      <c r="O27" s="143" t="s">
        <v>9</v>
      </c>
      <c r="P27" s="140">
        <v>43436</v>
      </c>
      <c r="Q27" s="140">
        <v>43544</v>
      </c>
      <c r="R27" s="144"/>
      <c r="S27" s="144"/>
      <c r="T27" s="142">
        <v>0</v>
      </c>
      <c r="U27" s="144" t="s">
        <v>366</v>
      </c>
      <c r="V27" s="40"/>
    </row>
    <row r="28" spans="1:22" s="23" customFormat="1" ht="41.25" customHeight="1" x14ac:dyDescent="0.3">
      <c r="A28" s="143" t="s">
        <v>148</v>
      </c>
      <c r="B28" s="144" t="s">
        <v>265</v>
      </c>
      <c r="C28" s="144" t="s">
        <v>419</v>
      </c>
      <c r="D28" s="144" t="s">
        <v>144</v>
      </c>
      <c r="E28" s="144" t="s">
        <v>68</v>
      </c>
      <c r="F28" s="143">
        <v>1</v>
      </c>
      <c r="G28" s="161"/>
      <c r="H28" s="151"/>
      <c r="I28" s="142">
        <v>-4000000</v>
      </c>
      <c r="J28" s="142">
        <f>K28*I28</f>
        <v>-3000000</v>
      </c>
      <c r="K28" s="147">
        <v>0.75</v>
      </c>
      <c r="L28" s="142">
        <f t="shared" si="1"/>
        <v>-1000000</v>
      </c>
      <c r="M28" s="147">
        <v>0.25</v>
      </c>
      <c r="N28" s="147" t="s">
        <v>5</v>
      </c>
      <c r="O28" s="143" t="s">
        <v>9</v>
      </c>
      <c r="P28" s="140">
        <v>43435</v>
      </c>
      <c r="Q28" s="140">
        <v>43544</v>
      </c>
      <c r="R28" s="144"/>
      <c r="S28" s="144"/>
      <c r="T28" s="142"/>
      <c r="U28" s="144" t="s">
        <v>366</v>
      </c>
      <c r="V28" s="40"/>
    </row>
    <row r="29" spans="1:22" s="23" customFormat="1" ht="42.05" customHeight="1" x14ac:dyDescent="0.3">
      <c r="A29" s="72" t="s">
        <v>338</v>
      </c>
      <c r="B29" s="71" t="s">
        <v>265</v>
      </c>
      <c r="C29" s="71" t="s">
        <v>401</v>
      </c>
      <c r="D29" s="71" t="s">
        <v>144</v>
      </c>
      <c r="E29" s="71" t="s">
        <v>69</v>
      </c>
      <c r="F29" s="72">
        <v>1</v>
      </c>
      <c r="G29" s="82"/>
      <c r="H29" s="83"/>
      <c r="I29" s="75">
        <v>1100000</v>
      </c>
      <c r="J29" s="76">
        <f t="shared" si="0"/>
        <v>297000</v>
      </c>
      <c r="K29" s="77">
        <v>0.27</v>
      </c>
      <c r="L29" s="76">
        <f t="shared" si="1"/>
        <v>803000</v>
      </c>
      <c r="M29" s="77">
        <v>0.73</v>
      </c>
      <c r="N29" s="77" t="s">
        <v>5</v>
      </c>
      <c r="O29" s="72" t="s">
        <v>9</v>
      </c>
      <c r="P29" s="59">
        <v>43799</v>
      </c>
      <c r="Q29" s="59">
        <v>43920</v>
      </c>
      <c r="R29" s="71"/>
      <c r="S29" s="71"/>
      <c r="T29" s="76">
        <v>0</v>
      </c>
      <c r="U29" s="87" t="s">
        <v>1</v>
      </c>
      <c r="V29" s="40"/>
    </row>
    <row r="30" spans="1:22" s="23" customFormat="1" ht="42.05" customHeight="1" x14ac:dyDescent="0.3">
      <c r="A30" s="72" t="s">
        <v>363</v>
      </c>
      <c r="B30" s="71" t="s">
        <v>265</v>
      </c>
      <c r="C30" s="71" t="s">
        <v>420</v>
      </c>
      <c r="D30" s="71" t="s">
        <v>135</v>
      </c>
      <c r="E30" s="71" t="s">
        <v>68</v>
      </c>
      <c r="F30" s="72">
        <v>1</v>
      </c>
      <c r="G30" s="84"/>
      <c r="H30" s="76">
        <v>17343988.690000001</v>
      </c>
      <c r="I30" s="75">
        <f>H30/'Cotação USD'!$D$6</f>
        <v>4564207.5500000007</v>
      </c>
      <c r="J30" s="76">
        <f t="shared" ref="J30" si="2">K30*I30</f>
        <v>2601598.3035000004</v>
      </c>
      <c r="K30" s="77">
        <v>0.56999999999999995</v>
      </c>
      <c r="L30" s="76">
        <f t="shared" ref="L30" si="3">M30*I30</f>
        <v>1962609.2465000004</v>
      </c>
      <c r="M30" s="77">
        <v>0.43</v>
      </c>
      <c r="N30" s="77" t="s">
        <v>5</v>
      </c>
      <c r="O30" s="72" t="s">
        <v>9</v>
      </c>
      <c r="P30" s="59">
        <v>43718</v>
      </c>
      <c r="Q30" s="78">
        <v>43799</v>
      </c>
      <c r="R30" s="71"/>
      <c r="S30" s="72"/>
      <c r="T30" s="76">
        <v>0</v>
      </c>
      <c r="U30" s="87" t="s">
        <v>15</v>
      </c>
      <c r="V30" s="40"/>
    </row>
    <row r="31" spans="1:22" s="23" customFormat="1" ht="45.85" customHeight="1" x14ac:dyDescent="0.3">
      <c r="A31" s="72" t="s">
        <v>370</v>
      </c>
      <c r="B31" s="71" t="s">
        <v>265</v>
      </c>
      <c r="C31" s="71" t="s">
        <v>358</v>
      </c>
      <c r="D31" s="71" t="s">
        <v>362</v>
      </c>
      <c r="E31" s="71" t="s">
        <v>68</v>
      </c>
      <c r="F31" s="72">
        <v>1</v>
      </c>
      <c r="G31" s="84"/>
      <c r="H31" s="76">
        <v>19000000</v>
      </c>
      <c r="I31" s="75">
        <f>H31/'Cotação USD'!$D$6</f>
        <v>5000000</v>
      </c>
      <c r="J31" s="76">
        <f t="shared" ref="J31" si="4">K31*I31</f>
        <v>2849999.9999999995</v>
      </c>
      <c r="K31" s="77">
        <v>0.56999999999999995</v>
      </c>
      <c r="L31" s="76">
        <f t="shared" ref="L31" si="5">M31*I31</f>
        <v>2150000</v>
      </c>
      <c r="M31" s="77">
        <v>0.43</v>
      </c>
      <c r="N31" s="77" t="s">
        <v>5</v>
      </c>
      <c r="O31" s="72" t="s">
        <v>9</v>
      </c>
      <c r="P31" s="59">
        <v>43769</v>
      </c>
      <c r="Q31" s="78">
        <v>43829</v>
      </c>
      <c r="R31" s="71"/>
      <c r="S31" s="72"/>
      <c r="T31" s="76">
        <v>0</v>
      </c>
      <c r="U31" s="87" t="s">
        <v>367</v>
      </c>
      <c r="V31" s="40"/>
    </row>
    <row r="32" spans="1:22" s="23" customFormat="1" ht="49.75" customHeight="1" x14ac:dyDescent="0.3">
      <c r="A32" s="72" t="s">
        <v>421</v>
      </c>
      <c r="B32" s="71" t="s">
        <v>265</v>
      </c>
      <c r="C32" s="71" t="s">
        <v>369</v>
      </c>
      <c r="D32" s="71" t="s">
        <v>368</v>
      </c>
      <c r="E32" s="71" t="s">
        <v>68</v>
      </c>
      <c r="F32" s="72">
        <v>6</v>
      </c>
      <c r="G32" s="84"/>
      <c r="H32" s="76">
        <v>88000000</v>
      </c>
      <c r="I32" s="75">
        <f>H32/'Cotação USD'!$D$6</f>
        <v>23157894.736842107</v>
      </c>
      <c r="J32" s="76">
        <f t="shared" ref="J32" si="6">K32*I32</f>
        <v>3936842.1052631587</v>
      </c>
      <c r="K32" s="77">
        <v>0.17</v>
      </c>
      <c r="L32" s="76">
        <f t="shared" ref="L32" si="7">M32*I32</f>
        <v>19221052.631578948</v>
      </c>
      <c r="M32" s="77">
        <v>0.83</v>
      </c>
      <c r="N32" s="77" t="s">
        <v>5</v>
      </c>
      <c r="O32" s="72" t="s">
        <v>9</v>
      </c>
      <c r="P32" s="59">
        <v>43799</v>
      </c>
      <c r="Q32" s="78">
        <v>43860</v>
      </c>
      <c r="R32" s="71"/>
      <c r="S32" s="72"/>
      <c r="T32" s="76">
        <v>0</v>
      </c>
      <c r="U32" s="87" t="s">
        <v>367</v>
      </c>
      <c r="V32" s="40"/>
    </row>
    <row r="33" spans="1:22" s="23" customFormat="1" ht="58.25" customHeight="1" x14ac:dyDescent="0.3">
      <c r="A33" s="72" t="s">
        <v>422</v>
      </c>
      <c r="B33" s="71" t="s">
        <v>265</v>
      </c>
      <c r="C33" s="71" t="s">
        <v>425</v>
      </c>
      <c r="D33" s="71" t="s">
        <v>402</v>
      </c>
      <c r="E33" s="71" t="s">
        <v>68</v>
      </c>
      <c r="F33" s="72">
        <v>1</v>
      </c>
      <c r="G33" s="84"/>
      <c r="H33" s="76">
        <v>21000000</v>
      </c>
      <c r="I33" s="75">
        <f>H33/'Cotação USD'!D6</f>
        <v>5526315.7894736845</v>
      </c>
      <c r="J33" s="76">
        <f t="shared" ref="J33" si="8">K33*I33</f>
        <v>1492105.2631578948</v>
      </c>
      <c r="K33" s="77">
        <v>0.27</v>
      </c>
      <c r="L33" s="76">
        <f t="shared" ref="L33" si="9">M33*I33</f>
        <v>4034210.5263157897</v>
      </c>
      <c r="M33" s="77">
        <v>0.73</v>
      </c>
      <c r="N33" s="77" t="s">
        <v>5</v>
      </c>
      <c r="O33" s="72" t="s">
        <v>9</v>
      </c>
      <c r="P33" s="59">
        <v>43769</v>
      </c>
      <c r="Q33" s="78">
        <v>43829</v>
      </c>
      <c r="R33" s="71"/>
      <c r="S33" s="72"/>
      <c r="T33" s="76">
        <v>0</v>
      </c>
      <c r="U33" s="87" t="s">
        <v>367</v>
      </c>
      <c r="V33" s="40"/>
    </row>
    <row r="34" spans="1:22" s="23" customFormat="1" ht="60.25" customHeight="1" x14ac:dyDescent="0.3">
      <c r="A34" s="72" t="s">
        <v>423</v>
      </c>
      <c r="B34" s="71" t="s">
        <v>265</v>
      </c>
      <c r="C34" s="71" t="s">
        <v>424</v>
      </c>
      <c r="D34" s="71"/>
      <c r="E34" s="71" t="s">
        <v>69</v>
      </c>
      <c r="F34" s="72">
        <v>1</v>
      </c>
      <c r="G34" s="84"/>
      <c r="H34" s="76">
        <v>6000000</v>
      </c>
      <c r="I34" s="75">
        <f>H34/'Cotação USD'!D6</f>
        <v>1578947.3684210528</v>
      </c>
      <c r="J34" s="76">
        <f t="shared" ref="J34" si="10">K34*I34</f>
        <v>1578947.3684210528</v>
      </c>
      <c r="K34" s="77">
        <v>1</v>
      </c>
      <c r="L34" s="76">
        <f t="shared" ref="L34" si="11">M34*I34</f>
        <v>0</v>
      </c>
      <c r="M34" s="77">
        <v>0</v>
      </c>
      <c r="N34" s="77" t="s">
        <v>5</v>
      </c>
      <c r="O34" s="72" t="s">
        <v>9</v>
      </c>
      <c r="P34" s="59">
        <v>43738</v>
      </c>
      <c r="Q34" s="78">
        <v>43768</v>
      </c>
      <c r="R34" s="71"/>
      <c r="S34" s="72"/>
      <c r="T34" s="76">
        <v>0</v>
      </c>
      <c r="U34" s="87" t="s">
        <v>367</v>
      </c>
      <c r="V34" s="40"/>
    </row>
    <row r="35" spans="1:22" s="110" customFormat="1" ht="25.55" customHeight="1" x14ac:dyDescent="0.3">
      <c r="B35" s="89"/>
      <c r="C35" s="89"/>
      <c r="D35" s="89"/>
      <c r="E35" s="89"/>
      <c r="F35" s="89"/>
      <c r="G35" s="111" t="s">
        <v>4</v>
      </c>
      <c r="H35" s="164"/>
      <c r="I35" s="112">
        <f>SUM(I14:I25,I29:I34)</f>
        <v>94138773.075789481</v>
      </c>
      <c r="J35" s="112">
        <f>SUM(J14:J25,J29:J34)</f>
        <v>65967900.67139475</v>
      </c>
      <c r="K35" s="112"/>
      <c r="L35" s="112">
        <f>SUM(L14:L25,L29:L34)</f>
        <v>28170872.404394738</v>
      </c>
      <c r="M35" s="113"/>
      <c r="N35" s="89"/>
      <c r="O35" s="89"/>
      <c r="P35" s="89"/>
      <c r="Q35" s="89"/>
      <c r="R35" s="89"/>
      <c r="S35" s="89"/>
      <c r="T35" s="114">
        <f>SUM(T14:T29)</f>
        <v>192463976.34</v>
      </c>
      <c r="U35" s="89"/>
      <c r="V35" s="115"/>
    </row>
    <row r="37" spans="1:22" ht="29.3" customHeight="1" x14ac:dyDescent="0.3">
      <c r="A37" s="69" t="s">
        <v>92</v>
      </c>
      <c r="B37" s="213" t="s">
        <v>25</v>
      </c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"/>
    </row>
    <row r="38" spans="1:22" ht="23.25" customHeight="1" x14ac:dyDescent="0.3">
      <c r="A38" s="206">
        <v>2</v>
      </c>
      <c r="B38" s="206" t="s">
        <v>26</v>
      </c>
      <c r="C38" s="206" t="s">
        <v>51</v>
      </c>
      <c r="D38" s="206" t="s">
        <v>11</v>
      </c>
      <c r="E38" s="206" t="s">
        <v>357</v>
      </c>
      <c r="F38" s="206" t="s">
        <v>17</v>
      </c>
      <c r="G38" s="206" t="s">
        <v>18</v>
      </c>
      <c r="H38" s="128"/>
      <c r="I38" s="208" t="s">
        <v>19</v>
      </c>
      <c r="J38" s="208"/>
      <c r="K38" s="208"/>
      <c r="L38" s="208"/>
      <c r="M38" s="208"/>
      <c r="N38" s="206" t="s">
        <v>55</v>
      </c>
      <c r="O38" s="206" t="s">
        <v>23</v>
      </c>
      <c r="P38" s="206" t="s">
        <v>52</v>
      </c>
      <c r="Q38" s="206"/>
      <c r="R38" s="206" t="s">
        <v>78</v>
      </c>
      <c r="S38" s="206" t="s">
        <v>143</v>
      </c>
      <c r="T38" s="206" t="s">
        <v>149</v>
      </c>
      <c r="U38" s="206" t="s">
        <v>36</v>
      </c>
      <c r="V38" s="2"/>
    </row>
    <row r="39" spans="1:22" ht="71.349999999999994" customHeight="1" x14ac:dyDescent="0.3">
      <c r="A39" s="206"/>
      <c r="B39" s="206"/>
      <c r="C39" s="206"/>
      <c r="D39" s="206"/>
      <c r="E39" s="206"/>
      <c r="F39" s="206"/>
      <c r="G39" s="206"/>
      <c r="H39" s="128"/>
      <c r="I39" s="69" t="s">
        <v>21</v>
      </c>
      <c r="J39" s="70" t="s">
        <v>157</v>
      </c>
      <c r="K39" s="70" t="s">
        <v>20</v>
      </c>
      <c r="L39" s="70" t="s">
        <v>158</v>
      </c>
      <c r="M39" s="70" t="s">
        <v>22</v>
      </c>
      <c r="N39" s="206"/>
      <c r="O39" s="206"/>
      <c r="P39" s="128" t="s">
        <v>58</v>
      </c>
      <c r="Q39" s="128" t="s">
        <v>24</v>
      </c>
      <c r="R39" s="206"/>
      <c r="S39" s="206"/>
      <c r="T39" s="206"/>
      <c r="U39" s="206"/>
      <c r="V39" s="2"/>
    </row>
    <row r="40" spans="1:22" s="23" customFormat="1" ht="49.75" customHeight="1" x14ac:dyDescent="0.3">
      <c r="A40" s="72" t="s">
        <v>164</v>
      </c>
      <c r="B40" s="71" t="s">
        <v>265</v>
      </c>
      <c r="C40" s="90" t="s">
        <v>426</v>
      </c>
      <c r="D40" s="71"/>
      <c r="E40" s="71" t="s">
        <v>69</v>
      </c>
      <c r="F40" s="72">
        <v>1</v>
      </c>
      <c r="G40" s="72" t="s">
        <v>427</v>
      </c>
      <c r="H40" s="80">
        <v>8658635.25</v>
      </c>
      <c r="I40" s="76">
        <f>H40/'Cotação USD'!D6</f>
        <v>2278588.2236842108</v>
      </c>
      <c r="J40" s="76">
        <f>K40*I40</f>
        <v>2278588.2236842108</v>
      </c>
      <c r="K40" s="77">
        <v>1</v>
      </c>
      <c r="L40" s="76">
        <f>M40*I40</f>
        <v>0</v>
      </c>
      <c r="M40" s="77">
        <v>0</v>
      </c>
      <c r="N40" s="77" t="s">
        <v>5</v>
      </c>
      <c r="O40" s="71" t="s">
        <v>9</v>
      </c>
      <c r="P40" s="91">
        <v>43598</v>
      </c>
      <c r="Q40" s="91">
        <v>43678</v>
      </c>
      <c r="R40" s="71"/>
      <c r="S40" s="71" t="s">
        <v>429</v>
      </c>
      <c r="T40" s="76">
        <v>0</v>
      </c>
      <c r="U40" s="87" t="s">
        <v>41</v>
      </c>
      <c r="V40" s="40"/>
    </row>
    <row r="41" spans="1:22" s="6" customFormat="1" ht="49.75" customHeight="1" x14ac:dyDescent="0.3">
      <c r="A41" s="72" t="s">
        <v>165</v>
      </c>
      <c r="B41" s="71" t="s">
        <v>265</v>
      </c>
      <c r="C41" s="90" t="s">
        <v>345</v>
      </c>
      <c r="D41" s="71"/>
      <c r="E41" s="71" t="s">
        <v>68</v>
      </c>
      <c r="F41" s="72">
        <v>1</v>
      </c>
      <c r="G41" s="74"/>
      <c r="H41" s="76">
        <f>I41*'Cotação USD'!D6</f>
        <v>6935000</v>
      </c>
      <c r="I41" s="76">
        <v>1825000</v>
      </c>
      <c r="J41" s="76">
        <f>K41*I41</f>
        <v>1825000</v>
      </c>
      <c r="K41" s="77">
        <v>1</v>
      </c>
      <c r="L41" s="76">
        <f t="shared" ref="L41:L56" si="12">M41*I41</f>
        <v>0</v>
      </c>
      <c r="M41" s="77">
        <v>0</v>
      </c>
      <c r="N41" s="77" t="s">
        <v>5</v>
      </c>
      <c r="O41" s="71" t="s">
        <v>9</v>
      </c>
      <c r="P41" s="59">
        <v>43769</v>
      </c>
      <c r="Q41" s="59">
        <v>43829</v>
      </c>
      <c r="R41" s="71"/>
      <c r="S41" s="71"/>
      <c r="T41" s="76">
        <v>0</v>
      </c>
      <c r="U41" s="71" t="s">
        <v>1</v>
      </c>
      <c r="V41" s="2"/>
    </row>
    <row r="42" spans="1:22" s="6" customFormat="1" ht="49.75" customHeight="1" x14ac:dyDescent="0.3">
      <c r="A42" s="72" t="s">
        <v>166</v>
      </c>
      <c r="B42" s="71" t="s">
        <v>265</v>
      </c>
      <c r="C42" s="90" t="s">
        <v>343</v>
      </c>
      <c r="D42" s="71"/>
      <c r="E42" s="71" t="s">
        <v>68</v>
      </c>
      <c r="F42" s="72">
        <v>1</v>
      </c>
      <c r="G42" s="74"/>
      <c r="H42" s="76">
        <f>I42*'Cotação USD'!D6</f>
        <v>5548000</v>
      </c>
      <c r="I42" s="76">
        <v>1460000</v>
      </c>
      <c r="J42" s="76">
        <f>K42*I42</f>
        <v>1460000</v>
      </c>
      <c r="K42" s="77">
        <v>1</v>
      </c>
      <c r="L42" s="76">
        <f t="shared" ref="L42" si="13">M42*I42</f>
        <v>0</v>
      </c>
      <c r="M42" s="77">
        <v>0</v>
      </c>
      <c r="N42" s="77" t="s">
        <v>5</v>
      </c>
      <c r="O42" s="71" t="s">
        <v>9</v>
      </c>
      <c r="P42" s="59">
        <v>43769</v>
      </c>
      <c r="Q42" s="59">
        <v>43829</v>
      </c>
      <c r="R42" s="71"/>
      <c r="S42" s="71"/>
      <c r="T42" s="76">
        <v>0</v>
      </c>
      <c r="U42" s="71" t="s">
        <v>1</v>
      </c>
      <c r="V42" s="2"/>
    </row>
    <row r="43" spans="1:22" s="6" customFormat="1" ht="65.45" customHeight="1" x14ac:dyDescent="0.3">
      <c r="A43" s="143" t="s">
        <v>167</v>
      </c>
      <c r="B43" s="144" t="s">
        <v>265</v>
      </c>
      <c r="C43" s="145" t="s">
        <v>428</v>
      </c>
      <c r="D43" s="144"/>
      <c r="E43" s="144" t="s">
        <v>69</v>
      </c>
      <c r="F43" s="143">
        <v>1</v>
      </c>
      <c r="G43" s="146"/>
      <c r="H43" s="142"/>
      <c r="I43" s="142">
        <v>-490000</v>
      </c>
      <c r="J43" s="142">
        <f t="shared" ref="J43:J57" si="14">K43*I43</f>
        <v>-122500</v>
      </c>
      <c r="K43" s="147">
        <v>0.25</v>
      </c>
      <c r="L43" s="142">
        <f t="shared" si="12"/>
        <v>-367500</v>
      </c>
      <c r="M43" s="147">
        <v>0.75</v>
      </c>
      <c r="N43" s="147" t="s">
        <v>5</v>
      </c>
      <c r="O43" s="144" t="s">
        <v>9</v>
      </c>
      <c r="P43" s="140">
        <v>43647</v>
      </c>
      <c r="Q43" s="140">
        <v>43709</v>
      </c>
      <c r="R43" s="144"/>
      <c r="S43" s="144"/>
      <c r="T43" s="142">
        <v>0</v>
      </c>
      <c r="U43" s="148" t="s">
        <v>366</v>
      </c>
      <c r="V43" s="2"/>
    </row>
    <row r="44" spans="1:22" s="6" customFormat="1" ht="64.349999999999994" customHeight="1" x14ac:dyDescent="0.3">
      <c r="A44" s="72" t="s">
        <v>168</v>
      </c>
      <c r="B44" s="71" t="s">
        <v>265</v>
      </c>
      <c r="C44" s="165" t="s">
        <v>403</v>
      </c>
      <c r="D44" s="71" t="s">
        <v>175</v>
      </c>
      <c r="E44" s="71" t="s">
        <v>69</v>
      </c>
      <c r="F44" s="72">
        <v>1</v>
      </c>
      <c r="G44" s="72"/>
      <c r="H44" s="74"/>
      <c r="I44" s="76">
        <v>614800</v>
      </c>
      <c r="J44" s="76">
        <f t="shared" si="14"/>
        <v>61480</v>
      </c>
      <c r="K44" s="77">
        <v>0.1</v>
      </c>
      <c r="L44" s="76">
        <f t="shared" si="12"/>
        <v>553320</v>
      </c>
      <c r="M44" s="77">
        <v>0.9</v>
      </c>
      <c r="N44" s="77" t="s">
        <v>5</v>
      </c>
      <c r="O44" s="71" t="s">
        <v>9</v>
      </c>
      <c r="P44" s="59">
        <v>43738</v>
      </c>
      <c r="Q44" s="59">
        <v>43768</v>
      </c>
      <c r="R44" s="71"/>
      <c r="S44" s="71"/>
      <c r="T44" s="76">
        <v>0</v>
      </c>
      <c r="U44" s="87" t="s">
        <v>1</v>
      </c>
      <c r="V44" s="2"/>
    </row>
    <row r="45" spans="1:22" s="6" customFormat="1" ht="64.349999999999994" customHeight="1" x14ac:dyDescent="0.3">
      <c r="A45" s="72" t="s">
        <v>169</v>
      </c>
      <c r="B45" s="71" t="s">
        <v>265</v>
      </c>
      <c r="C45" s="165" t="s">
        <v>404</v>
      </c>
      <c r="D45" s="71" t="s">
        <v>176</v>
      </c>
      <c r="E45" s="71" t="s">
        <v>69</v>
      </c>
      <c r="F45" s="72">
        <v>1</v>
      </c>
      <c r="G45" s="72"/>
      <c r="H45" s="74"/>
      <c r="I45" s="76">
        <v>1061400</v>
      </c>
      <c r="J45" s="76">
        <f t="shared" si="14"/>
        <v>106140</v>
      </c>
      <c r="K45" s="77">
        <v>0.1</v>
      </c>
      <c r="L45" s="76">
        <f t="shared" si="12"/>
        <v>955260</v>
      </c>
      <c r="M45" s="77">
        <v>0.9</v>
      </c>
      <c r="N45" s="77" t="s">
        <v>5</v>
      </c>
      <c r="O45" s="71" t="s">
        <v>9</v>
      </c>
      <c r="P45" s="59">
        <v>43738</v>
      </c>
      <c r="Q45" s="59">
        <v>43768</v>
      </c>
      <c r="R45" s="71"/>
      <c r="S45" s="71"/>
      <c r="T45" s="76">
        <v>0</v>
      </c>
      <c r="U45" s="87" t="s">
        <v>15</v>
      </c>
      <c r="V45" s="2"/>
    </row>
    <row r="46" spans="1:22" s="6" customFormat="1" ht="64.349999999999994" customHeight="1" x14ac:dyDescent="0.3">
      <c r="A46" s="72" t="s">
        <v>170</v>
      </c>
      <c r="B46" s="71" t="s">
        <v>265</v>
      </c>
      <c r="C46" s="165" t="s">
        <v>405</v>
      </c>
      <c r="D46" s="71" t="s">
        <v>305</v>
      </c>
      <c r="E46" s="71" t="s">
        <v>69</v>
      </c>
      <c r="F46" s="72">
        <v>1</v>
      </c>
      <c r="G46" s="72"/>
      <c r="H46" s="74"/>
      <c r="I46" s="76">
        <v>1270200</v>
      </c>
      <c r="J46" s="76">
        <f t="shared" si="14"/>
        <v>127020</v>
      </c>
      <c r="K46" s="77">
        <v>0.1</v>
      </c>
      <c r="L46" s="76">
        <f t="shared" si="12"/>
        <v>1143180</v>
      </c>
      <c r="M46" s="77">
        <v>0.9</v>
      </c>
      <c r="N46" s="77" t="s">
        <v>5</v>
      </c>
      <c r="O46" s="71" t="s">
        <v>9</v>
      </c>
      <c r="P46" s="59">
        <v>43738</v>
      </c>
      <c r="Q46" s="59">
        <v>43768</v>
      </c>
      <c r="R46" s="71"/>
      <c r="S46" s="71"/>
      <c r="T46" s="76">
        <v>0</v>
      </c>
      <c r="U46" s="87" t="s">
        <v>15</v>
      </c>
      <c r="V46" s="2"/>
    </row>
    <row r="47" spans="1:22" s="6" customFormat="1" ht="64.349999999999994" customHeight="1" x14ac:dyDescent="0.3">
      <c r="A47" s="72" t="s">
        <v>171</v>
      </c>
      <c r="B47" s="71" t="s">
        <v>265</v>
      </c>
      <c r="C47" s="165" t="s">
        <v>406</v>
      </c>
      <c r="D47" s="71" t="s">
        <v>177</v>
      </c>
      <c r="E47" s="71" t="s">
        <v>69</v>
      </c>
      <c r="F47" s="72">
        <v>1</v>
      </c>
      <c r="G47" s="72"/>
      <c r="H47" s="74"/>
      <c r="I47" s="76">
        <v>127600</v>
      </c>
      <c r="J47" s="76">
        <f t="shared" si="14"/>
        <v>12760</v>
      </c>
      <c r="K47" s="77">
        <v>0.1</v>
      </c>
      <c r="L47" s="76">
        <f t="shared" si="12"/>
        <v>114840</v>
      </c>
      <c r="M47" s="77">
        <v>0.9</v>
      </c>
      <c r="N47" s="77" t="s">
        <v>5</v>
      </c>
      <c r="O47" s="71" t="s">
        <v>9</v>
      </c>
      <c r="P47" s="59">
        <v>43738</v>
      </c>
      <c r="Q47" s="59">
        <v>43768</v>
      </c>
      <c r="R47" s="71"/>
      <c r="S47" s="71"/>
      <c r="T47" s="76">
        <v>0</v>
      </c>
      <c r="U47" s="87" t="s">
        <v>1</v>
      </c>
      <c r="V47" s="2"/>
    </row>
    <row r="48" spans="1:22" s="23" customFormat="1" ht="51.75" customHeight="1" x14ac:dyDescent="0.3">
      <c r="A48" s="72" t="s">
        <v>172</v>
      </c>
      <c r="B48" s="71" t="s">
        <v>265</v>
      </c>
      <c r="C48" s="90" t="s">
        <v>161</v>
      </c>
      <c r="D48" s="71" t="s">
        <v>178</v>
      </c>
      <c r="E48" s="71" t="s">
        <v>69</v>
      </c>
      <c r="F48" s="72">
        <v>1</v>
      </c>
      <c r="G48" s="92"/>
      <c r="H48" s="74">
        <v>18061650.300000001</v>
      </c>
      <c r="I48" s="76">
        <f>H48/'Cotação USD'!D6</f>
        <v>4753065.8684210535</v>
      </c>
      <c r="J48" s="76">
        <f t="shared" si="14"/>
        <v>2994431.4971052636</v>
      </c>
      <c r="K48" s="77">
        <v>0.63</v>
      </c>
      <c r="L48" s="76">
        <f t="shared" si="12"/>
        <v>1758634.3713157899</v>
      </c>
      <c r="M48" s="77">
        <v>0.37</v>
      </c>
      <c r="N48" s="77" t="s">
        <v>7</v>
      </c>
      <c r="O48" s="71" t="s">
        <v>9</v>
      </c>
      <c r="P48" s="91">
        <v>43403</v>
      </c>
      <c r="Q48" s="91">
        <v>43680</v>
      </c>
      <c r="R48" s="71"/>
      <c r="S48" s="71"/>
      <c r="T48" s="76">
        <v>0</v>
      </c>
      <c r="U48" s="87" t="s">
        <v>41</v>
      </c>
      <c r="V48" s="40"/>
    </row>
    <row r="49" spans="1:25" s="23" customFormat="1" ht="56.3" customHeight="1" x14ac:dyDescent="0.3">
      <c r="A49" s="143" t="s">
        <v>173</v>
      </c>
      <c r="B49" s="144" t="s">
        <v>265</v>
      </c>
      <c r="C49" s="145" t="s">
        <v>162</v>
      </c>
      <c r="D49" s="144" t="s">
        <v>178</v>
      </c>
      <c r="E49" s="144" t="s">
        <v>69</v>
      </c>
      <c r="F49" s="143">
        <v>1</v>
      </c>
      <c r="G49" s="143"/>
      <c r="H49" s="146"/>
      <c r="I49" s="142">
        <v>-1500000</v>
      </c>
      <c r="J49" s="142">
        <f t="shared" si="14"/>
        <v>-735000</v>
      </c>
      <c r="K49" s="147">
        <v>0.49</v>
      </c>
      <c r="L49" s="168">
        <f t="shared" si="12"/>
        <v>-765000</v>
      </c>
      <c r="M49" s="147">
        <v>0.51</v>
      </c>
      <c r="N49" s="147" t="s">
        <v>7</v>
      </c>
      <c r="O49" s="144" t="s">
        <v>9</v>
      </c>
      <c r="P49" s="149">
        <v>43403</v>
      </c>
      <c r="Q49" s="149">
        <v>43464</v>
      </c>
      <c r="R49" s="144"/>
      <c r="S49" s="144"/>
      <c r="T49" s="142">
        <v>0</v>
      </c>
      <c r="U49" s="148" t="s">
        <v>366</v>
      </c>
      <c r="V49" s="40"/>
    </row>
    <row r="50" spans="1:25" ht="51.75" customHeight="1" x14ac:dyDescent="0.3">
      <c r="A50" s="72" t="s">
        <v>174</v>
      </c>
      <c r="B50" s="71" t="s">
        <v>265</v>
      </c>
      <c r="C50" s="90" t="s">
        <v>163</v>
      </c>
      <c r="D50" s="71" t="s">
        <v>179</v>
      </c>
      <c r="E50" s="71" t="s">
        <v>69</v>
      </c>
      <c r="F50" s="72">
        <v>1</v>
      </c>
      <c r="G50" s="72"/>
      <c r="H50" s="72"/>
      <c r="I50" s="76">
        <v>0</v>
      </c>
      <c r="J50" s="76">
        <f t="shared" si="14"/>
        <v>0</v>
      </c>
      <c r="K50" s="77">
        <v>1</v>
      </c>
      <c r="L50" s="76">
        <f t="shared" si="12"/>
        <v>0</v>
      </c>
      <c r="M50" s="77">
        <v>0</v>
      </c>
      <c r="N50" s="77" t="s">
        <v>236</v>
      </c>
      <c r="O50" s="71" t="s">
        <v>9</v>
      </c>
      <c r="P50" s="91"/>
      <c r="Q50" s="91"/>
      <c r="R50" s="71"/>
      <c r="S50" s="71"/>
      <c r="T50" s="76">
        <v>0</v>
      </c>
      <c r="U50" s="71" t="s">
        <v>12</v>
      </c>
      <c r="V50" s="2"/>
    </row>
    <row r="51" spans="1:25" s="6" customFormat="1" ht="38" customHeight="1" x14ac:dyDescent="0.3">
      <c r="A51" s="72" t="s">
        <v>344</v>
      </c>
      <c r="B51" s="71" t="s">
        <v>265</v>
      </c>
      <c r="C51" s="90" t="s">
        <v>330</v>
      </c>
      <c r="D51" s="71" t="s">
        <v>331</v>
      </c>
      <c r="E51" s="71" t="s">
        <v>69</v>
      </c>
      <c r="F51" s="72">
        <v>1</v>
      </c>
      <c r="G51" s="92"/>
      <c r="H51" s="72"/>
      <c r="I51" s="76">
        <v>0</v>
      </c>
      <c r="J51" s="76">
        <f t="shared" ref="J51" si="15">K51*I51</f>
        <v>0</v>
      </c>
      <c r="K51" s="77">
        <v>1</v>
      </c>
      <c r="L51" s="76">
        <f t="shared" si="12"/>
        <v>0</v>
      </c>
      <c r="M51" s="77">
        <v>0</v>
      </c>
      <c r="N51" s="77" t="s">
        <v>236</v>
      </c>
      <c r="O51" s="71" t="s">
        <v>9</v>
      </c>
      <c r="P51" s="91"/>
      <c r="Q51" s="91"/>
      <c r="R51" s="71"/>
      <c r="S51" s="71"/>
      <c r="T51" s="76">
        <v>0</v>
      </c>
      <c r="U51" s="71" t="s">
        <v>12</v>
      </c>
      <c r="V51" s="2"/>
    </row>
    <row r="52" spans="1:25" s="6" customFormat="1" ht="62.85" customHeight="1" x14ac:dyDescent="0.3">
      <c r="A52" s="72" t="s">
        <v>304</v>
      </c>
      <c r="B52" s="71" t="s">
        <v>265</v>
      </c>
      <c r="C52" s="90" t="s">
        <v>332</v>
      </c>
      <c r="D52" s="71" t="s">
        <v>333</v>
      </c>
      <c r="E52" s="71" t="s">
        <v>69</v>
      </c>
      <c r="F52" s="72">
        <v>1</v>
      </c>
      <c r="G52" s="74"/>
      <c r="H52" s="80">
        <v>395156</v>
      </c>
      <c r="I52" s="76">
        <f>H52/'Cotação USD'!D6</f>
        <v>103988.42105263159</v>
      </c>
      <c r="J52" s="76">
        <f t="shared" ref="J52" si="16">K52*I52</f>
        <v>103988.42105263159</v>
      </c>
      <c r="K52" s="77">
        <v>1</v>
      </c>
      <c r="L52" s="76">
        <f t="shared" si="12"/>
        <v>0</v>
      </c>
      <c r="M52" s="77">
        <v>0</v>
      </c>
      <c r="N52" s="77" t="s">
        <v>236</v>
      </c>
      <c r="O52" s="71" t="s">
        <v>9</v>
      </c>
      <c r="P52" s="91">
        <v>43283</v>
      </c>
      <c r="Q52" s="91">
        <v>43390</v>
      </c>
      <c r="R52" s="71"/>
      <c r="S52" s="71"/>
      <c r="T52" s="76">
        <v>395156</v>
      </c>
      <c r="U52" s="87" t="s">
        <v>89</v>
      </c>
      <c r="V52" s="2"/>
    </row>
    <row r="53" spans="1:25" s="6" customFormat="1" ht="49.6" customHeight="1" x14ac:dyDescent="0.3">
      <c r="A53" s="72" t="s">
        <v>336</v>
      </c>
      <c r="B53" s="71" t="s">
        <v>265</v>
      </c>
      <c r="C53" s="90" t="s">
        <v>340</v>
      </c>
      <c r="D53" s="71" t="s">
        <v>341</v>
      </c>
      <c r="E53" s="71" t="s">
        <v>69</v>
      </c>
      <c r="F53" s="72">
        <v>1</v>
      </c>
      <c r="G53" s="74"/>
      <c r="H53" s="80">
        <v>14500</v>
      </c>
      <c r="I53" s="76">
        <f>H53/'Cotação USD'!D6</f>
        <v>3815.7894736842109</v>
      </c>
      <c r="J53" s="76">
        <f t="shared" ref="J53" si="17">K53*I53</f>
        <v>3815.7894736842109</v>
      </c>
      <c r="K53" s="77">
        <v>1</v>
      </c>
      <c r="L53" s="76">
        <f t="shared" si="12"/>
        <v>0</v>
      </c>
      <c r="M53" s="77">
        <v>0</v>
      </c>
      <c r="N53" s="77" t="s">
        <v>236</v>
      </c>
      <c r="O53" s="71" t="s">
        <v>8</v>
      </c>
      <c r="P53" s="91">
        <v>43388</v>
      </c>
      <c r="Q53" s="91">
        <v>43454</v>
      </c>
      <c r="R53" s="71"/>
      <c r="S53" s="71"/>
      <c r="T53" s="76">
        <v>14500</v>
      </c>
      <c r="U53" s="87" t="s">
        <v>89</v>
      </c>
      <c r="V53" s="2"/>
    </row>
    <row r="54" spans="1:25" s="6" customFormat="1" ht="46.5" customHeight="1" x14ac:dyDescent="0.3">
      <c r="A54" s="72" t="s">
        <v>337</v>
      </c>
      <c r="B54" s="71" t="s">
        <v>265</v>
      </c>
      <c r="C54" s="90" t="s">
        <v>334</v>
      </c>
      <c r="D54" s="71" t="s">
        <v>335</v>
      </c>
      <c r="E54" s="71" t="s">
        <v>69</v>
      </c>
      <c r="F54" s="72">
        <v>1</v>
      </c>
      <c r="G54" s="74"/>
      <c r="H54" s="80">
        <v>148000</v>
      </c>
      <c r="I54" s="76">
        <v>40000</v>
      </c>
      <c r="J54" s="76">
        <f t="shared" ref="J54:J55" si="18">K54*I54</f>
        <v>40000</v>
      </c>
      <c r="K54" s="77">
        <v>1</v>
      </c>
      <c r="L54" s="76">
        <f t="shared" si="12"/>
        <v>0</v>
      </c>
      <c r="M54" s="77">
        <v>0</v>
      </c>
      <c r="N54" s="77" t="s">
        <v>236</v>
      </c>
      <c r="O54" s="71" t="s">
        <v>8</v>
      </c>
      <c r="P54" s="91">
        <v>43434</v>
      </c>
      <c r="Q54" s="91">
        <v>43685</v>
      </c>
      <c r="R54" s="71"/>
      <c r="S54" s="71"/>
      <c r="T54" s="76">
        <v>0</v>
      </c>
      <c r="U54" s="87" t="s">
        <v>41</v>
      </c>
      <c r="V54" s="2"/>
    </row>
    <row r="55" spans="1:25" s="6" customFormat="1" ht="74" customHeight="1" x14ac:dyDescent="0.3">
      <c r="A55" s="72" t="s">
        <v>339</v>
      </c>
      <c r="B55" s="71" t="s">
        <v>265</v>
      </c>
      <c r="C55" s="90" t="s">
        <v>431</v>
      </c>
      <c r="D55" s="166" t="s">
        <v>430</v>
      </c>
      <c r="E55" s="71" t="s">
        <v>69</v>
      </c>
      <c r="F55" s="72">
        <v>1</v>
      </c>
      <c r="G55" s="72"/>
      <c r="H55" s="74">
        <v>1560000</v>
      </c>
      <c r="I55" s="76">
        <f>H55/'Cotação USD'!D6</f>
        <v>410526.31578947371</v>
      </c>
      <c r="J55" s="76">
        <f t="shared" si="18"/>
        <v>410526.31578947371</v>
      </c>
      <c r="K55" s="77">
        <v>1</v>
      </c>
      <c r="L55" s="76">
        <f t="shared" si="12"/>
        <v>0</v>
      </c>
      <c r="M55" s="77">
        <v>0</v>
      </c>
      <c r="N55" s="77" t="s">
        <v>7</v>
      </c>
      <c r="O55" s="71" t="s">
        <v>9</v>
      </c>
      <c r="P55" s="91"/>
      <c r="Q55" s="91">
        <v>43587</v>
      </c>
      <c r="R55" s="71"/>
      <c r="S55" s="71"/>
      <c r="T55" s="76">
        <v>1560000</v>
      </c>
      <c r="U55" s="87" t="s">
        <v>89</v>
      </c>
      <c r="V55" s="2"/>
    </row>
    <row r="56" spans="1:25" ht="58.95" customHeight="1" x14ac:dyDescent="0.3">
      <c r="A56" s="72" t="s">
        <v>342</v>
      </c>
      <c r="B56" s="71" t="s">
        <v>265</v>
      </c>
      <c r="C56" s="90" t="s">
        <v>279</v>
      </c>
      <c r="D56" s="71"/>
      <c r="E56" s="71" t="s">
        <v>68</v>
      </c>
      <c r="F56" s="72">
        <v>1</v>
      </c>
      <c r="G56" s="72"/>
      <c r="H56" s="74">
        <f>I56*'Cotação USD'!D6</f>
        <v>15580000</v>
      </c>
      <c r="I56" s="76">
        <v>4100000</v>
      </c>
      <c r="J56" s="76">
        <f t="shared" si="14"/>
        <v>2993000</v>
      </c>
      <c r="K56" s="77">
        <v>0.73</v>
      </c>
      <c r="L56" s="76">
        <f t="shared" si="12"/>
        <v>1107000</v>
      </c>
      <c r="M56" s="77">
        <v>0.27</v>
      </c>
      <c r="N56" s="77" t="s">
        <v>5</v>
      </c>
      <c r="O56" s="71" t="s">
        <v>9</v>
      </c>
      <c r="P56" s="91"/>
      <c r="Q56" s="91">
        <v>43799</v>
      </c>
      <c r="R56" s="71"/>
      <c r="S56" s="71"/>
      <c r="T56" s="76">
        <v>0</v>
      </c>
      <c r="U56" s="87" t="s">
        <v>1</v>
      </c>
      <c r="V56" s="2"/>
    </row>
    <row r="57" spans="1:25" s="6" customFormat="1" ht="64.8" customHeight="1" x14ac:dyDescent="0.3">
      <c r="A57" s="72" t="s">
        <v>408</v>
      </c>
      <c r="B57" s="71" t="s">
        <v>265</v>
      </c>
      <c r="C57" s="90" t="s">
        <v>432</v>
      </c>
      <c r="D57" s="71" t="s">
        <v>433</v>
      </c>
      <c r="E57" s="71" t="s">
        <v>68</v>
      </c>
      <c r="F57" s="72">
        <v>1</v>
      </c>
      <c r="G57" s="72"/>
      <c r="H57" s="74">
        <v>59189060.380000003</v>
      </c>
      <c r="I57" s="76">
        <f>H57/'Cotação USD'!D6</f>
        <v>15576068.521052632</v>
      </c>
      <c r="J57" s="76">
        <f t="shared" si="14"/>
        <v>8255316.3161578961</v>
      </c>
      <c r="K57" s="77">
        <v>0.53</v>
      </c>
      <c r="L57" s="76">
        <f t="shared" ref="L57" si="19">M57*I57</f>
        <v>7320752.2048947364</v>
      </c>
      <c r="M57" s="77">
        <v>0.47</v>
      </c>
      <c r="N57" s="77" t="s">
        <v>7</v>
      </c>
      <c r="O57" s="71" t="s">
        <v>9</v>
      </c>
      <c r="P57" s="91">
        <v>43738</v>
      </c>
      <c r="Q57" s="91">
        <v>43799</v>
      </c>
      <c r="R57" s="71"/>
      <c r="S57" s="71"/>
      <c r="T57" s="76">
        <v>0</v>
      </c>
      <c r="U57" s="87" t="s">
        <v>1</v>
      </c>
      <c r="V57" s="2"/>
    </row>
    <row r="58" spans="1:25" s="6" customFormat="1" ht="74.650000000000006" customHeight="1" x14ac:dyDescent="0.3">
      <c r="A58" s="72" t="s">
        <v>409</v>
      </c>
      <c r="B58" s="71" t="s">
        <v>265</v>
      </c>
      <c r="C58" s="90" t="s">
        <v>434</v>
      </c>
      <c r="D58" s="71" t="s">
        <v>435</v>
      </c>
      <c r="E58" s="71" t="s">
        <v>68</v>
      </c>
      <c r="F58" s="72">
        <v>1</v>
      </c>
      <c r="G58" s="72"/>
      <c r="H58" s="74">
        <v>20633056.98</v>
      </c>
      <c r="I58" s="76">
        <f>H58/'Cotação USD'!D6</f>
        <v>5429751.8368421057</v>
      </c>
      <c r="J58" s="76">
        <f t="shared" ref="J58:J63" si="20">K58*I58</f>
        <v>434380.14694736846</v>
      </c>
      <c r="K58" s="77">
        <v>0.08</v>
      </c>
      <c r="L58" s="76">
        <f t="shared" ref="L58:L63" si="21">M58*I58</f>
        <v>4995371.6898947377</v>
      </c>
      <c r="M58" s="77">
        <v>0.92</v>
      </c>
      <c r="N58" s="77" t="s">
        <v>6</v>
      </c>
      <c r="O58" s="71" t="s">
        <v>9</v>
      </c>
      <c r="P58" s="91">
        <v>43738</v>
      </c>
      <c r="Q58" s="91">
        <v>43799</v>
      </c>
      <c r="R58" s="71"/>
      <c r="S58" s="71"/>
      <c r="T58" s="76">
        <v>0</v>
      </c>
      <c r="U58" s="87" t="s">
        <v>367</v>
      </c>
      <c r="V58" s="2"/>
    </row>
    <row r="59" spans="1:25" s="6" customFormat="1" ht="43.2" customHeight="1" x14ac:dyDescent="0.3">
      <c r="A59" s="72" t="s">
        <v>410</v>
      </c>
      <c r="B59" s="71" t="s">
        <v>265</v>
      </c>
      <c r="C59" s="90" t="s">
        <v>436</v>
      </c>
      <c r="D59" s="71" t="s">
        <v>437</v>
      </c>
      <c r="E59" s="71" t="s">
        <v>68</v>
      </c>
      <c r="F59" s="72">
        <v>1</v>
      </c>
      <c r="G59" s="72"/>
      <c r="H59" s="74">
        <v>20874559.050000001</v>
      </c>
      <c r="I59" s="76">
        <f>H59/'Cotação USD'!D6</f>
        <v>5493305.0131578948</v>
      </c>
      <c r="J59" s="76">
        <f t="shared" si="20"/>
        <v>439464.40105263161</v>
      </c>
      <c r="K59" s="77">
        <v>0.08</v>
      </c>
      <c r="L59" s="76">
        <f t="shared" si="21"/>
        <v>5053840.6121052634</v>
      </c>
      <c r="M59" s="77">
        <v>0.92</v>
      </c>
      <c r="N59" s="77" t="s">
        <v>6</v>
      </c>
      <c r="O59" s="71" t="s">
        <v>9</v>
      </c>
      <c r="P59" s="91">
        <v>43738</v>
      </c>
      <c r="Q59" s="91">
        <v>43799</v>
      </c>
      <c r="R59" s="71"/>
      <c r="S59" s="71"/>
      <c r="T59" s="76">
        <v>0</v>
      </c>
      <c r="U59" s="87" t="s">
        <v>367</v>
      </c>
      <c r="V59" s="2"/>
    </row>
    <row r="60" spans="1:25" s="6" customFormat="1" ht="43.2" customHeight="1" x14ac:dyDescent="0.3">
      <c r="A60" s="72" t="s">
        <v>411</v>
      </c>
      <c r="B60" s="71" t="s">
        <v>265</v>
      </c>
      <c r="C60" s="90" t="s">
        <v>462</v>
      </c>
      <c r="D60" s="71"/>
      <c r="E60" s="71" t="s">
        <v>68</v>
      </c>
      <c r="F60" s="72">
        <v>1</v>
      </c>
      <c r="G60" s="72"/>
      <c r="H60" s="74">
        <v>10000000</v>
      </c>
      <c r="I60" s="76">
        <f>H60/'Cotação USD'!D6</f>
        <v>2631578.9473684211</v>
      </c>
      <c r="J60" s="76">
        <f t="shared" si="20"/>
        <v>210526.31578947371</v>
      </c>
      <c r="K60" s="77">
        <v>0.08</v>
      </c>
      <c r="L60" s="76">
        <f t="shared" si="21"/>
        <v>2421052.6315789474</v>
      </c>
      <c r="M60" s="77">
        <v>0.92</v>
      </c>
      <c r="N60" s="77" t="s">
        <v>6</v>
      </c>
      <c r="O60" s="71" t="s">
        <v>9</v>
      </c>
      <c r="P60" s="91">
        <v>43738</v>
      </c>
      <c r="Q60" s="91">
        <v>43799</v>
      </c>
      <c r="R60" s="71"/>
      <c r="S60" s="71"/>
      <c r="T60" s="76">
        <v>0</v>
      </c>
      <c r="U60" s="87" t="s">
        <v>367</v>
      </c>
      <c r="V60" s="40"/>
      <c r="W60" s="23"/>
      <c r="X60" s="23"/>
      <c r="Y60" s="23"/>
    </row>
    <row r="61" spans="1:25" s="6" customFormat="1" ht="43.2" customHeight="1" x14ac:dyDescent="0.3">
      <c r="A61" s="72" t="s">
        <v>412</v>
      </c>
      <c r="B61" s="71" t="s">
        <v>265</v>
      </c>
      <c r="C61" s="90" t="s">
        <v>464</v>
      </c>
      <c r="D61" s="71"/>
      <c r="E61" s="71" t="s">
        <v>68</v>
      </c>
      <c r="F61" s="72">
        <v>1</v>
      </c>
      <c r="G61" s="72"/>
      <c r="H61" s="74">
        <v>24500000</v>
      </c>
      <c r="I61" s="76">
        <f>H61/'Cotação USD'!D6</f>
        <v>6447368.4210526319</v>
      </c>
      <c r="J61" s="76">
        <f t="shared" si="20"/>
        <v>515789.47368421056</v>
      </c>
      <c r="K61" s="77">
        <v>0.08</v>
      </c>
      <c r="L61" s="76">
        <f t="shared" si="21"/>
        <v>5931578.9473684216</v>
      </c>
      <c r="M61" s="77">
        <v>0.92</v>
      </c>
      <c r="N61" s="77" t="s">
        <v>6</v>
      </c>
      <c r="O61" s="71" t="s">
        <v>9</v>
      </c>
      <c r="P61" s="91">
        <v>43768</v>
      </c>
      <c r="Q61" s="91">
        <v>43829</v>
      </c>
      <c r="R61" s="71"/>
      <c r="S61" s="71"/>
      <c r="T61" s="76">
        <v>0</v>
      </c>
      <c r="U61" s="87" t="s">
        <v>367</v>
      </c>
      <c r="V61" s="2"/>
    </row>
    <row r="62" spans="1:25" s="6" customFormat="1" ht="52.4" customHeight="1" x14ac:dyDescent="0.3">
      <c r="A62" s="72" t="s">
        <v>413</v>
      </c>
      <c r="B62" s="71" t="s">
        <v>265</v>
      </c>
      <c r="C62" s="90" t="s">
        <v>463</v>
      </c>
      <c r="D62" s="71"/>
      <c r="E62" s="71" t="s">
        <v>68</v>
      </c>
      <c r="F62" s="72">
        <v>1</v>
      </c>
      <c r="G62" s="72"/>
      <c r="H62" s="74">
        <v>11500000</v>
      </c>
      <c r="I62" s="76">
        <f>H62/'Cotação USD'!D6</f>
        <v>3026315.7894736845</v>
      </c>
      <c r="J62" s="76">
        <f t="shared" si="20"/>
        <v>151315.78947368424</v>
      </c>
      <c r="K62" s="77">
        <v>0.05</v>
      </c>
      <c r="L62" s="76">
        <f t="shared" si="21"/>
        <v>2875000</v>
      </c>
      <c r="M62" s="77">
        <v>0.95</v>
      </c>
      <c r="N62" s="77" t="s">
        <v>6</v>
      </c>
      <c r="O62" s="71" t="s">
        <v>9</v>
      </c>
      <c r="P62" s="91">
        <v>43768</v>
      </c>
      <c r="Q62" s="91">
        <v>43829</v>
      </c>
      <c r="R62" s="71"/>
      <c r="S62" s="71"/>
      <c r="T62" s="76">
        <v>0</v>
      </c>
      <c r="U62" s="87" t="s">
        <v>367</v>
      </c>
      <c r="V62" s="2"/>
    </row>
    <row r="63" spans="1:25" s="6" customFormat="1" ht="43.2" customHeight="1" x14ac:dyDescent="0.3">
      <c r="A63" s="72" t="s">
        <v>414</v>
      </c>
      <c r="B63" s="71" t="s">
        <v>265</v>
      </c>
      <c r="C63" s="90" t="s">
        <v>407</v>
      </c>
      <c r="D63" s="71"/>
      <c r="E63" s="71" t="s">
        <v>68</v>
      </c>
      <c r="F63" s="72">
        <v>1</v>
      </c>
      <c r="G63" s="72"/>
      <c r="H63" s="74">
        <v>19700000</v>
      </c>
      <c r="I63" s="76">
        <f>H63/'Cotação USD'!D6</f>
        <v>5184210.5263157897</v>
      </c>
      <c r="J63" s="76">
        <f t="shared" si="20"/>
        <v>518421.05263157899</v>
      </c>
      <c r="K63" s="77">
        <v>0.1</v>
      </c>
      <c r="L63" s="76">
        <f t="shared" si="21"/>
        <v>4665789.4736842113</v>
      </c>
      <c r="M63" s="77">
        <v>0.9</v>
      </c>
      <c r="N63" s="77" t="s">
        <v>7</v>
      </c>
      <c r="O63" s="71" t="s">
        <v>9</v>
      </c>
      <c r="P63" s="91">
        <v>43768</v>
      </c>
      <c r="Q63" s="91">
        <v>43829</v>
      </c>
      <c r="R63" s="71"/>
      <c r="S63" s="71"/>
      <c r="T63" s="76">
        <v>0</v>
      </c>
      <c r="U63" s="87" t="s">
        <v>367</v>
      </c>
      <c r="V63" s="2"/>
    </row>
    <row r="64" spans="1:25" s="6" customFormat="1" ht="74.650000000000006" customHeight="1" x14ac:dyDescent="0.3">
      <c r="A64" s="72" t="s">
        <v>469</v>
      </c>
      <c r="B64" s="71" t="s">
        <v>265</v>
      </c>
      <c r="C64" s="90" t="s">
        <v>470</v>
      </c>
      <c r="D64" s="71" t="s">
        <v>471</v>
      </c>
      <c r="E64" s="71" t="s">
        <v>68</v>
      </c>
      <c r="F64" s="72">
        <v>1</v>
      </c>
      <c r="G64" s="72"/>
      <c r="H64" s="74">
        <v>4543591.7</v>
      </c>
      <c r="I64" s="76">
        <f>H64/'Cotação USD'!D6</f>
        <v>1195682.0263157897</v>
      </c>
      <c r="J64" s="76">
        <f t="shared" ref="J64" si="22">K64*I64</f>
        <v>119568.20263157897</v>
      </c>
      <c r="K64" s="77">
        <v>0.1</v>
      </c>
      <c r="L64" s="76">
        <f t="shared" ref="L64" si="23">M64*I64</f>
        <v>1076113.8236842107</v>
      </c>
      <c r="M64" s="77">
        <v>0.9</v>
      </c>
      <c r="N64" s="77" t="s">
        <v>5</v>
      </c>
      <c r="O64" s="71" t="s">
        <v>9</v>
      </c>
      <c r="P64" s="91">
        <v>43738</v>
      </c>
      <c r="Q64" s="91">
        <v>43799</v>
      </c>
      <c r="R64" s="71"/>
      <c r="S64" s="71"/>
      <c r="T64" s="76">
        <v>0</v>
      </c>
      <c r="U64" s="87" t="s">
        <v>367</v>
      </c>
      <c r="V64" s="2"/>
    </row>
    <row r="65" spans="1:22" s="6" customFormat="1" ht="22.6" customHeight="1" x14ac:dyDescent="0.3">
      <c r="B65" s="14"/>
      <c r="C65" s="14"/>
      <c r="D65" s="14"/>
      <c r="E65" s="14"/>
      <c r="F65" s="14"/>
      <c r="G65" s="111" t="s">
        <v>4</v>
      </c>
      <c r="H65" s="112"/>
      <c r="I65" s="112">
        <f>SUM(I40,I41,I42,I44,I45,I46,I47,I48,I52,I53,I54,I55,I56,I57,I58,I59,I60,I61,I62,I63,I64)</f>
        <v>63033265.700000018</v>
      </c>
      <c r="J65" s="112">
        <f>SUM(J40,J41,J42,J44,J45,J46,J47,J48,J52,J53,J54,J55,J56,J57,J58,J59,J60,J61,J62,J63,J64)</f>
        <v>23061531.945473682</v>
      </c>
      <c r="K65" s="112"/>
      <c r="L65" s="112">
        <f>SUM(L40,L41,L42,L44,L45,L46,L47,L48,L52,L53,L54,L55,L56,L57,L58,L59,L60,L61,L62,L63,L64)</f>
        <v>39971733.754526317</v>
      </c>
      <c r="M65" s="16"/>
      <c r="N65" s="14"/>
      <c r="O65" s="14"/>
      <c r="P65" s="15"/>
      <c r="Q65" s="14"/>
      <c r="R65" s="15"/>
      <c r="S65" s="14"/>
      <c r="T65" s="39">
        <f>SUM(T40:T56)</f>
        <v>1969656</v>
      </c>
      <c r="U65" s="14"/>
      <c r="V65" s="2"/>
    </row>
    <row r="67" spans="1:22" ht="39.950000000000003" customHeight="1" x14ac:dyDescent="0.3">
      <c r="A67" s="67" t="s">
        <v>92</v>
      </c>
      <c r="B67" s="214" t="s">
        <v>27</v>
      </c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3"/>
    </row>
    <row r="68" spans="1:22" ht="25.55" customHeight="1" x14ac:dyDescent="0.3">
      <c r="A68" s="206">
        <v>3</v>
      </c>
      <c r="B68" s="206" t="s">
        <v>26</v>
      </c>
      <c r="C68" s="206" t="s">
        <v>51</v>
      </c>
      <c r="D68" s="206" t="s">
        <v>11</v>
      </c>
      <c r="E68" s="206" t="s">
        <v>357</v>
      </c>
      <c r="F68" s="206" t="s">
        <v>17</v>
      </c>
      <c r="G68" s="206" t="s">
        <v>18</v>
      </c>
      <c r="H68" s="128"/>
      <c r="I68" s="208" t="s">
        <v>19</v>
      </c>
      <c r="J68" s="208"/>
      <c r="K68" s="208"/>
      <c r="L68" s="208"/>
      <c r="M68" s="208"/>
      <c r="N68" s="206" t="s">
        <v>55</v>
      </c>
      <c r="O68" s="206" t="s">
        <v>23</v>
      </c>
      <c r="P68" s="206" t="s">
        <v>52</v>
      </c>
      <c r="Q68" s="206"/>
      <c r="R68" s="206" t="s">
        <v>78</v>
      </c>
      <c r="S68" s="206" t="s">
        <v>143</v>
      </c>
      <c r="T68" s="206" t="s">
        <v>149</v>
      </c>
      <c r="U68" s="206" t="s">
        <v>36</v>
      </c>
      <c r="V68" s="3"/>
    </row>
    <row r="69" spans="1:22" ht="83.15" customHeight="1" x14ac:dyDescent="0.3">
      <c r="A69" s="206"/>
      <c r="B69" s="206"/>
      <c r="C69" s="206"/>
      <c r="D69" s="206"/>
      <c r="E69" s="206"/>
      <c r="F69" s="206"/>
      <c r="G69" s="206"/>
      <c r="H69" s="128"/>
      <c r="I69" s="69" t="s">
        <v>21</v>
      </c>
      <c r="J69" s="70" t="s">
        <v>157</v>
      </c>
      <c r="K69" s="70" t="s">
        <v>20</v>
      </c>
      <c r="L69" s="70" t="s">
        <v>158</v>
      </c>
      <c r="M69" s="70" t="s">
        <v>22</v>
      </c>
      <c r="N69" s="206"/>
      <c r="O69" s="206"/>
      <c r="P69" s="128" t="s">
        <v>58</v>
      </c>
      <c r="Q69" s="128" t="s">
        <v>24</v>
      </c>
      <c r="R69" s="206"/>
      <c r="S69" s="206"/>
      <c r="T69" s="206"/>
      <c r="U69" s="206"/>
      <c r="V69" s="3"/>
    </row>
    <row r="70" spans="1:22" s="23" customFormat="1" ht="41.25" customHeight="1" x14ac:dyDescent="0.3">
      <c r="A70" s="72" t="s">
        <v>183</v>
      </c>
      <c r="B70" s="71" t="s">
        <v>265</v>
      </c>
      <c r="C70" s="71" t="s">
        <v>180</v>
      </c>
      <c r="D70" s="71"/>
      <c r="E70" s="71" t="s">
        <v>76</v>
      </c>
      <c r="F70" s="72">
        <v>1</v>
      </c>
      <c r="G70" s="93" t="s">
        <v>191</v>
      </c>
      <c r="H70" s="94">
        <f>T70/'Cotação USD'!D6</f>
        <v>5089850.2052631583</v>
      </c>
      <c r="I70" s="95">
        <v>5857667.0300000003</v>
      </c>
      <c r="J70" s="76">
        <f t="shared" ref="J70:J71" si="24">K70*I70</f>
        <v>4898988.5306762299</v>
      </c>
      <c r="K70" s="77">
        <v>0.83633782964891912</v>
      </c>
      <c r="L70" s="76">
        <f t="shared" ref="L70:L71" si="25">M70*I70</f>
        <v>958678.49932377017</v>
      </c>
      <c r="M70" s="77">
        <v>0.16366217035108091</v>
      </c>
      <c r="N70" s="77" t="s">
        <v>7</v>
      </c>
      <c r="O70" s="71" t="s">
        <v>9</v>
      </c>
      <c r="P70" s="91">
        <v>42178</v>
      </c>
      <c r="Q70" s="96">
        <v>42577</v>
      </c>
      <c r="R70" s="71"/>
      <c r="S70" s="72" t="s">
        <v>189</v>
      </c>
      <c r="T70" s="76">
        <v>19341430.780000001</v>
      </c>
      <c r="U70" s="71" t="s">
        <v>88</v>
      </c>
    </row>
    <row r="71" spans="1:22" s="23" customFormat="1" ht="51.75" customHeight="1" x14ac:dyDescent="0.3">
      <c r="A71" s="72" t="s">
        <v>184</v>
      </c>
      <c r="B71" s="71" t="s">
        <v>265</v>
      </c>
      <c r="C71" s="71" t="s">
        <v>297</v>
      </c>
      <c r="D71" s="71"/>
      <c r="E71" s="71" t="s">
        <v>63</v>
      </c>
      <c r="F71" s="72">
        <v>1</v>
      </c>
      <c r="G71" s="97" t="s">
        <v>188</v>
      </c>
      <c r="H71" s="94">
        <f>T71/'Cotação USD'!D6</f>
        <v>60130.089473684209</v>
      </c>
      <c r="I71" s="98">
        <f>T71/'Cotação USD'!D6</f>
        <v>60130.089473684209</v>
      </c>
      <c r="J71" s="76">
        <f t="shared" si="24"/>
        <v>60130.089473684209</v>
      </c>
      <c r="K71" s="100">
        <v>1</v>
      </c>
      <c r="L71" s="99">
        <f t="shared" si="25"/>
        <v>0</v>
      </c>
      <c r="M71" s="100">
        <v>0</v>
      </c>
      <c r="N71" s="77" t="s">
        <v>236</v>
      </c>
      <c r="O71" s="71" t="s">
        <v>9</v>
      </c>
      <c r="P71" s="101"/>
      <c r="Q71" s="102">
        <v>42822</v>
      </c>
      <c r="R71" s="71"/>
      <c r="S71" s="72" t="s">
        <v>190</v>
      </c>
      <c r="T71" s="76">
        <v>228494.34</v>
      </c>
      <c r="U71" s="71" t="s">
        <v>41</v>
      </c>
    </row>
    <row r="72" spans="1:22" s="23" customFormat="1" ht="42.05" customHeight="1" x14ac:dyDescent="0.3">
      <c r="A72" s="72" t="s">
        <v>185</v>
      </c>
      <c r="B72" s="71" t="s">
        <v>265</v>
      </c>
      <c r="C72" s="71" t="s">
        <v>181</v>
      </c>
      <c r="D72" s="71"/>
      <c r="E72" s="71" t="s">
        <v>80</v>
      </c>
      <c r="F72" s="72">
        <v>1</v>
      </c>
      <c r="G72" s="93" t="s">
        <v>192</v>
      </c>
      <c r="H72" s="94"/>
      <c r="I72" s="76">
        <v>0</v>
      </c>
      <c r="J72" s="76">
        <f t="shared" ref="J72" si="26">K72*I72</f>
        <v>0</v>
      </c>
      <c r="K72" s="77">
        <v>0</v>
      </c>
      <c r="L72" s="76">
        <f t="shared" ref="L72:L74" si="27">M72*I72</f>
        <v>0</v>
      </c>
      <c r="M72" s="77">
        <v>0</v>
      </c>
      <c r="N72" s="77" t="s">
        <v>7</v>
      </c>
      <c r="O72" s="71" t="s">
        <v>9</v>
      </c>
      <c r="P72" s="91"/>
      <c r="Q72" s="91"/>
      <c r="R72" s="71"/>
      <c r="S72" s="72"/>
      <c r="T72" s="76">
        <v>0</v>
      </c>
      <c r="U72" s="71" t="s">
        <v>12</v>
      </c>
    </row>
    <row r="73" spans="1:22" s="6" customFormat="1" ht="49.1" customHeight="1" x14ac:dyDescent="0.3">
      <c r="A73" s="72" t="s">
        <v>186</v>
      </c>
      <c r="B73" s="71" t="s">
        <v>265</v>
      </c>
      <c r="C73" s="71" t="s">
        <v>182</v>
      </c>
      <c r="D73" s="71" t="s">
        <v>272</v>
      </c>
      <c r="E73" s="71" t="s">
        <v>69</v>
      </c>
      <c r="F73" s="72">
        <v>1</v>
      </c>
      <c r="G73" s="71"/>
      <c r="H73" s="167"/>
      <c r="I73" s="76">
        <f>T73/'Cotação USD'!D6</f>
        <v>75113.68421052632</v>
      </c>
      <c r="J73" s="76">
        <f t="shared" ref="J73:J75" si="28">K73*I73</f>
        <v>75113.68421052632</v>
      </c>
      <c r="K73" s="77">
        <v>1</v>
      </c>
      <c r="L73" s="76">
        <f t="shared" si="27"/>
        <v>0</v>
      </c>
      <c r="M73" s="77">
        <v>0</v>
      </c>
      <c r="N73" s="77" t="s">
        <v>236</v>
      </c>
      <c r="O73" s="71" t="s">
        <v>9</v>
      </c>
      <c r="P73" s="91"/>
      <c r="Q73" s="91">
        <v>43360</v>
      </c>
      <c r="R73" s="71"/>
      <c r="S73" s="72"/>
      <c r="T73" s="76">
        <v>285432</v>
      </c>
      <c r="U73" s="87" t="s">
        <v>41</v>
      </c>
    </row>
    <row r="74" spans="1:22" s="6" customFormat="1" ht="89.05" customHeight="1" x14ac:dyDescent="0.3">
      <c r="A74" s="143" t="s">
        <v>187</v>
      </c>
      <c r="B74" s="150" t="s">
        <v>265</v>
      </c>
      <c r="C74" s="150" t="s">
        <v>318</v>
      </c>
      <c r="D74" s="150" t="s">
        <v>317</v>
      </c>
      <c r="E74" s="150" t="s">
        <v>69</v>
      </c>
      <c r="F74" s="170">
        <v>1</v>
      </c>
      <c r="G74" s="151"/>
      <c r="H74" s="142"/>
      <c r="I74" s="142">
        <v>-5000000</v>
      </c>
      <c r="J74" s="142">
        <f t="shared" si="28"/>
        <v>-5000000</v>
      </c>
      <c r="K74" s="171">
        <v>1</v>
      </c>
      <c r="L74" s="142">
        <f t="shared" si="27"/>
        <v>0</v>
      </c>
      <c r="M74" s="171">
        <v>0</v>
      </c>
      <c r="N74" s="171" t="s">
        <v>7</v>
      </c>
      <c r="O74" s="150" t="s">
        <v>9</v>
      </c>
      <c r="P74" s="140">
        <v>43391</v>
      </c>
      <c r="Q74" s="140">
        <v>43434</v>
      </c>
      <c r="R74" s="150"/>
      <c r="S74" s="170"/>
      <c r="T74" s="142">
        <v>0</v>
      </c>
      <c r="U74" s="144" t="s">
        <v>366</v>
      </c>
    </row>
    <row r="75" spans="1:22" s="6" customFormat="1" ht="75.3" customHeight="1" x14ac:dyDescent="0.3">
      <c r="A75" s="143" t="s">
        <v>308</v>
      </c>
      <c r="B75" s="150" t="s">
        <v>265</v>
      </c>
      <c r="C75" s="150" t="s">
        <v>319</v>
      </c>
      <c r="D75" s="150" t="s">
        <v>320</v>
      </c>
      <c r="E75" s="150" t="s">
        <v>69</v>
      </c>
      <c r="F75" s="170">
        <v>1</v>
      </c>
      <c r="G75" s="151"/>
      <c r="H75" s="142"/>
      <c r="I75" s="142">
        <v>-4000000</v>
      </c>
      <c r="J75" s="142">
        <f t="shared" si="28"/>
        <v>-4000000</v>
      </c>
      <c r="K75" s="171">
        <v>1</v>
      </c>
      <c r="L75" s="142">
        <f t="shared" ref="L75" si="29">M75*I75</f>
        <v>0</v>
      </c>
      <c r="M75" s="171">
        <v>0</v>
      </c>
      <c r="N75" s="171" t="s">
        <v>7</v>
      </c>
      <c r="O75" s="150" t="s">
        <v>9</v>
      </c>
      <c r="P75" s="140">
        <v>43391</v>
      </c>
      <c r="Q75" s="140">
        <v>43434</v>
      </c>
      <c r="R75" s="150"/>
      <c r="S75" s="170"/>
      <c r="T75" s="142">
        <v>0</v>
      </c>
      <c r="U75" s="144" t="s">
        <v>366</v>
      </c>
    </row>
    <row r="76" spans="1:22" s="6" customFormat="1" ht="56.95" customHeight="1" x14ac:dyDescent="0.3">
      <c r="A76" s="143" t="s">
        <v>309</v>
      </c>
      <c r="B76" s="150" t="s">
        <v>265</v>
      </c>
      <c r="C76" s="150" t="s">
        <v>181</v>
      </c>
      <c r="D76" s="144"/>
      <c r="E76" s="150" t="s">
        <v>68</v>
      </c>
      <c r="F76" s="143">
        <v>1</v>
      </c>
      <c r="G76" s="151"/>
      <c r="H76" s="142"/>
      <c r="I76" s="142">
        <v>-18150000</v>
      </c>
      <c r="J76" s="142">
        <f t="shared" ref="J76" si="30">K76*I76</f>
        <v>-4900500</v>
      </c>
      <c r="K76" s="171">
        <v>0.27</v>
      </c>
      <c r="L76" s="142">
        <f t="shared" ref="L76" si="31">M76*I76</f>
        <v>-13249500</v>
      </c>
      <c r="M76" s="171">
        <v>0.73</v>
      </c>
      <c r="N76" s="171" t="s">
        <v>7</v>
      </c>
      <c r="O76" s="150" t="s">
        <v>9</v>
      </c>
      <c r="P76" s="140">
        <v>43391</v>
      </c>
      <c r="Q76" s="140">
        <v>43495</v>
      </c>
      <c r="R76" s="150"/>
      <c r="S76" s="170"/>
      <c r="T76" s="142">
        <v>0</v>
      </c>
      <c r="U76" s="144" t="s">
        <v>366</v>
      </c>
    </row>
    <row r="77" spans="1:22" s="6" customFormat="1" ht="92.3" customHeight="1" x14ac:dyDescent="0.3">
      <c r="A77" s="72" t="s">
        <v>321</v>
      </c>
      <c r="B77" s="71" t="s">
        <v>265</v>
      </c>
      <c r="C77" s="103" t="s">
        <v>438</v>
      </c>
      <c r="D77" s="103" t="s">
        <v>439</v>
      </c>
      <c r="E77" s="71" t="s">
        <v>69</v>
      </c>
      <c r="F77" s="72">
        <v>1</v>
      </c>
      <c r="G77" s="83"/>
      <c r="H77" s="76">
        <v>300000</v>
      </c>
      <c r="I77" s="76">
        <f>H77/'Cotação USD'!D6</f>
        <v>78947.368421052641</v>
      </c>
      <c r="J77" s="76">
        <f>K77*I77</f>
        <v>78947.368421052641</v>
      </c>
      <c r="K77" s="77">
        <v>1</v>
      </c>
      <c r="L77" s="76">
        <f t="shared" ref="L77:L79" si="32">M77*I77</f>
        <v>0</v>
      </c>
      <c r="M77" s="77">
        <v>0</v>
      </c>
      <c r="N77" s="77" t="s">
        <v>236</v>
      </c>
      <c r="O77" s="71" t="s">
        <v>9</v>
      </c>
      <c r="P77" s="91">
        <v>43738</v>
      </c>
      <c r="Q77" s="91">
        <v>43768</v>
      </c>
      <c r="R77" s="71"/>
      <c r="S77" s="72"/>
      <c r="T77" s="76">
        <v>0</v>
      </c>
      <c r="U77" s="71" t="s">
        <v>1</v>
      </c>
    </row>
    <row r="78" spans="1:22" s="6" customFormat="1" ht="55.65" customHeight="1" x14ac:dyDescent="0.3">
      <c r="A78" s="72" t="s">
        <v>322</v>
      </c>
      <c r="B78" s="71" t="s">
        <v>265</v>
      </c>
      <c r="C78" s="103" t="s">
        <v>310</v>
      </c>
      <c r="D78" s="104"/>
      <c r="E78" s="71" t="s">
        <v>69</v>
      </c>
      <c r="F78" s="72">
        <v>1</v>
      </c>
      <c r="G78" s="83"/>
      <c r="H78" s="76">
        <v>22800</v>
      </c>
      <c r="I78" s="76">
        <f>H78/'Cotação USD'!D6</f>
        <v>6000</v>
      </c>
      <c r="J78" s="76">
        <f t="shared" ref="J78:J79" si="33">K78*I78</f>
        <v>6000</v>
      </c>
      <c r="K78" s="77">
        <v>1</v>
      </c>
      <c r="L78" s="76">
        <f t="shared" si="32"/>
        <v>0</v>
      </c>
      <c r="M78" s="77">
        <v>0</v>
      </c>
      <c r="N78" s="77" t="s">
        <v>236</v>
      </c>
      <c r="O78" s="71" t="s">
        <v>9</v>
      </c>
      <c r="P78" s="91">
        <v>43738</v>
      </c>
      <c r="Q78" s="91">
        <v>43768</v>
      </c>
      <c r="R78" s="71"/>
      <c r="S78" s="72"/>
      <c r="T78" s="76">
        <v>0</v>
      </c>
      <c r="U78" s="71" t="s">
        <v>1</v>
      </c>
    </row>
    <row r="79" spans="1:22" s="6" customFormat="1" ht="66.8" customHeight="1" x14ac:dyDescent="0.3">
      <c r="A79" s="72" t="s">
        <v>323</v>
      </c>
      <c r="B79" s="71" t="s">
        <v>265</v>
      </c>
      <c r="C79" s="103" t="s">
        <v>311</v>
      </c>
      <c r="D79" s="103"/>
      <c r="E79" s="71" t="s">
        <v>69</v>
      </c>
      <c r="F79" s="72">
        <v>1</v>
      </c>
      <c r="G79" s="71"/>
      <c r="H79" s="76">
        <v>1007000</v>
      </c>
      <c r="I79" s="76">
        <f>H79/'Cotação USD'!D6</f>
        <v>265000</v>
      </c>
      <c r="J79" s="76">
        <f t="shared" si="33"/>
        <v>265000</v>
      </c>
      <c r="K79" s="77">
        <v>1</v>
      </c>
      <c r="L79" s="76">
        <f t="shared" si="32"/>
        <v>0</v>
      </c>
      <c r="M79" s="77">
        <v>0</v>
      </c>
      <c r="N79" s="77" t="s">
        <v>236</v>
      </c>
      <c r="O79" s="71" t="s">
        <v>9</v>
      </c>
      <c r="P79" s="91">
        <v>43738</v>
      </c>
      <c r="Q79" s="91">
        <v>43768</v>
      </c>
      <c r="R79" s="71"/>
      <c r="S79" s="72"/>
      <c r="T79" s="76">
        <v>0</v>
      </c>
      <c r="U79" s="71" t="s">
        <v>1</v>
      </c>
    </row>
    <row r="80" spans="1:22" s="6" customFormat="1" ht="46.5" customHeight="1" x14ac:dyDescent="0.3">
      <c r="A80" s="72" t="s">
        <v>371</v>
      </c>
      <c r="B80" s="71" t="s">
        <v>265</v>
      </c>
      <c r="C80" s="103" t="s">
        <v>373</v>
      </c>
      <c r="D80" s="103" t="s">
        <v>374</v>
      </c>
      <c r="E80" s="71" t="s">
        <v>68</v>
      </c>
      <c r="F80" s="72">
        <v>1</v>
      </c>
      <c r="G80" s="83"/>
      <c r="H80" s="76">
        <v>14323130.369999999</v>
      </c>
      <c r="I80" s="76">
        <f>H80/'Cotação USD'!D6</f>
        <v>3769244.8342105262</v>
      </c>
      <c r="J80" s="76">
        <f t="shared" ref="J80" si="34">K80*I80</f>
        <v>2525394.0389210526</v>
      </c>
      <c r="K80" s="77">
        <v>0.67</v>
      </c>
      <c r="L80" s="76">
        <f t="shared" ref="L80:L81" si="35">M80*I80</f>
        <v>1243850.7952894736</v>
      </c>
      <c r="M80" s="77">
        <v>0.33</v>
      </c>
      <c r="N80" s="77" t="s">
        <v>7</v>
      </c>
      <c r="O80" s="71" t="s">
        <v>9</v>
      </c>
      <c r="P80" s="91"/>
      <c r="Q80" s="91">
        <v>43738</v>
      </c>
      <c r="R80" s="71"/>
      <c r="S80" s="72"/>
      <c r="T80" s="76">
        <v>0</v>
      </c>
      <c r="U80" s="71" t="s">
        <v>301</v>
      </c>
    </row>
    <row r="81" spans="1:22" s="55" customFormat="1" ht="53.05" customHeight="1" x14ac:dyDescent="0.3">
      <c r="A81" s="72" t="s">
        <v>372</v>
      </c>
      <c r="B81" s="71" t="s">
        <v>265</v>
      </c>
      <c r="C81" s="103" t="s">
        <v>440</v>
      </c>
      <c r="D81" s="103"/>
      <c r="E81" s="71" t="s">
        <v>69</v>
      </c>
      <c r="F81" s="72">
        <v>1</v>
      </c>
      <c r="G81" s="83"/>
      <c r="H81" s="76">
        <v>200000</v>
      </c>
      <c r="I81" s="76">
        <f>H81/'Cotação USD'!D6</f>
        <v>52631.57894736842</v>
      </c>
      <c r="J81" s="76">
        <f>K81*I81</f>
        <v>52631.57894736842</v>
      </c>
      <c r="K81" s="77">
        <v>1</v>
      </c>
      <c r="L81" s="76">
        <f t="shared" si="35"/>
        <v>0</v>
      </c>
      <c r="M81" s="77">
        <v>0</v>
      </c>
      <c r="N81" s="77" t="s">
        <v>236</v>
      </c>
      <c r="O81" s="71" t="s">
        <v>9</v>
      </c>
      <c r="P81" s="91">
        <v>43738</v>
      </c>
      <c r="Q81" s="91">
        <v>43768</v>
      </c>
      <c r="R81" s="71"/>
      <c r="S81" s="72"/>
      <c r="T81" s="76">
        <v>0</v>
      </c>
      <c r="U81" s="71" t="s">
        <v>1</v>
      </c>
    </row>
    <row r="82" spans="1:22" s="55" customFormat="1" ht="53.05" customHeight="1" x14ac:dyDescent="0.3">
      <c r="A82" s="72" t="s">
        <v>467</v>
      </c>
      <c r="B82" s="71" t="s">
        <v>265</v>
      </c>
      <c r="C82" s="103" t="s">
        <v>468</v>
      </c>
      <c r="D82" s="103"/>
      <c r="E82" s="71" t="s">
        <v>69</v>
      </c>
      <c r="F82" s="72">
        <v>1</v>
      </c>
      <c r="G82" s="83"/>
      <c r="H82" s="76">
        <v>200000</v>
      </c>
      <c r="I82" s="76">
        <v>22631.58</v>
      </c>
      <c r="J82" s="76">
        <f>K82*I82</f>
        <v>22631.58</v>
      </c>
      <c r="K82" s="77">
        <v>1</v>
      </c>
      <c r="L82" s="76">
        <f t="shared" ref="L82" si="36">M82*I82</f>
        <v>0</v>
      </c>
      <c r="M82" s="77">
        <v>0</v>
      </c>
      <c r="N82" s="77" t="s">
        <v>236</v>
      </c>
      <c r="O82" s="71" t="s">
        <v>9</v>
      </c>
      <c r="P82" s="91">
        <v>43738</v>
      </c>
      <c r="Q82" s="91">
        <v>43768</v>
      </c>
      <c r="R82" s="71"/>
      <c r="S82" s="72"/>
      <c r="T82" s="76">
        <v>0</v>
      </c>
      <c r="U82" s="71" t="s">
        <v>1</v>
      </c>
    </row>
    <row r="83" spans="1:22" s="6" customFormat="1" ht="24.75" customHeight="1" x14ac:dyDescent="0.3">
      <c r="B83" s="14"/>
      <c r="C83" s="14"/>
      <c r="D83" s="14"/>
      <c r="E83" s="14"/>
      <c r="F83" s="14"/>
      <c r="G83" s="111" t="s">
        <v>4</v>
      </c>
      <c r="H83" s="111"/>
      <c r="I83" s="112">
        <f>SUM(I70:I73,I77:I82)</f>
        <v>10187366.165263159</v>
      </c>
      <c r="J83" s="112">
        <f>SUM(J70:J71,J73,J77:J82)</f>
        <v>7984836.8706499143</v>
      </c>
      <c r="K83" s="112"/>
      <c r="L83" s="112">
        <f>SUM(L70:L71,L73,L77,L78:L82)</f>
        <v>2202529.294613244</v>
      </c>
      <c r="M83" s="16"/>
      <c r="N83" s="14"/>
      <c r="O83" s="14"/>
      <c r="P83" s="14"/>
      <c r="Q83" s="14"/>
      <c r="R83" s="15"/>
      <c r="S83" s="14"/>
      <c r="T83" s="39">
        <f>SUM(T70:T79)</f>
        <v>19855357.120000001</v>
      </c>
      <c r="U83" s="14"/>
    </row>
    <row r="85" spans="1:22" ht="29.3" customHeight="1" x14ac:dyDescent="0.3">
      <c r="A85" s="88" t="s">
        <v>92</v>
      </c>
      <c r="B85" s="215" t="s">
        <v>28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4"/>
    </row>
    <row r="86" spans="1:22" ht="22.6" customHeight="1" x14ac:dyDescent="0.3">
      <c r="A86" s="205">
        <v>4</v>
      </c>
      <c r="B86" s="205" t="s">
        <v>26</v>
      </c>
      <c r="C86" s="205" t="s">
        <v>51</v>
      </c>
      <c r="D86" s="205" t="s">
        <v>11</v>
      </c>
      <c r="E86" s="205" t="s">
        <v>389</v>
      </c>
      <c r="F86" s="210"/>
      <c r="G86" s="210"/>
      <c r="H86" s="130"/>
      <c r="I86" s="209" t="s">
        <v>19</v>
      </c>
      <c r="J86" s="209"/>
      <c r="K86" s="209"/>
      <c r="L86" s="209"/>
      <c r="M86" s="209"/>
      <c r="N86" s="206" t="s">
        <v>55</v>
      </c>
      <c r="O86" s="205" t="s">
        <v>23</v>
      </c>
      <c r="P86" s="205" t="s">
        <v>52</v>
      </c>
      <c r="Q86" s="205"/>
      <c r="R86" s="205" t="s">
        <v>78</v>
      </c>
      <c r="S86" s="205" t="s">
        <v>35</v>
      </c>
      <c r="T86" s="206" t="s">
        <v>149</v>
      </c>
      <c r="U86" s="205" t="s">
        <v>36</v>
      </c>
      <c r="V86" s="4"/>
    </row>
    <row r="87" spans="1:22" ht="75.3" customHeight="1" x14ac:dyDescent="0.3">
      <c r="A87" s="205"/>
      <c r="B87" s="205"/>
      <c r="C87" s="205"/>
      <c r="D87" s="205"/>
      <c r="E87" s="205"/>
      <c r="F87" s="205" t="s">
        <v>29</v>
      </c>
      <c r="G87" s="205"/>
      <c r="H87" s="127"/>
      <c r="I87" s="127" t="s">
        <v>21</v>
      </c>
      <c r="J87" s="70" t="s">
        <v>157</v>
      </c>
      <c r="K87" s="105" t="s">
        <v>20</v>
      </c>
      <c r="L87" s="70" t="s">
        <v>158</v>
      </c>
      <c r="M87" s="129" t="s">
        <v>22</v>
      </c>
      <c r="N87" s="206"/>
      <c r="O87" s="205"/>
      <c r="P87" s="127" t="s">
        <v>44</v>
      </c>
      <c r="Q87" s="127" t="s">
        <v>24</v>
      </c>
      <c r="R87" s="205"/>
      <c r="S87" s="205"/>
      <c r="T87" s="206"/>
      <c r="U87" s="205"/>
      <c r="V87" s="4"/>
    </row>
    <row r="88" spans="1:22" s="6" customFormat="1" ht="60.9" customHeight="1" x14ac:dyDescent="0.3">
      <c r="A88" s="72" t="s">
        <v>193</v>
      </c>
      <c r="B88" s="71" t="s">
        <v>265</v>
      </c>
      <c r="C88" s="71" t="s">
        <v>307</v>
      </c>
      <c r="D88" s="71" t="s">
        <v>306</v>
      </c>
      <c r="E88" s="71" t="s">
        <v>76</v>
      </c>
      <c r="F88" s="207" t="s">
        <v>223</v>
      </c>
      <c r="G88" s="207"/>
      <c r="H88" s="80"/>
      <c r="I88" s="76">
        <f>T88/'Cotação USD'!D6</f>
        <v>974222.18421052629</v>
      </c>
      <c r="J88" s="95">
        <f t="shared" ref="J88" si="37">K88*I88</f>
        <v>974222.18421052629</v>
      </c>
      <c r="K88" s="106">
        <v>1</v>
      </c>
      <c r="L88" s="76">
        <f t="shared" ref="L88" si="38">M88*I88</f>
        <v>0</v>
      </c>
      <c r="M88" s="77">
        <v>0</v>
      </c>
      <c r="N88" s="77" t="s">
        <v>5</v>
      </c>
      <c r="O88" s="71" t="s">
        <v>9</v>
      </c>
      <c r="P88" s="59">
        <v>42752</v>
      </c>
      <c r="Q88" s="59">
        <v>43439</v>
      </c>
      <c r="R88" s="71"/>
      <c r="S88" s="72" t="s">
        <v>441</v>
      </c>
      <c r="T88" s="76">
        <v>3702044.3</v>
      </c>
      <c r="U88" s="87" t="s">
        <v>41</v>
      </c>
    </row>
    <row r="89" spans="1:22" s="6" customFormat="1" ht="51.75" customHeight="1" x14ac:dyDescent="0.3">
      <c r="A89" s="72" t="s">
        <v>194</v>
      </c>
      <c r="B89" s="71" t="s">
        <v>265</v>
      </c>
      <c r="C89" s="71" t="s">
        <v>212</v>
      </c>
      <c r="D89" s="71"/>
      <c r="E89" s="71" t="s">
        <v>76</v>
      </c>
      <c r="F89" s="207" t="s">
        <v>220</v>
      </c>
      <c r="G89" s="207"/>
      <c r="H89" s="80"/>
      <c r="I89" s="76">
        <f>T89/'Cotação USD'!D6</f>
        <v>354229.41578947369</v>
      </c>
      <c r="J89" s="76">
        <f t="shared" ref="J89:J96" si="39">K89*I89</f>
        <v>354229.41578947369</v>
      </c>
      <c r="K89" s="106">
        <v>1</v>
      </c>
      <c r="L89" s="76">
        <f t="shared" ref="L89:L96" si="40">M89*I89</f>
        <v>0</v>
      </c>
      <c r="M89" s="77">
        <v>0</v>
      </c>
      <c r="N89" s="77" t="s">
        <v>6</v>
      </c>
      <c r="O89" s="71" t="s">
        <v>9</v>
      </c>
      <c r="P89" s="59">
        <v>41957</v>
      </c>
      <c r="Q89" s="96">
        <v>42633</v>
      </c>
      <c r="R89" s="71"/>
      <c r="S89" s="72" t="s">
        <v>238</v>
      </c>
      <c r="T89" s="76">
        <v>1346071.78</v>
      </c>
      <c r="U89" s="71" t="s">
        <v>88</v>
      </c>
    </row>
    <row r="90" spans="1:22" s="6" customFormat="1" ht="61.55" customHeight="1" x14ac:dyDescent="0.3">
      <c r="A90" s="72" t="s">
        <v>195</v>
      </c>
      <c r="B90" s="71" t="s">
        <v>265</v>
      </c>
      <c r="C90" s="71" t="s">
        <v>442</v>
      </c>
      <c r="D90" s="71"/>
      <c r="E90" s="71" t="s">
        <v>76</v>
      </c>
      <c r="F90" s="207" t="s">
        <v>221</v>
      </c>
      <c r="G90" s="207"/>
      <c r="H90" s="80"/>
      <c r="I90" s="76">
        <f>T90/'Cotação USD'!D6</f>
        <v>414943.65</v>
      </c>
      <c r="J90" s="76">
        <f t="shared" si="39"/>
        <v>414943.65</v>
      </c>
      <c r="K90" s="106">
        <v>1</v>
      </c>
      <c r="L90" s="76">
        <f t="shared" si="40"/>
        <v>0</v>
      </c>
      <c r="M90" s="77">
        <v>0</v>
      </c>
      <c r="N90" s="77" t="s">
        <v>6</v>
      </c>
      <c r="O90" s="71" t="s">
        <v>9</v>
      </c>
      <c r="P90" s="59">
        <v>42144</v>
      </c>
      <c r="Q90" s="96">
        <v>42634</v>
      </c>
      <c r="R90" s="71"/>
      <c r="S90" s="72" t="s">
        <v>239</v>
      </c>
      <c r="T90" s="76">
        <v>1576785.87</v>
      </c>
      <c r="U90" s="71" t="s">
        <v>88</v>
      </c>
    </row>
    <row r="91" spans="1:22" s="6" customFormat="1" ht="60.9" customHeight="1" x14ac:dyDescent="0.3">
      <c r="A91" s="72" t="s">
        <v>196</v>
      </c>
      <c r="B91" s="71" t="s">
        <v>265</v>
      </c>
      <c r="C91" s="71" t="s">
        <v>213</v>
      </c>
      <c r="D91" s="71"/>
      <c r="E91" s="71" t="s">
        <v>76</v>
      </c>
      <c r="F91" s="207" t="s">
        <v>222</v>
      </c>
      <c r="G91" s="207"/>
      <c r="H91" s="80"/>
      <c r="I91" s="76">
        <f>T91/'Cotação USD'!D6</f>
        <v>660259.95000000007</v>
      </c>
      <c r="J91" s="76">
        <f t="shared" si="39"/>
        <v>660259.95000000007</v>
      </c>
      <c r="K91" s="106">
        <v>1</v>
      </c>
      <c r="L91" s="76">
        <f t="shared" si="40"/>
        <v>0</v>
      </c>
      <c r="M91" s="77">
        <v>0</v>
      </c>
      <c r="N91" s="77" t="s">
        <v>6</v>
      </c>
      <c r="O91" s="71" t="s">
        <v>9</v>
      </c>
      <c r="P91" s="59">
        <v>42144</v>
      </c>
      <c r="Q91" s="96">
        <v>42634</v>
      </c>
      <c r="R91" s="71"/>
      <c r="S91" s="72" t="s">
        <v>240</v>
      </c>
      <c r="T91" s="76">
        <v>2508987.81</v>
      </c>
      <c r="U91" s="71" t="s">
        <v>88</v>
      </c>
    </row>
    <row r="92" spans="1:22" s="23" customFormat="1" ht="75.95" customHeight="1" x14ac:dyDescent="0.3">
      <c r="A92" s="72" t="s">
        <v>197</v>
      </c>
      <c r="B92" s="71" t="s">
        <v>265</v>
      </c>
      <c r="C92" s="71" t="s">
        <v>376</v>
      </c>
      <c r="D92" s="71"/>
      <c r="E92" s="71" t="s">
        <v>76</v>
      </c>
      <c r="F92" s="207" t="s">
        <v>224</v>
      </c>
      <c r="G92" s="207"/>
      <c r="H92" s="80"/>
      <c r="I92" s="76">
        <f>T92/'Cotação USD'!D6</f>
        <v>370271.70789473684</v>
      </c>
      <c r="J92" s="76">
        <f t="shared" si="39"/>
        <v>370271.70789473684</v>
      </c>
      <c r="K92" s="77">
        <v>1</v>
      </c>
      <c r="L92" s="76">
        <f t="shared" si="40"/>
        <v>0</v>
      </c>
      <c r="M92" s="77">
        <v>0</v>
      </c>
      <c r="N92" s="77" t="s">
        <v>6</v>
      </c>
      <c r="O92" s="71" t="s">
        <v>9</v>
      </c>
      <c r="P92" s="107">
        <v>42432</v>
      </c>
      <c r="Q92" s="59">
        <v>43346</v>
      </c>
      <c r="R92" s="71"/>
      <c r="S92" s="72"/>
      <c r="T92" s="76">
        <v>1407032.49</v>
      </c>
      <c r="U92" s="87" t="s">
        <v>41</v>
      </c>
    </row>
    <row r="93" spans="1:22" s="6" customFormat="1" ht="85.75" customHeight="1" x14ac:dyDescent="0.3">
      <c r="A93" s="72" t="s">
        <v>198</v>
      </c>
      <c r="B93" s="71" t="s">
        <v>265</v>
      </c>
      <c r="C93" s="71" t="s">
        <v>377</v>
      </c>
      <c r="D93" s="71"/>
      <c r="E93" s="71" t="s">
        <v>76</v>
      </c>
      <c r="F93" s="207" t="s">
        <v>225</v>
      </c>
      <c r="G93" s="207"/>
      <c r="H93" s="81"/>
      <c r="I93" s="76">
        <f>T93/'Cotação USD'!D6</f>
        <v>539473.68421052629</v>
      </c>
      <c r="J93" s="76">
        <f t="shared" si="39"/>
        <v>539473.68421052629</v>
      </c>
      <c r="K93" s="77">
        <v>1</v>
      </c>
      <c r="L93" s="76">
        <f t="shared" si="40"/>
        <v>0</v>
      </c>
      <c r="M93" s="77">
        <v>0</v>
      </c>
      <c r="N93" s="77" t="s">
        <v>7</v>
      </c>
      <c r="O93" s="71" t="s">
        <v>9</v>
      </c>
      <c r="P93" s="96">
        <v>42675</v>
      </c>
      <c r="Q93" s="59">
        <v>43347</v>
      </c>
      <c r="R93" s="71"/>
      <c r="S93" s="72"/>
      <c r="T93" s="76">
        <v>2050000</v>
      </c>
      <c r="U93" s="87" t="s">
        <v>41</v>
      </c>
    </row>
    <row r="94" spans="1:22" s="6" customFormat="1" ht="56.95" customHeight="1" x14ac:dyDescent="0.3">
      <c r="A94" s="72" t="s">
        <v>199</v>
      </c>
      <c r="B94" s="71" t="s">
        <v>265</v>
      </c>
      <c r="C94" s="71" t="s">
        <v>298</v>
      </c>
      <c r="D94" s="71" t="s">
        <v>284</v>
      </c>
      <c r="E94" s="71" t="s">
        <v>63</v>
      </c>
      <c r="F94" s="207" t="s">
        <v>226</v>
      </c>
      <c r="G94" s="207"/>
      <c r="H94" s="80"/>
      <c r="I94" s="76">
        <f>T94/'Cotação USD'!D6</f>
        <v>937516.8</v>
      </c>
      <c r="J94" s="76">
        <f t="shared" si="39"/>
        <v>937516.8</v>
      </c>
      <c r="K94" s="77">
        <v>1</v>
      </c>
      <c r="L94" s="76">
        <f t="shared" si="40"/>
        <v>0</v>
      </c>
      <c r="M94" s="77">
        <v>0</v>
      </c>
      <c r="N94" s="77" t="s">
        <v>7</v>
      </c>
      <c r="O94" s="71" t="s">
        <v>9</v>
      </c>
      <c r="P94" s="96">
        <v>42552</v>
      </c>
      <c r="Q94" s="96">
        <v>42578</v>
      </c>
      <c r="R94" s="71"/>
      <c r="S94" s="72" t="s">
        <v>241</v>
      </c>
      <c r="T94" s="76">
        <v>3562563.84</v>
      </c>
      <c r="U94" s="71" t="s">
        <v>41</v>
      </c>
    </row>
    <row r="95" spans="1:22" s="23" customFormat="1" ht="55.65" customHeight="1" x14ac:dyDescent="0.3">
      <c r="A95" s="143" t="s">
        <v>200</v>
      </c>
      <c r="B95" s="144" t="s">
        <v>265</v>
      </c>
      <c r="C95" s="144" t="s">
        <v>214</v>
      </c>
      <c r="D95" s="144"/>
      <c r="E95" s="144" t="s">
        <v>76</v>
      </c>
      <c r="F95" s="212" t="s">
        <v>227</v>
      </c>
      <c r="G95" s="212"/>
      <c r="H95" s="153"/>
      <c r="I95" s="142">
        <v>-600000</v>
      </c>
      <c r="J95" s="142">
        <f t="shared" si="39"/>
        <v>-294000</v>
      </c>
      <c r="K95" s="147">
        <v>0.49</v>
      </c>
      <c r="L95" s="142">
        <f t="shared" si="40"/>
        <v>-306000</v>
      </c>
      <c r="M95" s="147">
        <v>0.51</v>
      </c>
      <c r="N95" s="147" t="s">
        <v>7</v>
      </c>
      <c r="O95" s="144" t="s">
        <v>9</v>
      </c>
      <c r="P95" s="152">
        <v>43617</v>
      </c>
      <c r="Q95" s="140">
        <v>43709</v>
      </c>
      <c r="R95" s="144"/>
      <c r="S95" s="143"/>
      <c r="T95" s="142">
        <v>0</v>
      </c>
      <c r="U95" s="148" t="s">
        <v>366</v>
      </c>
    </row>
    <row r="96" spans="1:22" s="6" customFormat="1" ht="65.45" customHeight="1" x14ac:dyDescent="0.3">
      <c r="A96" s="72" t="s">
        <v>201</v>
      </c>
      <c r="B96" s="71" t="s">
        <v>265</v>
      </c>
      <c r="C96" s="71" t="s">
        <v>378</v>
      </c>
      <c r="D96" s="71"/>
      <c r="E96" s="71" t="s">
        <v>80</v>
      </c>
      <c r="F96" s="207" t="s">
        <v>230</v>
      </c>
      <c r="G96" s="207"/>
      <c r="H96" s="76"/>
      <c r="I96" s="76">
        <f>T96/'Cotação USD'!D6</f>
        <v>2567111.5105263158</v>
      </c>
      <c r="J96" s="76">
        <f t="shared" si="39"/>
        <v>1719964.7120526317</v>
      </c>
      <c r="K96" s="77">
        <v>0.67</v>
      </c>
      <c r="L96" s="76">
        <f t="shared" si="40"/>
        <v>847146.79847368423</v>
      </c>
      <c r="M96" s="77">
        <v>0.33</v>
      </c>
      <c r="N96" s="77" t="s">
        <v>236</v>
      </c>
      <c r="O96" s="71" t="s">
        <v>9</v>
      </c>
      <c r="P96" s="107">
        <v>42683</v>
      </c>
      <c r="Q96" s="59">
        <v>43255</v>
      </c>
      <c r="R96" s="71"/>
      <c r="S96" s="72" t="s">
        <v>443</v>
      </c>
      <c r="T96" s="76">
        <v>9755023.7400000002</v>
      </c>
      <c r="U96" s="71" t="s">
        <v>41</v>
      </c>
    </row>
    <row r="97" spans="1:21" s="23" customFormat="1" ht="52.4" customHeight="1" x14ac:dyDescent="0.3">
      <c r="A97" s="143" t="s">
        <v>202</v>
      </c>
      <c r="B97" s="144" t="s">
        <v>265</v>
      </c>
      <c r="C97" s="144" t="s">
        <v>215</v>
      </c>
      <c r="D97" s="144"/>
      <c r="E97" s="144" t="s">
        <v>76</v>
      </c>
      <c r="F97" s="212" t="s">
        <v>228</v>
      </c>
      <c r="G97" s="212"/>
      <c r="H97" s="154"/>
      <c r="I97" s="142">
        <v>-600000</v>
      </c>
      <c r="J97" s="142">
        <f t="shared" ref="J97" si="41">K97*I97</f>
        <v>-294000</v>
      </c>
      <c r="K97" s="147">
        <v>0.49</v>
      </c>
      <c r="L97" s="142">
        <f t="shared" ref="L97" si="42">M97*I97</f>
        <v>-306000</v>
      </c>
      <c r="M97" s="147">
        <v>0.51</v>
      </c>
      <c r="N97" s="147" t="s">
        <v>7</v>
      </c>
      <c r="O97" s="144" t="s">
        <v>9</v>
      </c>
      <c r="P97" s="152">
        <v>43647</v>
      </c>
      <c r="Q97" s="140">
        <v>43739</v>
      </c>
      <c r="R97" s="144"/>
      <c r="S97" s="143"/>
      <c r="T97" s="142">
        <v>0</v>
      </c>
      <c r="U97" s="148" t="s">
        <v>366</v>
      </c>
    </row>
    <row r="98" spans="1:21" s="6" customFormat="1" ht="64.8" customHeight="1" x14ac:dyDescent="0.3">
      <c r="A98" s="72" t="s">
        <v>203</v>
      </c>
      <c r="B98" s="71" t="s">
        <v>265</v>
      </c>
      <c r="C98" s="71" t="s">
        <v>445</v>
      </c>
      <c r="D98" s="71"/>
      <c r="E98" s="71" t="s">
        <v>76</v>
      </c>
      <c r="F98" s="207" t="s">
        <v>229</v>
      </c>
      <c r="G98" s="207"/>
      <c r="H98" s="76"/>
      <c r="I98" s="76">
        <f>T98/'Cotação USD'!D6</f>
        <v>277437.64473684214</v>
      </c>
      <c r="J98" s="76">
        <f>K98*I98</f>
        <v>277437.64473684214</v>
      </c>
      <c r="K98" s="77">
        <v>1</v>
      </c>
      <c r="L98" s="76">
        <f>M98*I98</f>
        <v>0</v>
      </c>
      <c r="M98" s="77">
        <v>0</v>
      </c>
      <c r="N98" s="77" t="s">
        <v>7</v>
      </c>
      <c r="O98" s="71" t="s">
        <v>9</v>
      </c>
      <c r="P98" s="107">
        <v>42431</v>
      </c>
      <c r="Q98" s="59">
        <v>43412</v>
      </c>
      <c r="R98" s="71"/>
      <c r="S98" s="72" t="s">
        <v>444</v>
      </c>
      <c r="T98" s="76">
        <v>1054263.05</v>
      </c>
      <c r="U98" s="87" t="s">
        <v>41</v>
      </c>
    </row>
    <row r="99" spans="1:21" s="6" customFormat="1" ht="49.75" customHeight="1" x14ac:dyDescent="0.3">
      <c r="A99" s="72" t="s">
        <v>204</v>
      </c>
      <c r="B99" s="71" t="s">
        <v>265</v>
      </c>
      <c r="C99" s="71" t="s">
        <v>211</v>
      </c>
      <c r="D99" s="71"/>
      <c r="E99" s="71" t="s">
        <v>76</v>
      </c>
      <c r="F99" s="207" t="s">
        <v>219</v>
      </c>
      <c r="G99" s="207"/>
      <c r="H99" s="74"/>
      <c r="I99" s="76">
        <f>T99/'Cotação USD'!D6</f>
        <v>2205814.0289473683</v>
      </c>
      <c r="J99" s="76">
        <f t="shared" ref="J99" si="43">K99*I99</f>
        <v>2205814.0289473683</v>
      </c>
      <c r="K99" s="106">
        <v>1</v>
      </c>
      <c r="L99" s="76">
        <f t="shared" ref="L99" si="44">M99*I99</f>
        <v>0</v>
      </c>
      <c r="M99" s="77">
        <v>0</v>
      </c>
      <c r="N99" s="77" t="s">
        <v>5</v>
      </c>
      <c r="O99" s="71" t="s">
        <v>9</v>
      </c>
      <c r="P99" s="107">
        <v>42144</v>
      </c>
      <c r="Q99" s="102">
        <v>42626</v>
      </c>
      <c r="R99" s="71"/>
      <c r="S99" s="72" t="s">
        <v>237</v>
      </c>
      <c r="T99" s="76">
        <v>8382093.3099999996</v>
      </c>
      <c r="U99" s="71" t="s">
        <v>41</v>
      </c>
    </row>
    <row r="100" spans="1:21" s="6" customFormat="1" ht="52.4" customHeight="1" x14ac:dyDescent="0.3">
      <c r="A100" s="72" t="s">
        <v>205</v>
      </c>
      <c r="B100" s="71" t="s">
        <v>265</v>
      </c>
      <c r="C100" s="71" t="s">
        <v>216</v>
      </c>
      <c r="D100" s="71" t="s">
        <v>446</v>
      </c>
      <c r="E100" s="71" t="s">
        <v>76</v>
      </c>
      <c r="F100" s="207" t="s">
        <v>447</v>
      </c>
      <c r="G100" s="207"/>
      <c r="H100" s="80">
        <v>55486670</v>
      </c>
      <c r="I100" s="80">
        <f>H100/'Cotação USD'!D6</f>
        <v>14601755.263157895</v>
      </c>
      <c r="J100" s="76">
        <f>K100*I100</f>
        <v>2190263.289473684</v>
      </c>
      <c r="K100" s="77">
        <v>0.15</v>
      </c>
      <c r="L100" s="76">
        <f t="shared" ref="L100:L106" si="45">M100*I100</f>
        <v>12411491.97368421</v>
      </c>
      <c r="M100" s="77">
        <v>0.85</v>
      </c>
      <c r="N100" s="77" t="s">
        <v>6</v>
      </c>
      <c r="O100" s="71" t="s">
        <v>9</v>
      </c>
      <c r="P100" s="107"/>
      <c r="Q100" s="59">
        <v>43768</v>
      </c>
      <c r="R100" s="71"/>
      <c r="S100" s="72"/>
      <c r="T100" s="76">
        <v>0</v>
      </c>
      <c r="U100" s="87" t="s">
        <v>300</v>
      </c>
    </row>
    <row r="101" spans="1:21" s="6" customFormat="1" ht="74" customHeight="1" x14ac:dyDescent="0.3">
      <c r="A101" s="72" t="s">
        <v>206</v>
      </c>
      <c r="B101" s="71" t="s">
        <v>265</v>
      </c>
      <c r="C101" s="71" t="s">
        <v>449</v>
      </c>
      <c r="D101" s="71"/>
      <c r="E101" s="71" t="s">
        <v>76</v>
      </c>
      <c r="F101" s="207" t="s">
        <v>448</v>
      </c>
      <c r="G101" s="207"/>
      <c r="H101" s="80">
        <v>12600146.49</v>
      </c>
      <c r="I101" s="76">
        <f>H101/'Cotação USD'!D6</f>
        <v>3315828.0236842106</v>
      </c>
      <c r="J101" s="76">
        <f>K101*I101</f>
        <v>563690.76402631588</v>
      </c>
      <c r="K101" s="77">
        <v>0.17</v>
      </c>
      <c r="L101" s="76">
        <f t="shared" si="45"/>
        <v>2752137.2596578947</v>
      </c>
      <c r="M101" s="77">
        <v>0.83</v>
      </c>
      <c r="N101" s="77" t="s">
        <v>6</v>
      </c>
      <c r="O101" s="71" t="s">
        <v>9</v>
      </c>
      <c r="P101" s="107"/>
      <c r="Q101" s="59">
        <v>43769</v>
      </c>
      <c r="R101" s="71"/>
      <c r="S101" s="72"/>
      <c r="T101" s="76">
        <v>0</v>
      </c>
      <c r="U101" s="87" t="s">
        <v>300</v>
      </c>
    </row>
    <row r="102" spans="1:21" s="6" customFormat="1" ht="54.35" customHeight="1" x14ac:dyDescent="0.3">
      <c r="A102" s="143" t="s">
        <v>207</v>
      </c>
      <c r="B102" s="144" t="s">
        <v>265</v>
      </c>
      <c r="C102" s="144" t="s">
        <v>217</v>
      </c>
      <c r="D102" s="144"/>
      <c r="E102" s="144" t="s">
        <v>76</v>
      </c>
      <c r="F102" s="212"/>
      <c r="G102" s="212"/>
      <c r="H102" s="153"/>
      <c r="I102" s="142">
        <v>-6250000</v>
      </c>
      <c r="J102" s="142">
        <f>K102*I102</f>
        <v>-3125000</v>
      </c>
      <c r="K102" s="147">
        <v>0.5</v>
      </c>
      <c r="L102" s="142">
        <f t="shared" si="45"/>
        <v>-3125000</v>
      </c>
      <c r="M102" s="147">
        <v>0.5</v>
      </c>
      <c r="N102" s="147" t="s">
        <v>6</v>
      </c>
      <c r="O102" s="144" t="s">
        <v>9</v>
      </c>
      <c r="P102" s="139">
        <v>43391</v>
      </c>
      <c r="Q102" s="140">
        <v>43525</v>
      </c>
      <c r="R102" s="144"/>
      <c r="S102" s="143"/>
      <c r="T102" s="142">
        <v>0</v>
      </c>
      <c r="U102" s="144" t="s">
        <v>12</v>
      </c>
    </row>
    <row r="103" spans="1:21" s="6" customFormat="1" ht="49.1" customHeight="1" x14ac:dyDescent="0.3">
      <c r="A103" s="72" t="s">
        <v>208</v>
      </c>
      <c r="B103" s="71" t="s">
        <v>265</v>
      </c>
      <c r="C103" s="71" t="s">
        <v>450</v>
      </c>
      <c r="D103" s="71"/>
      <c r="E103" s="71" t="s">
        <v>76</v>
      </c>
      <c r="F103" s="207"/>
      <c r="G103" s="207"/>
      <c r="H103" s="80">
        <v>3800000</v>
      </c>
      <c r="I103" s="76">
        <v>1000000</v>
      </c>
      <c r="J103" s="76">
        <f>K103*I103</f>
        <v>830000</v>
      </c>
      <c r="K103" s="77">
        <v>0.83</v>
      </c>
      <c r="L103" s="76">
        <f t="shared" si="45"/>
        <v>170000</v>
      </c>
      <c r="M103" s="77">
        <v>0.17</v>
      </c>
      <c r="N103" s="77" t="s">
        <v>6</v>
      </c>
      <c r="O103" s="71" t="s">
        <v>9</v>
      </c>
      <c r="P103" s="107"/>
      <c r="Q103" s="59">
        <v>43799</v>
      </c>
      <c r="R103" s="71"/>
      <c r="S103" s="72"/>
      <c r="T103" s="76">
        <v>0</v>
      </c>
      <c r="U103" s="71" t="s">
        <v>1</v>
      </c>
    </row>
    <row r="104" spans="1:21" s="6" customFormat="1" ht="53.05" customHeight="1" x14ac:dyDescent="0.3">
      <c r="A104" s="143" t="s">
        <v>209</v>
      </c>
      <c r="B104" s="144" t="s">
        <v>265</v>
      </c>
      <c r="C104" s="144" t="s">
        <v>218</v>
      </c>
      <c r="D104" s="144"/>
      <c r="E104" s="144" t="s">
        <v>76</v>
      </c>
      <c r="F104" s="212"/>
      <c r="G104" s="212"/>
      <c r="H104" s="142"/>
      <c r="I104" s="142">
        <v>-300000</v>
      </c>
      <c r="J104" s="142">
        <f>K104*I104</f>
        <v>-300000</v>
      </c>
      <c r="K104" s="147">
        <v>1</v>
      </c>
      <c r="L104" s="142">
        <f t="shared" si="45"/>
        <v>0</v>
      </c>
      <c r="M104" s="147">
        <v>0</v>
      </c>
      <c r="N104" s="147" t="s">
        <v>5</v>
      </c>
      <c r="O104" s="144" t="s">
        <v>9</v>
      </c>
      <c r="P104" s="139" t="s">
        <v>379</v>
      </c>
      <c r="Q104" s="140">
        <v>43677</v>
      </c>
      <c r="R104" s="144"/>
      <c r="S104" s="143"/>
      <c r="T104" s="142">
        <v>0</v>
      </c>
      <c r="U104" s="144" t="s">
        <v>366</v>
      </c>
    </row>
    <row r="105" spans="1:21" s="23" customFormat="1" ht="51.75" customHeight="1" x14ac:dyDescent="0.3">
      <c r="A105" s="72" t="s">
        <v>210</v>
      </c>
      <c r="B105" s="71" t="s">
        <v>265</v>
      </c>
      <c r="C105" s="71" t="s">
        <v>273</v>
      </c>
      <c r="D105" s="71"/>
      <c r="E105" s="71" t="s">
        <v>76</v>
      </c>
      <c r="F105" s="207" t="s">
        <v>287</v>
      </c>
      <c r="G105" s="207"/>
      <c r="H105" s="73"/>
      <c r="I105" s="116">
        <v>0</v>
      </c>
      <c r="J105" s="117">
        <f>I105*K105</f>
        <v>0</v>
      </c>
      <c r="K105" s="77">
        <v>0</v>
      </c>
      <c r="L105" s="118">
        <f t="shared" ref="L105" si="46">M105*I105</f>
        <v>0</v>
      </c>
      <c r="M105" s="77">
        <v>0</v>
      </c>
      <c r="N105" s="77" t="s">
        <v>5</v>
      </c>
      <c r="O105" s="71" t="s">
        <v>9</v>
      </c>
      <c r="P105" s="107"/>
      <c r="Q105" s="59"/>
      <c r="R105" s="71"/>
      <c r="S105" s="72"/>
      <c r="T105" s="76">
        <v>0</v>
      </c>
      <c r="U105" s="71" t="s">
        <v>12</v>
      </c>
    </row>
    <row r="106" spans="1:21" s="6" customFormat="1" ht="60.25" customHeight="1" x14ac:dyDescent="0.3">
      <c r="A106" s="143" t="s">
        <v>274</v>
      </c>
      <c r="B106" s="144" t="s">
        <v>265</v>
      </c>
      <c r="C106" s="144" t="s">
        <v>327</v>
      </c>
      <c r="D106" s="144"/>
      <c r="E106" s="144" t="s">
        <v>76</v>
      </c>
      <c r="F106" s="212"/>
      <c r="G106" s="212"/>
      <c r="H106" s="154"/>
      <c r="I106" s="142">
        <v>-3314140</v>
      </c>
      <c r="J106" s="157">
        <f>I106*K106</f>
        <v>-2485605</v>
      </c>
      <c r="K106" s="147">
        <v>0.75</v>
      </c>
      <c r="L106" s="158">
        <f t="shared" si="45"/>
        <v>-828535</v>
      </c>
      <c r="M106" s="147">
        <v>0.25</v>
      </c>
      <c r="N106" s="147" t="s">
        <v>5</v>
      </c>
      <c r="O106" s="144" t="s">
        <v>9</v>
      </c>
      <c r="P106" s="155">
        <v>43404</v>
      </c>
      <c r="Q106" s="156">
        <v>43532</v>
      </c>
      <c r="R106" s="144"/>
      <c r="S106" s="143"/>
      <c r="T106" s="142">
        <v>0</v>
      </c>
      <c r="U106" s="144" t="s">
        <v>366</v>
      </c>
    </row>
    <row r="107" spans="1:21" s="23" customFormat="1" ht="56.3" customHeight="1" x14ac:dyDescent="0.3">
      <c r="A107" s="143" t="s">
        <v>275</v>
      </c>
      <c r="B107" s="144" t="s">
        <v>265</v>
      </c>
      <c r="C107" s="144" t="s">
        <v>328</v>
      </c>
      <c r="D107" s="144"/>
      <c r="E107" s="144" t="s">
        <v>76</v>
      </c>
      <c r="F107" s="212"/>
      <c r="G107" s="212"/>
      <c r="H107" s="154"/>
      <c r="I107" s="142">
        <v>-2000000</v>
      </c>
      <c r="J107" s="157">
        <f>I107*K107</f>
        <v>-1500000</v>
      </c>
      <c r="K107" s="147">
        <v>0.75</v>
      </c>
      <c r="L107" s="142">
        <f>I107*M107</f>
        <v>-500000</v>
      </c>
      <c r="M107" s="147">
        <v>0.25</v>
      </c>
      <c r="N107" s="147" t="s">
        <v>5</v>
      </c>
      <c r="O107" s="144" t="s">
        <v>9</v>
      </c>
      <c r="P107" s="155">
        <v>43434</v>
      </c>
      <c r="Q107" s="156">
        <v>43549</v>
      </c>
      <c r="R107" s="144"/>
      <c r="S107" s="143"/>
      <c r="T107" s="142">
        <v>0</v>
      </c>
      <c r="U107" s="144" t="s">
        <v>366</v>
      </c>
    </row>
    <row r="108" spans="1:21" s="23" customFormat="1" ht="54.35" customHeight="1" x14ac:dyDescent="0.3">
      <c r="A108" s="143" t="s">
        <v>286</v>
      </c>
      <c r="B108" s="144" t="s">
        <v>265</v>
      </c>
      <c r="C108" s="144" t="s">
        <v>276</v>
      </c>
      <c r="D108" s="144"/>
      <c r="E108" s="144" t="s">
        <v>63</v>
      </c>
      <c r="F108" s="212"/>
      <c r="G108" s="212"/>
      <c r="H108" s="142"/>
      <c r="I108" s="142">
        <v>-45000</v>
      </c>
      <c r="J108" s="142">
        <f t="shared" ref="J108:J109" si="47">K108*I108</f>
        <v>-45000</v>
      </c>
      <c r="K108" s="147">
        <v>1</v>
      </c>
      <c r="L108" s="142">
        <f t="shared" ref="L108:L109" si="48">M108*I108</f>
        <v>0</v>
      </c>
      <c r="M108" s="147">
        <v>0</v>
      </c>
      <c r="N108" s="147" t="s">
        <v>236</v>
      </c>
      <c r="O108" s="144" t="s">
        <v>9</v>
      </c>
      <c r="P108" s="155">
        <v>43388</v>
      </c>
      <c r="Q108" s="156">
        <v>43416</v>
      </c>
      <c r="R108" s="144"/>
      <c r="S108" s="143"/>
      <c r="T108" s="142">
        <v>0</v>
      </c>
      <c r="U108" s="144" t="s">
        <v>366</v>
      </c>
    </row>
    <row r="109" spans="1:21" s="23" customFormat="1" ht="60.05" customHeight="1" x14ac:dyDescent="0.3">
      <c r="A109" s="72" t="s">
        <v>388</v>
      </c>
      <c r="B109" s="71" t="s">
        <v>265</v>
      </c>
      <c r="C109" s="71" t="s">
        <v>386</v>
      </c>
      <c r="D109" s="71"/>
      <c r="E109" s="71" t="s">
        <v>63</v>
      </c>
      <c r="F109" s="207"/>
      <c r="G109" s="207"/>
      <c r="H109" s="76">
        <v>167000</v>
      </c>
      <c r="I109" s="76">
        <f>H109/'Cotação USD'!D6</f>
        <v>43947.368421052633</v>
      </c>
      <c r="J109" s="76">
        <f t="shared" si="47"/>
        <v>43947.368421052633</v>
      </c>
      <c r="K109" s="77">
        <v>1</v>
      </c>
      <c r="L109" s="76">
        <f t="shared" si="48"/>
        <v>0</v>
      </c>
      <c r="M109" s="77">
        <v>0</v>
      </c>
      <c r="N109" s="77" t="s">
        <v>5</v>
      </c>
      <c r="O109" s="71" t="s">
        <v>9</v>
      </c>
      <c r="P109" s="107"/>
      <c r="Q109" s="59">
        <v>43723</v>
      </c>
      <c r="R109" s="71"/>
      <c r="S109" s="72"/>
      <c r="T109" s="76">
        <v>0</v>
      </c>
      <c r="U109" s="71" t="s">
        <v>367</v>
      </c>
    </row>
    <row r="110" spans="1:21" s="23" customFormat="1" ht="56.3" customHeight="1" x14ac:dyDescent="0.3">
      <c r="A110" s="72" t="s">
        <v>380</v>
      </c>
      <c r="B110" s="71" t="s">
        <v>265</v>
      </c>
      <c r="C110" s="71" t="s">
        <v>384</v>
      </c>
      <c r="D110" s="71"/>
      <c r="E110" s="71" t="s">
        <v>63</v>
      </c>
      <c r="F110" s="207"/>
      <c r="G110" s="207"/>
      <c r="H110" s="76">
        <v>80000</v>
      </c>
      <c r="I110" s="76">
        <f>H110/'Cotação USD'!D6</f>
        <v>21052.63157894737</v>
      </c>
      <c r="J110" s="76">
        <f t="shared" ref="J110:J112" si="49">K110*I110</f>
        <v>21052.63157894737</v>
      </c>
      <c r="K110" s="77">
        <v>1</v>
      </c>
      <c r="L110" s="76">
        <f t="shared" ref="L110:L112" si="50">M110*I110</f>
        <v>0</v>
      </c>
      <c r="M110" s="77">
        <v>0</v>
      </c>
      <c r="N110" s="77" t="s">
        <v>5</v>
      </c>
      <c r="O110" s="71" t="s">
        <v>9</v>
      </c>
      <c r="P110" s="107">
        <v>43738</v>
      </c>
      <c r="Q110" s="59">
        <v>43768</v>
      </c>
      <c r="R110" s="71"/>
      <c r="S110" s="72"/>
      <c r="T110" s="76">
        <v>0</v>
      </c>
      <c r="U110" s="71" t="s">
        <v>367</v>
      </c>
    </row>
    <row r="111" spans="1:21" s="23" customFormat="1" ht="58.25" customHeight="1" x14ac:dyDescent="0.3">
      <c r="A111" s="72" t="s">
        <v>381</v>
      </c>
      <c r="B111" s="71" t="s">
        <v>265</v>
      </c>
      <c r="C111" s="71" t="s">
        <v>451</v>
      </c>
      <c r="D111" s="71"/>
      <c r="E111" s="71" t="s">
        <v>61</v>
      </c>
      <c r="F111" s="207"/>
      <c r="G111" s="207"/>
      <c r="H111" s="76">
        <v>1000000</v>
      </c>
      <c r="I111" s="76">
        <f>H111/'Cotação USD'!D6</f>
        <v>263157.89473684214</v>
      </c>
      <c r="J111" s="76">
        <f t="shared" ref="J111" si="51">K111*I111</f>
        <v>263157.89473684214</v>
      </c>
      <c r="K111" s="77">
        <v>1</v>
      </c>
      <c r="L111" s="76">
        <f t="shared" ref="L111" si="52">M111*I111</f>
        <v>0</v>
      </c>
      <c r="M111" s="77">
        <v>0</v>
      </c>
      <c r="N111" s="77" t="s">
        <v>5</v>
      </c>
      <c r="O111" s="71" t="s">
        <v>9</v>
      </c>
      <c r="P111" s="107">
        <v>43738</v>
      </c>
      <c r="Q111" s="59">
        <v>43829</v>
      </c>
      <c r="R111" s="71"/>
      <c r="S111" s="72"/>
      <c r="T111" s="76">
        <v>0</v>
      </c>
      <c r="U111" s="71" t="s">
        <v>367</v>
      </c>
    </row>
    <row r="112" spans="1:21" s="23" customFormat="1" ht="62.2" customHeight="1" x14ac:dyDescent="0.3">
      <c r="A112" s="72" t="s">
        <v>382</v>
      </c>
      <c r="B112" s="71" t="s">
        <v>265</v>
      </c>
      <c r="C112" s="71" t="s">
        <v>387</v>
      </c>
      <c r="D112" s="71"/>
      <c r="E112" s="71" t="s">
        <v>63</v>
      </c>
      <c r="F112" s="207"/>
      <c r="G112" s="207"/>
      <c r="H112" s="76">
        <v>350000</v>
      </c>
      <c r="I112" s="76">
        <f>H112/'Cotação USD'!D6</f>
        <v>92105.263157894748</v>
      </c>
      <c r="J112" s="76">
        <f t="shared" si="49"/>
        <v>92105.263157894748</v>
      </c>
      <c r="K112" s="77">
        <v>1</v>
      </c>
      <c r="L112" s="76">
        <f t="shared" si="50"/>
        <v>0</v>
      </c>
      <c r="M112" s="77">
        <v>0</v>
      </c>
      <c r="N112" s="77" t="s">
        <v>5</v>
      </c>
      <c r="O112" s="71" t="s">
        <v>9</v>
      </c>
      <c r="P112" s="107">
        <v>43738</v>
      </c>
      <c r="Q112" s="59">
        <v>43768</v>
      </c>
      <c r="R112" s="71"/>
      <c r="S112" s="72"/>
      <c r="T112" s="76">
        <v>0</v>
      </c>
      <c r="U112" s="71" t="s">
        <v>367</v>
      </c>
    </row>
    <row r="113" spans="1:27" s="23" customFormat="1" ht="53.7" customHeight="1" x14ac:dyDescent="0.3">
      <c r="A113" s="72" t="s">
        <v>383</v>
      </c>
      <c r="B113" s="71" t="s">
        <v>265</v>
      </c>
      <c r="C113" s="71" t="s">
        <v>385</v>
      </c>
      <c r="D113" s="71" t="s">
        <v>452</v>
      </c>
      <c r="E113" s="71" t="s">
        <v>61</v>
      </c>
      <c r="F113" s="207"/>
      <c r="G113" s="207"/>
      <c r="H113" s="76">
        <v>3500000</v>
      </c>
      <c r="I113" s="76">
        <f>H113/'Cotação USD'!D6</f>
        <v>921052.63157894742</v>
      </c>
      <c r="J113" s="76">
        <f t="shared" ref="J113" si="53">K113*I113</f>
        <v>156578.94736842107</v>
      </c>
      <c r="K113" s="77">
        <v>0.17</v>
      </c>
      <c r="L113" s="76">
        <f t="shared" ref="L113" si="54">M113*I113</f>
        <v>764473.68421052629</v>
      </c>
      <c r="M113" s="77">
        <v>0.83</v>
      </c>
      <c r="N113" s="77" t="s">
        <v>5</v>
      </c>
      <c r="O113" s="71" t="s">
        <v>9</v>
      </c>
      <c r="P113" s="107">
        <v>43738</v>
      </c>
      <c r="Q113" s="59">
        <v>43829</v>
      </c>
      <c r="R113" s="71"/>
      <c r="S113" s="72"/>
      <c r="T113" s="76">
        <v>0</v>
      </c>
      <c r="U113" s="71" t="s">
        <v>367</v>
      </c>
    </row>
    <row r="114" spans="1:27" s="6" customFormat="1" ht="27" customHeight="1" x14ac:dyDescent="0.3">
      <c r="B114" s="14"/>
      <c r="C114" s="14"/>
      <c r="D114" s="14"/>
      <c r="E114" s="14"/>
      <c r="F114" s="39"/>
      <c r="G114" s="111" t="s">
        <v>4</v>
      </c>
      <c r="H114" s="111"/>
      <c r="I114" s="172">
        <f>SUM(I88:I94,I96,I98:I101,I103,I105,I109:I113)</f>
        <v>29560179.652631581</v>
      </c>
      <c r="J114" s="172">
        <f>SUM(J88:J94,J96,J98:J101,J103,J105,J109:J113)</f>
        <v>12614929.936605262</v>
      </c>
      <c r="K114" s="172"/>
      <c r="L114" s="172">
        <f>SUM(L88:L94,L96,L98:L101,L103,L105,L109:L113)</f>
        <v>16945249.716026317</v>
      </c>
      <c r="M114" s="16"/>
      <c r="N114" s="16"/>
      <c r="O114" s="14"/>
      <c r="P114" s="14"/>
      <c r="Q114" s="14"/>
      <c r="R114" s="39"/>
      <c r="S114" s="14"/>
      <c r="T114" s="39">
        <f>SUM(T88:T108)</f>
        <v>35344866.189999998</v>
      </c>
      <c r="U114" s="14"/>
      <c r="AA114" s="41"/>
    </row>
    <row r="116" spans="1:27" ht="32.25" customHeight="1" x14ac:dyDescent="0.3">
      <c r="A116" s="88" t="s">
        <v>92</v>
      </c>
      <c r="B116" s="215" t="s">
        <v>32</v>
      </c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5"/>
      <c r="W116" s="5"/>
      <c r="X116" s="5"/>
      <c r="Y116" s="5"/>
      <c r="Z116" s="5"/>
    </row>
    <row r="117" spans="1:27" ht="24.75" customHeight="1" x14ac:dyDescent="0.3">
      <c r="A117" s="205">
        <v>5</v>
      </c>
      <c r="B117" s="205" t="s">
        <v>26</v>
      </c>
      <c r="C117" s="205" t="s">
        <v>51</v>
      </c>
      <c r="D117" s="205" t="s">
        <v>11</v>
      </c>
      <c r="E117" s="205" t="s">
        <v>389</v>
      </c>
      <c r="F117" s="205" t="s">
        <v>18</v>
      </c>
      <c r="G117" s="209" t="s">
        <v>19</v>
      </c>
      <c r="H117" s="209"/>
      <c r="I117" s="209"/>
      <c r="J117" s="209"/>
      <c r="K117" s="209"/>
      <c r="L117" s="209"/>
      <c r="M117" s="211" t="s">
        <v>31</v>
      </c>
      <c r="N117" s="206" t="s">
        <v>55</v>
      </c>
      <c r="O117" s="205" t="s">
        <v>23</v>
      </c>
      <c r="P117" s="205" t="s">
        <v>52</v>
      </c>
      <c r="Q117" s="205"/>
      <c r="R117" s="205" t="s">
        <v>78</v>
      </c>
      <c r="S117" s="205" t="s">
        <v>143</v>
      </c>
      <c r="T117" s="206" t="s">
        <v>149</v>
      </c>
      <c r="U117" s="205" t="s">
        <v>36</v>
      </c>
      <c r="V117" s="5"/>
      <c r="W117" s="5"/>
      <c r="X117" s="5"/>
      <c r="Y117" s="5"/>
      <c r="Z117" s="5"/>
    </row>
    <row r="118" spans="1:27" ht="73.349999999999994" customHeight="1" x14ac:dyDescent="0.3">
      <c r="A118" s="205"/>
      <c r="B118" s="205"/>
      <c r="C118" s="205"/>
      <c r="D118" s="205"/>
      <c r="E118" s="205"/>
      <c r="F118" s="205"/>
      <c r="G118" s="127" t="s">
        <v>21</v>
      </c>
      <c r="H118" s="127"/>
      <c r="I118" s="70" t="s">
        <v>157</v>
      </c>
      <c r="J118" s="105" t="s">
        <v>20</v>
      </c>
      <c r="K118" s="70" t="s">
        <v>158</v>
      </c>
      <c r="L118" s="129" t="s">
        <v>22</v>
      </c>
      <c r="M118" s="211"/>
      <c r="N118" s="206"/>
      <c r="O118" s="205"/>
      <c r="P118" s="127" t="s">
        <v>30</v>
      </c>
      <c r="Q118" s="127" t="s">
        <v>46</v>
      </c>
      <c r="R118" s="205"/>
      <c r="S118" s="205"/>
      <c r="T118" s="206"/>
      <c r="U118" s="205"/>
      <c r="V118" s="5"/>
      <c r="W118" s="5"/>
      <c r="X118" s="5"/>
      <c r="Y118" s="5"/>
      <c r="Z118" s="5"/>
    </row>
    <row r="119" spans="1:27" s="23" customFormat="1" ht="62.85" customHeight="1" x14ac:dyDescent="0.3">
      <c r="A119" s="72" t="s">
        <v>231</v>
      </c>
      <c r="B119" s="71" t="s">
        <v>265</v>
      </c>
      <c r="C119" s="71" t="s">
        <v>248</v>
      </c>
      <c r="D119" s="71" t="s">
        <v>264</v>
      </c>
      <c r="E119" s="71" t="s">
        <v>77</v>
      </c>
      <c r="F119" s="72" t="s">
        <v>250</v>
      </c>
      <c r="G119" s="76">
        <v>56844.87</v>
      </c>
      <c r="H119" s="76"/>
      <c r="I119" s="76">
        <f t="shared" ref="I119:I130" si="55">J119*G119</f>
        <v>56844.87</v>
      </c>
      <c r="J119" s="77">
        <v>1</v>
      </c>
      <c r="K119" s="76">
        <f>L119*G119</f>
        <v>0</v>
      </c>
      <c r="L119" s="77">
        <v>0</v>
      </c>
      <c r="M119" s="109">
        <v>1</v>
      </c>
      <c r="N119" s="77" t="s">
        <v>7</v>
      </c>
      <c r="O119" s="71" t="s">
        <v>9</v>
      </c>
      <c r="P119" s="85"/>
      <c r="Q119" s="96">
        <v>42471</v>
      </c>
      <c r="R119" s="71"/>
      <c r="S119" s="72" t="s">
        <v>256</v>
      </c>
      <c r="T119" s="76">
        <v>145807.07999999999</v>
      </c>
      <c r="U119" s="71" t="s">
        <v>88</v>
      </c>
    </row>
    <row r="120" spans="1:27" s="23" customFormat="1" ht="51.05" customHeight="1" x14ac:dyDescent="0.3">
      <c r="A120" s="72" t="s">
        <v>232</v>
      </c>
      <c r="B120" s="71" t="s">
        <v>265</v>
      </c>
      <c r="C120" s="71" t="s">
        <v>249</v>
      </c>
      <c r="D120" s="71" t="s">
        <v>263</v>
      </c>
      <c r="E120" s="71" t="s">
        <v>77</v>
      </c>
      <c r="F120" s="72" t="s">
        <v>251</v>
      </c>
      <c r="G120" s="76">
        <v>28522.33</v>
      </c>
      <c r="H120" s="76"/>
      <c r="I120" s="76">
        <f t="shared" si="55"/>
        <v>28522.33</v>
      </c>
      <c r="J120" s="77">
        <v>1</v>
      </c>
      <c r="K120" s="76">
        <f>L120*G120</f>
        <v>0</v>
      </c>
      <c r="L120" s="77">
        <v>0</v>
      </c>
      <c r="M120" s="109">
        <v>1</v>
      </c>
      <c r="N120" s="77" t="s">
        <v>236</v>
      </c>
      <c r="O120" s="71" t="s">
        <v>9</v>
      </c>
      <c r="P120" s="85"/>
      <c r="Q120" s="96">
        <v>42545</v>
      </c>
      <c r="R120" s="71"/>
      <c r="S120" s="72" t="s">
        <v>257</v>
      </c>
      <c r="T120" s="76">
        <v>94177.88</v>
      </c>
      <c r="U120" s="71" t="s">
        <v>88</v>
      </c>
    </row>
    <row r="121" spans="1:27" s="23" customFormat="1" ht="39.799999999999997" customHeight="1" x14ac:dyDescent="0.3">
      <c r="A121" s="72" t="s">
        <v>233</v>
      </c>
      <c r="B121" s="71" t="s">
        <v>265</v>
      </c>
      <c r="C121" s="71" t="s">
        <v>246</v>
      </c>
      <c r="D121" s="71"/>
      <c r="E121" s="71" t="s">
        <v>77</v>
      </c>
      <c r="F121" s="72" t="s">
        <v>252</v>
      </c>
      <c r="G121" s="76">
        <v>0</v>
      </c>
      <c r="H121" s="76"/>
      <c r="I121" s="76">
        <f t="shared" si="55"/>
        <v>0</v>
      </c>
      <c r="J121" s="77">
        <v>1</v>
      </c>
      <c r="K121" s="76">
        <f>L121*G121</f>
        <v>0</v>
      </c>
      <c r="L121" s="77">
        <v>0</v>
      </c>
      <c r="M121" s="109">
        <v>1</v>
      </c>
      <c r="N121" s="77" t="s">
        <v>7</v>
      </c>
      <c r="O121" s="71" t="s">
        <v>9</v>
      </c>
      <c r="P121" s="85"/>
      <c r="Q121" s="78">
        <v>43312</v>
      </c>
      <c r="R121" s="71"/>
      <c r="S121" s="71"/>
      <c r="T121" s="76">
        <v>0</v>
      </c>
      <c r="U121" s="71" t="s">
        <v>12</v>
      </c>
    </row>
    <row r="122" spans="1:27" s="23" customFormat="1" ht="48.45" customHeight="1" x14ac:dyDescent="0.3">
      <c r="A122" s="72" t="s">
        <v>234</v>
      </c>
      <c r="B122" s="71" t="s">
        <v>265</v>
      </c>
      <c r="C122" s="71" t="s">
        <v>461</v>
      </c>
      <c r="D122" s="71" t="s">
        <v>324</v>
      </c>
      <c r="E122" s="71" t="s">
        <v>77</v>
      </c>
      <c r="F122" s="72"/>
      <c r="G122" s="76">
        <v>30000</v>
      </c>
      <c r="H122" s="76"/>
      <c r="I122" s="76">
        <f t="shared" si="55"/>
        <v>30000</v>
      </c>
      <c r="J122" s="77">
        <v>1</v>
      </c>
      <c r="K122" s="76">
        <f>L122*G122</f>
        <v>0</v>
      </c>
      <c r="L122" s="77">
        <v>0</v>
      </c>
      <c r="M122" s="109">
        <v>1</v>
      </c>
      <c r="N122" s="77" t="s">
        <v>7</v>
      </c>
      <c r="O122" s="71" t="s">
        <v>9</v>
      </c>
      <c r="P122" s="78">
        <v>43768</v>
      </c>
      <c r="Q122" s="78">
        <v>43799</v>
      </c>
      <c r="R122" s="71"/>
      <c r="S122" s="71"/>
      <c r="T122" s="76">
        <v>0</v>
      </c>
      <c r="U122" s="71" t="s">
        <v>1</v>
      </c>
    </row>
    <row r="123" spans="1:27" s="23" customFormat="1" ht="57.6" customHeight="1" x14ac:dyDescent="0.3">
      <c r="A123" s="143" t="s">
        <v>235</v>
      </c>
      <c r="B123" s="144" t="s">
        <v>265</v>
      </c>
      <c r="C123" s="144" t="s">
        <v>247</v>
      </c>
      <c r="D123" s="144"/>
      <c r="E123" s="144" t="s">
        <v>77</v>
      </c>
      <c r="F123" s="143" t="s">
        <v>253</v>
      </c>
      <c r="G123" s="142">
        <v>-30000</v>
      </c>
      <c r="H123" s="142"/>
      <c r="I123" s="142">
        <f t="shared" si="55"/>
        <v>-30000</v>
      </c>
      <c r="J123" s="147">
        <v>1</v>
      </c>
      <c r="K123" s="142">
        <f t="shared" ref="K123:K130" si="56">L123*G123</f>
        <v>0</v>
      </c>
      <c r="L123" s="147">
        <v>0</v>
      </c>
      <c r="M123" s="159">
        <v>1</v>
      </c>
      <c r="N123" s="147" t="s">
        <v>7</v>
      </c>
      <c r="O123" s="144" t="s">
        <v>9</v>
      </c>
      <c r="P123" s="160">
        <v>43403</v>
      </c>
      <c r="Q123" s="160">
        <v>43416</v>
      </c>
      <c r="R123" s="144"/>
      <c r="S123" s="144"/>
      <c r="T123" s="142">
        <v>0</v>
      </c>
      <c r="U123" s="144" t="s">
        <v>366</v>
      </c>
    </row>
    <row r="124" spans="1:27" s="6" customFormat="1" ht="62.2" customHeight="1" x14ac:dyDescent="0.3">
      <c r="A124" s="72" t="s">
        <v>242</v>
      </c>
      <c r="B124" s="71" t="s">
        <v>265</v>
      </c>
      <c r="C124" s="71" t="s">
        <v>266</v>
      </c>
      <c r="D124" s="71" t="s">
        <v>261</v>
      </c>
      <c r="E124" s="71" t="s">
        <v>77</v>
      </c>
      <c r="F124" s="72" t="s">
        <v>254</v>
      </c>
      <c r="G124" s="76">
        <v>97571.98</v>
      </c>
      <c r="H124" s="76"/>
      <c r="I124" s="76">
        <f t="shared" si="55"/>
        <v>97571.98</v>
      </c>
      <c r="J124" s="77">
        <v>1</v>
      </c>
      <c r="K124" s="76">
        <f t="shared" si="56"/>
        <v>0</v>
      </c>
      <c r="L124" s="77">
        <v>0</v>
      </c>
      <c r="M124" s="109">
        <v>1</v>
      </c>
      <c r="N124" s="77" t="s">
        <v>236</v>
      </c>
      <c r="O124" s="71" t="s">
        <v>9</v>
      </c>
      <c r="P124" s="85"/>
      <c r="Q124" s="78">
        <v>42705</v>
      </c>
      <c r="R124" s="71"/>
      <c r="S124" s="72" t="s">
        <v>258</v>
      </c>
      <c r="T124" s="76">
        <v>322172.93</v>
      </c>
      <c r="U124" s="71" t="s">
        <v>12</v>
      </c>
    </row>
    <row r="125" spans="1:27" s="23" customFormat="1" ht="62.2" customHeight="1" x14ac:dyDescent="0.3">
      <c r="A125" s="72" t="s">
        <v>243</v>
      </c>
      <c r="B125" s="71" t="s">
        <v>265</v>
      </c>
      <c r="C125" s="71" t="s">
        <v>266</v>
      </c>
      <c r="D125" s="71" t="s">
        <v>261</v>
      </c>
      <c r="E125" s="71" t="s">
        <v>77</v>
      </c>
      <c r="F125" s="72" t="s">
        <v>255</v>
      </c>
      <c r="G125" s="76">
        <v>9165.0400000000009</v>
      </c>
      <c r="H125" s="76"/>
      <c r="I125" s="76">
        <f t="shared" si="55"/>
        <v>9165.0400000000009</v>
      </c>
      <c r="J125" s="77">
        <v>1</v>
      </c>
      <c r="K125" s="76">
        <f t="shared" si="56"/>
        <v>0</v>
      </c>
      <c r="L125" s="77">
        <v>0</v>
      </c>
      <c r="M125" s="109">
        <v>1</v>
      </c>
      <c r="N125" s="77" t="s">
        <v>236</v>
      </c>
      <c r="O125" s="71" t="s">
        <v>9</v>
      </c>
      <c r="P125" s="85"/>
      <c r="Q125" s="78">
        <v>42471</v>
      </c>
      <c r="R125" s="71"/>
      <c r="S125" s="72" t="s">
        <v>259</v>
      </c>
      <c r="T125" s="76">
        <v>30262.03</v>
      </c>
      <c r="U125" s="71" t="s">
        <v>88</v>
      </c>
    </row>
    <row r="126" spans="1:27" s="23" customFormat="1" ht="62.2" customHeight="1" x14ac:dyDescent="0.3">
      <c r="A126" s="72" t="s">
        <v>244</v>
      </c>
      <c r="B126" s="71" t="s">
        <v>265</v>
      </c>
      <c r="C126" s="71" t="s">
        <v>266</v>
      </c>
      <c r="D126" s="71" t="s">
        <v>262</v>
      </c>
      <c r="E126" s="71" t="s">
        <v>77</v>
      </c>
      <c r="F126" s="72" t="s">
        <v>255</v>
      </c>
      <c r="G126" s="76">
        <v>12016.23</v>
      </c>
      <c r="H126" s="76"/>
      <c r="I126" s="76">
        <f t="shared" si="55"/>
        <v>12016.23</v>
      </c>
      <c r="J126" s="77">
        <v>1</v>
      </c>
      <c r="K126" s="76">
        <f t="shared" si="56"/>
        <v>0</v>
      </c>
      <c r="L126" s="77">
        <v>0</v>
      </c>
      <c r="M126" s="109">
        <v>1</v>
      </c>
      <c r="N126" s="77" t="s">
        <v>236</v>
      </c>
      <c r="O126" s="71" t="s">
        <v>9</v>
      </c>
      <c r="P126" s="85"/>
      <c r="Q126" s="78">
        <v>42471</v>
      </c>
      <c r="R126" s="71"/>
      <c r="S126" s="72" t="s">
        <v>260</v>
      </c>
      <c r="T126" s="76">
        <v>39676.39</v>
      </c>
      <c r="U126" s="71" t="s">
        <v>88</v>
      </c>
    </row>
    <row r="127" spans="1:27" s="23" customFormat="1" ht="77.25" customHeight="1" x14ac:dyDescent="0.3">
      <c r="A127" s="72" t="s">
        <v>245</v>
      </c>
      <c r="B127" s="71" t="s">
        <v>265</v>
      </c>
      <c r="C127" s="71" t="s">
        <v>453</v>
      </c>
      <c r="D127" s="71"/>
      <c r="E127" s="71" t="s">
        <v>77</v>
      </c>
      <c r="F127" s="72"/>
      <c r="G127" s="76">
        <v>97368.421052631587</v>
      </c>
      <c r="H127" s="76"/>
      <c r="I127" s="76">
        <f t="shared" si="55"/>
        <v>97368.421052631587</v>
      </c>
      <c r="J127" s="77">
        <v>1</v>
      </c>
      <c r="K127" s="76">
        <f t="shared" si="56"/>
        <v>0</v>
      </c>
      <c r="L127" s="77">
        <v>0</v>
      </c>
      <c r="M127" s="109">
        <v>2</v>
      </c>
      <c r="N127" s="77" t="s">
        <v>236</v>
      </c>
      <c r="O127" s="71" t="s">
        <v>9</v>
      </c>
      <c r="P127" s="78"/>
      <c r="Q127" s="78">
        <v>43769</v>
      </c>
      <c r="R127" s="71"/>
      <c r="S127" s="71"/>
      <c r="T127" s="76">
        <v>0</v>
      </c>
      <c r="U127" s="71" t="s">
        <v>1</v>
      </c>
    </row>
    <row r="128" spans="1:27" s="23" customFormat="1" ht="72.650000000000006" customHeight="1" x14ac:dyDescent="0.3">
      <c r="A128" s="72" t="s">
        <v>269</v>
      </c>
      <c r="B128" s="71" t="s">
        <v>265</v>
      </c>
      <c r="C128" s="71" t="s">
        <v>329</v>
      </c>
      <c r="D128" s="71" t="s">
        <v>390</v>
      </c>
      <c r="E128" s="71" t="s">
        <v>63</v>
      </c>
      <c r="F128" s="72"/>
      <c r="G128" s="76">
        <f>T128/'Cotação USD'!D6</f>
        <v>42753.802631578954</v>
      </c>
      <c r="H128" s="76"/>
      <c r="I128" s="76">
        <f t="shared" si="55"/>
        <v>42753.802631578954</v>
      </c>
      <c r="J128" s="77">
        <v>1</v>
      </c>
      <c r="K128" s="76">
        <f t="shared" si="56"/>
        <v>0</v>
      </c>
      <c r="L128" s="77">
        <v>0</v>
      </c>
      <c r="M128" s="109">
        <v>1</v>
      </c>
      <c r="N128" s="77" t="s">
        <v>236</v>
      </c>
      <c r="O128" s="71" t="s">
        <v>9</v>
      </c>
      <c r="P128" s="108">
        <v>43347</v>
      </c>
      <c r="Q128" s="108">
        <v>43556</v>
      </c>
      <c r="R128" s="71"/>
      <c r="S128" s="72" t="s">
        <v>454</v>
      </c>
      <c r="T128" s="76">
        <v>162464.45000000001</v>
      </c>
      <c r="U128" s="71" t="s">
        <v>41</v>
      </c>
    </row>
    <row r="129" spans="1:21" s="23" customFormat="1" ht="79.55" customHeight="1" x14ac:dyDescent="0.3">
      <c r="A129" s="72" t="s">
        <v>270</v>
      </c>
      <c r="B129" s="71" t="s">
        <v>265</v>
      </c>
      <c r="C129" s="71" t="s">
        <v>271</v>
      </c>
      <c r="D129" s="71" t="s">
        <v>458</v>
      </c>
      <c r="E129" s="71" t="s">
        <v>63</v>
      </c>
      <c r="F129" s="72"/>
      <c r="G129" s="76">
        <f>T129/'Cotação USD'!D6</f>
        <v>42136.673684210524</v>
      </c>
      <c r="H129" s="76"/>
      <c r="I129" s="76">
        <f t="shared" si="55"/>
        <v>42136.673684210524</v>
      </c>
      <c r="J129" s="77">
        <v>1</v>
      </c>
      <c r="K129" s="76">
        <f t="shared" si="56"/>
        <v>0</v>
      </c>
      <c r="L129" s="77">
        <v>0</v>
      </c>
      <c r="M129" s="109">
        <v>1</v>
      </c>
      <c r="N129" s="77" t="s">
        <v>236</v>
      </c>
      <c r="O129" s="71" t="s">
        <v>9</v>
      </c>
      <c r="P129" s="108">
        <v>43647</v>
      </c>
      <c r="Q129" s="108">
        <v>43685</v>
      </c>
      <c r="R129" s="71"/>
      <c r="S129" s="72" t="s">
        <v>455</v>
      </c>
      <c r="T129" s="76">
        <v>160119.35999999999</v>
      </c>
      <c r="U129" s="71" t="s">
        <v>41</v>
      </c>
    </row>
    <row r="130" spans="1:21" s="23" customFormat="1" ht="69.05" customHeight="1" x14ac:dyDescent="0.3">
      <c r="A130" s="143" t="s">
        <v>312</v>
      </c>
      <c r="B130" s="144" t="s">
        <v>265</v>
      </c>
      <c r="C130" s="144" t="s">
        <v>314</v>
      </c>
      <c r="D130" s="144"/>
      <c r="E130" s="144" t="s">
        <v>77</v>
      </c>
      <c r="F130" s="143"/>
      <c r="G130" s="142">
        <v>-68000</v>
      </c>
      <c r="H130" s="142"/>
      <c r="I130" s="142">
        <f t="shared" si="55"/>
        <v>-68000</v>
      </c>
      <c r="J130" s="147">
        <v>1</v>
      </c>
      <c r="K130" s="142">
        <f t="shared" si="56"/>
        <v>0</v>
      </c>
      <c r="L130" s="147">
        <v>0</v>
      </c>
      <c r="M130" s="159">
        <v>1</v>
      </c>
      <c r="N130" s="147" t="s">
        <v>236</v>
      </c>
      <c r="O130" s="144" t="s">
        <v>9</v>
      </c>
      <c r="P130" s="162">
        <v>43301</v>
      </c>
      <c r="Q130" s="162">
        <v>43385</v>
      </c>
      <c r="R130" s="144"/>
      <c r="S130" s="144"/>
      <c r="T130" s="142">
        <v>0</v>
      </c>
      <c r="U130" s="144" t="s">
        <v>366</v>
      </c>
    </row>
    <row r="131" spans="1:21" s="23" customFormat="1" ht="87.05" customHeight="1" x14ac:dyDescent="0.3">
      <c r="A131" s="72" t="s">
        <v>313</v>
      </c>
      <c r="B131" s="71" t="s">
        <v>265</v>
      </c>
      <c r="C131" s="71" t="s">
        <v>315</v>
      </c>
      <c r="D131" s="71" t="s">
        <v>391</v>
      </c>
      <c r="E131" s="71" t="s">
        <v>63</v>
      </c>
      <c r="F131" s="72"/>
      <c r="G131" s="99">
        <f>T131/'Cotação USD'!D6</f>
        <v>39810.447368421061</v>
      </c>
      <c r="H131" s="76"/>
      <c r="I131" s="76">
        <f t="shared" ref="I131:I133" si="57">J131*G131</f>
        <v>39810.447368421061</v>
      </c>
      <c r="J131" s="77">
        <v>1</v>
      </c>
      <c r="K131" s="76">
        <f t="shared" ref="K131:K133" si="58">L131*G131</f>
        <v>0</v>
      </c>
      <c r="L131" s="77">
        <v>0</v>
      </c>
      <c r="M131" s="109">
        <v>1</v>
      </c>
      <c r="N131" s="77" t="s">
        <v>6</v>
      </c>
      <c r="O131" s="71" t="s">
        <v>9</v>
      </c>
      <c r="P131" s="108">
        <v>43378</v>
      </c>
      <c r="Q131" s="108">
        <v>43556</v>
      </c>
      <c r="R131" s="71"/>
      <c r="S131" s="71"/>
      <c r="T131" s="76">
        <v>151279.70000000001</v>
      </c>
      <c r="U131" s="71" t="s">
        <v>303</v>
      </c>
    </row>
    <row r="132" spans="1:21" s="23" customFormat="1" ht="69.400000000000006" customHeight="1" x14ac:dyDescent="0.3">
      <c r="A132" s="72" t="s">
        <v>456</v>
      </c>
      <c r="B132" s="71" t="s">
        <v>265</v>
      </c>
      <c r="C132" s="71" t="s">
        <v>459</v>
      </c>
      <c r="D132" s="71" t="s">
        <v>446</v>
      </c>
      <c r="E132" s="71" t="s">
        <v>77</v>
      </c>
      <c r="F132" s="72"/>
      <c r="G132" s="76">
        <v>56842.11</v>
      </c>
      <c r="H132" s="76"/>
      <c r="I132" s="76">
        <f t="shared" si="57"/>
        <v>56842.11</v>
      </c>
      <c r="J132" s="77">
        <v>1</v>
      </c>
      <c r="K132" s="76">
        <f t="shared" si="58"/>
        <v>0</v>
      </c>
      <c r="L132" s="77">
        <v>0</v>
      </c>
      <c r="M132" s="109">
        <v>1</v>
      </c>
      <c r="N132" s="77" t="s">
        <v>236</v>
      </c>
      <c r="O132" s="71" t="s">
        <v>9</v>
      </c>
      <c r="P132" s="108">
        <v>43738</v>
      </c>
      <c r="Q132" s="108">
        <v>43770</v>
      </c>
      <c r="R132" s="71"/>
      <c r="S132" s="72"/>
      <c r="T132" s="76">
        <v>0</v>
      </c>
      <c r="U132" s="71" t="s">
        <v>1</v>
      </c>
    </row>
    <row r="133" spans="1:21" s="23" customFormat="1" ht="72" customHeight="1" x14ac:dyDescent="0.3">
      <c r="A133" s="72" t="s">
        <v>457</v>
      </c>
      <c r="B133" s="71" t="s">
        <v>265</v>
      </c>
      <c r="C133" s="71" t="s">
        <v>460</v>
      </c>
      <c r="D133" s="71" t="s">
        <v>472</v>
      </c>
      <c r="E133" s="71" t="s">
        <v>77</v>
      </c>
      <c r="F133" s="72"/>
      <c r="G133" s="76">
        <v>44736.84</v>
      </c>
      <c r="H133" s="76"/>
      <c r="I133" s="76">
        <f t="shared" si="57"/>
        <v>44736.84</v>
      </c>
      <c r="J133" s="77">
        <v>1</v>
      </c>
      <c r="K133" s="76">
        <f t="shared" si="58"/>
        <v>0</v>
      </c>
      <c r="L133" s="77">
        <v>0</v>
      </c>
      <c r="M133" s="109">
        <v>1</v>
      </c>
      <c r="N133" s="77" t="s">
        <v>236</v>
      </c>
      <c r="O133" s="71" t="s">
        <v>9</v>
      </c>
      <c r="P133" s="108">
        <v>43864</v>
      </c>
      <c r="Q133" s="108">
        <v>43892</v>
      </c>
      <c r="R133" s="71"/>
      <c r="S133" s="72"/>
      <c r="T133" s="76">
        <v>0</v>
      </c>
      <c r="U133" s="71" t="s">
        <v>1</v>
      </c>
    </row>
    <row r="134" spans="1:21" s="6" customFormat="1" ht="24.75" customHeight="1" x14ac:dyDescent="0.3">
      <c r="B134" s="14"/>
      <c r="C134" s="14"/>
      <c r="D134" s="14"/>
      <c r="E134" s="89"/>
      <c r="F134" s="111" t="s">
        <v>4</v>
      </c>
      <c r="G134" s="114">
        <f>SUM(G119:G122,G124:G129,G131:G133)</f>
        <v>557768.74473684211</v>
      </c>
      <c r="H134" s="114">
        <f t="shared" ref="H134:I134" si="59">SUM(H119:H122,H124:H129,H131:H133)</f>
        <v>0</v>
      </c>
      <c r="I134" s="114">
        <f t="shared" si="59"/>
        <v>557768.74473684211</v>
      </c>
      <c r="J134" s="114"/>
      <c r="K134" s="114">
        <f>SUM(K119:K122,K124:K129,K131:K133)</f>
        <v>0</v>
      </c>
      <c r="L134" s="16"/>
      <c r="M134" s="16"/>
      <c r="N134" s="14"/>
      <c r="O134" s="14"/>
      <c r="P134" s="14"/>
      <c r="Q134" s="14"/>
      <c r="R134" s="14"/>
      <c r="S134" s="14"/>
      <c r="T134" s="39">
        <f>SUM(T119:T133)</f>
        <v>1105959.82</v>
      </c>
      <c r="U134" s="14"/>
    </row>
    <row r="135" spans="1:21" ht="21.8" customHeight="1" x14ac:dyDescent="0.3">
      <c r="E135" s="173"/>
      <c r="F135" s="174" t="s">
        <v>267</v>
      </c>
      <c r="G135" s="175">
        <f>SUM(I114,G134)</f>
        <v>30117948.397368424</v>
      </c>
      <c r="H135" s="175">
        <f t="shared" ref="H135" si="60">SUM(J114,H134)</f>
        <v>12614929.936605262</v>
      </c>
      <c r="I135" s="175">
        <f>SUM(I134,J114)</f>
        <v>13172698.681342104</v>
      </c>
      <c r="J135" s="175"/>
      <c r="K135" s="175">
        <f>SUM(K134,L114)</f>
        <v>16945249.716026317</v>
      </c>
      <c r="R135" s="41"/>
    </row>
  </sheetData>
  <mergeCells count="106"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113:G113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B11:U11"/>
    <mergeCell ref="B37:U37"/>
    <mergeCell ref="B67:U67"/>
    <mergeCell ref="B85:U85"/>
    <mergeCell ref="B116:U116"/>
    <mergeCell ref="U12:U13"/>
    <mergeCell ref="U38:U39"/>
    <mergeCell ref="U68:U69"/>
    <mergeCell ref="U86:U87"/>
    <mergeCell ref="T68:T69"/>
    <mergeCell ref="T86:T87"/>
    <mergeCell ref="T12:T13"/>
    <mergeCell ref="R38:R39"/>
    <mergeCell ref="I38:M38"/>
    <mergeCell ref="R68:R69"/>
    <mergeCell ref="R86:R87"/>
    <mergeCell ref="R12:R13"/>
    <mergeCell ref="S12:S13"/>
    <mergeCell ref="S38:S39"/>
    <mergeCell ref="B12:B13"/>
    <mergeCell ref="C12:C13"/>
    <mergeCell ref="D12:D13"/>
    <mergeCell ref="E12:E13"/>
    <mergeCell ref="F12:F13"/>
    <mergeCell ref="U117:U118"/>
    <mergeCell ref="C68:C69"/>
    <mergeCell ref="D68:D69"/>
    <mergeCell ref="I68:M68"/>
    <mergeCell ref="O68:O69"/>
    <mergeCell ref="F87:G87"/>
    <mergeCell ref="B117:B118"/>
    <mergeCell ref="E117:E118"/>
    <mergeCell ref="M117:M118"/>
    <mergeCell ref="N117:N118"/>
    <mergeCell ref="G117:L117"/>
    <mergeCell ref="C117:C118"/>
    <mergeCell ref="T117:T118"/>
    <mergeCell ref="S68:S69"/>
    <mergeCell ref="S86:S87"/>
    <mergeCell ref="F106:G106"/>
    <mergeCell ref="F107:G107"/>
    <mergeCell ref="R117:R118"/>
    <mergeCell ref="S117:S118"/>
    <mergeCell ref="F117:F118"/>
    <mergeCell ref="F108:G108"/>
    <mergeCell ref="F109:G109"/>
    <mergeCell ref="F110:G110"/>
    <mergeCell ref="F111:G111"/>
    <mergeCell ref="T38:T39"/>
    <mergeCell ref="I12:M12"/>
    <mergeCell ref="P86:Q86"/>
    <mergeCell ref="I86:M86"/>
    <mergeCell ref="F86:G86"/>
    <mergeCell ref="P68:Q68"/>
    <mergeCell ref="B38:B39"/>
    <mergeCell ref="C38:C39"/>
    <mergeCell ref="D38:D39"/>
    <mergeCell ref="E38:E39"/>
    <mergeCell ref="F38:F39"/>
    <mergeCell ref="G38:G39"/>
    <mergeCell ref="N38:N39"/>
    <mergeCell ref="O38:O39"/>
    <mergeCell ref="P38:Q38"/>
    <mergeCell ref="A117:A118"/>
    <mergeCell ref="A86:A87"/>
    <mergeCell ref="A68:A69"/>
    <mergeCell ref="A38:A39"/>
    <mergeCell ref="A12:A13"/>
    <mergeCell ref="O117:O118"/>
    <mergeCell ref="P12:Q12"/>
    <mergeCell ref="O12:O13"/>
    <mergeCell ref="N12:N13"/>
    <mergeCell ref="P117:Q117"/>
    <mergeCell ref="B86:B87"/>
    <mergeCell ref="C86:C87"/>
    <mergeCell ref="D86:D87"/>
    <mergeCell ref="E86:E87"/>
    <mergeCell ref="N86:N87"/>
    <mergeCell ref="O86:O87"/>
    <mergeCell ref="E68:E69"/>
    <mergeCell ref="F68:F69"/>
    <mergeCell ref="G68:G69"/>
    <mergeCell ref="N68:N69"/>
    <mergeCell ref="B68:B69"/>
    <mergeCell ref="D117:D118"/>
    <mergeCell ref="G12:G13"/>
    <mergeCell ref="F112:G112"/>
  </mergeCells>
  <dataValidations count="2">
    <dataValidation type="list" allowBlank="1" showInputMessage="1" showErrorMessage="1" sqref="N119:N133 N14:N34 N70:N82 N88:N113 N40:N64">
      <formula1>"Componente 1,Componente 2,Componente 3,Administração do Projeto"</formula1>
    </dataValidation>
    <dataValidation type="list" allowBlank="1" showInputMessage="1" showErrorMessage="1" sqref="U114 U119:U121 U35 U70:U72 U41:U42 U89:U91 E114 E88:E108 U134 U79 O88:O114 U96 U105 U65 E14:E35 U124:U127 O14:O35 U94 U102:U103 U50:U51 U81:U83 U77 E119:E134 U99 O119:O134 O70:O83 E70:E83 O40:O65 E40:E65">
      <formula1>#REF!</formula1>
    </dataValidation>
  </dataValidations>
  <pageMargins left="0.47244094488188981" right="0.15748031496062992" top="0.47244094488188981" bottom="0.9055118110236221" header="0.31496062992125984" footer="0.31496062992125984"/>
  <pageSetup paperSize="8" scale="50" orientation="landscape" r:id="rId1"/>
  <headerFooter>
    <oddFooter>&amp;F&amp;RPágina &amp;P</oddFooter>
  </headerFooter>
  <ignoredErrors>
    <ignoredError sqref="F123 F121" numberStoredAsText="1"/>
    <ignoredError sqref="L107" 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Instruções!$B$24:$B$37</xm:f>
          </x14:formula1>
          <xm:sqref>U95 U92:U93 U73:U76 U88 U40 U78 U97:U98 U100:U101 U104 U43:U49 U106:U113 U122:U123 U14:U24 U26:U34 U128:U133 U80 U52:U64</xm:sqref>
        </x14:dataValidation>
        <x14:dataValidation type="list" allowBlank="1" showInputMessage="1" showErrorMessage="1">
          <x14:formula1>
            <xm:f>Instruções!$C$41:$C$47</xm:f>
          </x14:formula1>
          <xm:sqref>E109:E113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opLeftCell="A34" zoomScale="85" zoomScaleNormal="85" workbookViewId="0">
      <selection activeCell="C41" sqref="C41:C47"/>
    </sheetView>
  </sheetViews>
  <sheetFormatPr defaultRowHeight="15.05" x14ac:dyDescent="0.3"/>
  <cols>
    <col min="1" max="1" width="20.77734375" bestFit="1" customWidth="1"/>
    <col min="2" max="2" width="68.77734375" customWidth="1"/>
    <col min="3" max="3" width="72" customWidth="1"/>
    <col min="5" max="5" width="14.21875" customWidth="1"/>
    <col min="6" max="6" width="18" customWidth="1"/>
    <col min="7" max="7" width="78.5546875" customWidth="1"/>
  </cols>
  <sheetData>
    <row r="1" spans="1:3" s="6" customFormat="1" x14ac:dyDescent="0.3"/>
    <row r="2" spans="1:3" s="6" customFormat="1" x14ac:dyDescent="0.3"/>
    <row r="3" spans="1:3" s="6" customFormat="1" x14ac:dyDescent="0.3"/>
    <row r="4" spans="1:3" s="6" customFormat="1" ht="67.599999999999994" customHeight="1" x14ac:dyDescent="0.3">
      <c r="A4" s="218" t="s">
        <v>60</v>
      </c>
      <c r="B4" s="218"/>
      <c r="C4" s="218"/>
    </row>
    <row r="5" spans="1:3" s="6" customFormat="1" x14ac:dyDescent="0.3"/>
    <row r="6" spans="1:3" s="6" customFormat="1" ht="15.75" thickBot="1" x14ac:dyDescent="0.35"/>
    <row r="7" spans="1:3" ht="15.75" thickBot="1" x14ac:dyDescent="0.35">
      <c r="A7" s="26"/>
      <c r="B7" s="47" t="s">
        <v>49</v>
      </c>
      <c r="C7" s="26"/>
    </row>
    <row r="8" spans="1:3" ht="39.299999999999997" x14ac:dyDescent="0.3">
      <c r="A8" s="48" t="s">
        <v>42</v>
      </c>
      <c r="B8" s="27" t="s">
        <v>81</v>
      </c>
      <c r="C8" s="26"/>
    </row>
    <row r="9" spans="1:3" ht="26.2" x14ac:dyDescent="0.3">
      <c r="A9" s="49" t="s">
        <v>43</v>
      </c>
      <c r="B9" s="28" t="s">
        <v>82</v>
      </c>
      <c r="C9" s="26"/>
    </row>
    <row r="10" spans="1:3" s="6" customFormat="1" x14ac:dyDescent="0.3">
      <c r="A10" s="25"/>
      <c r="B10" s="29"/>
      <c r="C10" s="26"/>
    </row>
    <row r="11" spans="1:3" s="6" customFormat="1" ht="15.75" thickBot="1" x14ac:dyDescent="0.35">
      <c r="A11" s="24"/>
      <c r="B11" s="30"/>
      <c r="C11" s="26"/>
    </row>
    <row r="12" spans="1:3" s="23" customFormat="1" ht="15.75" thickBot="1" x14ac:dyDescent="0.35">
      <c r="A12" s="26"/>
      <c r="B12" s="47" t="s">
        <v>86</v>
      </c>
      <c r="C12" s="31"/>
    </row>
    <row r="13" spans="1:3" s="23" customFormat="1" ht="15.75" thickBot="1" x14ac:dyDescent="0.35">
      <c r="A13" s="50" t="s">
        <v>92</v>
      </c>
      <c r="B13" s="33" t="s">
        <v>111</v>
      </c>
      <c r="C13" s="31"/>
    </row>
    <row r="14" spans="1:3" x14ac:dyDescent="0.3">
      <c r="A14" s="50" t="s">
        <v>59</v>
      </c>
      <c r="B14" s="32" t="s">
        <v>87</v>
      </c>
      <c r="C14" s="26"/>
    </row>
    <row r="15" spans="1:3" ht="15.75" thickBot="1" x14ac:dyDescent="0.35">
      <c r="A15" s="51" t="s">
        <v>51</v>
      </c>
      <c r="B15" s="33" t="s">
        <v>83</v>
      </c>
      <c r="C15" s="26"/>
    </row>
    <row r="16" spans="1:3" s="6" customFormat="1" x14ac:dyDescent="0.3">
      <c r="A16" s="52" t="s">
        <v>84</v>
      </c>
      <c r="B16" s="30" t="s">
        <v>85</v>
      </c>
      <c r="C16" s="26"/>
    </row>
    <row r="17" spans="1:3" ht="15.75" thickBot="1" x14ac:dyDescent="0.35">
      <c r="A17" s="26"/>
      <c r="B17" s="26"/>
      <c r="C17" s="26"/>
    </row>
    <row r="18" spans="1:3" ht="15.75" thickBot="1" x14ac:dyDescent="0.35">
      <c r="A18" s="26"/>
      <c r="B18" s="47" t="s">
        <v>47</v>
      </c>
      <c r="C18" s="26"/>
    </row>
    <row r="19" spans="1:3" x14ac:dyDescent="0.3">
      <c r="A19" s="222" t="s">
        <v>37</v>
      </c>
      <c r="B19" s="19" t="s">
        <v>10</v>
      </c>
      <c r="C19" s="26"/>
    </row>
    <row r="20" spans="1:3" ht="15.75" customHeight="1" x14ac:dyDescent="0.3">
      <c r="A20" s="223"/>
      <c r="B20" s="20" t="s">
        <v>8</v>
      </c>
      <c r="C20" s="26"/>
    </row>
    <row r="21" spans="1:3" ht="15.75" thickBot="1" x14ac:dyDescent="0.35">
      <c r="A21" s="224"/>
      <c r="B21" s="34" t="s">
        <v>9</v>
      </c>
      <c r="C21" s="26"/>
    </row>
    <row r="22" spans="1:3" ht="15.75" thickBot="1" x14ac:dyDescent="0.35">
      <c r="A22" s="26"/>
      <c r="B22" s="26"/>
      <c r="C22" s="26"/>
    </row>
    <row r="23" spans="1:3" ht="15.75" thickBot="1" x14ac:dyDescent="0.35">
      <c r="A23" s="35"/>
      <c r="B23" s="86" t="s">
        <v>47</v>
      </c>
      <c r="C23" s="26"/>
    </row>
    <row r="24" spans="1:3" x14ac:dyDescent="0.3">
      <c r="A24" s="232" t="s">
        <v>36</v>
      </c>
      <c r="B24" s="19" t="s">
        <v>1</v>
      </c>
      <c r="C24" s="26"/>
    </row>
    <row r="25" spans="1:3" x14ac:dyDescent="0.3">
      <c r="A25" s="233"/>
      <c r="B25" s="20" t="s">
        <v>15</v>
      </c>
      <c r="C25" s="26"/>
    </row>
    <row r="26" spans="1:3" x14ac:dyDescent="0.3">
      <c r="A26" s="233"/>
      <c r="B26" s="20" t="s">
        <v>13</v>
      </c>
      <c r="C26" s="26"/>
    </row>
    <row r="27" spans="1:3" x14ac:dyDescent="0.3">
      <c r="A27" s="233"/>
      <c r="B27" s="20" t="s">
        <v>366</v>
      </c>
      <c r="C27" s="26"/>
    </row>
    <row r="28" spans="1:3" s="6" customFormat="1" x14ac:dyDescent="0.3">
      <c r="A28" s="233"/>
      <c r="B28" s="20" t="s">
        <v>14</v>
      </c>
      <c r="C28" s="26"/>
    </row>
    <row r="29" spans="1:3" s="6" customFormat="1" x14ac:dyDescent="0.3">
      <c r="A29" s="233"/>
      <c r="B29" s="20" t="s">
        <v>79</v>
      </c>
      <c r="C29" s="26"/>
    </row>
    <row r="30" spans="1:3" ht="15.05" customHeight="1" x14ac:dyDescent="0.3">
      <c r="A30" s="233"/>
      <c r="B30" s="20" t="s">
        <v>41</v>
      </c>
      <c r="C30" s="26"/>
    </row>
    <row r="31" spans="1:3" x14ac:dyDescent="0.3">
      <c r="A31" s="233"/>
      <c r="B31" s="20" t="s">
        <v>89</v>
      </c>
      <c r="C31" s="26"/>
    </row>
    <row r="32" spans="1:3" s="6" customFormat="1" x14ac:dyDescent="0.3">
      <c r="A32" s="233"/>
      <c r="B32" s="20" t="s">
        <v>302</v>
      </c>
      <c r="C32" s="26"/>
    </row>
    <row r="33" spans="1:3" s="6" customFormat="1" x14ac:dyDescent="0.3">
      <c r="A33" s="233"/>
      <c r="B33" s="20" t="s">
        <v>367</v>
      </c>
      <c r="C33" s="26"/>
    </row>
    <row r="34" spans="1:3" s="6" customFormat="1" x14ac:dyDescent="0.3">
      <c r="A34" s="233"/>
      <c r="B34" s="20" t="s">
        <v>299</v>
      </c>
      <c r="C34" s="26"/>
    </row>
    <row r="35" spans="1:3" s="6" customFormat="1" x14ac:dyDescent="0.3">
      <c r="A35" s="233"/>
      <c r="B35" s="20" t="s">
        <v>300</v>
      </c>
      <c r="C35" s="26"/>
    </row>
    <row r="36" spans="1:3" s="6" customFormat="1" x14ac:dyDescent="0.3">
      <c r="A36" s="233"/>
      <c r="B36" s="20" t="s">
        <v>303</v>
      </c>
      <c r="C36" s="26"/>
    </row>
    <row r="37" spans="1:3" s="6" customFormat="1" x14ac:dyDescent="0.3">
      <c r="A37" s="233"/>
      <c r="B37" s="20" t="s">
        <v>301</v>
      </c>
      <c r="C37" s="26"/>
    </row>
    <row r="38" spans="1:3" s="6" customFormat="1" ht="15.75" thickBot="1" x14ac:dyDescent="0.35">
      <c r="A38" s="234"/>
      <c r="B38" s="21" t="s">
        <v>365</v>
      </c>
      <c r="C38" s="26"/>
    </row>
    <row r="39" spans="1:3" ht="15.75" thickBot="1" x14ac:dyDescent="0.35">
      <c r="A39" s="26"/>
      <c r="B39" s="26"/>
      <c r="C39" s="26"/>
    </row>
    <row r="40" spans="1:3" ht="15.75" thickBot="1" x14ac:dyDescent="0.35">
      <c r="A40" s="26"/>
      <c r="B40" s="47" t="s">
        <v>48</v>
      </c>
      <c r="C40" s="47" t="s">
        <v>47</v>
      </c>
    </row>
    <row r="41" spans="1:3" x14ac:dyDescent="0.3">
      <c r="A41" s="225" t="s">
        <v>38</v>
      </c>
      <c r="B41" s="200" t="s">
        <v>50</v>
      </c>
      <c r="C41" s="22" t="s">
        <v>61</v>
      </c>
    </row>
    <row r="42" spans="1:3" x14ac:dyDescent="0.3">
      <c r="A42" s="226"/>
      <c r="B42" s="200"/>
      <c r="C42" s="17" t="s">
        <v>62</v>
      </c>
    </row>
    <row r="43" spans="1:3" x14ac:dyDescent="0.3">
      <c r="A43" s="226"/>
      <c r="B43" s="200"/>
      <c r="C43" s="17" t="s">
        <v>33</v>
      </c>
    </row>
    <row r="44" spans="1:3" x14ac:dyDescent="0.3">
      <c r="A44" s="226"/>
      <c r="B44" s="200"/>
      <c r="C44" s="17" t="s">
        <v>63</v>
      </c>
    </row>
    <row r="45" spans="1:3" x14ac:dyDescent="0.3">
      <c r="A45" s="226"/>
      <c r="B45" s="200"/>
      <c r="C45" s="17" t="s">
        <v>66</v>
      </c>
    </row>
    <row r="46" spans="1:3" x14ac:dyDescent="0.3">
      <c r="A46" s="226"/>
      <c r="B46" s="200"/>
      <c r="C46" s="17" t="s">
        <v>64</v>
      </c>
    </row>
    <row r="47" spans="1:3" x14ac:dyDescent="0.3">
      <c r="A47" s="226"/>
      <c r="B47" s="228"/>
      <c r="C47" s="17" t="s">
        <v>65</v>
      </c>
    </row>
    <row r="48" spans="1:3" x14ac:dyDescent="0.3">
      <c r="A48" s="226"/>
      <c r="B48" s="219" t="s">
        <v>39</v>
      </c>
      <c r="C48" s="17" t="s">
        <v>67</v>
      </c>
    </row>
    <row r="49" spans="1:3" x14ac:dyDescent="0.3">
      <c r="A49" s="226"/>
      <c r="B49" s="220"/>
      <c r="C49" s="17" t="s">
        <v>68</v>
      </c>
    </row>
    <row r="50" spans="1:3" x14ac:dyDescent="0.3">
      <c r="A50" s="226"/>
      <c r="B50" s="220"/>
      <c r="C50" s="17" t="s">
        <v>69</v>
      </c>
    </row>
    <row r="51" spans="1:3" x14ac:dyDescent="0.3">
      <c r="A51" s="226"/>
      <c r="B51" s="220"/>
      <c r="C51" s="17" t="s">
        <v>63</v>
      </c>
    </row>
    <row r="52" spans="1:3" x14ac:dyDescent="0.3">
      <c r="A52" s="226"/>
      <c r="B52" s="220"/>
      <c r="C52" s="17" t="s">
        <v>66</v>
      </c>
    </row>
    <row r="53" spans="1:3" x14ac:dyDescent="0.3">
      <c r="A53" s="226"/>
      <c r="B53" s="220"/>
      <c r="C53" s="17" t="s">
        <v>90</v>
      </c>
    </row>
    <row r="54" spans="1:3" x14ac:dyDescent="0.3">
      <c r="A54" s="226"/>
      <c r="B54" s="220"/>
      <c r="C54" s="17" t="s">
        <v>91</v>
      </c>
    </row>
    <row r="55" spans="1:3" x14ac:dyDescent="0.3">
      <c r="A55" s="226"/>
      <c r="B55" s="220"/>
      <c r="C55" s="229" t="s">
        <v>16</v>
      </c>
    </row>
    <row r="56" spans="1:3" ht="3.6" customHeight="1" x14ac:dyDescent="0.3">
      <c r="A56" s="226"/>
      <c r="B56" s="220"/>
      <c r="C56" s="230"/>
    </row>
    <row r="57" spans="1:3" hidden="1" x14ac:dyDescent="0.3">
      <c r="A57" s="226"/>
      <c r="B57" s="221"/>
      <c r="C57" s="231"/>
    </row>
    <row r="58" spans="1:3" x14ac:dyDescent="0.3">
      <c r="A58" s="226"/>
      <c r="B58" s="219" t="s">
        <v>40</v>
      </c>
      <c r="C58" s="17" t="s">
        <v>34</v>
      </c>
    </row>
    <row r="59" spans="1:3" x14ac:dyDescent="0.3">
      <c r="A59" s="226"/>
      <c r="B59" s="220"/>
      <c r="C59" s="17" t="s">
        <v>63</v>
      </c>
    </row>
    <row r="60" spans="1:3" x14ac:dyDescent="0.3">
      <c r="A60" s="227"/>
      <c r="B60" s="221"/>
      <c r="C60" s="17" t="s">
        <v>66</v>
      </c>
    </row>
    <row r="61" spans="1:3" s="6" customFormat="1" x14ac:dyDescent="0.3">
      <c r="C61" s="37"/>
    </row>
    <row r="62" spans="1:3" s="6" customFormat="1" ht="15.75" thickBot="1" x14ac:dyDescent="0.35">
      <c r="C62" s="37"/>
    </row>
    <row r="63" spans="1:3" ht="15.75" thickBot="1" x14ac:dyDescent="0.35">
      <c r="B63" s="47" t="s">
        <v>75</v>
      </c>
    </row>
    <row r="64" spans="1:3" x14ac:dyDescent="0.3">
      <c r="A64" s="217" t="s">
        <v>70</v>
      </c>
      <c r="B64" s="22" t="s">
        <v>71</v>
      </c>
    </row>
    <row r="65" spans="1:2" x14ac:dyDescent="0.3">
      <c r="A65" s="217"/>
      <c r="B65" s="17" t="s">
        <v>112</v>
      </c>
    </row>
    <row r="66" spans="1:2" x14ac:dyDescent="0.3">
      <c r="A66" s="217"/>
      <c r="B66" s="17" t="s">
        <v>72</v>
      </c>
    </row>
    <row r="67" spans="1:2" x14ac:dyDescent="0.3">
      <c r="A67" s="217"/>
      <c r="B67" s="17" t="s">
        <v>113</v>
      </c>
    </row>
    <row r="68" spans="1:2" x14ac:dyDescent="0.3">
      <c r="A68" s="217"/>
      <c r="B68" s="17" t="s">
        <v>73</v>
      </c>
    </row>
    <row r="69" spans="1:2" x14ac:dyDescent="0.3">
      <c r="A69" s="217"/>
      <c r="B69" s="17" t="s">
        <v>74</v>
      </c>
    </row>
    <row r="70" spans="1:2" x14ac:dyDescent="0.3">
      <c r="A70" s="217"/>
      <c r="B70" s="17" t="s">
        <v>375</v>
      </c>
    </row>
  </sheetData>
  <autoFilter ref="A63:B70"/>
  <mergeCells count="9">
    <mergeCell ref="A64:A70"/>
    <mergeCell ref="A4:C4"/>
    <mergeCell ref="B58:B60"/>
    <mergeCell ref="A19:A21"/>
    <mergeCell ref="A41:A60"/>
    <mergeCell ref="B41:B47"/>
    <mergeCell ref="B48:B57"/>
    <mergeCell ref="C55:C57"/>
    <mergeCell ref="A24:A3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6"/>
  <sheetViews>
    <sheetView workbookViewId="0">
      <selection activeCell="D17" sqref="D17"/>
    </sheetView>
  </sheetViews>
  <sheetFormatPr defaultRowHeight="15.05" x14ac:dyDescent="0.3"/>
  <cols>
    <col min="2" max="2" width="21.5546875" customWidth="1"/>
    <col min="3" max="3" width="17.77734375" customWidth="1"/>
    <col min="4" max="4" width="21.77734375" customWidth="1"/>
    <col min="7" max="7" width="16.21875" customWidth="1"/>
    <col min="11" max="11" width="17.21875" customWidth="1"/>
  </cols>
  <sheetData>
    <row r="4" spans="2:11" ht="20.95" customHeight="1" x14ac:dyDescent="0.3">
      <c r="B4" s="38" t="s">
        <v>277</v>
      </c>
      <c r="C4" s="38"/>
      <c r="D4" s="38"/>
    </row>
    <row r="5" spans="2:11" ht="24.05" customHeight="1" x14ac:dyDescent="0.3">
      <c r="B5" s="43" t="s">
        <v>159</v>
      </c>
      <c r="C5" s="43" t="s">
        <v>159</v>
      </c>
      <c r="D5" s="43" t="s">
        <v>160</v>
      </c>
    </row>
    <row r="6" spans="2:11" ht="28.5" customHeight="1" x14ac:dyDescent="0.3">
      <c r="B6" s="61" t="s">
        <v>278</v>
      </c>
      <c r="C6" s="62">
        <v>2019</v>
      </c>
      <c r="D6" s="46">
        <v>3.8</v>
      </c>
      <c r="G6" s="42"/>
      <c r="K6" s="60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93928B3A7E1024B9AE7BC03818962E3" ma:contentTypeVersion="4973" ma:contentTypeDescription="A content type to manage public (operations) IDB documents" ma:contentTypeScope="" ma:versionID="886f61e16613bdc3909748148601dfc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efb3f419d21c120ca3146ded0147b4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2992/OC-BR;</Approval_x0020_Number>
    <Phase xmlns="cdc7663a-08f0-4737-9e8c-148ce897a09c">ACTIVE</Phase>
    <Document_x0020_Author xmlns="cdc7663a-08f0-4737-9e8c-148ce897a09c">de Sousa,Fernanda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SECONDARY EDUCATION</TermName>
          <TermId xmlns="http://schemas.microsoft.com/office/infopath/2007/PartnerControls">cfb8a40d-4cb8-4738-bf76-64ceace56185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</Value>
      <Value>30</Value>
      <Value>119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BR-L1328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EZSHARE-856494850-310</_dlc_DocId>
    <_dlc_DocIdUrl xmlns="cdc7663a-08f0-4737-9e8c-148ce897a09c">
      <Url>https://idbg.sharepoint.com/teams/EZ-BR-LON/BR-L1328/_layouts/15/DocIdRedir.aspx?ID=EZSHARE-856494850-310</Url>
      <Description>EZSHARE-856494850-310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1447229-F594-4254-B73A-46480BA675F2}"/>
</file>

<file path=customXml/itemProps2.xml><?xml version="1.0" encoding="utf-8"?>
<ds:datastoreItem xmlns:ds="http://schemas.openxmlformats.org/officeDocument/2006/customXml" ds:itemID="{84E7B0CD-1947-4680-9F42-FA07578B37B7}"/>
</file>

<file path=customXml/itemProps3.xml><?xml version="1.0" encoding="utf-8"?>
<ds:datastoreItem xmlns:ds="http://schemas.openxmlformats.org/officeDocument/2006/customXml" ds:itemID="{91659532-D7F0-4B72-980F-D54A25EF38E4}"/>
</file>

<file path=customXml/itemProps4.xml><?xml version="1.0" encoding="utf-8"?>
<ds:datastoreItem xmlns:ds="http://schemas.openxmlformats.org/officeDocument/2006/customXml" ds:itemID="{F5D25E48-D88B-408D-8C45-A6C3B54E1492}"/>
</file>

<file path=customXml/itemProps5.xml><?xml version="1.0" encoding="utf-8"?>
<ds:datastoreItem xmlns:ds="http://schemas.openxmlformats.org/officeDocument/2006/customXml" ds:itemID="{201FD738-61DF-4980-A888-305C9012A589}"/>
</file>

<file path=customXml/itemProps6.xml><?xml version="1.0" encoding="utf-8"?>
<ds:datastoreItem xmlns:ds="http://schemas.openxmlformats.org/officeDocument/2006/customXml" ds:itemID="{52F11C1D-317F-40E1-A209-4E030F07F7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1-Estrutura do Projecto</vt:lpstr>
      <vt:lpstr>2-Resumo Plan de Aquisições</vt:lpstr>
      <vt:lpstr>3-Detalhe Plano de Aquisições</vt:lpstr>
      <vt:lpstr>Instruções</vt:lpstr>
      <vt:lpstr>Cotação USD</vt:lpstr>
      <vt:lpstr>'3-Detalhe Plano de Aquisições'!Area_de_impressao</vt:lpstr>
      <vt:lpstr>Instruções!Status</vt:lpstr>
      <vt:lpstr>Status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Maderson Furtado</dc:creator>
  <cp:keywords/>
  <cp:lastModifiedBy>PC</cp:lastModifiedBy>
  <cp:lastPrinted>2019-09-13T03:50:26Z</cp:lastPrinted>
  <dcterms:created xsi:type="dcterms:W3CDTF">2011-03-30T14:45:37Z</dcterms:created>
  <dcterms:modified xsi:type="dcterms:W3CDTF">2019-09-13T03:50:29Z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119;#SECONDARY EDUCATION|cfb8a40d-4cb8-4738-bf76-64ceace56185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83;#EDUCATION|e61db9d8-dcb9-423f-a737-53d6e603e7c4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b640ad37-1374-4dbf-b6ed-62dc102fa69c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0x0101001A458A224826124E8B45B1D613300CFC00393928B3A7E1024B9AE7BC03818962E3</vt:lpwstr>
  </property>
</Properties>
</file>