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24226"/>
  <mc:AlternateContent xmlns:mc="http://schemas.openxmlformats.org/markup-compatibility/2006">
    <mc:Choice Requires="x15">
      <x15ac:absPath xmlns:x15ac="http://schemas.microsoft.com/office/spreadsheetml/2010/11/ac" url="C:\Users\marcisp\Desktop\DATA.IDB\DATA.IDB\Docs\Marcelo Perez\BR-L1328\PA 's\"/>
    </mc:Choice>
  </mc:AlternateContent>
  <xr:revisionPtr revIDLastSave="0" documentId="13_ncr:1_{15B1FFF4-6156-4E31-9EFA-24F8BFC6E771}" xr6:coauthVersionLast="46" xr6:coauthVersionMax="46" xr10:uidLastSave="{00000000-0000-0000-0000-000000000000}"/>
  <bookViews>
    <workbookView xWindow="-110" yWindow="-110" windowWidth="25820" windowHeight="14020" xr2:uid="{00000000-000D-0000-FFFF-FFFF00000000}"/>
  </bookViews>
  <sheets>
    <sheet name="3-Detalhe Plano de Aquisições" sheetId="1" r:id="rId1"/>
    <sheet name="Instruções" sheetId="4" state="hidden" r:id="rId2"/>
  </sheets>
  <externalReferences>
    <externalReference r:id="rId3"/>
  </externalReferences>
  <definedNames>
    <definedName name="_xlnm._FilterDatabase" localSheetId="0" hidden="1">'3-Detalhe Plano de Aquisições'!$A$41:$AA$87</definedName>
    <definedName name="_xlnm._FilterDatabase" localSheetId="1" hidden="1">Instruções!$A$64:$B$71</definedName>
    <definedName name="_xlnm.Print_Area" localSheetId="0">'3-Detalhe Plano de Aquisições'!$A$2:$U$191</definedName>
    <definedName name="Status" localSheetId="1">Instruções!$B$24:$B$37</definedName>
    <definedName name="Status">Instruções!$B$24:$B$37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73" i="1" l="1"/>
  <c r="G159" i="1"/>
  <c r="G158" i="1"/>
  <c r="G155" i="1"/>
  <c r="G154" i="1"/>
  <c r="G153" i="1"/>
  <c r="G152" i="1"/>
  <c r="G151" i="1"/>
  <c r="G150" i="1"/>
  <c r="G146" i="1"/>
  <c r="G145" i="1"/>
  <c r="I139" i="1"/>
  <c r="I138" i="1"/>
  <c r="I136" i="1"/>
  <c r="I133" i="1"/>
  <c r="I123" i="1"/>
  <c r="I122" i="1"/>
  <c r="M120" i="1"/>
  <c r="K120" i="1"/>
  <c r="I120" i="1"/>
  <c r="I118" i="1"/>
  <c r="I117" i="1"/>
  <c r="I116" i="1"/>
  <c r="I115" i="1"/>
  <c r="I114" i="1"/>
  <c r="I113" i="1"/>
  <c r="I112" i="1"/>
  <c r="M106" i="1"/>
  <c r="K106" i="1"/>
  <c r="I106" i="1"/>
  <c r="I105" i="1"/>
  <c r="I104" i="1"/>
  <c r="I102" i="1"/>
  <c r="I95" i="1"/>
  <c r="I93" i="1"/>
  <c r="K82" i="1"/>
  <c r="M82" i="1"/>
  <c r="K83" i="1"/>
  <c r="M83" i="1"/>
  <c r="K84" i="1"/>
  <c r="M84" i="1"/>
  <c r="K85" i="1"/>
  <c r="M85" i="1"/>
  <c r="K86" i="1"/>
  <c r="M86" i="1"/>
  <c r="I86" i="1"/>
  <c r="I85" i="1"/>
  <c r="I84" i="1"/>
  <c r="I83" i="1"/>
  <c r="I82" i="1"/>
  <c r="I81" i="1"/>
  <c r="I80" i="1"/>
  <c r="I79" i="1"/>
  <c r="I78" i="1"/>
  <c r="K79" i="1"/>
  <c r="M79" i="1"/>
  <c r="K80" i="1"/>
  <c r="M80" i="1"/>
  <c r="J86" i="1" l="1"/>
  <c r="J82" i="1"/>
  <c r="J84" i="1"/>
  <c r="J85" i="1"/>
  <c r="L83" i="1"/>
  <c r="L86" i="1"/>
  <c r="L84" i="1"/>
  <c r="J83" i="1"/>
  <c r="L85" i="1"/>
  <c r="L82" i="1"/>
  <c r="L79" i="1"/>
  <c r="L80" i="1"/>
  <c r="J80" i="1"/>
  <c r="J79" i="1"/>
  <c r="I77" i="1" l="1"/>
  <c r="I76" i="1"/>
  <c r="I75" i="1"/>
  <c r="I66" i="1"/>
  <c r="I63" i="1"/>
  <c r="I62" i="1"/>
  <c r="I61" i="1"/>
  <c r="I60" i="1"/>
  <c r="I56" i="1"/>
  <c r="I55" i="1"/>
  <c r="L159" i="1" l="1"/>
  <c r="L154" i="1"/>
  <c r="J154" i="1"/>
  <c r="L152" i="1"/>
  <c r="J152" i="1"/>
  <c r="L146" i="1"/>
  <c r="L145" i="1"/>
  <c r="M138" i="1"/>
  <c r="K138" i="1"/>
  <c r="M136" i="1"/>
  <c r="K136" i="1"/>
  <c r="M134" i="1"/>
  <c r="K134" i="1"/>
  <c r="I134" i="1"/>
  <c r="M133" i="1"/>
  <c r="K133" i="1"/>
  <c r="M123" i="1"/>
  <c r="K123" i="1"/>
  <c r="M118" i="1"/>
  <c r="K118" i="1"/>
  <c r="M117" i="1"/>
  <c r="K117" i="1"/>
  <c r="M116" i="1"/>
  <c r="M115" i="1"/>
  <c r="M114" i="1"/>
  <c r="M112" i="1"/>
  <c r="K112" i="1"/>
  <c r="M104" i="1"/>
  <c r="K104" i="1"/>
  <c r="M102" i="1"/>
  <c r="M95" i="1"/>
  <c r="K95" i="1"/>
  <c r="M93" i="1"/>
  <c r="K93" i="1"/>
  <c r="M81" i="1"/>
  <c r="K81" i="1"/>
  <c r="M78" i="1"/>
  <c r="K78" i="1"/>
  <c r="M77" i="1"/>
  <c r="K77" i="1"/>
  <c r="M76" i="1"/>
  <c r="K76" i="1"/>
  <c r="M75" i="1"/>
  <c r="K75" i="1"/>
  <c r="M74" i="1"/>
  <c r="K74" i="1"/>
  <c r="I74" i="1"/>
  <c r="M73" i="1"/>
  <c r="K73" i="1"/>
  <c r="I73" i="1"/>
  <c r="M66" i="1"/>
  <c r="M63" i="1"/>
  <c r="K63" i="1"/>
  <c r="M62" i="1"/>
  <c r="K62" i="1"/>
  <c r="M61" i="1"/>
  <c r="K61" i="1"/>
  <c r="M60" i="1"/>
  <c r="K60" i="1"/>
  <c r="M56" i="1"/>
  <c r="K56" i="1"/>
  <c r="M55" i="1"/>
  <c r="M52" i="1"/>
  <c r="K52" i="1"/>
  <c r="I52" i="1"/>
  <c r="M50" i="1"/>
  <c r="K50" i="1"/>
  <c r="I50" i="1"/>
  <c r="M46" i="1"/>
  <c r="K46" i="1"/>
  <c r="I46" i="1"/>
  <c r="M45" i="1"/>
  <c r="K45" i="1"/>
  <c r="I45" i="1"/>
  <c r="M44" i="1"/>
  <c r="K44" i="1"/>
  <c r="I44" i="1"/>
  <c r="M43" i="1"/>
  <c r="K43" i="1"/>
  <c r="I43" i="1"/>
  <c r="M42" i="1"/>
  <c r="K42" i="1"/>
  <c r="I42" i="1"/>
  <c r="M36" i="1"/>
  <c r="K36" i="1"/>
  <c r="I36" i="1"/>
  <c r="M35" i="1"/>
  <c r="K35" i="1"/>
  <c r="I35" i="1"/>
  <c r="M32" i="1"/>
  <c r="K32" i="1"/>
  <c r="I32" i="1"/>
  <c r="M31" i="1"/>
  <c r="K31" i="1"/>
  <c r="I31" i="1"/>
  <c r="M26" i="1"/>
  <c r="K26" i="1"/>
  <c r="I26" i="1"/>
  <c r="M25" i="1"/>
  <c r="K25" i="1"/>
  <c r="I25" i="1"/>
  <c r="M24" i="1"/>
  <c r="K24" i="1"/>
  <c r="I24" i="1"/>
  <c r="M23" i="1"/>
  <c r="K23" i="1"/>
  <c r="I23" i="1"/>
  <c r="M22" i="1"/>
  <c r="K22" i="1"/>
  <c r="I22" i="1"/>
  <c r="M21" i="1"/>
  <c r="K21" i="1"/>
  <c r="I21" i="1"/>
  <c r="M20" i="1"/>
  <c r="K20" i="1"/>
  <c r="I20" i="1"/>
  <c r="M19" i="1"/>
  <c r="K19" i="1"/>
  <c r="I19" i="1"/>
  <c r="M18" i="1"/>
  <c r="K18" i="1"/>
  <c r="I18" i="1"/>
  <c r="M17" i="1"/>
  <c r="K17" i="1"/>
  <c r="I17" i="1"/>
  <c r="M16" i="1"/>
  <c r="K16" i="1"/>
  <c r="I16" i="1"/>
  <c r="M15" i="1"/>
  <c r="K15" i="1"/>
  <c r="I15" i="1"/>
  <c r="I37" i="1" l="1"/>
  <c r="I146" i="1"/>
  <c r="K146" i="1" l="1"/>
  <c r="J76" i="1" l="1"/>
  <c r="L76" i="1"/>
  <c r="J77" i="1"/>
  <c r="L77" i="1"/>
  <c r="J81" i="1" l="1"/>
  <c r="L81" i="1"/>
  <c r="J78" i="1" l="1"/>
  <c r="L78" i="1"/>
  <c r="G148" i="1" l="1"/>
  <c r="I127" i="1"/>
  <c r="I124" i="1"/>
  <c r="I53" i="1"/>
  <c r="J53" i="1" s="1"/>
  <c r="I51" i="1"/>
  <c r="J51" i="1" l="1"/>
  <c r="L53" i="1"/>
  <c r="L51" i="1"/>
  <c r="I69" i="1" l="1"/>
  <c r="I64" i="1"/>
  <c r="I54" i="1"/>
  <c r="I49" i="1"/>
  <c r="I87" i="1" s="1"/>
  <c r="J48" i="1"/>
  <c r="L48" i="1"/>
  <c r="T37" i="1" l="1"/>
  <c r="H160" i="1" l="1"/>
  <c r="G157" i="1"/>
  <c r="G160" i="1" s="1"/>
  <c r="I137" i="1"/>
  <c r="I135" i="1"/>
  <c r="I125" i="1"/>
  <c r="L103" i="1"/>
  <c r="I100" i="1"/>
  <c r="L65" i="1"/>
  <c r="L29" i="1"/>
  <c r="J29" i="1"/>
  <c r="I140" i="1" l="1"/>
  <c r="G161" i="1" s="1"/>
  <c r="J65" i="1"/>
  <c r="J103" i="1"/>
  <c r="J67" i="1"/>
  <c r="L67" i="1"/>
  <c r="J68" i="1"/>
  <c r="L68" i="1"/>
  <c r="J69" i="1"/>
  <c r="L69" i="1"/>
  <c r="J70" i="1"/>
  <c r="L70" i="1"/>
  <c r="J71" i="1"/>
  <c r="L71" i="1"/>
  <c r="L135" i="1" l="1"/>
  <c r="J135" i="1"/>
  <c r="J137" i="1" l="1"/>
  <c r="L137" i="1"/>
  <c r="H47" i="1" l="1"/>
  <c r="J34" i="1" l="1"/>
  <c r="L33" i="1"/>
  <c r="J28" i="1"/>
  <c r="T107" i="1"/>
  <c r="T140" i="1"/>
  <c r="L34" i="1" l="1"/>
  <c r="J33" i="1"/>
  <c r="J47" i="1"/>
  <c r="L47" i="1"/>
  <c r="L58" i="1" l="1"/>
  <c r="L59" i="1"/>
  <c r="J59" i="1" l="1"/>
  <c r="L96" i="1" l="1"/>
  <c r="L98" i="1" l="1"/>
  <c r="J96" i="1"/>
  <c r="J97" i="1" l="1"/>
  <c r="J98" i="1"/>
  <c r="L97" i="1"/>
  <c r="I157" i="1" l="1"/>
  <c r="K157" i="1"/>
  <c r="L101" i="1"/>
  <c r="J101" i="1"/>
  <c r="L100" i="1"/>
  <c r="J100" i="1"/>
  <c r="L99" i="1"/>
  <c r="J99" i="1"/>
  <c r="I148" i="1" l="1"/>
  <c r="K148" i="1"/>
  <c r="L132" i="1"/>
  <c r="J132" i="1"/>
  <c r="J130" i="1"/>
  <c r="J131" i="1"/>
  <c r="J129" i="1" l="1"/>
  <c r="L129" i="1"/>
  <c r="L121" i="1"/>
  <c r="J121" i="1"/>
  <c r="L130" i="1"/>
  <c r="L131" i="1" l="1"/>
  <c r="I156" i="1" l="1"/>
  <c r="K156" i="1"/>
  <c r="K147" i="1" l="1"/>
  <c r="K149" i="1"/>
  <c r="I147" i="1"/>
  <c r="I149" i="1"/>
  <c r="L119" i="1"/>
  <c r="L124" i="1"/>
  <c r="L125" i="1"/>
  <c r="L126" i="1"/>
  <c r="L127" i="1"/>
  <c r="L128" i="1"/>
  <c r="J128" i="1"/>
  <c r="J119" i="1"/>
  <c r="J124" i="1"/>
  <c r="J125" i="1"/>
  <c r="J126" i="1"/>
  <c r="J127" i="1"/>
  <c r="L94" i="1"/>
  <c r="J94" i="1"/>
  <c r="L49" i="1"/>
  <c r="L54" i="1"/>
  <c r="L57" i="1"/>
  <c r="L64" i="1"/>
  <c r="J49" i="1"/>
  <c r="J54" i="1"/>
  <c r="J57" i="1"/>
  <c r="J58" i="1"/>
  <c r="J64" i="1"/>
  <c r="L27" i="1" l="1"/>
  <c r="L28" i="1"/>
  <c r="L30" i="1"/>
  <c r="J27" i="1"/>
  <c r="J30" i="1"/>
  <c r="J72" i="1" l="1"/>
  <c r="L72" i="1"/>
  <c r="J138" i="1" l="1"/>
  <c r="L138" i="1"/>
  <c r="L46" i="1" l="1"/>
  <c r="J46" i="1"/>
  <c r="J66" i="1" l="1"/>
  <c r="L66" i="1"/>
  <c r="K159" i="1" l="1"/>
  <c r="I159" i="1"/>
  <c r="I158" i="1"/>
  <c r="K158" i="1"/>
  <c r="L60" i="1"/>
  <c r="J60" i="1"/>
  <c r="J139" i="1" l="1"/>
  <c r="L139" i="1"/>
  <c r="L106" i="1"/>
  <c r="J106" i="1"/>
  <c r="J105" i="1"/>
  <c r="L105" i="1"/>
  <c r="I153" i="1"/>
  <c r="K153" i="1"/>
  <c r="L32" i="1" l="1"/>
  <c r="J32" i="1"/>
  <c r="J73" i="1"/>
  <c r="L73" i="1"/>
  <c r="L74" i="1"/>
  <c r="J74" i="1"/>
  <c r="J136" i="1"/>
  <c r="L136" i="1"/>
  <c r="L75" i="1"/>
  <c r="J75" i="1"/>
  <c r="L104" i="1" l="1"/>
  <c r="J104" i="1"/>
  <c r="J134" i="1"/>
  <c r="L134" i="1"/>
  <c r="J56" i="1"/>
  <c r="L56" i="1"/>
  <c r="L55" i="1"/>
  <c r="J55" i="1"/>
  <c r="L95" i="1"/>
  <c r="J95" i="1"/>
  <c r="I145" i="1"/>
  <c r="K145" i="1"/>
  <c r="I154" i="1"/>
  <c r="K154" i="1"/>
  <c r="J102" i="1"/>
  <c r="L102" i="1"/>
  <c r="L45" i="1"/>
  <c r="J45" i="1"/>
  <c r="J61" i="1"/>
  <c r="L61" i="1"/>
  <c r="J63" i="1"/>
  <c r="L63" i="1"/>
  <c r="J122" i="1"/>
  <c r="L122" i="1"/>
  <c r="J50" i="1"/>
  <c r="L50" i="1"/>
  <c r="K151" i="1"/>
  <c r="K155" i="1"/>
  <c r="I155" i="1"/>
  <c r="L52" i="1"/>
  <c r="J52" i="1"/>
  <c r="L62" i="1"/>
  <c r="J62" i="1"/>
  <c r="K150" i="1"/>
  <c r="I152" i="1"/>
  <c r="K152" i="1"/>
  <c r="K160" i="1" l="1"/>
  <c r="J93" i="1"/>
  <c r="L93" i="1"/>
  <c r="L133" i="1"/>
  <c r="J133" i="1"/>
  <c r="L117" i="1"/>
  <c r="J117" i="1"/>
  <c r="J118" i="1" l="1"/>
  <c r="L118" i="1"/>
  <c r="L116" i="1" l="1"/>
  <c r="J116" i="1"/>
  <c r="J35" i="1"/>
  <c r="L35" i="1"/>
  <c r="J114" i="1" l="1"/>
  <c r="L114" i="1"/>
  <c r="L113" i="1"/>
  <c r="J113" i="1"/>
  <c r="L115" i="1"/>
  <c r="J115" i="1"/>
  <c r="C170" i="1" l="1"/>
  <c r="D170" i="1"/>
  <c r="F170" i="1" s="1"/>
  <c r="J42" i="1"/>
  <c r="L42" i="1"/>
  <c r="J44" i="1" l="1"/>
  <c r="L44" i="1"/>
  <c r="J23" i="1"/>
  <c r="L23" i="1"/>
  <c r="L123" i="1"/>
  <c r="J123" i="1"/>
  <c r="L20" i="1"/>
  <c r="J20" i="1"/>
  <c r="J43" i="1"/>
  <c r="J87" i="1" s="1"/>
  <c r="L43" i="1"/>
  <c r="L87" i="1" s="1"/>
  <c r="J26" i="1"/>
  <c r="L26" i="1"/>
  <c r="L25" i="1"/>
  <c r="J25" i="1"/>
  <c r="L21" i="1"/>
  <c r="J21" i="1"/>
  <c r="L31" i="1"/>
  <c r="J31" i="1"/>
  <c r="J16" i="1" l="1"/>
  <c r="L16" i="1"/>
  <c r="L17" i="1"/>
  <c r="J17" i="1"/>
  <c r="J36" i="1"/>
  <c r="L36" i="1"/>
  <c r="L22" i="1"/>
  <c r="J22" i="1"/>
  <c r="J24" i="1"/>
  <c r="L24" i="1"/>
  <c r="J15" i="1" l="1"/>
  <c r="L15" i="1"/>
  <c r="L19" i="1"/>
  <c r="J19" i="1"/>
  <c r="L18" i="1" l="1"/>
  <c r="L37" i="1" s="1"/>
  <c r="J18" i="1"/>
  <c r="J37" i="1" s="1"/>
  <c r="L112" i="1"/>
  <c r="J112" i="1"/>
  <c r="C169" i="1" l="1"/>
  <c r="D169" i="1"/>
  <c r="F169" i="1" l="1"/>
  <c r="L120" i="1" l="1"/>
  <c r="L140" i="1" s="1"/>
  <c r="K161" i="1" s="1"/>
  <c r="J120" i="1"/>
  <c r="J140" i="1" s="1"/>
  <c r="D172" i="1" l="1"/>
  <c r="F172" i="1" l="1"/>
  <c r="I150" i="1" l="1"/>
  <c r="I151" i="1"/>
  <c r="C172" i="1" s="1"/>
  <c r="I160" i="1" l="1"/>
  <c r="I161" i="1" s="1"/>
  <c r="M92" i="1" l="1"/>
  <c r="K92" i="1" l="1"/>
  <c r="I92" i="1"/>
  <c r="I107" i="1" s="1"/>
  <c r="G162" i="1" s="1"/>
  <c r="J92" i="1" l="1"/>
  <c r="L92" i="1"/>
  <c r="L107" i="1" l="1"/>
  <c r="D171" i="1"/>
  <c r="J107" i="1"/>
  <c r="C171" i="1"/>
  <c r="H162" i="1" l="1"/>
  <c r="I162" i="1"/>
  <c r="F171" i="1"/>
  <c r="K162" i="1"/>
</calcChain>
</file>

<file path=xl/sharedStrings.xml><?xml version="1.0" encoding="utf-8"?>
<sst xmlns="http://schemas.openxmlformats.org/spreadsheetml/2006/main" count="1219" uniqueCount="508">
  <si>
    <t>OBRAS</t>
  </si>
  <si>
    <t>Previsto</t>
  </si>
  <si>
    <t>Componente 1</t>
  </si>
  <si>
    <t>Componente 2</t>
  </si>
  <si>
    <t>Componente 3</t>
  </si>
  <si>
    <t>Ex-Post</t>
  </si>
  <si>
    <t>Ex-Ante</t>
  </si>
  <si>
    <t>Sistema Nacional</t>
  </si>
  <si>
    <t>Descrição adicional:</t>
  </si>
  <si>
    <t>Processo Cancelado</t>
  </si>
  <si>
    <t>ReLicitação</t>
  </si>
  <si>
    <t>Declaração de Licitação Deserta</t>
  </si>
  <si>
    <t>Processo em curso</t>
  </si>
  <si>
    <t>Licitação Pública Internacional em 2 etapas </t>
  </si>
  <si>
    <t>Quantidade de Lotes:</t>
  </si>
  <si>
    <t>Número de Processo:</t>
  </si>
  <si>
    <t xml:space="preserve">Montante Estimado </t>
  </si>
  <si>
    <t>Montante Estimado % BID:</t>
  </si>
  <si>
    <t>Montante Estimado em US$:</t>
  </si>
  <si>
    <t>Montante Estimado % Contrapartida:</t>
  </si>
  <si>
    <t>Método de Revisão (Selecionar uma das opções):</t>
  </si>
  <si>
    <t>Assinatura do Contrato</t>
  </si>
  <si>
    <t>BENS</t>
  </si>
  <si>
    <t>Unidade Executora:</t>
  </si>
  <si>
    <t>SERVIÇOS QUE NÃO SÃO DE CONSULTORIA</t>
  </si>
  <si>
    <t>CONSULTORIAS FIRMAS</t>
  </si>
  <si>
    <t>Número do Processo:</t>
  </si>
  <si>
    <t>Não Objeção aos  TDR da Atividade</t>
  </si>
  <si>
    <t>Quantidade Estimada de Consultores:</t>
  </si>
  <si>
    <t>CONSULTORIAS INDIVIDUAL</t>
  </si>
  <si>
    <t>Seleção Baseada na Qualificação do Consultor (SQC)</t>
  </si>
  <si>
    <t>Comparação de Qualificações (3 CV's)</t>
  </si>
  <si>
    <t>Numero PRISM</t>
  </si>
  <si>
    <t>Status</t>
  </si>
  <si>
    <t>Revisão/Supervisão</t>
  </si>
  <si>
    <t xml:space="preserve">Metodos </t>
  </si>
  <si>
    <t>Bens, obras e Serviços</t>
  </si>
  <si>
    <t>Consultoria Individual</t>
  </si>
  <si>
    <t>Contrato em Execução</t>
  </si>
  <si>
    <t>Pregão eletronico/Ata</t>
  </si>
  <si>
    <t>Procesos com 100% de contrapartida</t>
  </si>
  <si>
    <t>Publicação  Manifestação de Interesse</t>
  </si>
  <si>
    <t>BRASIL</t>
  </si>
  <si>
    <t>Assinatura Contrato</t>
  </si>
  <si>
    <t>Selecionar no menu suspenso</t>
  </si>
  <si>
    <t>Categoria</t>
  </si>
  <si>
    <t xml:space="preserve">Instrucções Gerais </t>
  </si>
  <si>
    <t>Consultoria firmas e Capacitacão</t>
  </si>
  <si>
    <t>Objeto</t>
  </si>
  <si>
    <t>Datas Estimadas</t>
  </si>
  <si>
    <t>Unidade Executora*</t>
  </si>
  <si>
    <t>Montante Estimado *</t>
  </si>
  <si>
    <t>Componente/Categoria :*</t>
  </si>
  <si>
    <t>Método de Revisão (Selecionar uma das opções):*</t>
  </si>
  <si>
    <t>Datas Estimadas*</t>
  </si>
  <si>
    <t>Publicação do Anúncio/Convite</t>
  </si>
  <si>
    <t>Categoria/ Componente</t>
  </si>
  <si>
    <t xml:space="preserve"> O novo formato de Plano de Aquisições para as operações financiadas pelo BID tem como objetivo facilitar o preenchimento, padronização e coleta de informações com a utilização de menus suspensos em varias colunas. Por favor seguir as instruções e opções disponiveis:</t>
  </si>
  <si>
    <t>Seleção Baseada na Qualidade e Custo  (SBQC)</t>
  </si>
  <si>
    <t>Seleção Baseada na Qualidade  (SBQ)</t>
  </si>
  <si>
    <t>Contratação Direta (CD)</t>
  </si>
  <si>
    <t>Seleção Baseada no Menor Custo  (SBMC)</t>
  </si>
  <si>
    <t>Seleção Baseado em Orçamento Fixo (SBOF)</t>
  </si>
  <si>
    <t>Sistema Nacional (SN)</t>
  </si>
  <si>
    <t>Licitação Pública Internacional (LPI)</t>
  </si>
  <si>
    <t>Licitação Pública Nacional (LPN)</t>
  </si>
  <si>
    <t>Comparação de Preços (CP)</t>
  </si>
  <si>
    <t>Metodos de licitação nacional</t>
  </si>
  <si>
    <t>Pregão Presencial</t>
  </si>
  <si>
    <t>Ata de registro de preços</t>
  </si>
  <si>
    <t>Tomada de preços</t>
  </si>
  <si>
    <t>Carta convite</t>
  </si>
  <si>
    <t>Exemplos</t>
  </si>
  <si>
    <t>Seleção Baseada na Qualidade e Custo (SBQC)</t>
  </si>
  <si>
    <t xml:space="preserve">Comparação de Qualificações (3 CV's) </t>
  </si>
  <si>
    <t>Comentários - para Sistema Nacional incluir modalidade de licitação</t>
  </si>
  <si>
    <t>Rejeição de todas as propostas</t>
  </si>
  <si>
    <t>Seleção Baseada na Qualidade (SBQ)</t>
  </si>
  <si>
    <t>Colocar "sistema nacional" na coluna de método e na coluna de revisão/supervisão + indicar o método (pregão eletrônico ou ata de registro de preços) na coluna de "comentário". Não serão aceitos os processos usando um sistema nacional com revisão ex-ante nem ex-post</t>
  </si>
  <si>
    <t>Colocar "sistema nacional" na coluna de método e na coluna de revisão/supervisão + indicar o método e "contrapartida"' na coluna" "comentário"</t>
  </si>
  <si>
    <t>Objeto principal da licitação</t>
  </si>
  <si>
    <t>Descrição Adicional</t>
  </si>
  <si>
    <t>Complementar as informações do objeto</t>
  </si>
  <si>
    <t xml:space="preserve">Instruções </t>
  </si>
  <si>
    <t>colocar o Nº de componente associado</t>
  </si>
  <si>
    <t>Contrato Concluído</t>
  </si>
  <si>
    <t>Contrato concluído</t>
  </si>
  <si>
    <t>Licitação  Internacional Limitada (LIL)</t>
  </si>
  <si>
    <t>Licitação Pública Internacional com Pré-qualificação</t>
  </si>
  <si>
    <t>Atividade</t>
  </si>
  <si>
    <t>número da contratação ou aquisição no PA</t>
  </si>
  <si>
    <t>Pregão Eletrônico</t>
  </si>
  <si>
    <t>Concorrencia Pública Nacional</t>
  </si>
  <si>
    <t>Programa de Aceleração do Desenvolvimento da Educação do Amazonas - PADEAM</t>
  </si>
  <si>
    <t>Contrato de Empréstimo: 2992/OC-BR</t>
  </si>
  <si>
    <t>1.1</t>
  </si>
  <si>
    <t>1.2</t>
  </si>
  <si>
    <t>1.3</t>
  </si>
  <si>
    <t>1.4</t>
  </si>
  <si>
    <t>1.5</t>
  </si>
  <si>
    <t>Município de Careiro Castanho</t>
  </si>
  <si>
    <t>Município de Nova Olinda do Norte</t>
  </si>
  <si>
    <t>Município de Lábrea</t>
  </si>
  <si>
    <t>Município de Urucará</t>
  </si>
  <si>
    <t>Município de Tefé</t>
  </si>
  <si>
    <t>Município de Boca do Acre</t>
  </si>
  <si>
    <t>Município de Tabatinga</t>
  </si>
  <si>
    <t>Município de Benjamim Constant</t>
  </si>
  <si>
    <t>Município de Codajás</t>
  </si>
  <si>
    <t>Município de Eirunepé</t>
  </si>
  <si>
    <t>Município de São Paulo de Olivença</t>
  </si>
  <si>
    <t>Município de Fonte Boa</t>
  </si>
  <si>
    <t>1.6</t>
  </si>
  <si>
    <t>1.7</t>
  </si>
  <si>
    <t>1.8</t>
  </si>
  <si>
    <t>1.9</t>
  </si>
  <si>
    <t>1.10</t>
  </si>
  <si>
    <t>1.11</t>
  </si>
  <si>
    <t>1.12</t>
  </si>
  <si>
    <t>Número PRISM</t>
  </si>
  <si>
    <t>Cidade de Manaus</t>
  </si>
  <si>
    <t>Cidade de Manaus e Municípios do Amazonas</t>
  </si>
  <si>
    <t>1.13</t>
  </si>
  <si>
    <t>1.14</t>
  </si>
  <si>
    <t>1.15</t>
  </si>
  <si>
    <t>BR-3128</t>
  </si>
  <si>
    <t>BR-3615</t>
  </si>
  <si>
    <t>BR-3473</t>
  </si>
  <si>
    <t>BR-3719</t>
  </si>
  <si>
    <t>BR-3718</t>
  </si>
  <si>
    <t>BR-3720</t>
  </si>
  <si>
    <t>BR-3613</t>
  </si>
  <si>
    <t>Montante Estimado em US$ BID:</t>
  </si>
  <si>
    <t>Montante Estimado  em US$ Contrapartida:</t>
  </si>
  <si>
    <t>Aquisição de equipamentos de Tecnologia da Informação (Lote 1)</t>
  </si>
  <si>
    <t>Aquisição de equipamentos de Tecnologia da Informação (Lote 2)</t>
  </si>
  <si>
    <t>Aquisição de mobiliário e equipamentos UG-PADEAM</t>
  </si>
  <si>
    <t>2.1</t>
  </si>
  <si>
    <t>2.2</t>
  </si>
  <si>
    <t>2.3</t>
  </si>
  <si>
    <t>2.4</t>
  </si>
  <si>
    <t>2.5</t>
  </si>
  <si>
    <t>2.6</t>
  </si>
  <si>
    <t>2.7</t>
  </si>
  <si>
    <t>2.8</t>
  </si>
  <si>
    <t>2.9</t>
  </si>
  <si>
    <t>2.10</t>
  </si>
  <si>
    <t>2.11</t>
  </si>
  <si>
    <t>Antena parabólica; Rádio Transmissor;  roteador satélite</t>
  </si>
  <si>
    <t>Sistema: Windows 8, 64 bits; Versão: Em português, fornecido com CD de instalação e licença.</t>
  </si>
  <si>
    <t>Computador de rede de dados com solução integrada de roteamento e segurança , Switch.</t>
  </si>
  <si>
    <t>Moveis para Adm Padeam</t>
  </si>
  <si>
    <t>Aplicação das provas SADEAM 2015</t>
  </si>
  <si>
    <t xml:space="preserve">Aplicação das provas SADEAM / TIKUNA </t>
  </si>
  <si>
    <t>Locação de veículo</t>
  </si>
  <si>
    <t>3.1</t>
  </si>
  <si>
    <t>3.2</t>
  </si>
  <si>
    <t>3.3</t>
  </si>
  <si>
    <t>3.4</t>
  </si>
  <si>
    <t>3.5</t>
  </si>
  <si>
    <t>011.40129/2014</t>
  </si>
  <si>
    <t>BR-11558</t>
  </si>
  <si>
    <t>BR-11833</t>
  </si>
  <si>
    <t>011.10655/2015</t>
  </si>
  <si>
    <t>011.30992/2016</t>
  </si>
  <si>
    <t>4.1</t>
  </si>
  <si>
    <t>4.2</t>
  </si>
  <si>
    <t>4.3</t>
  </si>
  <si>
    <t>4.4</t>
  </si>
  <si>
    <t>4.5</t>
  </si>
  <si>
    <t>4.6</t>
  </si>
  <si>
    <t>4.7</t>
  </si>
  <si>
    <t>4.8</t>
  </si>
  <si>
    <t>4.9</t>
  </si>
  <si>
    <t>4.10</t>
  </si>
  <si>
    <t>4.11</t>
  </si>
  <si>
    <t>4.12</t>
  </si>
  <si>
    <t>4.13</t>
  </si>
  <si>
    <t>4.14</t>
  </si>
  <si>
    <t>4.15</t>
  </si>
  <si>
    <t>4.16</t>
  </si>
  <si>
    <t>4.17</t>
  </si>
  <si>
    <t>4.18</t>
  </si>
  <si>
    <t>Supervisão de obras</t>
  </si>
  <si>
    <t>Consultoria reformulação projeto reforço e correção de fluxo escolar</t>
  </si>
  <si>
    <t>Consultoria para desenho sistema de coaching para docentes e gestores</t>
  </si>
  <si>
    <t>Avaliação de impacto  (linha de base)</t>
  </si>
  <si>
    <t>Avaliação ensino integral (modelo e linha de base)</t>
  </si>
  <si>
    <t>Consultoria para implantação do sistema de coaching para docentes e gestores</t>
  </si>
  <si>
    <t>Desenvolvimento AVA</t>
  </si>
  <si>
    <t>011.11014/2015</t>
  </si>
  <si>
    <t>011.25268/2014</t>
  </si>
  <si>
    <t>011.08654/2015</t>
  </si>
  <si>
    <t>011.08655/2015</t>
  </si>
  <si>
    <t>011.10657.2015</t>
  </si>
  <si>
    <t>011.24162.2015</t>
  </si>
  <si>
    <t>011.08657.2015</t>
  </si>
  <si>
    <t>011.28587.2015</t>
  </si>
  <si>
    <t>011.28581.2015</t>
  </si>
  <si>
    <t>011.20446.2015</t>
  </si>
  <si>
    <t>011.32434.2015</t>
  </si>
  <si>
    <t>5.1</t>
  </si>
  <si>
    <t>5.2</t>
  </si>
  <si>
    <t>5.3</t>
  </si>
  <si>
    <t>5.4</t>
  </si>
  <si>
    <t>5.5</t>
  </si>
  <si>
    <t>Administração do Projeto</t>
  </si>
  <si>
    <t>BR-11557</t>
  </si>
  <si>
    <t>BR-11555</t>
  </si>
  <si>
    <t>BR-11556</t>
  </si>
  <si>
    <t>BR-11559</t>
  </si>
  <si>
    <t>5.6</t>
  </si>
  <si>
    <t>5.7</t>
  </si>
  <si>
    <t>5.8</t>
  </si>
  <si>
    <t>5.9</t>
  </si>
  <si>
    <t>Desenho da avaliação de impacto CEMEAM</t>
  </si>
  <si>
    <t>Desenho Estrutura Unidade Analises Estatisticas Educacionais</t>
  </si>
  <si>
    <t>Consultoria Individual para acompanhamento e implementação da ferramenta Google</t>
  </si>
  <si>
    <t>Customizaçao, implantacao, treinamento e suporte SIGPRO</t>
  </si>
  <si>
    <t>011.17120/2015</t>
  </si>
  <si>
    <t>011.08677/2015</t>
  </si>
  <si>
    <t>011.16871.2015</t>
  </si>
  <si>
    <t>011.24163.2015</t>
  </si>
  <si>
    <t>011.27837/2016</t>
  </si>
  <si>
    <t>011.32439/2015</t>
  </si>
  <si>
    <t>BR-11563</t>
  </si>
  <si>
    <t>BR-11560</t>
  </si>
  <si>
    <t>BR-11723</t>
  </si>
  <si>
    <t>BR-11561</t>
  </si>
  <si>
    <t>BR-11562</t>
  </si>
  <si>
    <t>PADEAM</t>
  </si>
  <si>
    <t>Consultoria de apoio a Engenharia</t>
  </si>
  <si>
    <t>5.10</t>
  </si>
  <si>
    <t>5.11</t>
  </si>
  <si>
    <t>Consultoria individual para prestação de serviços de apoio e assessoramento técnico especializado em aspectos financeiros, contábeis e institucionais à  UGP</t>
  </si>
  <si>
    <t>Elaboração Projeto Executivo para adaptação das escolas Regulares em Tempo Integral</t>
  </si>
  <si>
    <t>4.19</t>
  </si>
  <si>
    <t>4.20</t>
  </si>
  <si>
    <t>Consultoria para realização da avaliação intermediária do Programa</t>
  </si>
  <si>
    <t>4.21</t>
  </si>
  <si>
    <t>Construção da nova sede do CEMEAM</t>
  </si>
  <si>
    <t>Desenvolvimento, implantação, treinamento para uso e manutenção de SIGEAM/SEDUC</t>
  </si>
  <si>
    <t>Licitação em Curso</t>
  </si>
  <si>
    <t>Seleção em Curso</t>
  </si>
  <si>
    <t>Adjudicado/Homologado</t>
  </si>
  <si>
    <t>Contrato Suspenso</t>
  </si>
  <si>
    <t>2.13</t>
  </si>
  <si>
    <t xml:space="preserve">Elaboração de projeto Executivo para construção da nova sede do Centro de Mídias </t>
  </si>
  <si>
    <t>3.6</t>
  </si>
  <si>
    <t>3.7</t>
  </si>
  <si>
    <t>Contratação de Empresa de Banda Larga Fixa para a UG-PADEAM</t>
  </si>
  <si>
    <t>Contratação de Empresa especializada em digitalização, organização e arquivamento de Documentos da UG-PADEAM</t>
  </si>
  <si>
    <t>5.12</t>
  </si>
  <si>
    <t>5.13</t>
  </si>
  <si>
    <t>Consultoria individual especializada para prestar assessoria técnica, orientar, assistir e apoiar a UGP/PADEAM, nos aspectos de engenharia e aquisições</t>
  </si>
  <si>
    <t>Consultoria individual para prestação de serviços de apoio e assessoramento técnico especializado nos aspectos pedagogicos do Programa</t>
  </si>
  <si>
    <t>TIKUNA [BASE CURRICULAR INDIGENA, MATRIZ REFERÊNCIA, ELABORAÇÃO DOS ITENS, ITENS PARA PRÉ-TESTAGEM, PRÉ-TESTAGEM]</t>
  </si>
  <si>
    <t xml:space="preserve">Piloto das provas SADEAM/TIKUNA </t>
  </si>
  <si>
    <t>Piloto das provas SADEAM</t>
  </si>
  <si>
    <t>[ITENS E PRÉ-TESTAGEM SADEAM: CONSTRUÇÃO ITENS; PRÉ-TESTAGEM, BANCO DE ITENS SELECIONADOS PARA APLICAÇÃO]</t>
  </si>
  <si>
    <t>3.8</t>
  </si>
  <si>
    <t>3.9</t>
  </si>
  <si>
    <t>3.10</t>
  </si>
  <si>
    <t>Novo Processo</t>
  </si>
  <si>
    <t>Projeto BR-L1328</t>
  </si>
  <si>
    <t>Adaptação de 17 Escolas Regulares em Tempo Integral</t>
  </si>
  <si>
    <t>Elaboração Projeto Executivo para adaptação de escolas Regulares em Tempo Integral</t>
  </si>
  <si>
    <t>Supervisão de Obras  para adaptação de escolas Regulares em Tempo Integral</t>
  </si>
  <si>
    <t>Consultoria individual para prestação de serviços de apoio e assessoramento técnico em aspectos de planejamento e aquisições à UGP</t>
  </si>
  <si>
    <t>Aquisição de veículo</t>
  </si>
  <si>
    <t>Adm Padeam</t>
  </si>
  <si>
    <t>Aquisição de equipamentos de processamento de dados para UG-PADEAM</t>
  </si>
  <si>
    <t>Aquisição de mobiliário para UG-PADEAM</t>
  </si>
  <si>
    <t>2.14</t>
  </si>
  <si>
    <t>2.15</t>
  </si>
  <si>
    <t>1.16</t>
  </si>
  <si>
    <t>2.16</t>
  </si>
  <si>
    <t>Aquisição de servidor de rede para a UGP/PADEAM</t>
  </si>
  <si>
    <t>2.17</t>
  </si>
  <si>
    <t>Aquisição de mobiliário e equipamentos CETI's 9,10, 11 e 12</t>
  </si>
  <si>
    <t>2.12</t>
  </si>
  <si>
    <t>Construção de CETI 1</t>
  </si>
  <si>
    <t>Construção de CETI 2</t>
  </si>
  <si>
    <t>Construção de CETI 3</t>
  </si>
  <si>
    <t>Construção de CETI 4</t>
  </si>
  <si>
    <t>Construção de CETI 5</t>
  </si>
  <si>
    <t>Construção de CETI 6</t>
  </si>
  <si>
    <t>Construção de CETI 7</t>
  </si>
  <si>
    <t>Construção de CETI 8</t>
  </si>
  <si>
    <t>Construção de CETI 9</t>
  </si>
  <si>
    <t>Ocultar</t>
  </si>
  <si>
    <r>
      <t xml:space="preserve">Método 
</t>
    </r>
    <r>
      <rPr>
        <b/>
        <i/>
        <sz val="11"/>
        <color indexed="9"/>
        <rFont val="Calibri"/>
        <family val="2"/>
      </rPr>
      <t>(Selecionar uma das Opções)</t>
    </r>
    <r>
      <rPr>
        <b/>
        <sz val="11"/>
        <color indexed="9"/>
        <rFont val="Calibri"/>
        <family val="2"/>
      </rPr>
      <t>:*</t>
    </r>
  </si>
  <si>
    <t>Construção de CETI 13</t>
  </si>
  <si>
    <t>Construção de CETI 12</t>
  </si>
  <si>
    <t>Construção de CETI 11</t>
  </si>
  <si>
    <t>Construção de CETI 10</t>
  </si>
  <si>
    <t>Cidade de Manaus/Zona Norte</t>
  </si>
  <si>
    <t>1.17</t>
  </si>
  <si>
    <t xml:space="preserve">    Componente/Categoria :*</t>
  </si>
  <si>
    <t>Aquisição Cancelada</t>
  </si>
  <si>
    <t>Aquisição/Processo Cancelado</t>
  </si>
  <si>
    <t>Nova Aquisição/Prevista</t>
  </si>
  <si>
    <t>Municípios do Amazonas</t>
  </si>
  <si>
    <t>Construção de 06 (seis) CETIs de tipologia para 12 salas</t>
  </si>
  <si>
    <t>1.18</t>
  </si>
  <si>
    <t>3.11</t>
  </si>
  <si>
    <t>3.12</t>
  </si>
  <si>
    <t>Sistema de Avaliação do Desempenho Educacional do Amazonas - SADEAM 2019</t>
  </si>
  <si>
    <t>Contratação direta</t>
  </si>
  <si>
    <t xml:space="preserve">Consultoria para avaliação e desenho de proposta pedagógica e operativa de educação de tempo integral no ensino médio </t>
  </si>
  <si>
    <t>Consultoria para revisão, análise e implantação de novos fluxos e procedimentos para os principais macroprocessos da rede estadual de educaçao do Amazonas</t>
  </si>
  <si>
    <t>Consultoria para prestação de serviços de mão de obra com suporte e apoio técnico operacional para UG-PADEAM</t>
  </si>
  <si>
    <t>4.23</t>
  </si>
  <si>
    <t>4.24</t>
  </si>
  <si>
    <t>4.25</t>
  </si>
  <si>
    <t>4.26</t>
  </si>
  <si>
    <t>Estudos e Projetos para implantação de sistema de energia fotovoltaica nos CETI's</t>
  </si>
  <si>
    <t>Supervisão das obras de 06 CETI's de 12 salas</t>
  </si>
  <si>
    <t>Elaboração de projetos executivos e complementares para conclusão das obras e serviços do CETI do Município de Fonte Boa</t>
  </si>
  <si>
    <t>Elaboração de Projeto Executivo para reforma e adequação da sede da FUNTEC-AM</t>
  </si>
  <si>
    <t>4.22</t>
  </si>
  <si>
    <r>
      <t xml:space="preserve">Método 
</t>
    </r>
    <r>
      <rPr>
        <b/>
        <i/>
        <sz val="11"/>
        <color theme="0"/>
        <rFont val="Calibri"/>
        <family val="2"/>
      </rPr>
      <t>(Selecionar uma das Opções)</t>
    </r>
    <r>
      <rPr>
        <b/>
        <sz val="11"/>
        <color theme="0"/>
        <rFont val="Calibri"/>
        <family val="2"/>
      </rPr>
      <t>:*</t>
    </r>
  </si>
  <si>
    <t>C.I. Elisangela da Silva Bernardo</t>
  </si>
  <si>
    <t>Montante Estimado Licitação em R$:</t>
  </si>
  <si>
    <t>Obras de reforma e adaptação da sede da TV Cultura do Amazonas (FUNTEC)</t>
  </si>
  <si>
    <t>Abrange: 13 CETI's de 24 salas e 06 CETI's de 12 salas</t>
  </si>
  <si>
    <t>Aquisição de projetores para as Unidades Educacionais</t>
  </si>
  <si>
    <t>2.18</t>
  </si>
  <si>
    <t>2.19</t>
  </si>
  <si>
    <t>2.20</t>
  </si>
  <si>
    <t>2.21</t>
  </si>
  <si>
    <t>2.22</t>
  </si>
  <si>
    <t>2.23</t>
  </si>
  <si>
    <t>2.24</t>
  </si>
  <si>
    <t>Contrato Rescindido</t>
  </si>
  <si>
    <t>Reforma e adaptação dos espaços  administrativos da sede da SEDUC</t>
  </si>
  <si>
    <t>Construção de CETI 12, Obras remanescentes</t>
  </si>
  <si>
    <t>1.19</t>
  </si>
  <si>
    <t>1.20</t>
  </si>
  <si>
    <t>1.21</t>
  </si>
  <si>
    <t>Obra de drenagem no terreno para construção do CETI do  Município de Tabatinga (CP)</t>
  </si>
  <si>
    <t xml:space="preserve">Obras e equipamentos para implantação de sistema de energia fotovoltaica nos CETI's </t>
  </si>
  <si>
    <t>Aquisição de mobiliário e equipamentos para 03 CETI's</t>
  </si>
  <si>
    <t>01.01.028101.00010930.2018</t>
  </si>
  <si>
    <t>Aquisição de mobiliário e equipamentos sede  CEMEAM</t>
  </si>
  <si>
    <t>BRB-3923</t>
  </si>
  <si>
    <t>Aquisição de equipamentos de tecnologia da informação para as Unidades Educacionais do Estado</t>
  </si>
  <si>
    <t>Aquisição de material didático kit pedagógico para alunos e Professores das Escolas da Rede Estadual de Ensino do Amazonas</t>
  </si>
  <si>
    <t>Aquisição de Uniformes para os Alunos da Rede Estadual de Ensino do Amazonas</t>
  </si>
  <si>
    <t>Kit escolar fardamento</t>
  </si>
  <si>
    <t>Aquisição de serviços gráficos para UG-PADEAM</t>
  </si>
  <si>
    <t>BR-12011</t>
  </si>
  <si>
    <t>Consultoria para desenho de sistema de assessoria pedagógica permanente escolas  prioritárias</t>
  </si>
  <si>
    <t>BR-12006</t>
  </si>
  <si>
    <t>BR-12010</t>
  </si>
  <si>
    <t>Consultoria para avaliação do ensino mediado (CEMEAM-SEEPMT)</t>
  </si>
  <si>
    <t>01.01.040101.00000037.2018</t>
  </si>
  <si>
    <t>Consultoria para Implantação de sistema de assessoria pedagógica permanente escolas prioritárias</t>
  </si>
  <si>
    <t>Elaboração de Projetos Executivos para Implantação de 06 novos CETI's de 12 salas</t>
  </si>
  <si>
    <t>BR-12012</t>
  </si>
  <si>
    <t>BR-12036</t>
  </si>
  <si>
    <t>5.14</t>
  </si>
  <si>
    <t>5.15</t>
  </si>
  <si>
    <t>Desenho da avaliação de impacto pedagógico CEMEAM</t>
  </si>
  <si>
    <t>Mobiliario para a Rede Estadual de Ensino do Amazonas</t>
  </si>
  <si>
    <t>3.13</t>
  </si>
  <si>
    <t>Adequação dos espaços da sede da Unidade Gestora UG-PADEAM</t>
  </si>
  <si>
    <t>2.25</t>
  </si>
  <si>
    <t>INFORMAÇÃO PARA PREENCHIMENTO INICIAL DO PLANO DE AQUISIÇÕES (EM CURSO E/OU ÚLTIMO APRESENTADO)</t>
  </si>
  <si>
    <t>*: Campos obrigatorios</t>
  </si>
  <si>
    <t>1.22</t>
  </si>
  <si>
    <t xml:space="preserve">Aquisição de Kits tecnológicos para implantação dos 150 pontos de acesso CEMEAM </t>
  </si>
  <si>
    <r>
      <t xml:space="preserve">Aquisição de mobiliário e equipamentos para </t>
    </r>
    <r>
      <rPr>
        <sz val="11"/>
        <rFont val="Calibri"/>
        <family val="2"/>
        <scheme val="minor"/>
      </rPr>
      <t xml:space="preserve"> 150 pontos de acesso CEMEAM</t>
    </r>
  </si>
  <si>
    <t>Aquisição de 300 microcomputadores para a SEDUC</t>
  </si>
  <si>
    <t>Equipamentos tecnológicos para TV Cultura do Amazonas (FUNTEC)</t>
  </si>
  <si>
    <t>Abrange os CETIs do Programa e escolas da rede Estadual</t>
  </si>
  <si>
    <t xml:space="preserve">CÂMERA  WEBCAM HD, IMPRESSORA </t>
  </si>
  <si>
    <t xml:space="preserve">MICROFONE, ESTABILIZADOR  NO BREAK, ARMÁRIO DE AÇO </t>
  </si>
  <si>
    <t xml:space="preserve">Contratação de Empresa para Comunicação das Ações da UG-PADEAM. </t>
  </si>
  <si>
    <t xml:space="preserve">Serviços Especializados na área de Comunicação Social com Gerenciamento de Redes Sociais. </t>
  </si>
  <si>
    <t>C1</t>
  </si>
  <si>
    <t>C2</t>
  </si>
  <si>
    <t>C3</t>
  </si>
  <si>
    <t>3.14</t>
  </si>
  <si>
    <t>Sistema de Avaliação do Desempenho Educacional do Amazonas - SADEAM 2020</t>
  </si>
  <si>
    <t>BR-3854</t>
  </si>
  <si>
    <t>BR-3827</t>
  </si>
  <si>
    <t>Sistema Nacinal -SN</t>
  </si>
  <si>
    <t>BR-3897</t>
  </si>
  <si>
    <t>Construção de CETI 9  - Cessão de Direitos  (TC) 001/2019</t>
  </si>
  <si>
    <t>BRB-3922</t>
  </si>
  <si>
    <t>BRB-3938</t>
  </si>
  <si>
    <t>Movenort (CP 006/2018)</t>
  </si>
  <si>
    <t>Peg Comércio  (CP 006/2018)</t>
  </si>
  <si>
    <t>Cecil Concord  (CP 006/2018)</t>
  </si>
  <si>
    <t>2 e 3</t>
  </si>
  <si>
    <t>Microcomputador e Notebook [MALIBU COMERCIAL LTDA] CT 055/2018</t>
  </si>
  <si>
    <t>BR12009</t>
  </si>
  <si>
    <t>BRA-6668</t>
  </si>
  <si>
    <t>BRB3949</t>
  </si>
  <si>
    <t>L.F.C LIMA CT 022/2019</t>
  </si>
  <si>
    <t>BRA-6669</t>
  </si>
  <si>
    <t>2.26</t>
  </si>
  <si>
    <t>Hospedagem, suporte e manutenção SIGPRO/PADEAM</t>
  </si>
  <si>
    <t>BR12008</t>
  </si>
  <si>
    <t>BRB3950</t>
  </si>
  <si>
    <t>BR-11973</t>
  </si>
  <si>
    <t>CENPEC CT 134/2016</t>
  </si>
  <si>
    <t>MEMVAVMEM CT 137/2016</t>
  </si>
  <si>
    <t>MEMVAVMEM CT 136/2016</t>
  </si>
  <si>
    <t>MATHEMA CT 037/2018</t>
  </si>
  <si>
    <t>BR11973</t>
  </si>
  <si>
    <t>BRB-3614</t>
  </si>
  <si>
    <t>BR12033</t>
  </si>
  <si>
    <t>Aquisição de Kits VSAT para implantação de 150 pontos de acesso CEMEAM</t>
  </si>
  <si>
    <t>Aquisição de mobiliário e equipamentos para  150 pontos de acesso CEMEAM</t>
  </si>
  <si>
    <t>Aquisição de sistemas operacionais para 150 pontos de acesso CEMEAM</t>
  </si>
  <si>
    <t>Consultoria para Implantar proposta de oferta do ensino médio em tempo integral</t>
  </si>
  <si>
    <t>Aquisições Estações de Trabalho: Computadores</t>
  </si>
  <si>
    <t>Utensilios de cozinha (incluindo kit merenda) para a Rede Estadual de Ensino do Amazonas</t>
  </si>
  <si>
    <t>Consultoria para implantação do projeto reforço e correção de fluxo escolar</t>
  </si>
  <si>
    <t>01.01.040101.00000036.2018</t>
  </si>
  <si>
    <t xml:space="preserve">Implantação do ambiente multi-instrucional na Rede Estadual de Ensino do Amazonas   </t>
  </si>
  <si>
    <t>3.15</t>
  </si>
  <si>
    <t>Implantação do projeto de correção de fluxo escolar</t>
  </si>
  <si>
    <t>ADM</t>
  </si>
  <si>
    <t>011.20749/2016</t>
  </si>
  <si>
    <t>PLANO DE AQUISIÇÕES (PA)</t>
  </si>
  <si>
    <t>Aquisição de kits tecnológicos, materiais laboratoriais, materiais paradidáticos (livros), equipamentos laboratoriais, impressora 3D, licença de software e capacitação continuada a distância e presencial para implantação de projeto de ambiente de recursos multi-instrucionais</t>
  </si>
  <si>
    <t>4.27</t>
  </si>
  <si>
    <t>4.28</t>
  </si>
  <si>
    <t>Seleção Direta (SD)</t>
  </si>
  <si>
    <t>Total Consultoria Individual</t>
  </si>
  <si>
    <t>Total Consultoria Firmas</t>
  </si>
  <si>
    <t>Total Serviços que não são de consultoria</t>
  </si>
  <si>
    <t>Total de Bens</t>
  </si>
  <si>
    <t>Total de Obras</t>
  </si>
  <si>
    <t>Total Consultoria (Firma e Individual)</t>
  </si>
  <si>
    <t>Tota do Plano de Aquisições</t>
  </si>
  <si>
    <t>Consultoria especializada para implementação de modelo de gestão na educação pública do Amazonas para melhoria dos indicadores educacionais</t>
  </si>
  <si>
    <t>Atualizado por: Consultoria Planejamento</t>
  </si>
  <si>
    <t>MICROCOMPUTADOR [CP 03/2019] CT 002/2020</t>
  </si>
  <si>
    <t>TV,  [CP 03/2019] CT 002/2020</t>
  </si>
  <si>
    <t>Computador tipo Servidor de Rede, Nobreak, Sistema Operacional de Rede, Rack e Path Panel [ JHONE TORRES DE OLIVEIRA LTDA]</t>
  </si>
  <si>
    <t>Móveis escritório [MOVENORTE] CT 036/2019</t>
  </si>
  <si>
    <t>Computador de rede de dados com solução integrada de roteamento e segurança, Switch. [Servix]</t>
  </si>
  <si>
    <t>Computador de rede de dados com solução integrada de roteamento e segurança, Switch. [Blockbit]</t>
  </si>
  <si>
    <t xml:space="preserve">Aquisição de Materiais e Equipamentos de Enfermaria, Gabinete Odotológico, Material Esportivo e Instrumentos Musicais para CETIs </t>
  </si>
  <si>
    <t xml:space="preserve">Município de Urucará </t>
  </si>
  <si>
    <t>Aquisição de Materiais e Instrumentos Musicais (FANFARRA E SALA DE MÚSICA)</t>
  </si>
  <si>
    <t>Município de Benjamim Constant, Município de Nova Olinda do Norte e Município de Lábrea</t>
  </si>
  <si>
    <t>2.27</t>
  </si>
  <si>
    <t xml:space="preserve">Consultorias para apoio técnico especializado ao Programa </t>
  </si>
  <si>
    <t>Encerramento do Programa</t>
  </si>
  <si>
    <t>Aquisição de mobiliário e equipamentos CETI's  4, 5, 6, 7, 8, 9, 10, 11 e 12</t>
  </si>
  <si>
    <t>2.28</t>
  </si>
  <si>
    <t>2.29</t>
  </si>
  <si>
    <t>Ações de Combate ao COVIDE-19 CD 01/2020 - CT 020/2020: PV COMERCIO ATACADISTA DE MAQUINAS E EQUIPAMENTOS EIRELI</t>
  </si>
  <si>
    <t>Ações de Combate ao COVIDE-19 CD 01/2020 - CT 021/2020: PRIMECARE COMERCIO DE MEDICAMENTOS E MATERIAIS HOSPITALARES EIREL</t>
  </si>
  <si>
    <t>Ações de Combate ao COVIDE-19 CD 01/2020 - CT CT 022/2020: MÁRCIA DIAS TRIBUZY</t>
  </si>
  <si>
    <t>Consultoria individual para prestação de serviços de apoio e assessoramento técnico em aspectos de planejamento à UGP</t>
  </si>
  <si>
    <t>Consultoria individual para prestação de serviços de apoio e assessoramento técnico especializado em aspectos financeiros e contábeis  à  UGP</t>
  </si>
  <si>
    <r>
      <t xml:space="preserve">Aquisição de materiais para combate ao COVIDE-19: </t>
    </r>
    <r>
      <rPr>
        <sz val="12"/>
        <rFont val="Calibri"/>
        <family val="2"/>
        <scheme val="minor"/>
      </rPr>
      <t>Máscara N95 descartável, Máscara N95 descartável com respirador</t>
    </r>
  </si>
  <si>
    <r>
      <t xml:space="preserve">Aquisição de materiais para combate ao COVIDE-19: </t>
    </r>
    <r>
      <rPr>
        <sz val="12"/>
        <rFont val="Calibri"/>
        <family val="2"/>
        <scheme val="minor"/>
      </rPr>
      <t xml:space="preserve"> luva de procedimento,  Avental Descartável, Touca Turbante e Sapatilha Descartável</t>
    </r>
  </si>
  <si>
    <r>
      <t>Aquisição de materiais para combate ao COVIDE-19: Álcool etilico 70</t>
    </r>
    <r>
      <rPr>
        <vertAlign val="superscript"/>
        <sz val="12"/>
        <rFont val="Calibri"/>
        <family val="2"/>
        <scheme val="minor"/>
      </rPr>
      <t>0</t>
    </r>
    <r>
      <rPr>
        <sz val="12"/>
        <rFont val="Calibri"/>
        <family val="2"/>
        <scheme val="minor"/>
      </rPr>
      <t xml:space="preserve"> Gl, Máscara descartável 3 camadas</t>
    </r>
  </si>
  <si>
    <t>Aquisição de materiais EPIs  para combate ao COVIDE-19</t>
  </si>
  <si>
    <t>CT 027/2020</t>
  </si>
  <si>
    <t>CT 011/2020</t>
  </si>
  <si>
    <t>Atualizado em: 30/11/2020</t>
  </si>
  <si>
    <t>Atualização: 08</t>
  </si>
  <si>
    <t>Taxa de Câmbio:  USD$1,0000 = R$5,0000</t>
  </si>
  <si>
    <t>Kit escolar material didático: Aluno, Professor e Escola (GRAFISA) CT 001/2020</t>
  </si>
  <si>
    <t>Aquisição de materiais EPIs  para combate ao COVIDE-20</t>
  </si>
  <si>
    <t>Aquisição de materiais EPIs  para combate ao COVIDE-21</t>
  </si>
  <si>
    <t>Ações de Combate ao COVIDE-19 CP 02/2020 - TC 030/2020 - Márcia Dias Tribuzy</t>
  </si>
  <si>
    <t>Ações de Combate ao COVIDE-20 CP 02/2020 - TC 031/2020 - VR Serviços (Verônica Vital Rodrigues)</t>
  </si>
  <si>
    <t>Ações de Combate ao COVIDE-21  CP 02/2020 - TC 032/2020 - SG Comércio e Serviços</t>
  </si>
  <si>
    <t xml:space="preserve">Aquisição de materiais e insumos para proteção, prevenção e combate a disseminação do virus COVID-19 no processo de retorno das aulas presenciais da rede estadual de educação do Amazonas Máscara de tecido, protetor facial, álcool em gel, álcool líquido, sabonete líquido, papel toalha, dispenser para álcool, dispenser para sabonete líquido, dispenser para papel toalha, totem para álcool em gel, tapete sanitizante, termômetro, luva e avental. </t>
  </si>
  <si>
    <t>LPN 003/2020 -TC 064/2020 - Nilcatex</t>
  </si>
  <si>
    <t>LPN 003/2020 -TC 065/2020 - A P Sarubbi</t>
  </si>
  <si>
    <t>LPN 003/2020 -TC 066/2020 - Márcia Tribuzy</t>
  </si>
  <si>
    <t>LPN 003/2020 -TC 067/2020 - Suprimed</t>
  </si>
  <si>
    <t>LPN 003/2020 -TC 068/2020 - Primecare</t>
  </si>
  <si>
    <t>LPN 003/2020 -TC 069/2020 - DK Serviços</t>
  </si>
  <si>
    <t>UFJF CT 090/2016</t>
  </si>
  <si>
    <t>PRODAM CT 054/2017</t>
  </si>
  <si>
    <t>03 veículos F ALVES DE OLIVEIRA  CT 039/2018</t>
  </si>
  <si>
    <t>TRANSVERSAL  UFJF CT 083/2019</t>
  </si>
  <si>
    <t>PILAR CONSTRUÇÃO CIVIL LTDA CT 037/2019</t>
  </si>
  <si>
    <t>incluíndo a reforma dos espaços administrativos da sede da SEDUC CT 078/2018</t>
  </si>
  <si>
    <t>DELOIDE CT038/2018</t>
  </si>
  <si>
    <t>PRODAM CT 091/2016</t>
  </si>
  <si>
    <t>BOREAU VERITAS  CT  016/2018</t>
  </si>
  <si>
    <t>CENPEC 063/2018</t>
  </si>
  <si>
    <t xml:space="preserve">CT 132/2016 </t>
  </si>
  <si>
    <t>CT 034/2019  TOLEDO</t>
  </si>
  <si>
    <t>Cidade de Manaus TOLEDO CONSULTORIA E PROJETOS – LTDA CD 03/2019 CT 025/2019</t>
  </si>
  <si>
    <t>Consultoria para elaboração de planejamento de gestão educacional</t>
  </si>
  <si>
    <t>INNOVATE CT 037/2020</t>
  </si>
  <si>
    <t>C.I. Ricardo Alexandre Hardt CT 064/2016</t>
  </si>
  <si>
    <t>C.I. Customização SIGPRO - Jandira Virginia Fernandes e Silva CT 087/2016</t>
  </si>
  <si>
    <t>C.I. Marcelo Estevão Valente de Albuquerque Coelho CT 062/206</t>
  </si>
  <si>
    <t>C.I. Marcelo Estevão Valente de Albuquerque Coelho CT 179/2016</t>
  </si>
  <si>
    <t>C.I. Marcos Rafhael Bezerra Azevedo CT 063/2016</t>
  </si>
  <si>
    <t>C.I. Maderson da Rocha Furtado CT 013/2019</t>
  </si>
  <si>
    <t>C.I. Iolanda Lobo Pereira CT 035/2019</t>
  </si>
  <si>
    <t>C.I. Iolanda Lobo Pereira CT 058/2020</t>
  </si>
  <si>
    <t xml:space="preserve">C.I. Maderson da Rocha Furtado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</si>
</sst>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 #,##0.00_-;_-* &quot;-&quot;??_-;_-@_-"/>
    <numFmt numFmtId="167" formatCode="_-* #,##0.0000_-;\-* #,##0.0000_-;_-* &quot;-&quot;??_-;_-@_-"/>
    <numFmt numFmtId="168" formatCode="_-* #,##0.00000_-;\-* #,##0.00000_-;_-* &quot;-&quot;?????_-;_-@_-"/>
    <numFmt numFmtId="169" formatCode="_-* #,##0.00_-;\-* #,##0.00_-;_-* &quot;-&quot;?????_-;_-@_-"/>
    <numFmt numFmtId="170" formatCode="_-* #,##0.000_-;\-* #,##0.000_-;_-* &quot;-&quot;??_-;_-@_-"/>
  </numFmts>
  <fonts count="53" x14ac:knownFonts="1">
    <font>
      <sz val="11"/>
      <color theme="1"/>
      <name val="Calibri"/>
      <family val="2"/>
      <scheme val="minor"/>
    </font>
    <font>
      <sz val="10"/>
      <name val="Arial"/>
      <family val="2"/>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name val="Calibri"/>
      <family val="2"/>
      <scheme val="minor"/>
    </font>
    <font>
      <b/>
      <sz val="12"/>
      <color indexed="9"/>
      <name val="Calibri"/>
      <family val="2"/>
      <scheme val="minor"/>
    </font>
    <font>
      <sz val="10"/>
      <color indexed="9"/>
      <name val="Calibri"/>
      <family val="2"/>
      <scheme val="minor"/>
    </font>
    <font>
      <b/>
      <sz val="10"/>
      <color indexed="9"/>
      <name val="Calibri"/>
      <family val="2"/>
      <scheme val="minor"/>
    </font>
    <font>
      <b/>
      <sz val="10"/>
      <name val="Calibri"/>
      <family val="2"/>
      <scheme val="minor"/>
    </font>
    <font>
      <b/>
      <sz val="11"/>
      <name val="Calibri"/>
      <family val="2"/>
      <scheme val="minor"/>
    </font>
    <font>
      <sz val="11"/>
      <color theme="0"/>
      <name val="Calibri"/>
      <family val="2"/>
      <scheme val="minor"/>
    </font>
    <font>
      <sz val="11"/>
      <color theme="1"/>
      <name val="Times New Roman"/>
      <family val="1"/>
    </font>
    <font>
      <sz val="10"/>
      <color theme="0"/>
      <name val="Calibri"/>
      <family val="2"/>
      <scheme val="minor"/>
    </font>
    <font>
      <sz val="14"/>
      <color theme="0"/>
      <name val="Calibri"/>
      <family val="2"/>
      <scheme val="minor"/>
    </font>
    <font>
      <sz val="10"/>
      <color theme="1"/>
      <name val="Calibri"/>
      <family val="2"/>
      <scheme val="minor"/>
    </font>
    <font>
      <b/>
      <sz val="10"/>
      <color theme="1"/>
      <name val="Calibri"/>
      <family val="2"/>
      <scheme val="minor"/>
    </font>
    <font>
      <sz val="11"/>
      <color theme="1"/>
      <name val="Calibri"/>
      <family val="2"/>
      <scheme val="minor"/>
    </font>
    <font>
      <b/>
      <sz val="12"/>
      <color theme="0"/>
      <name val="Calibri"/>
      <family val="2"/>
      <scheme val="minor"/>
    </font>
    <font>
      <b/>
      <sz val="10"/>
      <color theme="0"/>
      <name val="Calibri"/>
      <family val="2"/>
      <scheme val="minor"/>
    </font>
    <font>
      <b/>
      <sz val="11"/>
      <color indexed="9"/>
      <name val="Calibri"/>
      <family val="2"/>
      <scheme val="minor"/>
    </font>
    <font>
      <sz val="11"/>
      <name val="Calibri"/>
      <family val="2"/>
    </font>
    <font>
      <sz val="11"/>
      <color rgb="FFFF0000"/>
      <name val="Calibri"/>
      <family val="2"/>
      <scheme val="minor"/>
    </font>
    <font>
      <sz val="11"/>
      <name val="Calibri"/>
      <family val="2"/>
      <scheme val="minor"/>
    </font>
    <font>
      <b/>
      <sz val="14"/>
      <color theme="0"/>
      <name val="Calibri"/>
      <family val="2"/>
      <scheme val="minor"/>
    </font>
    <font>
      <b/>
      <sz val="14"/>
      <color indexed="9"/>
      <name val="Calibri"/>
      <family val="2"/>
      <scheme val="minor"/>
    </font>
    <font>
      <b/>
      <i/>
      <sz val="11"/>
      <color indexed="9"/>
      <name val="Calibri"/>
      <family val="2"/>
    </font>
    <font>
      <b/>
      <sz val="11"/>
      <color theme="0"/>
      <name val="Calibri"/>
      <family val="2"/>
      <scheme val="minor"/>
    </font>
    <font>
      <b/>
      <i/>
      <sz val="11"/>
      <color theme="0"/>
      <name val="Calibri"/>
      <family val="2"/>
    </font>
    <font>
      <b/>
      <sz val="11"/>
      <color theme="0"/>
      <name val="Calibri"/>
      <family val="2"/>
    </font>
    <font>
      <sz val="11"/>
      <name val="Arial"/>
      <family val="2"/>
    </font>
    <font>
      <sz val="12"/>
      <name val="Calibri"/>
      <family val="2"/>
      <scheme val="minor"/>
    </font>
    <font>
      <b/>
      <sz val="11"/>
      <color rgb="FFFF0000"/>
      <name val="Calibri"/>
      <family val="2"/>
      <scheme val="minor"/>
    </font>
    <font>
      <b/>
      <sz val="12"/>
      <name val="Calibri"/>
      <family val="2"/>
      <scheme val="minor"/>
    </font>
    <font>
      <b/>
      <sz val="14"/>
      <color rgb="FFFF0000"/>
      <name val="Calibri"/>
      <family val="2"/>
      <scheme val="minor"/>
    </font>
    <font>
      <b/>
      <sz val="11"/>
      <color theme="1"/>
      <name val="Calibri"/>
      <family val="2"/>
      <scheme val="minor"/>
    </font>
    <font>
      <sz val="10"/>
      <color rgb="FFFF0000"/>
      <name val="Arial"/>
      <family val="2"/>
    </font>
    <font>
      <vertAlign val="superscript"/>
      <sz val="12"/>
      <name val="Calibri"/>
      <family val="2"/>
      <scheme val="minor"/>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FFFF"/>
        <bgColor rgb="FF000000"/>
      </patternFill>
    </fill>
    <fill>
      <patternFill patternType="solid">
        <fgColor theme="3"/>
        <bgColor indexed="64"/>
      </patternFill>
    </fill>
    <fill>
      <patternFill patternType="solid">
        <fgColor rgb="FFFFFFCC"/>
        <bgColor indexed="64"/>
      </patternFill>
    </fill>
    <fill>
      <patternFill patternType="solid">
        <fgColor rgb="FFFFFF00"/>
        <bgColor indexed="64"/>
      </patternFill>
    </fill>
    <fill>
      <patternFill patternType="solid">
        <fgColor rgb="FFF8F8F8"/>
        <bgColor indexed="64"/>
      </patternFill>
    </fill>
  </fills>
  <borders count="3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right style="thin">
        <color indexed="64"/>
      </right>
      <top/>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s>
  <cellStyleXfs count="50">
    <xf numFmtId="0" fontId="0" fillId="0" borderId="0"/>
    <xf numFmtId="0" fontId="1"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5" fillId="3" borderId="0" applyNumberFormat="0" applyBorder="0" applyAlignment="0" applyProtection="0"/>
    <xf numFmtId="0" fontId="6" fillId="20" borderId="1" applyNumberFormat="0" applyAlignment="0" applyProtection="0"/>
    <xf numFmtId="0" fontId="7" fillId="21" borderId="2" applyNumberFormat="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3" fillId="7" borderId="1" applyNumberFormat="0" applyAlignment="0" applyProtection="0"/>
    <xf numFmtId="0" fontId="14" fillId="0" borderId="6" applyNumberFormat="0" applyFill="0" applyAlignment="0" applyProtection="0"/>
    <xf numFmtId="0" fontId="15" fillId="22" borderId="0" applyNumberFormat="0" applyBorder="0" applyAlignment="0" applyProtection="0"/>
    <xf numFmtId="0" fontId="2" fillId="0" borderId="0"/>
    <xf numFmtId="0" fontId="2" fillId="23" borderId="7" applyNumberFormat="0" applyFont="0" applyAlignment="0" applyProtection="0"/>
    <xf numFmtId="0" fontId="16" fillId="20" borderId="8" applyNumberFormat="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0" borderId="0" applyNumberFormat="0" applyFill="0" applyBorder="0" applyAlignment="0" applyProtection="0"/>
    <xf numFmtId="164" fontId="32" fillId="0" borderId="0" applyFont="0" applyFill="0" applyBorder="0" applyAlignment="0" applyProtection="0"/>
    <xf numFmtId="9" fontId="32" fillId="0" borderId="0" applyFont="0" applyFill="0" applyBorder="0" applyAlignment="0" applyProtection="0"/>
    <xf numFmtId="0" fontId="32" fillId="0" borderId="0"/>
    <xf numFmtId="0" fontId="1" fillId="0" borderId="0"/>
    <xf numFmtId="0" fontId="1" fillId="0" borderId="0"/>
    <xf numFmtId="0" fontId="1" fillId="0" borderId="0"/>
  </cellStyleXfs>
  <cellXfs count="192">
    <xf numFmtId="0" fontId="0" fillId="0" borderId="0" xfId="0"/>
    <xf numFmtId="0" fontId="2" fillId="0" borderId="0" xfId="38"/>
    <xf numFmtId="0" fontId="2" fillId="0" borderId="0" xfId="38"/>
    <xf numFmtId="0" fontId="0" fillId="0" borderId="0" xfId="0"/>
    <xf numFmtId="0" fontId="0" fillId="0" borderId="0" xfId="0"/>
    <xf numFmtId="0" fontId="0" fillId="0" borderId="0" xfId="0"/>
    <xf numFmtId="0" fontId="0" fillId="0" borderId="0" xfId="0"/>
    <xf numFmtId="4" fontId="0" fillId="0" borderId="0" xfId="0" applyNumberFormat="1"/>
    <xf numFmtId="10" fontId="0" fillId="0" borderId="0" xfId="0" applyNumberFormat="1"/>
    <xf numFmtId="0" fontId="20" fillId="0" borderId="0" xfId="38" applyFont="1" applyFill="1" applyBorder="1" applyAlignment="1">
      <alignment vertical="center" wrapText="1"/>
    </xf>
    <xf numFmtId="4" fontId="20" fillId="0" borderId="0" xfId="38" applyNumberFormat="1" applyFont="1" applyFill="1" applyBorder="1" applyAlignment="1">
      <alignment vertical="center" wrapText="1"/>
    </xf>
    <xf numFmtId="10" fontId="20" fillId="0" borderId="0" xfId="38" applyNumberFormat="1" applyFont="1" applyFill="1" applyBorder="1" applyAlignment="1">
      <alignment vertical="center" wrapText="1"/>
    </xf>
    <xf numFmtId="0" fontId="20" fillId="0" borderId="10" xfId="1" applyFont="1" applyFill="1" applyBorder="1" applyAlignment="1">
      <alignment vertical="center" wrapText="1"/>
    </xf>
    <xf numFmtId="0" fontId="27" fillId="0" borderId="0" xfId="0" applyFont="1" applyAlignment="1">
      <alignment horizontal="justify" vertical="center"/>
    </xf>
    <xf numFmtId="0" fontId="20" fillId="0" borderId="11" xfId="1" applyFont="1" applyFill="1" applyBorder="1" applyAlignment="1">
      <alignment vertical="center" wrapText="1"/>
    </xf>
    <xf numFmtId="0" fontId="20" fillId="0" borderId="12" xfId="1" applyFont="1" applyFill="1" applyBorder="1" applyAlignment="1">
      <alignment vertical="center" wrapText="1"/>
    </xf>
    <xf numFmtId="0" fontId="20" fillId="0" borderId="13" xfId="1" applyFont="1" applyFill="1" applyBorder="1" applyAlignment="1">
      <alignment vertical="center" wrapText="1"/>
    </xf>
    <xf numFmtId="0" fontId="20" fillId="0" borderId="21" xfId="1" applyFont="1" applyFill="1" applyBorder="1" applyAlignment="1">
      <alignment vertical="center" wrapText="1"/>
    </xf>
    <xf numFmtId="0" fontId="0" fillId="0" borderId="0" xfId="0" applyFill="1"/>
    <xf numFmtId="0" fontId="22" fillId="0" borderId="0" xfId="38" applyFont="1" applyFill="1" applyBorder="1" applyAlignment="1">
      <alignment horizontal="left" vertical="center" wrapText="1"/>
    </xf>
    <xf numFmtId="0" fontId="22" fillId="0" borderId="17" xfId="38" applyFont="1" applyFill="1" applyBorder="1" applyAlignment="1">
      <alignment horizontal="left" vertical="center" wrapText="1"/>
    </xf>
    <xf numFmtId="0" fontId="30" fillId="0" borderId="0" xfId="0" applyFont="1"/>
    <xf numFmtId="0" fontId="30" fillId="0" borderId="11" xfId="0" applyFont="1" applyBorder="1" applyAlignment="1">
      <alignment horizontal="left" vertical="center" wrapText="1"/>
    </xf>
    <xf numFmtId="0" fontId="30" fillId="0" borderId="24" xfId="0" applyFont="1" applyBorder="1" applyAlignment="1">
      <alignment horizontal="left" vertical="center" wrapText="1"/>
    </xf>
    <xf numFmtId="0" fontId="30" fillId="0" borderId="17" xfId="0" applyFont="1" applyFill="1" applyBorder="1" applyAlignment="1">
      <alignment horizontal="left" vertical="center" wrapText="1"/>
    </xf>
    <xf numFmtId="0" fontId="30" fillId="0" borderId="0" xfId="0" applyFont="1" applyFill="1" applyBorder="1" applyAlignment="1">
      <alignment horizontal="left" vertical="center" wrapText="1"/>
    </xf>
    <xf numFmtId="0" fontId="30" fillId="0" borderId="0" xfId="0" applyFont="1" applyFill="1"/>
    <xf numFmtId="0" fontId="30" fillId="0" borderId="25" xfId="0" applyFont="1" applyBorder="1" applyAlignment="1">
      <alignment horizontal="left" vertical="center" wrapText="1"/>
    </xf>
    <xf numFmtId="0" fontId="30" fillId="0" borderId="13" xfId="0" applyFont="1" applyFill="1" applyBorder="1" applyAlignment="1">
      <alignment horizontal="left" vertical="center" wrapText="1"/>
    </xf>
    <xf numFmtId="0" fontId="20" fillId="0" borderId="13" xfId="0" applyFont="1" applyBorder="1"/>
    <xf numFmtId="0" fontId="28" fillId="0" borderId="0" xfId="0" applyFont="1" applyFill="1" applyBorder="1" applyAlignment="1">
      <alignment horizontal="center" vertical="center" wrapText="1"/>
    </xf>
    <xf numFmtId="0" fontId="20" fillId="0" borderId="0" xfId="1" applyFont="1" applyFill="1" applyBorder="1" applyAlignment="1">
      <alignment vertical="center" wrapText="1"/>
    </xf>
    <xf numFmtId="164" fontId="20" fillId="0" borderId="0" xfId="38" applyNumberFormat="1" applyFont="1" applyFill="1" applyBorder="1" applyAlignment="1">
      <alignment vertical="center" wrapText="1"/>
    </xf>
    <xf numFmtId="0" fontId="2" fillId="0" borderId="0" xfId="38" applyFill="1"/>
    <xf numFmtId="164" fontId="0" fillId="0" borderId="0" xfId="0" applyNumberFormat="1"/>
    <xf numFmtId="164" fontId="0" fillId="0" borderId="0" xfId="44" applyFont="1"/>
    <xf numFmtId="0" fontId="28" fillId="26" borderId="22" xfId="0" applyFont="1" applyFill="1" applyBorder="1" applyAlignment="1">
      <alignment horizontal="center" vertical="center"/>
    </xf>
    <xf numFmtId="0" fontId="22" fillId="26" borderId="23" xfId="38" applyFont="1" applyFill="1" applyBorder="1" applyAlignment="1">
      <alignment horizontal="left" vertical="center" wrapText="1"/>
    </xf>
    <xf numFmtId="0" fontId="22" fillId="26" borderId="18" xfId="38" applyFont="1" applyFill="1" applyBorder="1" applyAlignment="1">
      <alignment horizontal="left" vertical="center" wrapText="1"/>
    </xf>
    <xf numFmtId="0" fontId="22" fillId="26" borderId="19" xfId="38" applyFont="1" applyFill="1" applyBorder="1" applyAlignment="1">
      <alignment horizontal="left" vertical="center" wrapText="1"/>
    </xf>
    <xf numFmtId="0" fontId="22" fillId="26" borderId="14" xfId="38" applyFont="1" applyFill="1" applyBorder="1" applyAlignment="1">
      <alignment horizontal="left" vertical="center" wrapText="1"/>
    </xf>
    <xf numFmtId="0" fontId="22" fillId="26" borderId="0" xfId="38" applyFont="1" applyFill="1" applyBorder="1" applyAlignment="1">
      <alignment horizontal="left" vertical="center" wrapText="1"/>
    </xf>
    <xf numFmtId="0" fontId="37" fillId="0" borderId="0" xfId="0" applyFont="1"/>
    <xf numFmtId="0" fontId="20" fillId="0" borderId="0" xfId="38" applyFont="1" applyFill="1"/>
    <xf numFmtId="14" fontId="36" fillId="0" borderId="10" xfId="48" applyNumberFormat="1" applyFont="1" applyFill="1" applyBorder="1" applyAlignment="1">
      <alignment horizontal="center" vertical="center" wrapText="1"/>
    </xf>
    <xf numFmtId="0" fontId="38" fillId="0" borderId="10" xfId="38" applyFont="1" applyFill="1" applyBorder="1" applyAlignment="1">
      <alignment vertical="center" wrapText="1"/>
    </xf>
    <xf numFmtId="0" fontId="38" fillId="0" borderId="10" xfId="38" applyFont="1" applyFill="1" applyBorder="1" applyAlignment="1">
      <alignment horizontal="center" vertical="center" wrapText="1"/>
    </xf>
    <xf numFmtId="49" fontId="38" fillId="0" borderId="10" xfId="38" applyNumberFormat="1" applyFont="1" applyFill="1" applyBorder="1" applyAlignment="1">
      <alignment horizontal="center" vertical="center" wrapText="1"/>
    </xf>
    <xf numFmtId="164" fontId="38" fillId="0" borderId="10" xfId="38" applyNumberFormat="1" applyFont="1" applyFill="1" applyBorder="1" applyAlignment="1">
      <alignment horizontal="center" vertical="center" wrapText="1"/>
    </xf>
    <xf numFmtId="4" fontId="38" fillId="0" borderId="10" xfId="38" applyNumberFormat="1" applyFont="1" applyFill="1" applyBorder="1" applyAlignment="1">
      <alignment vertical="center" wrapText="1"/>
    </xf>
    <xf numFmtId="164" fontId="38" fillId="0" borderId="10" xfId="44" applyFont="1" applyFill="1" applyBorder="1" applyAlignment="1">
      <alignment vertical="center" wrapText="1"/>
    </xf>
    <xf numFmtId="10" fontId="38" fillId="0" borderId="10" xfId="38" applyNumberFormat="1" applyFont="1" applyFill="1" applyBorder="1" applyAlignment="1">
      <alignment vertical="center" wrapText="1"/>
    </xf>
    <xf numFmtId="14" fontId="38" fillId="0" borderId="10" xfId="38" applyNumberFormat="1" applyFont="1" applyFill="1" applyBorder="1" applyAlignment="1">
      <alignment horizontal="center" vertical="center" wrapText="1"/>
    </xf>
    <xf numFmtId="14" fontId="38" fillId="0" borderId="10" xfId="0" applyNumberFormat="1" applyFont="1" applyFill="1" applyBorder="1" applyAlignment="1">
      <alignment horizontal="center" vertical="center" wrapText="1"/>
    </xf>
    <xf numFmtId="164" fontId="38" fillId="0" borderId="10" xfId="44" applyFont="1" applyFill="1" applyBorder="1" applyAlignment="1">
      <alignment horizontal="center" vertical="center" wrapText="1"/>
    </xf>
    <xf numFmtId="164" fontId="38" fillId="0" borderId="10" xfId="44" applyNumberFormat="1" applyFont="1" applyFill="1" applyBorder="1" applyAlignment="1">
      <alignment horizontal="center" vertical="center" wrapText="1"/>
    </xf>
    <xf numFmtId="164" fontId="38" fillId="0" borderId="10" xfId="38" applyNumberFormat="1" applyFont="1" applyFill="1" applyBorder="1" applyAlignment="1">
      <alignment vertical="center" wrapText="1"/>
    </xf>
    <xf numFmtId="164" fontId="37" fillId="0" borderId="10" xfId="44" applyFont="1" applyFill="1" applyBorder="1" applyAlignment="1">
      <alignment vertical="center" wrapText="1"/>
    </xf>
    <xf numFmtId="14" fontId="38" fillId="0" borderId="10" xfId="38" applyNumberFormat="1" applyFont="1" applyFill="1" applyBorder="1" applyAlignment="1">
      <alignment vertical="center" wrapText="1"/>
    </xf>
    <xf numFmtId="0" fontId="28" fillId="26" borderId="27" xfId="0" applyFont="1" applyFill="1" applyBorder="1" applyAlignment="1">
      <alignment horizontal="center" vertical="center"/>
    </xf>
    <xf numFmtId="0" fontId="38" fillId="0" borderId="10" xfId="38" applyFont="1" applyFill="1" applyBorder="1" applyAlignment="1">
      <alignment vertical="center"/>
    </xf>
    <xf numFmtId="0" fontId="38" fillId="0" borderId="0" xfId="38" applyFont="1" applyFill="1" applyBorder="1" applyAlignment="1">
      <alignment vertical="center" wrapText="1"/>
    </xf>
    <xf numFmtId="3" fontId="36" fillId="0" borderId="10" xfId="0" applyNumberFormat="1" applyFont="1" applyFill="1" applyBorder="1" applyAlignment="1" applyProtection="1">
      <alignment horizontal="left" vertical="center" wrapText="1"/>
      <protection locked="0"/>
    </xf>
    <xf numFmtId="14" fontId="36" fillId="0" borderId="10" xfId="38" applyNumberFormat="1" applyFont="1" applyFill="1" applyBorder="1" applyAlignment="1">
      <alignment horizontal="center" vertical="center" wrapText="1"/>
    </xf>
    <xf numFmtId="3" fontId="38" fillId="0" borderId="10" xfId="38" applyNumberFormat="1" applyFont="1" applyFill="1" applyBorder="1" applyAlignment="1">
      <alignment horizontal="center" vertical="center" wrapText="1"/>
    </xf>
    <xf numFmtId="0" fontId="36" fillId="0" borderId="10" xfId="0" applyFont="1" applyFill="1" applyBorder="1" applyAlignment="1">
      <alignment horizontal="center" vertical="center"/>
    </xf>
    <xf numFmtId="164" fontId="36" fillId="0" borderId="10" xfId="0" applyNumberFormat="1" applyFont="1" applyFill="1" applyBorder="1" applyAlignment="1">
      <alignment horizontal="center" vertical="center"/>
    </xf>
    <xf numFmtId="164" fontId="38" fillId="0" borderId="10" xfId="44" applyNumberFormat="1" applyFont="1" applyFill="1" applyBorder="1" applyAlignment="1">
      <alignment vertical="center" wrapText="1"/>
    </xf>
    <xf numFmtId="14" fontId="36" fillId="0" borderId="10" xfId="0" applyNumberFormat="1" applyFont="1" applyFill="1" applyBorder="1" applyAlignment="1">
      <alignment horizontal="center" vertical="center"/>
    </xf>
    <xf numFmtId="0" fontId="38" fillId="24" borderId="10" xfId="38" applyFont="1" applyFill="1" applyBorder="1" applyAlignment="1">
      <alignment horizontal="center" vertical="center" wrapText="1"/>
    </xf>
    <xf numFmtId="164" fontId="38" fillId="24" borderId="10" xfId="44" applyFont="1" applyFill="1" applyBorder="1" applyAlignment="1">
      <alignment vertical="center" wrapText="1"/>
    </xf>
    <xf numFmtId="10" fontId="38" fillId="24" borderId="10" xfId="38" applyNumberFormat="1" applyFont="1" applyFill="1" applyBorder="1" applyAlignment="1">
      <alignment vertical="center" wrapText="1"/>
    </xf>
    <xf numFmtId="14" fontId="36" fillId="25" borderId="10" xfId="38" applyNumberFormat="1" applyFont="1" applyFill="1" applyBorder="1" applyAlignment="1">
      <alignment horizontal="center" vertical="center" wrapText="1"/>
    </xf>
    <xf numFmtId="14" fontId="36" fillId="25" borderId="10" xfId="0" applyNumberFormat="1" applyFont="1" applyFill="1" applyBorder="1" applyAlignment="1">
      <alignment horizontal="center" vertical="center"/>
    </xf>
    <xf numFmtId="0" fontId="38" fillId="0" borderId="10" xfId="48" applyFont="1" applyFill="1" applyBorder="1" applyAlignment="1">
      <alignment vertical="center" wrapText="1"/>
    </xf>
    <xf numFmtId="10" fontId="38" fillId="0" borderId="10" xfId="45" applyNumberFormat="1" applyFont="1" applyFill="1" applyBorder="1" applyAlignment="1">
      <alignment vertical="center" wrapText="1"/>
    </xf>
    <xf numFmtId="14" fontId="36" fillId="0" borderId="10" xfId="49" applyNumberFormat="1" applyFont="1" applyFill="1" applyBorder="1" applyAlignment="1">
      <alignment horizontal="center" vertical="center" wrapText="1"/>
    </xf>
    <xf numFmtId="14" fontId="38" fillId="0" borderId="10" xfId="44" applyNumberFormat="1" applyFont="1" applyFill="1" applyBorder="1" applyAlignment="1">
      <alignment horizontal="center" vertical="center" wrapText="1"/>
    </xf>
    <xf numFmtId="0" fontId="38" fillId="0" borderId="10" xfId="44" applyNumberFormat="1" applyFont="1" applyFill="1" applyBorder="1" applyAlignment="1">
      <alignment horizontal="center" vertical="center" wrapText="1"/>
    </xf>
    <xf numFmtId="0" fontId="0" fillId="0" borderId="0" xfId="0" applyFont="1"/>
    <xf numFmtId="10" fontId="38" fillId="0" borderId="0" xfId="38" applyNumberFormat="1" applyFont="1" applyFill="1" applyBorder="1" applyAlignment="1">
      <alignment vertical="center" wrapText="1"/>
    </xf>
    <xf numFmtId="164" fontId="38" fillId="0" borderId="0" xfId="38" applyNumberFormat="1" applyFont="1" applyFill="1" applyBorder="1" applyAlignment="1">
      <alignment vertical="center" wrapText="1"/>
    </xf>
    <xf numFmtId="0" fontId="45" fillId="0" borderId="0" xfId="38" applyFont="1"/>
    <xf numFmtId="164" fontId="38" fillId="0" borderId="10" xfId="44" applyFont="1" applyFill="1" applyBorder="1" applyAlignment="1">
      <alignment horizontal="left" vertical="center" wrapText="1"/>
    </xf>
    <xf numFmtId="168" fontId="38" fillId="0" borderId="10" xfId="44" applyNumberFormat="1" applyFont="1" applyFill="1" applyBorder="1" applyAlignment="1">
      <alignment vertical="center" wrapText="1"/>
    </xf>
    <xf numFmtId="167" fontId="38" fillId="0" borderId="10" xfId="44" applyNumberFormat="1" applyFont="1" applyFill="1" applyBorder="1" applyAlignment="1">
      <alignment vertical="center" wrapText="1"/>
    </xf>
    <xf numFmtId="0" fontId="38" fillId="0" borderId="10" xfId="38" applyFont="1" applyBorder="1" applyAlignment="1">
      <alignment vertical="center"/>
    </xf>
    <xf numFmtId="0" fontId="38" fillId="0" borderId="10" xfId="0" applyFont="1" applyFill="1" applyBorder="1" applyAlignment="1">
      <alignment horizontal="left" vertical="center" wrapText="1"/>
    </xf>
    <xf numFmtId="0" fontId="38" fillId="0" borderId="10" xfId="38" applyNumberFormat="1" applyFont="1" applyFill="1" applyBorder="1" applyAlignment="1">
      <alignment vertical="center" wrapText="1"/>
    </xf>
    <xf numFmtId="0" fontId="26" fillId="0" borderId="0" xfId="0" applyFont="1" applyFill="1"/>
    <xf numFmtId="4" fontId="0" fillId="0" borderId="0" xfId="0" applyNumberFormat="1" applyFill="1"/>
    <xf numFmtId="10" fontId="0" fillId="0" borderId="0" xfId="0" applyNumberFormat="1" applyFill="1"/>
    <xf numFmtId="0" fontId="48" fillId="0" borderId="0" xfId="0" applyFont="1" applyAlignment="1">
      <alignment horizontal="left" vertical="center"/>
    </xf>
    <xf numFmtId="0" fontId="49" fillId="0" borderId="0" xfId="0" applyFont="1" applyFill="1" applyAlignment="1">
      <alignment horizontal="left" vertical="center"/>
    </xf>
    <xf numFmtId="49" fontId="38" fillId="0" borderId="10" xfId="38" applyNumberFormat="1" applyFont="1" applyFill="1" applyBorder="1" applyAlignment="1">
      <alignment horizontal="center" vertical="center" wrapText="1"/>
    </xf>
    <xf numFmtId="49" fontId="38" fillId="0" borderId="10" xfId="38" applyNumberFormat="1" applyFont="1" applyFill="1" applyBorder="1" applyAlignment="1">
      <alignment horizontal="center" vertical="center" wrapText="1"/>
    </xf>
    <xf numFmtId="4" fontId="23" fillId="26" borderId="10" xfId="38" applyNumberFormat="1" applyFont="1" applyFill="1" applyBorder="1" applyAlignment="1">
      <alignment horizontal="center" vertical="center" wrapText="1"/>
    </xf>
    <xf numFmtId="0" fontId="47" fillId="26" borderId="10" xfId="38" applyFont="1" applyFill="1" applyBorder="1" applyAlignment="1">
      <alignment horizontal="center" vertical="center" wrapText="1"/>
    </xf>
    <xf numFmtId="4" fontId="35" fillId="26" borderId="10" xfId="38" applyNumberFormat="1" applyFont="1" applyFill="1" applyBorder="1" applyAlignment="1">
      <alignment horizontal="center" vertical="center" wrapText="1"/>
    </xf>
    <xf numFmtId="10" fontId="35" fillId="26" borderId="10" xfId="38" applyNumberFormat="1" applyFont="1" applyFill="1" applyBorder="1" applyAlignment="1">
      <alignment horizontal="center" vertical="center" wrapText="1"/>
    </xf>
    <xf numFmtId="0" fontId="35" fillId="26" borderId="10" xfId="38" applyFont="1" applyFill="1" applyBorder="1" applyAlignment="1">
      <alignment horizontal="center" vertical="center" wrapText="1"/>
    </xf>
    <xf numFmtId="170" fontId="38" fillId="0" borderId="10" xfId="44" applyNumberFormat="1" applyFont="1" applyFill="1" applyBorder="1" applyAlignment="1">
      <alignment vertical="center" wrapText="1"/>
    </xf>
    <xf numFmtId="0" fontId="38" fillId="0" borderId="10" xfId="48" applyFont="1" applyFill="1" applyBorder="1" applyAlignment="1">
      <alignment horizontal="center" vertical="center" wrapText="1"/>
    </xf>
    <xf numFmtId="10" fontId="38" fillId="0" borderId="10" xfId="48" applyNumberFormat="1" applyFont="1" applyFill="1" applyBorder="1" applyAlignment="1">
      <alignment vertical="center" wrapText="1"/>
    </xf>
    <xf numFmtId="169" fontId="38" fillId="0" borderId="10" xfId="44" applyNumberFormat="1" applyFont="1" applyFill="1" applyBorder="1" applyAlignment="1">
      <alignment vertical="center" wrapText="1"/>
    </xf>
    <xf numFmtId="164" fontId="46" fillId="0" borderId="10" xfId="44" applyFont="1" applyFill="1" applyBorder="1" applyAlignment="1" applyProtection="1">
      <alignment horizontal="center" vertical="center"/>
      <protection locked="0"/>
    </xf>
    <xf numFmtId="4" fontId="34" fillId="26" borderId="10" xfId="38" applyNumberFormat="1" applyFont="1" applyFill="1" applyBorder="1" applyAlignment="1">
      <alignment horizontal="center" vertical="center" wrapText="1"/>
    </xf>
    <xf numFmtId="0" fontId="42" fillId="26" borderId="10" xfId="38" applyFont="1" applyFill="1" applyBorder="1" applyAlignment="1">
      <alignment horizontal="left" vertical="center" wrapText="1"/>
    </xf>
    <xf numFmtId="0" fontId="42" fillId="26" borderId="10" xfId="38" applyFont="1" applyFill="1" applyBorder="1" applyAlignment="1">
      <alignment horizontal="center" vertical="center" wrapText="1"/>
    </xf>
    <xf numFmtId="4" fontId="42" fillId="26" borderId="10" xfId="38" applyNumberFormat="1" applyFont="1" applyFill="1" applyBorder="1" applyAlignment="1">
      <alignment horizontal="center" vertical="center" wrapText="1"/>
    </xf>
    <xf numFmtId="10" fontId="42" fillId="26" borderId="10" xfId="38" applyNumberFormat="1" applyFont="1" applyFill="1" applyBorder="1" applyAlignment="1">
      <alignment horizontal="center" vertical="center" wrapText="1"/>
    </xf>
    <xf numFmtId="49" fontId="38" fillId="0" borderId="10" xfId="38" applyNumberFormat="1" applyFont="1" applyFill="1" applyBorder="1" applyAlignment="1">
      <alignment vertical="center" wrapText="1"/>
    </xf>
    <xf numFmtId="164" fontId="37" fillId="0" borderId="10" xfId="38" applyNumberFormat="1" applyFont="1" applyFill="1" applyBorder="1" applyAlignment="1">
      <alignment horizontal="center" vertical="center" wrapText="1"/>
    </xf>
    <xf numFmtId="164" fontId="37" fillId="0" borderId="10" xfId="44" applyFont="1" applyFill="1" applyBorder="1" applyAlignment="1">
      <alignment horizontal="center" vertical="center" wrapText="1"/>
    </xf>
    <xf numFmtId="164" fontId="37" fillId="0" borderId="10" xfId="44" applyNumberFormat="1" applyFont="1" applyFill="1" applyBorder="1" applyAlignment="1">
      <alignment horizontal="center" vertical="center" wrapText="1"/>
    </xf>
    <xf numFmtId="0" fontId="20" fillId="0" borderId="10" xfId="48" applyFont="1" applyFill="1" applyBorder="1" applyAlignment="1">
      <alignment vertical="center" wrapText="1"/>
    </xf>
    <xf numFmtId="164" fontId="38" fillId="28" borderId="10" xfId="44" applyFont="1" applyFill="1" applyBorder="1" applyAlignment="1">
      <alignment vertical="center" wrapText="1"/>
    </xf>
    <xf numFmtId="0" fontId="26" fillId="26" borderId="0" xfId="0" applyFont="1" applyFill="1"/>
    <xf numFmtId="0" fontId="39" fillId="26" borderId="0" xfId="0" applyFont="1" applyFill="1" applyAlignment="1">
      <alignment horizontal="justify" vertical="center"/>
    </xf>
    <xf numFmtId="0" fontId="0" fillId="26" borderId="0" xfId="0" applyFill="1"/>
    <xf numFmtId="0" fontId="39" fillId="26" borderId="0" xfId="0" applyFont="1" applyFill="1" applyAlignment="1">
      <alignment horizontal="left" vertical="center"/>
    </xf>
    <xf numFmtId="0" fontId="37" fillId="26" borderId="0" xfId="0" applyFont="1" applyFill="1"/>
    <xf numFmtId="0" fontId="51" fillId="0" borderId="0" xfId="38" applyFont="1"/>
    <xf numFmtId="164" fontId="38" fillId="27" borderId="10" xfId="44" applyFont="1" applyFill="1" applyBorder="1" applyAlignment="1">
      <alignment vertical="center" wrapText="1"/>
    </xf>
    <xf numFmtId="10" fontId="46" fillId="0" borderId="10" xfId="45" applyNumberFormat="1" applyFont="1" applyFill="1" applyBorder="1" applyAlignment="1">
      <alignment horizontal="right" vertical="center"/>
    </xf>
    <xf numFmtId="4" fontId="0" fillId="0" borderId="0" xfId="0" applyNumberFormat="1" applyAlignment="1">
      <alignment horizontal="left"/>
    </xf>
    <xf numFmtId="164" fontId="0" fillId="0" borderId="0" xfId="44" applyFont="1" applyAlignment="1">
      <alignment horizontal="left"/>
    </xf>
    <xf numFmtId="0" fontId="46" fillId="0" borderId="10" xfId="0" applyFont="1" applyFill="1" applyBorder="1" applyAlignment="1">
      <alignment horizontal="left" vertical="center" wrapText="1"/>
    </xf>
    <xf numFmtId="164" fontId="46" fillId="0" borderId="10" xfId="48" applyNumberFormat="1" applyFont="1" applyFill="1" applyBorder="1" applyAlignment="1">
      <alignment horizontal="left" vertical="center" wrapText="1"/>
    </xf>
    <xf numFmtId="0" fontId="25" fillId="0" borderId="0" xfId="38" applyFont="1" applyFill="1" applyBorder="1" applyAlignment="1">
      <alignment horizontal="right" vertical="center" wrapText="1"/>
    </xf>
    <xf numFmtId="4" fontId="25" fillId="0" borderId="0" xfId="38" applyNumberFormat="1" applyFont="1" applyFill="1" applyBorder="1" applyAlignment="1">
      <alignment vertical="center" wrapText="1"/>
    </xf>
    <xf numFmtId="4" fontId="25" fillId="0" borderId="0" xfId="38" applyNumberFormat="1" applyFont="1" applyFill="1" applyBorder="1" applyAlignment="1">
      <alignment horizontal="right" vertical="center" wrapText="1"/>
    </xf>
    <xf numFmtId="164" fontId="25" fillId="0" borderId="0" xfId="44" applyFont="1" applyFill="1" applyBorder="1" applyAlignment="1">
      <alignment vertical="center" wrapText="1"/>
    </xf>
    <xf numFmtId="164" fontId="25" fillId="0" borderId="0" xfId="38" applyNumberFormat="1" applyFont="1" applyFill="1" applyBorder="1" applyAlignment="1">
      <alignment vertical="center" wrapText="1"/>
    </xf>
    <xf numFmtId="0" fontId="25" fillId="0" borderId="0" xfId="1" applyFont="1" applyBorder="1" applyAlignment="1" applyProtection="1">
      <alignment horizontal="right"/>
    </xf>
    <xf numFmtId="0" fontId="50" fillId="0" borderId="0" xfId="0" applyFont="1"/>
    <xf numFmtId="164" fontId="50" fillId="0" borderId="0" xfId="0" applyNumberFormat="1" applyFont="1"/>
    <xf numFmtId="0" fontId="50" fillId="0" borderId="0" xfId="0" applyFont="1" applyAlignment="1">
      <alignment horizontal="right"/>
    </xf>
    <xf numFmtId="164" fontId="0" fillId="0" borderId="0" xfId="44" applyFont="1" applyAlignment="1"/>
    <xf numFmtId="0" fontId="38" fillId="0" borderId="16" xfId="38" applyFont="1" applyFill="1" applyBorder="1" applyAlignment="1">
      <alignment horizontal="center" vertical="center" wrapText="1"/>
    </xf>
    <xf numFmtId="0" fontId="38" fillId="0" borderId="16" xfId="38" applyFont="1" applyFill="1" applyBorder="1" applyAlignment="1">
      <alignment horizontal="left" vertical="center" wrapText="1"/>
    </xf>
    <xf numFmtId="0" fontId="38" fillId="0" borderId="10" xfId="38" applyFont="1" applyFill="1" applyBorder="1" applyAlignment="1">
      <alignment horizontal="left" vertical="center" wrapText="1"/>
    </xf>
    <xf numFmtId="10" fontId="38" fillId="0" borderId="16" xfId="38" applyNumberFormat="1" applyFont="1" applyFill="1" applyBorder="1" applyAlignment="1">
      <alignment horizontal="left" vertical="center" wrapText="1"/>
    </xf>
    <xf numFmtId="14" fontId="36" fillId="0" borderId="16" xfId="49" applyNumberFormat="1" applyFont="1" applyFill="1" applyBorder="1" applyAlignment="1">
      <alignment horizontal="center" vertical="center" wrapText="1"/>
    </xf>
    <xf numFmtId="14" fontId="36" fillId="0" borderId="16" xfId="48" applyNumberFormat="1" applyFont="1" applyFill="1" applyBorder="1" applyAlignment="1">
      <alignment horizontal="center" vertical="center" wrapText="1"/>
    </xf>
    <xf numFmtId="0" fontId="37" fillId="0" borderId="0" xfId="0" applyFont="1" applyFill="1"/>
    <xf numFmtId="0" fontId="36" fillId="0" borderId="10" xfId="38" applyFont="1" applyFill="1" applyBorder="1" applyAlignment="1">
      <alignment vertical="center" wrapText="1"/>
    </xf>
    <xf numFmtId="49" fontId="46" fillId="0" borderId="10" xfId="48" applyNumberFormat="1" applyFont="1" applyFill="1" applyBorder="1" applyAlignment="1">
      <alignment horizontal="left" vertical="center" wrapText="1"/>
    </xf>
    <xf numFmtId="0" fontId="38" fillId="0" borderId="0" xfId="0" applyFont="1" applyFill="1"/>
    <xf numFmtId="0" fontId="38" fillId="0" borderId="0" xfId="0" applyFont="1"/>
    <xf numFmtId="0" fontId="38" fillId="0" borderId="10" xfId="0" applyFont="1" applyFill="1" applyBorder="1" applyAlignment="1">
      <alignment wrapText="1"/>
    </xf>
    <xf numFmtId="0" fontId="38" fillId="0" borderId="16" xfId="38" applyFont="1" applyFill="1" applyBorder="1" applyAlignment="1">
      <alignment horizontal="center" vertical="center" wrapText="1"/>
    </xf>
    <xf numFmtId="0" fontId="38" fillId="29" borderId="10" xfId="38" applyFont="1" applyFill="1" applyBorder="1" applyAlignment="1">
      <alignment horizontal="center" vertical="center" wrapText="1"/>
    </xf>
    <xf numFmtId="0" fontId="24" fillId="0" borderId="15" xfId="1" applyFont="1" applyFill="1" applyBorder="1" applyAlignment="1">
      <alignment horizontal="center" vertical="center" wrapText="1"/>
    </xf>
    <xf numFmtId="0" fontId="35" fillId="26" borderId="10" xfId="38" applyFont="1" applyFill="1" applyBorder="1" applyAlignment="1">
      <alignment horizontal="center" vertical="center" wrapText="1"/>
    </xf>
    <xf numFmtId="0" fontId="42" fillId="26" borderId="10" xfId="38" applyFont="1" applyFill="1" applyBorder="1" applyAlignment="1">
      <alignment horizontal="center" vertical="center" wrapText="1"/>
    </xf>
    <xf numFmtId="0" fontId="38" fillId="0" borderId="16" xfId="38" applyFont="1" applyFill="1" applyBorder="1" applyAlignment="1">
      <alignment horizontal="center" vertical="center" wrapText="1"/>
    </xf>
    <xf numFmtId="0" fontId="38" fillId="0" borderId="21" xfId="38" applyFont="1" applyFill="1" applyBorder="1" applyAlignment="1">
      <alignment horizontal="center" vertical="center" wrapText="1"/>
    </xf>
    <xf numFmtId="49" fontId="38" fillId="0" borderId="10" xfId="38" applyNumberFormat="1" applyFont="1" applyFill="1" applyBorder="1" applyAlignment="1">
      <alignment horizontal="center" vertical="center" wrapText="1"/>
    </xf>
    <xf numFmtId="0" fontId="35" fillId="26" borderId="10" xfId="38" applyFont="1" applyFill="1" applyBorder="1" applyAlignment="1">
      <alignment horizontal="center" vertical="center"/>
    </xf>
    <xf numFmtId="49" fontId="38" fillId="0" borderId="28" xfId="38" applyNumberFormat="1" applyFont="1" applyFill="1" applyBorder="1" applyAlignment="1">
      <alignment horizontal="center" vertical="center" wrapText="1"/>
    </xf>
    <xf numFmtId="49" fontId="38" fillId="0" borderId="29" xfId="38" applyNumberFormat="1" applyFont="1" applyFill="1" applyBorder="1" applyAlignment="1">
      <alignment horizontal="center" vertical="center" wrapText="1"/>
    </xf>
    <xf numFmtId="0" fontId="38" fillId="0" borderId="15" xfId="38" applyFont="1" applyFill="1" applyBorder="1" applyAlignment="1">
      <alignment horizontal="center" vertical="center" wrapText="1"/>
    </xf>
    <xf numFmtId="0" fontId="42" fillId="26" borderId="10" xfId="38" applyFont="1" applyFill="1" applyBorder="1" applyAlignment="1">
      <alignment horizontal="center" vertical="center"/>
    </xf>
    <xf numFmtId="0" fontId="42" fillId="26" borderId="10" xfId="38" applyFont="1" applyFill="1" applyBorder="1" applyAlignment="1">
      <alignment horizontal="left" vertical="center" wrapText="1"/>
    </xf>
    <xf numFmtId="0" fontId="25" fillId="0" borderId="17" xfId="38" applyFont="1" applyFill="1" applyBorder="1" applyAlignment="1">
      <alignment horizontal="right" vertical="center" wrapText="1"/>
    </xf>
    <xf numFmtId="0" fontId="40" fillId="26" borderId="10" xfId="38" applyFont="1" applyFill="1" applyBorder="1" applyAlignment="1">
      <alignment horizontal="left" vertical="center" wrapText="1"/>
    </xf>
    <xf numFmtId="0" fontId="21" fillId="26" borderId="10" xfId="38" applyFont="1" applyFill="1" applyBorder="1" applyAlignment="1">
      <alignment horizontal="left" vertical="center" wrapText="1"/>
    </xf>
    <xf numFmtId="0" fontId="33" fillId="26" borderId="10" xfId="38" applyFont="1" applyFill="1" applyBorder="1" applyAlignment="1">
      <alignment horizontal="left" vertical="center" wrapText="1"/>
    </xf>
    <xf numFmtId="0" fontId="47" fillId="26" borderId="10" xfId="38" applyFont="1" applyFill="1" applyBorder="1" applyAlignment="1">
      <alignment horizontal="center" vertical="center" wrapText="1"/>
    </xf>
    <xf numFmtId="10" fontId="42" fillId="26" borderId="10" xfId="38" applyNumberFormat="1" applyFont="1" applyFill="1" applyBorder="1" applyAlignment="1">
      <alignment horizontal="center" vertical="center" wrapText="1"/>
    </xf>
    <xf numFmtId="0" fontId="46" fillId="0" borderId="16" xfId="0" applyFont="1" applyFill="1" applyBorder="1" applyAlignment="1">
      <alignment horizontal="left" vertical="center" wrapText="1"/>
    </xf>
    <xf numFmtId="0" fontId="46" fillId="0" borderId="15" xfId="0" applyFont="1" applyFill="1" applyBorder="1" applyAlignment="1">
      <alignment horizontal="left" vertical="center" wrapText="1"/>
    </xf>
    <xf numFmtId="0" fontId="46" fillId="0" borderId="21" xfId="0" applyFont="1" applyFill="1" applyBorder="1" applyAlignment="1">
      <alignment horizontal="left" vertical="center" wrapText="1"/>
    </xf>
    <xf numFmtId="0" fontId="26" fillId="26" borderId="26" xfId="0" applyFont="1" applyFill="1" applyBorder="1" applyAlignment="1">
      <alignment horizontal="center" vertical="center" wrapText="1"/>
    </xf>
    <xf numFmtId="0" fontId="29" fillId="26" borderId="0" xfId="0" applyFont="1" applyFill="1" applyAlignment="1">
      <alignment horizontal="left" vertical="center" wrapText="1"/>
    </xf>
    <xf numFmtId="0" fontId="31" fillId="0" borderId="16" xfId="0" applyFont="1" applyBorder="1" applyAlignment="1">
      <alignment horizontal="center" vertical="center" wrapText="1"/>
    </xf>
    <xf numFmtId="0" fontId="31" fillId="0" borderId="15" xfId="0" applyFont="1" applyBorder="1" applyAlignment="1">
      <alignment horizontal="center" vertical="center" wrapText="1"/>
    </xf>
    <xf numFmtId="0" fontId="31" fillId="0" borderId="21" xfId="0" applyFont="1" applyBorder="1" applyAlignment="1">
      <alignment horizontal="center" vertical="center" wrapText="1"/>
    </xf>
    <xf numFmtId="0" fontId="28" fillId="26" borderId="23" xfId="0" applyFont="1" applyFill="1" applyBorder="1" applyAlignment="1">
      <alignment horizontal="center" vertical="center"/>
    </xf>
    <xf numFmtId="0" fontId="28" fillId="26" borderId="19" xfId="0" applyFont="1" applyFill="1" applyBorder="1" applyAlignment="1">
      <alignment horizontal="center" vertical="center"/>
    </xf>
    <xf numFmtId="0" fontId="28" fillId="26" borderId="20" xfId="0" applyFont="1" applyFill="1" applyBorder="1" applyAlignment="1">
      <alignment horizontal="center" vertical="center"/>
    </xf>
    <xf numFmtId="0" fontId="28" fillId="26" borderId="16" xfId="0" applyFont="1" applyFill="1" applyBorder="1" applyAlignment="1">
      <alignment horizontal="center" vertical="center"/>
    </xf>
    <xf numFmtId="0" fontId="28" fillId="26" borderId="15" xfId="0" applyFont="1" applyFill="1" applyBorder="1" applyAlignment="1">
      <alignment horizontal="center" vertical="center"/>
    </xf>
    <xf numFmtId="0" fontId="28" fillId="26" borderId="21" xfId="0" applyFont="1" applyFill="1" applyBorder="1" applyAlignment="1">
      <alignment horizontal="center" vertical="center"/>
    </xf>
    <xf numFmtId="0" fontId="24" fillId="0" borderId="21" xfId="1" applyFont="1" applyFill="1" applyBorder="1" applyAlignment="1">
      <alignment horizontal="center" vertical="center" wrapText="1"/>
    </xf>
    <xf numFmtId="0" fontId="20" fillId="0" borderId="16" xfId="1" applyFont="1" applyFill="1" applyBorder="1" applyAlignment="1">
      <alignment vertical="center" wrapText="1"/>
    </xf>
    <xf numFmtId="0" fontId="0" fillId="0" borderId="15" xfId="0" applyBorder="1" applyAlignment="1">
      <alignment vertical="center" wrapText="1"/>
    </xf>
    <xf numFmtId="0" fontId="0" fillId="0" borderId="21" xfId="0" applyBorder="1" applyAlignment="1">
      <alignment vertical="center" wrapText="1"/>
    </xf>
    <xf numFmtId="0" fontId="28" fillId="26" borderId="23" xfId="0" applyFont="1" applyFill="1" applyBorder="1" applyAlignment="1">
      <alignment horizontal="center" vertical="center" wrapText="1"/>
    </xf>
    <xf numFmtId="0" fontId="28" fillId="26" borderId="19" xfId="0" applyFont="1" applyFill="1" applyBorder="1" applyAlignment="1">
      <alignment horizontal="center" vertical="center" wrapText="1"/>
    </xf>
    <xf numFmtId="0" fontId="28" fillId="26" borderId="20" xfId="0" applyFont="1" applyFill="1" applyBorder="1" applyAlignment="1">
      <alignment horizontal="center" vertical="center" wrapText="1"/>
    </xf>
  </cellXfs>
  <cellStyles count="50">
    <cellStyle name="20% - Accent1 2" xfId="2" xr:uid="{00000000-0005-0000-0000-000000000000}"/>
    <cellStyle name="20% - Accent2 2" xfId="3" xr:uid="{00000000-0005-0000-0000-000001000000}"/>
    <cellStyle name="20% - Accent3 2" xfId="4" xr:uid="{00000000-0005-0000-0000-000002000000}"/>
    <cellStyle name="20% - Accent4 2" xfId="5" xr:uid="{00000000-0005-0000-0000-000003000000}"/>
    <cellStyle name="20% - Accent5 2" xfId="6" xr:uid="{00000000-0005-0000-0000-000004000000}"/>
    <cellStyle name="20% - Accent6 2" xfId="7" xr:uid="{00000000-0005-0000-0000-000005000000}"/>
    <cellStyle name="40% - Accent1 2" xfId="8" xr:uid="{00000000-0005-0000-0000-000006000000}"/>
    <cellStyle name="40% - Accent2 2" xfId="9" xr:uid="{00000000-0005-0000-0000-000007000000}"/>
    <cellStyle name="40% - Accent3 2" xfId="10" xr:uid="{00000000-0005-0000-0000-000008000000}"/>
    <cellStyle name="40% - Accent4 2" xfId="11" xr:uid="{00000000-0005-0000-0000-000009000000}"/>
    <cellStyle name="40% - Accent5 2" xfId="12" xr:uid="{00000000-0005-0000-0000-00000A000000}"/>
    <cellStyle name="40% - Accent6 2" xfId="13" xr:uid="{00000000-0005-0000-0000-00000B000000}"/>
    <cellStyle name="60% - Accent1 2" xfId="14" xr:uid="{00000000-0005-0000-0000-00000C000000}"/>
    <cellStyle name="60% - Accent2 2" xfId="15" xr:uid="{00000000-0005-0000-0000-00000D000000}"/>
    <cellStyle name="60% - Accent3 2" xfId="16" xr:uid="{00000000-0005-0000-0000-00000E000000}"/>
    <cellStyle name="60% - Accent4 2" xfId="17" xr:uid="{00000000-0005-0000-0000-00000F000000}"/>
    <cellStyle name="60% - Accent5 2" xfId="18" xr:uid="{00000000-0005-0000-0000-000010000000}"/>
    <cellStyle name="60% - Accent6 2" xfId="19" xr:uid="{00000000-0005-0000-0000-000011000000}"/>
    <cellStyle name="Accent1 2" xfId="20" xr:uid="{00000000-0005-0000-0000-000012000000}"/>
    <cellStyle name="Accent2 2" xfId="21" xr:uid="{00000000-0005-0000-0000-000013000000}"/>
    <cellStyle name="Accent3 2" xfId="22" xr:uid="{00000000-0005-0000-0000-000014000000}"/>
    <cellStyle name="Accent4 2" xfId="23" xr:uid="{00000000-0005-0000-0000-000015000000}"/>
    <cellStyle name="Accent5 2" xfId="24" xr:uid="{00000000-0005-0000-0000-000016000000}"/>
    <cellStyle name="Accent6 2" xfId="25" xr:uid="{00000000-0005-0000-0000-000017000000}"/>
    <cellStyle name="Bad 2" xfId="26" xr:uid="{00000000-0005-0000-0000-000018000000}"/>
    <cellStyle name="Calculation 2" xfId="27" xr:uid="{00000000-0005-0000-0000-000019000000}"/>
    <cellStyle name="Check Cell 2" xfId="28" xr:uid="{00000000-0005-0000-0000-00001A000000}"/>
    <cellStyle name="Comma" xfId="44" builtinId="3"/>
    <cellStyle name="Explanatory Text 2" xfId="29" xr:uid="{00000000-0005-0000-0000-00001B000000}"/>
    <cellStyle name="Good 2" xfId="30" xr:uid="{00000000-0005-0000-0000-00001C000000}"/>
    <cellStyle name="Heading 1 2" xfId="31" xr:uid="{00000000-0005-0000-0000-00001D000000}"/>
    <cellStyle name="Heading 2 2" xfId="32" xr:uid="{00000000-0005-0000-0000-00001E000000}"/>
    <cellStyle name="Heading 3 2" xfId="33" xr:uid="{00000000-0005-0000-0000-00001F000000}"/>
    <cellStyle name="Heading 4 2" xfId="34" xr:uid="{00000000-0005-0000-0000-000020000000}"/>
    <cellStyle name="Input 2" xfId="35" xr:uid="{00000000-0005-0000-0000-000021000000}"/>
    <cellStyle name="Linked Cell 2" xfId="36" xr:uid="{00000000-0005-0000-0000-000022000000}"/>
    <cellStyle name="Neutral 2" xfId="37" xr:uid="{00000000-0005-0000-0000-000023000000}"/>
    <cellStyle name="Normal" xfId="0" builtinId="0"/>
    <cellStyle name="Normal 15" xfId="47" xr:uid="{00000000-0005-0000-0000-000025000000}"/>
    <cellStyle name="Normal 2" xfId="38" xr:uid="{00000000-0005-0000-0000-000026000000}"/>
    <cellStyle name="Normal 2 2 2" xfId="48" xr:uid="{00000000-0005-0000-0000-000027000000}"/>
    <cellStyle name="Normal 3" xfId="1" xr:uid="{00000000-0005-0000-0000-000028000000}"/>
    <cellStyle name="Normal 3 2" xfId="46" xr:uid="{00000000-0005-0000-0000-000029000000}"/>
    <cellStyle name="Normal 5" xfId="49" xr:uid="{00000000-0005-0000-0000-00002A000000}"/>
    <cellStyle name="Note 2" xfId="39" xr:uid="{00000000-0005-0000-0000-00002B000000}"/>
    <cellStyle name="Output 2" xfId="40" xr:uid="{00000000-0005-0000-0000-00002C000000}"/>
    <cellStyle name="Percent" xfId="45" builtinId="5"/>
    <cellStyle name="Title 2" xfId="41" xr:uid="{00000000-0005-0000-0000-00002E000000}"/>
    <cellStyle name="Total 2" xfId="42" xr:uid="{00000000-0005-0000-0000-00002F000000}"/>
    <cellStyle name="Warning Text 2" xfId="43" xr:uid="{00000000-0005-0000-0000-000031000000}"/>
  </cellStyles>
  <dxfs count="0"/>
  <tableStyles count="0" defaultTableStyle="TableStyleMedium9" defaultPivotStyle="PivotStyleLight16"/>
  <colors>
    <mruColors>
      <color rgb="FFF8F8F8"/>
      <color rgb="FFFFFFCC"/>
      <color rgb="FFDDDF91"/>
      <color rgb="FFEEF77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13" Type="http://schemas.openxmlformats.org/officeDocument/2006/relationships/customXml" Target="../customXml/item6.xml"/><Relationship Id="rId3" Type="http://schemas.openxmlformats.org/officeDocument/2006/relationships/externalLink" Target="externalLinks/externalLink1.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nsultoria/PA%20PEP%20POA%20BR-L1328%202021/MATRIZ%20PLANEJA%20BR-L1328%203011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triz "/>
      <sheetName val="Câmbio"/>
      <sheetName val="Menu"/>
      <sheetName val="Aditivos e Reajuste"/>
      <sheetName val="Calculos"/>
      <sheetName val="Plan1"/>
    </sheetNames>
    <sheetDataSet>
      <sheetData sheetId="0">
        <row r="15">
          <cell r="D15">
            <v>5698994.6914578294</v>
          </cell>
          <cell r="H15">
            <v>1</v>
          </cell>
        </row>
        <row r="16">
          <cell r="D16">
            <v>5277166.3079999993</v>
          </cell>
          <cell r="H16">
            <v>1</v>
          </cell>
        </row>
        <row r="17">
          <cell r="D17">
            <v>5362664.8460000046</v>
          </cell>
          <cell r="H17">
            <v>1</v>
          </cell>
        </row>
        <row r="18">
          <cell r="D18">
            <v>5204352.1119999997</v>
          </cell>
          <cell r="H18">
            <v>1</v>
          </cell>
        </row>
        <row r="19">
          <cell r="D19">
            <v>4295042.5820000004</v>
          </cell>
          <cell r="H19">
            <v>1</v>
          </cell>
        </row>
        <row r="20">
          <cell r="D20">
            <v>4774853.8855965789</v>
          </cell>
          <cell r="H20">
            <v>1</v>
          </cell>
        </row>
        <row r="21">
          <cell r="D21">
            <v>4614708.558334521</v>
          </cell>
          <cell r="H21">
            <v>0.9</v>
          </cell>
          <cell r="I21">
            <v>0.1</v>
          </cell>
        </row>
        <row r="22">
          <cell r="D22">
            <v>5261800.82</v>
          </cell>
          <cell r="H22">
            <v>1</v>
          </cell>
        </row>
        <row r="23">
          <cell r="D23">
            <v>893451.26</v>
          </cell>
          <cell r="H23">
            <v>1</v>
          </cell>
        </row>
        <row r="24">
          <cell r="D24">
            <v>4314629.7827693038</v>
          </cell>
          <cell r="H24">
            <v>1</v>
          </cell>
        </row>
        <row r="25">
          <cell r="D25">
            <v>4540615.1859762408</v>
          </cell>
          <cell r="H25">
            <v>0.8</v>
          </cell>
          <cell r="I25">
            <v>0.2</v>
          </cell>
        </row>
        <row r="26">
          <cell r="D26">
            <v>4849868.17920171</v>
          </cell>
          <cell r="H26">
            <v>1</v>
          </cell>
        </row>
        <row r="27">
          <cell r="D27">
            <v>1024637.9699999999</v>
          </cell>
          <cell r="H27">
            <v>1</v>
          </cell>
        </row>
        <row r="28">
          <cell r="D28">
            <v>3428876.7239881209</v>
          </cell>
          <cell r="H28">
            <v>1</v>
          </cell>
        </row>
        <row r="29">
          <cell r="D29">
            <v>4464477.471895461</v>
          </cell>
          <cell r="H29">
            <v>1</v>
          </cell>
        </row>
        <row r="30">
          <cell r="D30">
            <v>1145961.4839999997</v>
          </cell>
          <cell r="H30">
            <v>1.6E-2</v>
          </cell>
          <cell r="I30">
            <v>0.98399999999999999</v>
          </cell>
        </row>
        <row r="31">
          <cell r="D31">
            <v>4238957.8362589683</v>
          </cell>
          <cell r="H31">
            <v>1</v>
          </cell>
        </row>
        <row r="32">
          <cell r="D32">
            <v>40163.300000000003</v>
          </cell>
          <cell r="H32">
            <v>1</v>
          </cell>
        </row>
        <row r="33">
          <cell r="D33">
            <v>0</v>
          </cell>
          <cell r="H33">
            <v>1</v>
          </cell>
        </row>
        <row r="34">
          <cell r="D34">
            <v>457322.82000000007</v>
          </cell>
          <cell r="H34">
            <v>1</v>
          </cell>
        </row>
        <row r="35">
          <cell r="D35">
            <v>433246.25</v>
          </cell>
          <cell r="H35">
            <v>1</v>
          </cell>
        </row>
        <row r="36">
          <cell r="D36">
            <v>1060309.48</v>
          </cell>
          <cell r="H36">
            <v>1</v>
          </cell>
        </row>
        <row r="37">
          <cell r="D37">
            <v>1871855.25</v>
          </cell>
          <cell r="H37">
            <v>1</v>
          </cell>
        </row>
        <row r="38">
          <cell r="D38">
            <v>1352991.46</v>
          </cell>
          <cell r="H38">
            <v>1</v>
          </cell>
        </row>
        <row r="39">
          <cell r="D39">
            <v>470048.09400000004</v>
          </cell>
          <cell r="H39">
            <v>1</v>
          </cell>
        </row>
        <row r="45">
          <cell r="D45">
            <v>936243.46</v>
          </cell>
          <cell r="H45">
            <v>1</v>
          </cell>
        </row>
        <row r="48">
          <cell r="D48">
            <v>242337.85</v>
          </cell>
          <cell r="H48">
            <v>1</v>
          </cell>
        </row>
        <row r="50">
          <cell r="D50">
            <v>104537.89</v>
          </cell>
          <cell r="H50">
            <v>1</v>
          </cell>
        </row>
        <row r="53">
          <cell r="D53">
            <v>6875045.5999999996</v>
          </cell>
          <cell r="H53">
            <v>0.46</v>
          </cell>
          <cell r="I53">
            <v>0.54</v>
          </cell>
        </row>
        <row r="55">
          <cell r="D55">
            <v>77352.776000000013</v>
          </cell>
          <cell r="H55">
            <v>1</v>
          </cell>
          <cell r="I55">
            <v>0</v>
          </cell>
        </row>
        <row r="56">
          <cell r="H56">
            <v>1</v>
          </cell>
          <cell r="I56">
            <v>0</v>
          </cell>
        </row>
        <row r="57">
          <cell r="D57">
            <v>39748.160000000003</v>
          </cell>
        </row>
        <row r="58">
          <cell r="D58">
            <v>24886.91</v>
          </cell>
        </row>
        <row r="59">
          <cell r="D59">
            <v>30197.67</v>
          </cell>
        </row>
        <row r="61">
          <cell r="D61">
            <v>110383.94</v>
          </cell>
        </row>
        <row r="62">
          <cell r="D62">
            <v>2197.67</v>
          </cell>
        </row>
        <row r="63">
          <cell r="D63">
            <v>54050.84</v>
          </cell>
        </row>
        <row r="65">
          <cell r="D65">
            <v>637853.24</v>
          </cell>
        </row>
        <row r="66">
          <cell r="D66">
            <v>486911.84283582802</v>
          </cell>
        </row>
        <row r="67">
          <cell r="D67">
            <v>247809.85257543356</v>
          </cell>
        </row>
        <row r="68">
          <cell r="D68">
            <v>51193.87</v>
          </cell>
        </row>
        <row r="69">
          <cell r="D69">
            <v>119364.5</v>
          </cell>
        </row>
        <row r="70">
          <cell r="D70">
            <v>14347.26</v>
          </cell>
        </row>
        <row r="86">
          <cell r="D86">
            <v>304863.06</v>
          </cell>
        </row>
        <row r="89">
          <cell r="D89">
            <v>385748.96399999998</v>
          </cell>
        </row>
        <row r="90">
          <cell r="D90">
            <v>7665400</v>
          </cell>
          <cell r="H90">
            <v>0.05</v>
          </cell>
          <cell r="I90">
            <v>0.95</v>
          </cell>
        </row>
        <row r="92">
          <cell r="D92">
            <v>773864.77800000005</v>
          </cell>
        </row>
        <row r="93">
          <cell r="H93">
            <v>1</v>
          </cell>
          <cell r="I93">
            <v>0</v>
          </cell>
        </row>
        <row r="94">
          <cell r="D94">
            <v>507718.18200000003</v>
          </cell>
          <cell r="H94">
            <v>1</v>
          </cell>
        </row>
        <row r="96">
          <cell r="D96">
            <v>4671867.6400000006</v>
          </cell>
        </row>
        <row r="101">
          <cell r="I101">
            <v>0</v>
          </cell>
        </row>
        <row r="102">
          <cell r="D102">
            <v>964614.70200000005</v>
          </cell>
          <cell r="H102">
            <v>1</v>
          </cell>
        </row>
        <row r="103">
          <cell r="D103">
            <v>501113.424</v>
          </cell>
          <cell r="H103">
            <v>1</v>
          </cell>
        </row>
        <row r="104">
          <cell r="H104">
            <v>1</v>
          </cell>
        </row>
        <row r="105">
          <cell r="D105">
            <v>7841480.0760000004</v>
          </cell>
          <cell r="H105">
            <v>0.87774265945861729</v>
          </cell>
          <cell r="I105">
            <v>0.12225734054138276</v>
          </cell>
        </row>
        <row r="106">
          <cell r="D106">
            <v>3321932.3959999997</v>
          </cell>
        </row>
        <row r="107">
          <cell r="D107">
            <v>2768649.0060000001</v>
          </cell>
        </row>
        <row r="108">
          <cell r="D108">
            <v>258166.492</v>
          </cell>
        </row>
        <row r="109">
          <cell r="D109">
            <v>33355.300000000003</v>
          </cell>
        </row>
        <row r="110">
          <cell r="D110">
            <v>1939393.25</v>
          </cell>
        </row>
        <row r="111">
          <cell r="D111">
            <v>2415091.31</v>
          </cell>
          <cell r="H111">
            <v>1</v>
          </cell>
        </row>
        <row r="112">
          <cell r="D112">
            <v>378365.27</v>
          </cell>
          <cell r="H112">
            <v>1</v>
          </cell>
        </row>
        <row r="113">
          <cell r="D113">
            <v>93782.23</v>
          </cell>
        </row>
        <row r="114">
          <cell r="D114">
            <v>1599145.65</v>
          </cell>
          <cell r="H114">
            <v>1</v>
          </cell>
          <cell r="I114">
            <v>0</v>
          </cell>
        </row>
        <row r="120">
          <cell r="D120">
            <v>51607.473999999995</v>
          </cell>
        </row>
        <row r="121">
          <cell r="D121">
            <v>79512.168000000005</v>
          </cell>
        </row>
        <row r="122">
          <cell r="D122">
            <v>13725.37</v>
          </cell>
        </row>
        <row r="123">
          <cell r="D123">
            <v>9831.73</v>
          </cell>
          <cell r="H123">
            <v>1</v>
          </cell>
        </row>
        <row r="124">
          <cell r="D124">
            <v>26130.11</v>
          </cell>
          <cell r="H124">
            <v>1</v>
          </cell>
        </row>
        <row r="125">
          <cell r="D125">
            <v>14893.02</v>
          </cell>
          <cell r="H125">
            <v>1</v>
          </cell>
        </row>
        <row r="126">
          <cell r="D126">
            <v>45169.743999999999</v>
          </cell>
          <cell r="H126">
            <v>1</v>
          </cell>
        </row>
        <row r="128">
          <cell r="D128">
            <v>30039.09</v>
          </cell>
        </row>
        <row r="129">
          <cell r="D129">
            <v>37329.019999999997</v>
          </cell>
        </row>
        <row r="130">
          <cell r="D130">
            <v>3510498.9619999994</v>
          </cell>
          <cell r="H130">
            <v>0.66376258623716422</v>
          </cell>
          <cell r="I130">
            <v>0.33623741376283578</v>
          </cell>
        </row>
        <row r="132">
          <cell r="D132">
            <v>119675.34</v>
          </cell>
        </row>
        <row r="133">
          <cell r="D133">
            <v>2716.46</v>
          </cell>
        </row>
        <row r="134">
          <cell r="D134">
            <v>20278.68</v>
          </cell>
        </row>
        <row r="135">
          <cell r="D135">
            <v>20187.75</v>
          </cell>
        </row>
        <row r="136">
          <cell r="D136">
            <v>36515.765999999996</v>
          </cell>
        </row>
        <row r="137">
          <cell r="D137">
            <v>49091.502622000473</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175"/>
  <sheetViews>
    <sheetView tabSelected="1" view="pageBreakPreview" topLeftCell="B1" zoomScale="80" zoomScaleNormal="90" zoomScaleSheetLayoutView="80" workbookViewId="0">
      <selection activeCell="O157" sqref="O157"/>
    </sheetView>
  </sheetViews>
  <sheetFormatPr defaultRowHeight="14.5" x14ac:dyDescent="0.35"/>
  <cols>
    <col min="1" max="1" width="15" style="6" customWidth="1"/>
    <col min="2" max="2" width="14.54296875" customWidth="1"/>
    <col min="3" max="3" width="61.54296875" customWidth="1"/>
    <col min="4" max="4" width="46.7265625" customWidth="1"/>
    <col min="5" max="5" width="36.1796875" customWidth="1"/>
    <col min="6" max="6" width="19.26953125" customWidth="1"/>
    <col min="7" max="7" width="32.453125" customWidth="1"/>
    <col min="8" max="8" width="11.81640625" style="6" hidden="1" customWidth="1"/>
    <col min="9" max="9" width="21.81640625" style="7" customWidth="1"/>
    <col min="10" max="10" width="20.54296875" style="7" customWidth="1"/>
    <col min="11" max="11" width="20.81640625" style="8" customWidth="1"/>
    <col min="12" max="12" width="21.7265625" style="8" customWidth="1"/>
    <col min="13" max="13" width="17.7265625" style="8" customWidth="1"/>
    <col min="14" max="14" width="16.26953125" customWidth="1"/>
    <col min="15" max="15" width="16.54296875" customWidth="1"/>
    <col min="16" max="16" width="16.7265625" customWidth="1"/>
    <col min="17" max="17" width="16" customWidth="1"/>
    <col min="18" max="18" width="24" customWidth="1"/>
    <col min="19" max="19" width="13.1796875" style="6" customWidth="1"/>
    <col min="20" max="20" width="22" style="6" hidden="1" customWidth="1"/>
    <col min="21" max="21" width="30.1796875" style="6" customWidth="1"/>
    <col min="22" max="22" width="21.54296875" customWidth="1"/>
    <col min="23" max="23" width="8.7265625" customWidth="1"/>
    <col min="25" max="25" width="12.7265625" bestFit="1" customWidth="1"/>
    <col min="27" max="27" width="13.7265625" bestFit="1" customWidth="1"/>
  </cols>
  <sheetData>
    <row r="1" spans="1:25" s="6" customFormat="1" ht="25.5" customHeight="1" x14ac:dyDescent="0.35">
      <c r="B1" s="13"/>
      <c r="I1" s="7"/>
      <c r="J1" s="7"/>
      <c r="K1" s="8"/>
      <c r="L1" s="8"/>
      <c r="M1" s="8"/>
    </row>
    <row r="2" spans="1:25" s="6" customFormat="1" ht="24.75" customHeight="1" x14ac:dyDescent="0.35">
      <c r="A2" s="117"/>
      <c r="B2" s="118" t="s">
        <v>42</v>
      </c>
      <c r="C2" s="117"/>
      <c r="D2" s="117"/>
      <c r="E2" s="117"/>
      <c r="F2" s="119"/>
      <c r="I2" s="7"/>
      <c r="J2" s="7"/>
      <c r="K2" s="8"/>
      <c r="L2" s="8"/>
      <c r="M2" s="8"/>
    </row>
    <row r="3" spans="1:25" s="6" customFormat="1" ht="24.75" customHeight="1" x14ac:dyDescent="0.35">
      <c r="A3" s="117"/>
      <c r="B3" s="120" t="s">
        <v>93</v>
      </c>
      <c r="C3" s="117"/>
      <c r="D3" s="117"/>
      <c r="E3" s="117"/>
      <c r="F3" s="119"/>
      <c r="I3" s="7"/>
      <c r="J3" s="7"/>
      <c r="K3" s="8"/>
      <c r="L3" s="8"/>
      <c r="M3" s="8"/>
    </row>
    <row r="4" spans="1:25" s="6" customFormat="1" ht="24.75" customHeight="1" x14ac:dyDescent="0.35">
      <c r="A4" s="117"/>
      <c r="B4" s="120" t="s">
        <v>94</v>
      </c>
      <c r="C4" s="117"/>
      <c r="D4" s="120" t="s">
        <v>264</v>
      </c>
      <c r="E4" s="117"/>
      <c r="F4" s="119"/>
      <c r="I4" s="7"/>
      <c r="J4" s="7"/>
      <c r="K4" s="8"/>
      <c r="L4" s="8"/>
      <c r="M4" s="8"/>
    </row>
    <row r="5" spans="1:25" s="6" customFormat="1" ht="24.75" customHeight="1" x14ac:dyDescent="0.35">
      <c r="A5" s="117"/>
      <c r="B5" s="120" t="s">
        <v>427</v>
      </c>
      <c r="C5" s="117"/>
      <c r="D5" s="117"/>
      <c r="E5" s="117"/>
      <c r="F5" s="119"/>
      <c r="I5" s="7"/>
      <c r="J5" s="7"/>
      <c r="K5" s="8"/>
      <c r="L5" s="8"/>
      <c r="M5" s="8"/>
    </row>
    <row r="6" spans="1:25" s="6" customFormat="1" ht="24.75" customHeight="1" x14ac:dyDescent="0.35">
      <c r="A6" s="117"/>
      <c r="B6" s="120" t="s">
        <v>468</v>
      </c>
      <c r="C6" s="121"/>
      <c r="D6" s="117"/>
      <c r="E6" s="117"/>
      <c r="F6" s="119"/>
      <c r="I6" s="7"/>
      <c r="J6" s="7"/>
      <c r="K6" s="8"/>
      <c r="L6" s="8"/>
      <c r="M6" s="8"/>
    </row>
    <row r="7" spans="1:25" s="6" customFormat="1" ht="24.75" customHeight="1" x14ac:dyDescent="0.35">
      <c r="A7" s="117"/>
      <c r="B7" s="120" t="s">
        <v>469</v>
      </c>
      <c r="C7" s="117"/>
      <c r="D7" s="117"/>
      <c r="E7" s="117"/>
      <c r="F7" s="119"/>
      <c r="I7" s="7"/>
      <c r="J7" s="7"/>
      <c r="K7" s="8"/>
      <c r="L7" s="8"/>
      <c r="M7" s="8"/>
      <c r="Y7" s="35"/>
    </row>
    <row r="8" spans="1:25" s="6" customFormat="1" ht="24.75" customHeight="1" x14ac:dyDescent="0.35">
      <c r="A8" s="117"/>
      <c r="B8" s="120" t="s">
        <v>440</v>
      </c>
      <c r="C8" s="117"/>
      <c r="D8" s="117"/>
      <c r="E8" s="117"/>
      <c r="F8" s="119"/>
      <c r="I8" s="7"/>
      <c r="J8" s="7"/>
      <c r="K8" s="8"/>
      <c r="L8" s="8"/>
      <c r="M8" s="8"/>
    </row>
    <row r="9" spans="1:25" s="6" customFormat="1" ht="24.75" customHeight="1" x14ac:dyDescent="0.35">
      <c r="A9" s="117"/>
      <c r="B9" s="120" t="s">
        <v>470</v>
      </c>
      <c r="C9" s="117"/>
      <c r="D9" s="117"/>
      <c r="E9" s="117"/>
      <c r="F9" s="119"/>
      <c r="I9" s="7"/>
      <c r="J9" s="7"/>
      <c r="K9" s="8"/>
      <c r="L9" s="8"/>
      <c r="M9" s="8"/>
    </row>
    <row r="10" spans="1:25" s="18" customFormat="1" ht="19.5" customHeight="1" x14ac:dyDescent="0.35">
      <c r="A10" s="89"/>
      <c r="B10" s="93" t="s">
        <v>369</v>
      </c>
      <c r="C10" s="89"/>
      <c r="D10" s="89"/>
      <c r="E10" s="89"/>
      <c r="I10" s="90"/>
      <c r="J10" s="90"/>
      <c r="K10" s="91"/>
      <c r="L10" s="91"/>
      <c r="M10" s="91"/>
    </row>
    <row r="11" spans="1:25" s="6" customFormat="1" ht="15.5" x14ac:dyDescent="0.35">
      <c r="B11" s="92" t="s">
        <v>368</v>
      </c>
      <c r="I11" s="7"/>
      <c r="J11" s="7"/>
      <c r="K11" s="8"/>
      <c r="L11" s="8"/>
      <c r="M11" s="8"/>
    </row>
    <row r="12" spans="1:25" ht="33.4" customHeight="1" x14ac:dyDescent="0.35">
      <c r="A12" s="96" t="s">
        <v>89</v>
      </c>
      <c r="B12" s="166" t="s">
        <v>0</v>
      </c>
      <c r="C12" s="166"/>
      <c r="D12" s="166"/>
      <c r="E12" s="166"/>
      <c r="F12" s="166"/>
      <c r="G12" s="166"/>
      <c r="H12" s="166"/>
      <c r="I12" s="166"/>
      <c r="J12" s="166"/>
      <c r="K12" s="166"/>
      <c r="L12" s="166"/>
      <c r="M12" s="166"/>
      <c r="N12" s="166"/>
      <c r="O12" s="166"/>
      <c r="P12" s="166"/>
      <c r="Q12" s="166"/>
      <c r="R12" s="166"/>
      <c r="S12" s="166"/>
      <c r="T12" s="166"/>
      <c r="U12" s="166"/>
      <c r="V12" s="1"/>
    </row>
    <row r="13" spans="1:25" ht="30" customHeight="1" x14ac:dyDescent="0.35">
      <c r="A13" s="154">
        <v>1</v>
      </c>
      <c r="B13" s="154" t="s">
        <v>50</v>
      </c>
      <c r="C13" s="154" t="s">
        <v>48</v>
      </c>
      <c r="D13" s="154" t="s">
        <v>8</v>
      </c>
      <c r="E13" s="154" t="s">
        <v>291</v>
      </c>
      <c r="F13" s="154" t="s">
        <v>14</v>
      </c>
      <c r="G13" s="154" t="s">
        <v>15</v>
      </c>
      <c r="H13" s="97" t="s">
        <v>290</v>
      </c>
      <c r="I13" s="159" t="s">
        <v>51</v>
      </c>
      <c r="J13" s="159"/>
      <c r="K13" s="159"/>
      <c r="L13" s="159"/>
      <c r="M13" s="159"/>
      <c r="N13" s="154" t="s">
        <v>298</v>
      </c>
      <c r="O13" s="154" t="s">
        <v>53</v>
      </c>
      <c r="P13" s="154" t="s">
        <v>54</v>
      </c>
      <c r="Q13" s="154"/>
      <c r="R13" s="154" t="s">
        <v>75</v>
      </c>
      <c r="S13" s="154" t="s">
        <v>119</v>
      </c>
      <c r="T13" s="169"/>
      <c r="U13" s="154" t="s">
        <v>33</v>
      </c>
      <c r="V13" s="1"/>
    </row>
    <row r="14" spans="1:25" ht="70.150000000000006" customHeight="1" x14ac:dyDescent="0.35">
      <c r="A14" s="154"/>
      <c r="B14" s="154"/>
      <c r="C14" s="154"/>
      <c r="D14" s="154"/>
      <c r="E14" s="154"/>
      <c r="F14" s="154"/>
      <c r="G14" s="154"/>
      <c r="H14" s="98" t="s">
        <v>323</v>
      </c>
      <c r="I14" s="98" t="s">
        <v>18</v>
      </c>
      <c r="J14" s="99" t="s">
        <v>132</v>
      </c>
      <c r="K14" s="99" t="s">
        <v>17</v>
      </c>
      <c r="L14" s="99" t="s">
        <v>133</v>
      </c>
      <c r="M14" s="99" t="s">
        <v>19</v>
      </c>
      <c r="N14" s="154"/>
      <c r="O14" s="154"/>
      <c r="P14" s="100" t="s">
        <v>55</v>
      </c>
      <c r="Q14" s="100" t="s">
        <v>21</v>
      </c>
      <c r="R14" s="154"/>
      <c r="S14" s="154"/>
      <c r="T14" s="154"/>
      <c r="U14" s="154"/>
      <c r="V14" s="1"/>
    </row>
    <row r="15" spans="1:25" ht="44.25" customHeight="1" x14ac:dyDescent="0.35">
      <c r="A15" s="46" t="s">
        <v>95</v>
      </c>
      <c r="B15" s="45" t="s">
        <v>230</v>
      </c>
      <c r="C15" s="45" t="s">
        <v>281</v>
      </c>
      <c r="D15" s="45" t="s">
        <v>100</v>
      </c>
      <c r="E15" s="45" t="s">
        <v>65</v>
      </c>
      <c r="F15" s="46">
        <v>1</v>
      </c>
      <c r="G15" s="47"/>
      <c r="H15" s="112">
        <v>14202500.92</v>
      </c>
      <c r="I15" s="49">
        <f>'[1]Matriz '!$D$15</f>
        <v>5698994.6914578294</v>
      </c>
      <c r="J15" s="50">
        <f>K15*I15</f>
        <v>5698994.6914578294</v>
      </c>
      <c r="K15" s="51">
        <f>'[1]Matriz '!$H$15</f>
        <v>1</v>
      </c>
      <c r="L15" s="50">
        <f>M15*I15</f>
        <v>0</v>
      </c>
      <c r="M15" s="51">
        <f>'[1]Matriz '!$I$15</f>
        <v>0</v>
      </c>
      <c r="N15" s="51" t="s">
        <v>2</v>
      </c>
      <c r="O15" s="46" t="s">
        <v>6</v>
      </c>
      <c r="P15" s="52">
        <v>42215</v>
      </c>
      <c r="Q15" s="52">
        <v>42306</v>
      </c>
      <c r="R15" s="45"/>
      <c r="S15" s="46" t="s">
        <v>125</v>
      </c>
      <c r="T15" s="50">
        <v>0</v>
      </c>
      <c r="U15" s="86" t="s">
        <v>38</v>
      </c>
      <c r="V15" s="1"/>
    </row>
    <row r="16" spans="1:25" ht="44.25" customHeight="1" x14ac:dyDescent="0.35">
      <c r="A16" s="46" t="s">
        <v>96</v>
      </c>
      <c r="B16" s="45" t="s">
        <v>230</v>
      </c>
      <c r="C16" s="45" t="s">
        <v>282</v>
      </c>
      <c r="D16" s="45" t="s">
        <v>101</v>
      </c>
      <c r="E16" s="45" t="s">
        <v>65</v>
      </c>
      <c r="F16" s="46">
        <v>1</v>
      </c>
      <c r="G16" s="47"/>
      <c r="H16" s="112">
        <v>15601076.93</v>
      </c>
      <c r="I16" s="49">
        <f>'[1]Matriz '!$D$16</f>
        <v>5277166.3079999993</v>
      </c>
      <c r="J16" s="50">
        <f t="shared" ref="J16:J30" si="0">K16*I16</f>
        <v>5277166.3079999993</v>
      </c>
      <c r="K16" s="51">
        <f>'[1]Matriz '!$H$16</f>
        <v>1</v>
      </c>
      <c r="L16" s="50">
        <f t="shared" ref="L16:L30" si="1">M16*I16</f>
        <v>0</v>
      </c>
      <c r="M16" s="51">
        <f>'[1]Matriz '!$I$16</f>
        <v>0</v>
      </c>
      <c r="N16" s="51" t="s">
        <v>2</v>
      </c>
      <c r="O16" s="46" t="s">
        <v>6</v>
      </c>
      <c r="P16" s="52">
        <v>42579</v>
      </c>
      <c r="Q16" s="52">
        <v>42711</v>
      </c>
      <c r="R16" s="53"/>
      <c r="S16" s="46" t="s">
        <v>126</v>
      </c>
      <c r="T16" s="50">
        <v>0</v>
      </c>
      <c r="U16" s="86" t="s">
        <v>86</v>
      </c>
      <c r="V16" s="1"/>
    </row>
    <row r="17" spans="1:22" ht="44.25" customHeight="1" x14ac:dyDescent="0.35">
      <c r="A17" s="46" t="s">
        <v>97</v>
      </c>
      <c r="B17" s="45" t="s">
        <v>230</v>
      </c>
      <c r="C17" s="45" t="s">
        <v>283</v>
      </c>
      <c r="D17" s="45" t="s">
        <v>102</v>
      </c>
      <c r="E17" s="45" t="s">
        <v>65</v>
      </c>
      <c r="F17" s="46">
        <v>1</v>
      </c>
      <c r="G17" s="47"/>
      <c r="H17" s="112">
        <v>16355169.34</v>
      </c>
      <c r="I17" s="49">
        <f>'[1]Matriz '!$D$17</f>
        <v>5362664.8460000046</v>
      </c>
      <c r="J17" s="50">
        <f t="shared" si="0"/>
        <v>5362664.8460000046</v>
      </c>
      <c r="K17" s="51">
        <f>'[1]Matriz '!$H$17</f>
        <v>1</v>
      </c>
      <c r="L17" s="50">
        <f t="shared" si="1"/>
        <v>0</v>
      </c>
      <c r="M17" s="51">
        <f>'[1]Matriz '!$I$17</f>
        <v>0</v>
      </c>
      <c r="N17" s="51" t="s">
        <v>2</v>
      </c>
      <c r="O17" s="46" t="s">
        <v>6</v>
      </c>
      <c r="P17" s="52">
        <v>42472</v>
      </c>
      <c r="Q17" s="52">
        <v>42662</v>
      </c>
      <c r="R17" s="45"/>
      <c r="S17" s="46" t="s">
        <v>131</v>
      </c>
      <c r="T17" s="50">
        <v>0</v>
      </c>
      <c r="U17" s="86" t="s">
        <v>86</v>
      </c>
      <c r="V17" s="1"/>
    </row>
    <row r="18" spans="1:22" ht="44.25" customHeight="1" x14ac:dyDescent="0.35">
      <c r="A18" s="46" t="s">
        <v>98</v>
      </c>
      <c r="B18" s="45" t="s">
        <v>230</v>
      </c>
      <c r="C18" s="45" t="s">
        <v>284</v>
      </c>
      <c r="D18" s="45" t="s">
        <v>103</v>
      </c>
      <c r="E18" s="45" t="s">
        <v>65</v>
      </c>
      <c r="F18" s="46">
        <v>1</v>
      </c>
      <c r="G18" s="47"/>
      <c r="H18" s="112">
        <v>16691416.779999999</v>
      </c>
      <c r="I18" s="49">
        <f>'[1]Matriz '!$D$18</f>
        <v>5204352.1119999997</v>
      </c>
      <c r="J18" s="50">
        <f t="shared" si="0"/>
        <v>5204352.1119999997</v>
      </c>
      <c r="K18" s="51">
        <f>'[1]Matriz '!$H$18</f>
        <v>1</v>
      </c>
      <c r="L18" s="50">
        <f t="shared" si="1"/>
        <v>0</v>
      </c>
      <c r="M18" s="51">
        <f>'[1]Matriz '!$I$18</f>
        <v>0</v>
      </c>
      <c r="N18" s="51" t="s">
        <v>2</v>
      </c>
      <c r="O18" s="46" t="s">
        <v>6</v>
      </c>
      <c r="P18" s="52">
        <v>42600</v>
      </c>
      <c r="Q18" s="52">
        <v>42786</v>
      </c>
      <c r="R18" s="45"/>
      <c r="S18" s="46" t="s">
        <v>128</v>
      </c>
      <c r="T18" s="50">
        <v>0</v>
      </c>
      <c r="U18" s="86" t="s">
        <v>86</v>
      </c>
      <c r="V18" s="1"/>
    </row>
    <row r="19" spans="1:22" s="18" customFormat="1" ht="44.25" customHeight="1" x14ac:dyDescent="0.35">
      <c r="A19" s="46" t="s">
        <v>99</v>
      </c>
      <c r="B19" s="45" t="s">
        <v>230</v>
      </c>
      <c r="C19" s="45" t="s">
        <v>285</v>
      </c>
      <c r="D19" s="45" t="s">
        <v>104</v>
      </c>
      <c r="E19" s="45" t="s">
        <v>65</v>
      </c>
      <c r="F19" s="46">
        <v>1</v>
      </c>
      <c r="G19" s="47"/>
      <c r="H19" s="112">
        <v>16677523.310000001</v>
      </c>
      <c r="I19" s="49">
        <f>'[1]Matriz '!$D$19</f>
        <v>4295042.5820000004</v>
      </c>
      <c r="J19" s="50">
        <f t="shared" si="0"/>
        <v>4295042.5820000004</v>
      </c>
      <c r="K19" s="51">
        <f>'[1]Matriz '!$H$19</f>
        <v>1</v>
      </c>
      <c r="L19" s="50">
        <f t="shared" si="1"/>
        <v>0</v>
      </c>
      <c r="M19" s="51">
        <f>'[1]Matriz '!$I$19</f>
        <v>0</v>
      </c>
      <c r="N19" s="51" t="s">
        <v>2</v>
      </c>
      <c r="O19" s="46" t="s">
        <v>6</v>
      </c>
      <c r="P19" s="52">
        <v>42675</v>
      </c>
      <c r="Q19" s="52">
        <v>42997</v>
      </c>
      <c r="R19" s="45"/>
      <c r="S19" s="46" t="s">
        <v>128</v>
      </c>
      <c r="T19" s="50">
        <v>0</v>
      </c>
      <c r="U19" s="86" t="s">
        <v>38</v>
      </c>
      <c r="V19" s="33"/>
    </row>
    <row r="20" spans="1:22" s="18" customFormat="1" ht="44.25" customHeight="1" x14ac:dyDescent="0.35">
      <c r="A20" s="46" t="s">
        <v>112</v>
      </c>
      <c r="B20" s="45" t="s">
        <v>230</v>
      </c>
      <c r="C20" s="45" t="s">
        <v>286</v>
      </c>
      <c r="D20" s="45" t="s">
        <v>105</v>
      </c>
      <c r="E20" s="45" t="s">
        <v>65</v>
      </c>
      <c r="F20" s="46">
        <v>1</v>
      </c>
      <c r="G20" s="94"/>
      <c r="H20" s="113">
        <v>18836276.059999999</v>
      </c>
      <c r="I20" s="49">
        <f>'[1]Matriz '!$D$20</f>
        <v>4774853.8855965789</v>
      </c>
      <c r="J20" s="50">
        <f t="shared" si="0"/>
        <v>4774853.8855965789</v>
      </c>
      <c r="K20" s="51">
        <f>'[1]Matriz '!$H$20</f>
        <v>1</v>
      </c>
      <c r="L20" s="50">
        <f t="shared" si="1"/>
        <v>0</v>
      </c>
      <c r="M20" s="51">
        <f>'[1]Matriz '!$I$20</f>
        <v>0</v>
      </c>
      <c r="N20" s="51" t="s">
        <v>2</v>
      </c>
      <c r="O20" s="46" t="s">
        <v>6</v>
      </c>
      <c r="P20" s="52">
        <v>42604</v>
      </c>
      <c r="Q20" s="52">
        <v>43416</v>
      </c>
      <c r="R20" s="45"/>
      <c r="S20" s="46" t="s">
        <v>385</v>
      </c>
      <c r="T20" s="50">
        <v>0</v>
      </c>
      <c r="U20" s="60" t="s">
        <v>38</v>
      </c>
      <c r="V20" s="33"/>
    </row>
    <row r="21" spans="1:22" s="18" customFormat="1" ht="44.25" customHeight="1" x14ac:dyDescent="0.35">
      <c r="A21" s="46" t="s">
        <v>113</v>
      </c>
      <c r="B21" s="45" t="s">
        <v>230</v>
      </c>
      <c r="C21" s="45" t="s">
        <v>287</v>
      </c>
      <c r="D21" s="45" t="s">
        <v>106</v>
      </c>
      <c r="E21" s="45" t="s">
        <v>65</v>
      </c>
      <c r="F21" s="46">
        <v>1</v>
      </c>
      <c r="G21" s="47"/>
      <c r="H21" s="114">
        <v>23059516.039999999</v>
      </c>
      <c r="I21" s="49">
        <f>'[1]Matriz '!$D$21</f>
        <v>4614708.558334521</v>
      </c>
      <c r="J21" s="50">
        <f t="shared" si="0"/>
        <v>4153237.7025010688</v>
      </c>
      <c r="K21" s="51">
        <f>'[1]Matriz '!$H$21</f>
        <v>0.9</v>
      </c>
      <c r="L21" s="50">
        <f t="shared" si="1"/>
        <v>461470.85583345214</v>
      </c>
      <c r="M21" s="51">
        <f>'[1]Matriz '!$I$21</f>
        <v>0.1</v>
      </c>
      <c r="N21" s="51" t="s">
        <v>2</v>
      </c>
      <c r="O21" s="46" t="s">
        <v>6</v>
      </c>
      <c r="P21" s="52">
        <v>42633</v>
      </c>
      <c r="Q21" s="52">
        <v>43322</v>
      </c>
      <c r="R21" s="45"/>
      <c r="S21" s="46" t="s">
        <v>386</v>
      </c>
      <c r="T21" s="50">
        <v>0</v>
      </c>
      <c r="U21" s="60" t="s">
        <v>38</v>
      </c>
      <c r="V21" s="43"/>
    </row>
    <row r="22" spans="1:22" s="6" customFormat="1" ht="44.25" customHeight="1" x14ac:dyDescent="0.35">
      <c r="A22" s="46" t="s">
        <v>114</v>
      </c>
      <c r="B22" s="45" t="s">
        <v>230</v>
      </c>
      <c r="C22" s="45" t="s">
        <v>288</v>
      </c>
      <c r="D22" s="45" t="s">
        <v>107</v>
      </c>
      <c r="E22" s="45" t="s">
        <v>65</v>
      </c>
      <c r="F22" s="46">
        <v>1</v>
      </c>
      <c r="G22" s="47"/>
      <c r="H22" s="112">
        <v>16737175.99</v>
      </c>
      <c r="I22" s="49">
        <f>'[1]Matriz '!$D$22</f>
        <v>5261800.82</v>
      </c>
      <c r="J22" s="50">
        <f t="shared" si="0"/>
        <v>5261800.82</v>
      </c>
      <c r="K22" s="51">
        <f>'[1]Matriz '!$H$22</f>
        <v>1</v>
      </c>
      <c r="L22" s="50">
        <f t="shared" si="1"/>
        <v>0</v>
      </c>
      <c r="M22" s="51">
        <f>'[1]Matriz '!$I$22</f>
        <v>0</v>
      </c>
      <c r="N22" s="51" t="s">
        <v>2</v>
      </c>
      <c r="O22" s="46" t="s">
        <v>6</v>
      </c>
      <c r="P22" s="52">
        <v>42633</v>
      </c>
      <c r="Q22" s="52">
        <v>42815</v>
      </c>
      <c r="R22" s="45"/>
      <c r="S22" s="46" t="s">
        <v>129</v>
      </c>
      <c r="T22" s="50">
        <v>0</v>
      </c>
      <c r="U22" s="60" t="s">
        <v>86</v>
      </c>
      <c r="V22" s="2"/>
    </row>
    <row r="23" spans="1:22" s="6" customFormat="1" ht="44.25" customHeight="1" x14ac:dyDescent="0.35">
      <c r="A23" s="46" t="s">
        <v>115</v>
      </c>
      <c r="B23" s="45" t="s">
        <v>230</v>
      </c>
      <c r="C23" s="45" t="s">
        <v>289</v>
      </c>
      <c r="D23" s="45" t="s">
        <v>108</v>
      </c>
      <c r="E23" s="45" t="s">
        <v>65</v>
      </c>
      <c r="F23" s="46">
        <v>1</v>
      </c>
      <c r="G23" s="47"/>
      <c r="H23" s="112">
        <v>18136295.890000001</v>
      </c>
      <c r="I23" s="49">
        <f>'[1]Matriz '!$D$23</f>
        <v>893451.26</v>
      </c>
      <c r="J23" s="50">
        <f t="shared" si="0"/>
        <v>893451.26</v>
      </c>
      <c r="K23" s="51">
        <f>'[1]Matriz '!$H$23</f>
        <v>1</v>
      </c>
      <c r="L23" s="50">
        <f t="shared" si="1"/>
        <v>0</v>
      </c>
      <c r="M23" s="51">
        <f>'[1]Matriz '!$I$23</f>
        <v>0</v>
      </c>
      <c r="N23" s="51" t="s">
        <v>2</v>
      </c>
      <c r="O23" s="46" t="s">
        <v>6</v>
      </c>
      <c r="P23" s="52">
        <v>42583</v>
      </c>
      <c r="Q23" s="52">
        <v>43083</v>
      </c>
      <c r="R23" s="45"/>
      <c r="S23" s="46" t="s">
        <v>130</v>
      </c>
      <c r="T23" s="50">
        <v>0</v>
      </c>
      <c r="U23" s="60" t="s">
        <v>86</v>
      </c>
      <c r="V23" s="2"/>
    </row>
    <row r="24" spans="1:22" s="18" customFormat="1" ht="44.25" customHeight="1" x14ac:dyDescent="0.35">
      <c r="A24" s="46" t="s">
        <v>116</v>
      </c>
      <c r="B24" s="45" t="s">
        <v>230</v>
      </c>
      <c r="C24" s="45" t="s">
        <v>295</v>
      </c>
      <c r="D24" s="45" t="s">
        <v>109</v>
      </c>
      <c r="E24" s="45" t="s">
        <v>65</v>
      </c>
      <c r="F24" s="46">
        <v>1</v>
      </c>
      <c r="G24" s="57"/>
      <c r="H24" s="57">
        <v>20298206.129999999</v>
      </c>
      <c r="I24" s="49">
        <f>'[1]Matriz '!$D$25</f>
        <v>4540615.1859762408</v>
      </c>
      <c r="J24" s="50">
        <f t="shared" si="0"/>
        <v>3632492.1487809927</v>
      </c>
      <c r="K24" s="51">
        <f>'[1]Matriz '!$H$25</f>
        <v>0.8</v>
      </c>
      <c r="L24" s="50">
        <f t="shared" si="1"/>
        <v>908123.03719524818</v>
      </c>
      <c r="M24" s="51">
        <f>'[1]Matriz '!$I$25</f>
        <v>0.2</v>
      </c>
      <c r="N24" s="51" t="s">
        <v>2</v>
      </c>
      <c r="O24" s="46" t="s">
        <v>6</v>
      </c>
      <c r="P24" s="44"/>
      <c r="Q24" s="52">
        <v>43705</v>
      </c>
      <c r="R24" s="45"/>
      <c r="S24" s="46"/>
      <c r="T24" s="50">
        <v>0</v>
      </c>
      <c r="U24" s="60" t="s">
        <v>38</v>
      </c>
      <c r="V24" s="33"/>
    </row>
    <row r="25" spans="1:22" s="18" customFormat="1" ht="44.25" customHeight="1" x14ac:dyDescent="0.35">
      <c r="A25" s="46" t="s">
        <v>117</v>
      </c>
      <c r="B25" s="45" t="s">
        <v>230</v>
      </c>
      <c r="C25" s="45" t="s">
        <v>294</v>
      </c>
      <c r="D25" s="45" t="s">
        <v>110</v>
      </c>
      <c r="E25" s="45" t="s">
        <v>65</v>
      </c>
      <c r="F25" s="46">
        <v>1</v>
      </c>
      <c r="G25" s="57"/>
      <c r="H25" s="57">
        <v>21917353</v>
      </c>
      <c r="I25" s="49">
        <f>'[1]Matriz '!$D$26</f>
        <v>4849868.17920171</v>
      </c>
      <c r="J25" s="50">
        <f t="shared" si="0"/>
        <v>4849868.17920171</v>
      </c>
      <c r="K25" s="51">
        <f>'[1]Matriz '!$H$26</f>
        <v>1</v>
      </c>
      <c r="L25" s="50">
        <f t="shared" si="1"/>
        <v>0</v>
      </c>
      <c r="M25" s="51">
        <f>'[1]Matriz '!$I$26</f>
        <v>0</v>
      </c>
      <c r="N25" s="51" t="s">
        <v>2</v>
      </c>
      <c r="O25" s="46" t="s">
        <v>6</v>
      </c>
      <c r="P25" s="44">
        <v>43343</v>
      </c>
      <c r="Q25" s="52">
        <v>43461</v>
      </c>
      <c r="R25" s="45"/>
      <c r="S25" s="46" t="s">
        <v>388</v>
      </c>
      <c r="T25" s="50">
        <v>0</v>
      </c>
      <c r="U25" s="60" t="s">
        <v>38</v>
      </c>
      <c r="V25" s="33"/>
    </row>
    <row r="26" spans="1:22" s="6" customFormat="1" ht="44.25" customHeight="1" x14ac:dyDescent="0.35">
      <c r="A26" s="46" t="s">
        <v>118</v>
      </c>
      <c r="B26" s="45" t="s">
        <v>230</v>
      </c>
      <c r="C26" s="45" t="s">
        <v>293</v>
      </c>
      <c r="D26" s="45" t="s">
        <v>111</v>
      </c>
      <c r="E26" s="45" t="s">
        <v>63</v>
      </c>
      <c r="F26" s="46">
        <v>1</v>
      </c>
      <c r="G26" s="47"/>
      <c r="H26" s="57">
        <v>15704509.75</v>
      </c>
      <c r="I26" s="50">
        <f>'[1]Matriz '!$D$27</f>
        <v>1024637.9699999999</v>
      </c>
      <c r="J26" s="50">
        <f t="shared" si="0"/>
        <v>1024637.9699999999</v>
      </c>
      <c r="K26" s="51">
        <f>'[1]Matriz '!$H$27</f>
        <v>1</v>
      </c>
      <c r="L26" s="50">
        <f t="shared" si="1"/>
        <v>0</v>
      </c>
      <c r="M26" s="51">
        <f>'[1]Matriz '!$I$27</f>
        <v>0</v>
      </c>
      <c r="N26" s="51" t="s">
        <v>2</v>
      </c>
      <c r="O26" s="46" t="s">
        <v>6</v>
      </c>
      <c r="P26" s="58"/>
      <c r="Q26" s="52">
        <v>41850</v>
      </c>
      <c r="R26" s="45" t="s">
        <v>387</v>
      </c>
      <c r="S26" s="46" t="s">
        <v>127</v>
      </c>
      <c r="T26" s="50">
        <v>0</v>
      </c>
      <c r="U26" s="60" t="s">
        <v>334</v>
      </c>
      <c r="V26" s="2"/>
    </row>
    <row r="27" spans="1:22" s="18" customFormat="1" ht="44.25" customHeight="1" x14ac:dyDescent="0.35">
      <c r="A27" s="46" t="s">
        <v>122</v>
      </c>
      <c r="B27" s="45" t="s">
        <v>230</v>
      </c>
      <c r="C27" s="45" t="s">
        <v>240</v>
      </c>
      <c r="D27" s="45" t="s">
        <v>120</v>
      </c>
      <c r="E27" s="45" t="s">
        <v>65</v>
      </c>
      <c r="F27" s="46">
        <v>1</v>
      </c>
      <c r="G27" s="111"/>
      <c r="H27" s="56"/>
      <c r="I27" s="50">
        <v>0</v>
      </c>
      <c r="J27" s="50">
        <f t="shared" si="0"/>
        <v>0</v>
      </c>
      <c r="K27" s="51"/>
      <c r="L27" s="50">
        <f t="shared" si="1"/>
        <v>0</v>
      </c>
      <c r="M27" s="51"/>
      <c r="N27" s="51" t="s">
        <v>2</v>
      </c>
      <c r="O27" s="152" t="s">
        <v>7</v>
      </c>
      <c r="P27" s="44"/>
      <c r="Q27" s="44"/>
      <c r="R27" s="45"/>
      <c r="S27" s="45"/>
      <c r="T27" s="50">
        <v>0</v>
      </c>
      <c r="U27" s="45" t="s">
        <v>9</v>
      </c>
      <c r="V27" s="33"/>
    </row>
    <row r="28" spans="1:22" s="18" customFormat="1" ht="44.25" customHeight="1" x14ac:dyDescent="0.35">
      <c r="A28" s="46" t="s">
        <v>123</v>
      </c>
      <c r="B28" s="45" t="s">
        <v>230</v>
      </c>
      <c r="C28" s="45" t="s">
        <v>265</v>
      </c>
      <c r="D28" s="45" t="s">
        <v>121</v>
      </c>
      <c r="E28" s="45" t="s">
        <v>65</v>
      </c>
      <c r="F28" s="46">
        <v>4</v>
      </c>
      <c r="G28" s="111"/>
      <c r="H28" s="56"/>
      <c r="I28" s="50">
        <v>0</v>
      </c>
      <c r="J28" s="50">
        <f>K28*I28</f>
        <v>0</v>
      </c>
      <c r="K28" s="51"/>
      <c r="L28" s="50">
        <f t="shared" si="1"/>
        <v>0</v>
      </c>
      <c r="M28" s="51"/>
      <c r="N28" s="51" t="s">
        <v>2</v>
      </c>
      <c r="O28" s="152" t="s">
        <v>7</v>
      </c>
      <c r="P28" s="44"/>
      <c r="Q28" s="44"/>
      <c r="R28" s="45"/>
      <c r="S28" s="45"/>
      <c r="T28" s="50">
        <v>0</v>
      </c>
      <c r="U28" s="45" t="s">
        <v>9</v>
      </c>
      <c r="V28" s="33"/>
    </row>
    <row r="29" spans="1:22" s="18" customFormat="1" ht="49.5" customHeight="1" x14ac:dyDescent="0.35">
      <c r="A29" s="46" t="s">
        <v>124</v>
      </c>
      <c r="B29" s="45" t="s">
        <v>230</v>
      </c>
      <c r="C29" s="45" t="s">
        <v>335</v>
      </c>
      <c r="D29" s="45" t="s">
        <v>120</v>
      </c>
      <c r="E29" s="45" t="s">
        <v>65</v>
      </c>
      <c r="F29" s="46">
        <v>1</v>
      </c>
      <c r="G29" s="111"/>
      <c r="H29" s="56"/>
      <c r="I29" s="50">
        <v>0</v>
      </c>
      <c r="J29" s="50">
        <f>K29*I29</f>
        <v>0</v>
      </c>
      <c r="K29" s="51"/>
      <c r="L29" s="50">
        <f t="shared" si="1"/>
        <v>0</v>
      </c>
      <c r="M29" s="51"/>
      <c r="N29" s="51" t="s">
        <v>2</v>
      </c>
      <c r="O29" s="152" t="s">
        <v>7</v>
      </c>
      <c r="P29" s="44"/>
      <c r="Q29" s="44"/>
      <c r="R29" s="45"/>
      <c r="S29" s="45"/>
      <c r="T29" s="50">
        <v>0</v>
      </c>
      <c r="U29" s="45" t="s">
        <v>9</v>
      </c>
      <c r="V29" s="33"/>
    </row>
    <row r="30" spans="1:22" s="18" customFormat="1" ht="53.25" customHeight="1" x14ac:dyDescent="0.35">
      <c r="A30" s="46" t="s">
        <v>275</v>
      </c>
      <c r="B30" s="45" t="s">
        <v>230</v>
      </c>
      <c r="C30" s="45" t="s">
        <v>324</v>
      </c>
      <c r="D30" s="45" t="s">
        <v>120</v>
      </c>
      <c r="E30" s="45" t="s">
        <v>66</v>
      </c>
      <c r="F30" s="46">
        <v>1</v>
      </c>
      <c r="G30" s="111"/>
      <c r="H30" s="56"/>
      <c r="I30" s="50">
        <v>0</v>
      </c>
      <c r="J30" s="50">
        <f t="shared" si="0"/>
        <v>0</v>
      </c>
      <c r="K30" s="51"/>
      <c r="L30" s="50">
        <f t="shared" si="1"/>
        <v>0</v>
      </c>
      <c r="M30" s="51"/>
      <c r="N30" s="51" t="s">
        <v>2</v>
      </c>
      <c r="O30" s="152" t="s">
        <v>7</v>
      </c>
      <c r="P30" s="44"/>
      <c r="Q30" s="44"/>
      <c r="R30" s="45"/>
      <c r="S30" s="45"/>
      <c r="T30" s="50">
        <v>0</v>
      </c>
      <c r="U30" s="60" t="s">
        <v>9</v>
      </c>
      <c r="V30" s="33"/>
    </row>
    <row r="31" spans="1:22" s="18" customFormat="1" ht="52.5" customHeight="1" x14ac:dyDescent="0.35">
      <c r="A31" s="46" t="s">
        <v>297</v>
      </c>
      <c r="B31" s="45" t="s">
        <v>230</v>
      </c>
      <c r="C31" s="45" t="s">
        <v>336</v>
      </c>
      <c r="D31" s="45" t="s">
        <v>111</v>
      </c>
      <c r="E31" s="45" t="s">
        <v>65</v>
      </c>
      <c r="F31" s="46">
        <v>1</v>
      </c>
      <c r="G31" s="57"/>
      <c r="H31" s="50"/>
      <c r="I31" s="49">
        <f>'[1]Matriz '!$D$28</f>
        <v>3428876.7239881209</v>
      </c>
      <c r="J31" s="50">
        <f t="shared" ref="J31" si="2">K31*I31</f>
        <v>3428876.7239881209</v>
      </c>
      <c r="K31" s="51">
        <f>'[1]Matriz '!$H$28</f>
        <v>1</v>
      </c>
      <c r="L31" s="50">
        <f t="shared" ref="L31" si="3">M31*I31</f>
        <v>0</v>
      </c>
      <c r="M31" s="51">
        <f>'[1]Matriz '!$I$28</f>
        <v>0</v>
      </c>
      <c r="N31" s="51" t="s">
        <v>2</v>
      </c>
      <c r="O31" s="46" t="s">
        <v>6</v>
      </c>
      <c r="P31" s="44">
        <v>43718</v>
      </c>
      <c r="Q31" s="52">
        <v>43770</v>
      </c>
      <c r="R31" s="45"/>
      <c r="S31" s="46"/>
      <c r="T31" s="50">
        <v>0</v>
      </c>
      <c r="U31" s="60" t="s">
        <v>38</v>
      </c>
      <c r="V31" s="33"/>
    </row>
    <row r="32" spans="1:22" s="18" customFormat="1" ht="48.75" customHeight="1" x14ac:dyDescent="0.35">
      <c r="A32" s="46" t="s">
        <v>304</v>
      </c>
      <c r="B32" s="45" t="s">
        <v>230</v>
      </c>
      <c r="C32" s="45" t="s">
        <v>292</v>
      </c>
      <c r="D32" s="45" t="s">
        <v>296</v>
      </c>
      <c r="E32" s="45" t="s">
        <v>65</v>
      </c>
      <c r="F32" s="46">
        <v>1</v>
      </c>
      <c r="G32" s="57"/>
      <c r="H32" s="50"/>
      <c r="I32" s="49">
        <f>'[1]Matriz '!$D$29</f>
        <v>4464477.471895461</v>
      </c>
      <c r="J32" s="50">
        <f t="shared" ref="J32" si="4">K32*I32</f>
        <v>4464477.471895461</v>
      </c>
      <c r="K32" s="51">
        <f>'[1]Matriz '!$H$29</f>
        <v>1</v>
      </c>
      <c r="L32" s="50">
        <f t="shared" ref="L32" si="5">M32*I32</f>
        <v>0</v>
      </c>
      <c r="M32" s="51">
        <f>'[1]Matriz '!$I$29</f>
        <v>0</v>
      </c>
      <c r="N32" s="51" t="s">
        <v>2</v>
      </c>
      <c r="O32" s="46" t="s">
        <v>6</v>
      </c>
      <c r="P32" s="44">
        <v>43776</v>
      </c>
      <c r="Q32" s="52">
        <v>43924</v>
      </c>
      <c r="R32" s="45"/>
      <c r="S32" s="46"/>
      <c r="T32" s="50">
        <v>20213729.75</v>
      </c>
      <c r="U32" s="60" t="s">
        <v>244</v>
      </c>
      <c r="V32" s="33"/>
    </row>
    <row r="33" spans="1:22" s="18" customFormat="1" ht="46.5" customHeight="1" x14ac:dyDescent="0.35">
      <c r="A33" s="46" t="s">
        <v>337</v>
      </c>
      <c r="B33" s="45" t="s">
        <v>230</v>
      </c>
      <c r="C33" s="45" t="s">
        <v>303</v>
      </c>
      <c r="D33" s="45" t="s">
        <v>302</v>
      </c>
      <c r="E33" s="45" t="s">
        <v>65</v>
      </c>
      <c r="F33" s="46">
        <v>6</v>
      </c>
      <c r="G33" s="50"/>
      <c r="H33" s="50"/>
      <c r="I33" s="50">
        <v>0</v>
      </c>
      <c r="J33" s="50">
        <f t="shared" ref="J33" si="6">K33*I33</f>
        <v>0</v>
      </c>
      <c r="K33" s="51"/>
      <c r="L33" s="50">
        <f t="shared" ref="L33" si="7">M33*I33</f>
        <v>0</v>
      </c>
      <c r="M33" s="51"/>
      <c r="N33" s="51" t="s">
        <v>2</v>
      </c>
      <c r="O33" s="152" t="s">
        <v>7</v>
      </c>
      <c r="P33" s="44"/>
      <c r="Q33" s="52"/>
      <c r="R33" s="45"/>
      <c r="S33" s="46"/>
      <c r="T33" s="50">
        <v>0</v>
      </c>
      <c r="U33" s="60" t="s">
        <v>9</v>
      </c>
      <c r="V33" s="33"/>
    </row>
    <row r="34" spans="1:22" s="18" customFormat="1" ht="59.25" customHeight="1" x14ac:dyDescent="0.35">
      <c r="A34" s="46" t="s">
        <v>338</v>
      </c>
      <c r="B34" s="45" t="s">
        <v>230</v>
      </c>
      <c r="C34" s="45" t="s">
        <v>341</v>
      </c>
      <c r="D34" s="45" t="s">
        <v>325</v>
      </c>
      <c r="E34" s="45" t="s">
        <v>65</v>
      </c>
      <c r="F34" s="46">
        <v>1</v>
      </c>
      <c r="G34" s="50"/>
      <c r="H34" s="50"/>
      <c r="I34" s="50">
        <v>0</v>
      </c>
      <c r="J34" s="50">
        <f t="shared" ref="J34" si="8">K34*I34</f>
        <v>0</v>
      </c>
      <c r="K34" s="51"/>
      <c r="L34" s="50">
        <f t="shared" ref="L34" si="9">M34*I34</f>
        <v>0</v>
      </c>
      <c r="M34" s="51"/>
      <c r="N34" s="51" t="s">
        <v>2</v>
      </c>
      <c r="O34" s="152" t="s">
        <v>7</v>
      </c>
      <c r="P34" s="44"/>
      <c r="Q34" s="52"/>
      <c r="R34" s="45"/>
      <c r="S34" s="46"/>
      <c r="T34" s="50">
        <v>0</v>
      </c>
      <c r="U34" s="60" t="s">
        <v>9</v>
      </c>
      <c r="V34" s="33"/>
    </row>
    <row r="35" spans="1:22" s="18" customFormat="1" ht="51.75" customHeight="1" x14ac:dyDescent="0.35">
      <c r="A35" s="46" t="s">
        <v>339</v>
      </c>
      <c r="B35" s="45" t="s">
        <v>230</v>
      </c>
      <c r="C35" s="45" t="s">
        <v>340</v>
      </c>
      <c r="D35" s="45"/>
      <c r="E35" s="45" t="s">
        <v>66</v>
      </c>
      <c r="F35" s="46">
        <v>1</v>
      </c>
      <c r="G35" s="57"/>
      <c r="H35" s="50"/>
      <c r="I35" s="49">
        <f>'[1]Matriz '!$D$30</f>
        <v>1145961.4839999997</v>
      </c>
      <c r="J35" s="50">
        <f t="shared" ref="J35" si="10">K35*I35</f>
        <v>18335.383743999995</v>
      </c>
      <c r="K35" s="124">
        <f>'[1]Matriz '!$H$30</f>
        <v>1.6E-2</v>
      </c>
      <c r="L35" s="50">
        <f t="shared" ref="L35" si="11">M35*I35</f>
        <v>1127626.1002559997</v>
      </c>
      <c r="M35" s="124">
        <f>'[1]Matriz '!$I$30</f>
        <v>0.98399999999999999</v>
      </c>
      <c r="N35" s="51" t="s">
        <v>2</v>
      </c>
      <c r="O35" s="46" t="s">
        <v>6</v>
      </c>
      <c r="P35" s="44">
        <v>43770</v>
      </c>
      <c r="Q35" s="52">
        <v>43829</v>
      </c>
      <c r="R35" s="45"/>
      <c r="S35" s="46"/>
      <c r="T35" s="50">
        <v>6051803.3499999996</v>
      </c>
      <c r="U35" s="60" t="s">
        <v>38</v>
      </c>
      <c r="V35" s="33"/>
    </row>
    <row r="36" spans="1:22" s="18" customFormat="1" ht="46.5" customHeight="1" x14ac:dyDescent="0.35">
      <c r="A36" s="46" t="s">
        <v>370</v>
      </c>
      <c r="B36" s="45" t="s">
        <v>230</v>
      </c>
      <c r="C36" s="45" t="s">
        <v>389</v>
      </c>
      <c r="D36" s="45" t="s">
        <v>108</v>
      </c>
      <c r="E36" s="45" t="s">
        <v>65</v>
      </c>
      <c r="F36" s="46">
        <v>1</v>
      </c>
      <c r="G36" s="57"/>
      <c r="H36" s="50"/>
      <c r="I36" s="49">
        <f>'[1]Matriz '!$D$24</f>
        <v>4314629.7827693038</v>
      </c>
      <c r="J36" s="50">
        <f t="shared" ref="J36" si="12">K36*I36</f>
        <v>4314629.7827693038</v>
      </c>
      <c r="K36" s="51">
        <f>'[1]Matriz '!$H$24</f>
        <v>1</v>
      </c>
      <c r="L36" s="50">
        <f t="shared" ref="L36" si="13">M36*I36</f>
        <v>0</v>
      </c>
      <c r="M36" s="51">
        <f>'[1]Matriz '!$I$24</f>
        <v>0</v>
      </c>
      <c r="N36" s="51" t="s">
        <v>2</v>
      </c>
      <c r="O36" s="46" t="s">
        <v>6</v>
      </c>
      <c r="P36" s="44">
        <v>43738</v>
      </c>
      <c r="Q36" s="52">
        <v>43767</v>
      </c>
      <c r="R36" s="45"/>
      <c r="S36" s="46"/>
      <c r="T36" s="50">
        <v>0</v>
      </c>
      <c r="U36" s="60" t="s">
        <v>38</v>
      </c>
      <c r="V36" s="33"/>
    </row>
    <row r="37" spans="1:22" s="79" customFormat="1" ht="25.5" customHeight="1" x14ac:dyDescent="0.35">
      <c r="B37" s="61"/>
      <c r="C37" s="61"/>
      <c r="D37" s="61"/>
      <c r="E37" s="61"/>
      <c r="F37" s="61"/>
      <c r="G37" s="129" t="s">
        <v>436</v>
      </c>
      <c r="H37" s="131"/>
      <c r="I37" s="130">
        <f>SUM(I15:I36)</f>
        <v>65152101.861219779</v>
      </c>
      <c r="J37" s="130">
        <f>SUM(J15:J36)</f>
        <v>62654881.867935076</v>
      </c>
      <c r="K37" s="130"/>
      <c r="L37" s="130">
        <f>SUM(L15:L36)</f>
        <v>2497219.9932847</v>
      </c>
      <c r="M37" s="80"/>
      <c r="N37" s="61"/>
      <c r="O37" s="61"/>
      <c r="P37" s="61"/>
      <c r="Q37" s="61"/>
      <c r="R37" s="61"/>
      <c r="S37" s="61"/>
      <c r="T37" s="81">
        <f>SUM(T15:T35)</f>
        <v>26265533.100000001</v>
      </c>
      <c r="U37" s="61"/>
      <c r="V37" s="82"/>
    </row>
    <row r="39" spans="1:22" ht="29.25" customHeight="1" x14ac:dyDescent="0.35">
      <c r="A39" s="98" t="s">
        <v>89</v>
      </c>
      <c r="B39" s="166" t="s">
        <v>22</v>
      </c>
      <c r="C39" s="166"/>
      <c r="D39" s="166"/>
      <c r="E39" s="166"/>
      <c r="F39" s="166"/>
      <c r="G39" s="166"/>
      <c r="H39" s="166"/>
      <c r="I39" s="166"/>
      <c r="J39" s="166"/>
      <c r="K39" s="166"/>
      <c r="L39" s="166"/>
      <c r="M39" s="166"/>
      <c r="N39" s="166"/>
      <c r="O39" s="166"/>
      <c r="P39" s="166"/>
      <c r="Q39" s="166"/>
      <c r="R39" s="166"/>
      <c r="S39" s="166"/>
      <c r="T39" s="166"/>
      <c r="U39" s="166"/>
      <c r="V39" s="2"/>
    </row>
    <row r="40" spans="1:22" ht="23.25" customHeight="1" x14ac:dyDescent="0.35">
      <c r="A40" s="154">
        <v>2</v>
      </c>
      <c r="B40" s="154" t="s">
        <v>23</v>
      </c>
      <c r="C40" s="154" t="s">
        <v>48</v>
      </c>
      <c r="D40" s="154" t="s">
        <v>8</v>
      </c>
      <c r="E40" s="154" t="s">
        <v>291</v>
      </c>
      <c r="F40" s="154" t="s">
        <v>14</v>
      </c>
      <c r="G40" s="154" t="s">
        <v>15</v>
      </c>
      <c r="H40" s="100"/>
      <c r="I40" s="159" t="s">
        <v>16</v>
      </c>
      <c r="J40" s="159"/>
      <c r="K40" s="159"/>
      <c r="L40" s="159"/>
      <c r="M40" s="159"/>
      <c r="N40" s="154" t="s">
        <v>52</v>
      </c>
      <c r="O40" s="154" t="s">
        <v>20</v>
      </c>
      <c r="P40" s="154" t="s">
        <v>49</v>
      </c>
      <c r="Q40" s="154"/>
      <c r="R40" s="154" t="s">
        <v>75</v>
      </c>
      <c r="S40" s="154" t="s">
        <v>119</v>
      </c>
      <c r="T40" s="154"/>
      <c r="U40" s="154" t="s">
        <v>33</v>
      </c>
      <c r="V40" s="2"/>
    </row>
    <row r="41" spans="1:22" ht="71.5" customHeight="1" x14ac:dyDescent="0.35">
      <c r="A41" s="154"/>
      <c r="B41" s="154"/>
      <c r="C41" s="154"/>
      <c r="D41" s="154"/>
      <c r="E41" s="154"/>
      <c r="F41" s="154"/>
      <c r="G41" s="154"/>
      <c r="H41" s="100"/>
      <c r="I41" s="98" t="s">
        <v>18</v>
      </c>
      <c r="J41" s="99" t="s">
        <v>132</v>
      </c>
      <c r="K41" s="99" t="s">
        <v>17</v>
      </c>
      <c r="L41" s="99" t="s">
        <v>133</v>
      </c>
      <c r="M41" s="99" t="s">
        <v>19</v>
      </c>
      <c r="N41" s="154"/>
      <c r="O41" s="154"/>
      <c r="P41" s="100" t="s">
        <v>55</v>
      </c>
      <c r="Q41" s="100" t="s">
        <v>21</v>
      </c>
      <c r="R41" s="154"/>
      <c r="S41" s="154"/>
      <c r="T41" s="154"/>
      <c r="U41" s="154"/>
      <c r="V41" s="2"/>
    </row>
    <row r="42" spans="1:22" s="18" customFormat="1" ht="47.25" customHeight="1" x14ac:dyDescent="0.35">
      <c r="A42" s="156" t="s">
        <v>137</v>
      </c>
      <c r="B42" s="45" t="s">
        <v>230</v>
      </c>
      <c r="C42" s="62" t="s">
        <v>342</v>
      </c>
      <c r="D42" s="45" t="s">
        <v>392</v>
      </c>
      <c r="E42" s="45" t="s">
        <v>66</v>
      </c>
      <c r="F42" s="46">
        <v>1</v>
      </c>
      <c r="G42" s="46" t="s">
        <v>343</v>
      </c>
      <c r="H42" s="54"/>
      <c r="I42" s="123">
        <f>'[1]Matriz '!$D$34</f>
        <v>457322.82000000007</v>
      </c>
      <c r="J42" s="50">
        <f>K42*I42</f>
        <v>457322.82000000007</v>
      </c>
      <c r="K42" s="51">
        <f>'[1]Matriz '!$H$34</f>
        <v>1</v>
      </c>
      <c r="L42" s="50">
        <f>M42*I42</f>
        <v>0</v>
      </c>
      <c r="M42" s="51">
        <f>'[1]Matriz '!$I$34</f>
        <v>0</v>
      </c>
      <c r="N42" s="51" t="s">
        <v>2</v>
      </c>
      <c r="O42" s="46" t="s">
        <v>6</v>
      </c>
      <c r="P42" s="63">
        <v>43598</v>
      </c>
      <c r="Q42" s="63">
        <v>43678</v>
      </c>
      <c r="R42" s="45"/>
      <c r="S42" s="46" t="s">
        <v>345</v>
      </c>
      <c r="T42" s="50">
        <v>0</v>
      </c>
      <c r="U42" s="60" t="s">
        <v>86</v>
      </c>
      <c r="V42" s="33"/>
    </row>
    <row r="43" spans="1:22" s="18" customFormat="1" ht="47.25" customHeight="1" x14ac:dyDescent="0.35">
      <c r="A43" s="162"/>
      <c r="B43" s="45" t="s">
        <v>230</v>
      </c>
      <c r="C43" s="62" t="s">
        <v>342</v>
      </c>
      <c r="D43" s="45" t="s">
        <v>393</v>
      </c>
      <c r="E43" s="45" t="s">
        <v>66</v>
      </c>
      <c r="F43" s="46">
        <v>1</v>
      </c>
      <c r="G43" s="46" t="s">
        <v>343</v>
      </c>
      <c r="H43" s="54"/>
      <c r="I43" s="123">
        <f>'[1]Matriz '!$D$35</f>
        <v>433246.25</v>
      </c>
      <c r="J43" s="50">
        <f t="shared" ref="J43:J44" si="14">K43*I43</f>
        <v>433246.25</v>
      </c>
      <c r="K43" s="51">
        <f>'[1]Matriz '!$H$35</f>
        <v>1</v>
      </c>
      <c r="L43" s="50">
        <f t="shared" ref="L43:L44" si="15">M43*I43</f>
        <v>0</v>
      </c>
      <c r="M43" s="51">
        <f>'[1]Matriz '!$I$35</f>
        <v>0</v>
      </c>
      <c r="N43" s="51" t="s">
        <v>2</v>
      </c>
      <c r="O43" s="46" t="s">
        <v>6</v>
      </c>
      <c r="P43" s="63">
        <v>43598</v>
      </c>
      <c r="Q43" s="63">
        <v>43678</v>
      </c>
      <c r="R43" s="45"/>
      <c r="S43" s="46" t="s">
        <v>390</v>
      </c>
      <c r="T43" s="50">
        <v>0</v>
      </c>
      <c r="U43" s="60" t="s">
        <v>86</v>
      </c>
      <c r="V43" s="33"/>
    </row>
    <row r="44" spans="1:22" s="18" customFormat="1" ht="47.25" customHeight="1" x14ac:dyDescent="0.35">
      <c r="A44" s="157"/>
      <c r="B44" s="45" t="s">
        <v>230</v>
      </c>
      <c r="C44" s="62" t="s">
        <v>342</v>
      </c>
      <c r="D44" s="45" t="s">
        <v>394</v>
      </c>
      <c r="E44" s="45" t="s">
        <v>66</v>
      </c>
      <c r="F44" s="46">
        <v>1</v>
      </c>
      <c r="G44" s="46" t="s">
        <v>343</v>
      </c>
      <c r="H44" s="54"/>
      <c r="I44" s="123">
        <f>'[1]Matriz '!$D$36</f>
        <v>1060309.48</v>
      </c>
      <c r="J44" s="50">
        <f t="shared" si="14"/>
        <v>1060309.48</v>
      </c>
      <c r="K44" s="51">
        <f>'[1]Matriz '!$H$36</f>
        <v>1</v>
      </c>
      <c r="L44" s="50">
        <f t="shared" si="15"/>
        <v>0</v>
      </c>
      <c r="M44" s="51">
        <f>'[1]Matriz '!$I$36</f>
        <v>0</v>
      </c>
      <c r="N44" s="51" t="s">
        <v>2</v>
      </c>
      <c r="O44" s="46" t="s">
        <v>6</v>
      </c>
      <c r="P44" s="63">
        <v>43598</v>
      </c>
      <c r="Q44" s="63">
        <v>43678</v>
      </c>
      <c r="R44" s="45"/>
      <c r="S44" s="46" t="s">
        <v>391</v>
      </c>
      <c r="T44" s="50">
        <v>0</v>
      </c>
      <c r="U44" s="60" t="s">
        <v>86</v>
      </c>
      <c r="V44" s="33"/>
    </row>
    <row r="45" spans="1:22" s="6" customFormat="1" ht="39" customHeight="1" x14ac:dyDescent="0.35">
      <c r="A45" s="156" t="s">
        <v>138</v>
      </c>
      <c r="B45" s="45" t="s">
        <v>230</v>
      </c>
      <c r="C45" s="171" t="s">
        <v>454</v>
      </c>
      <c r="D45" s="45" t="s">
        <v>467</v>
      </c>
      <c r="E45" s="45" t="s">
        <v>65</v>
      </c>
      <c r="F45" s="46">
        <v>1</v>
      </c>
      <c r="G45" s="48"/>
      <c r="H45" s="50"/>
      <c r="I45" s="123">
        <f>'[1]Matriz '!$D$37</f>
        <v>1871855.25</v>
      </c>
      <c r="J45" s="50">
        <f>K45*I45</f>
        <v>1871855.25</v>
      </c>
      <c r="K45" s="51">
        <f>'[1]Matriz '!$H$37</f>
        <v>1</v>
      </c>
      <c r="L45" s="50">
        <f t="shared" ref="L45:L64" si="16">M45*I45</f>
        <v>0</v>
      </c>
      <c r="M45" s="51">
        <f>'[1]Matriz '!$I$37</f>
        <v>0</v>
      </c>
      <c r="N45" s="51" t="s">
        <v>2</v>
      </c>
      <c r="O45" s="46" t="s">
        <v>6</v>
      </c>
      <c r="P45" s="44">
        <v>43795</v>
      </c>
      <c r="Q45" s="52">
        <v>43899</v>
      </c>
      <c r="R45" s="45"/>
      <c r="S45" s="45"/>
      <c r="T45" s="50">
        <v>12226056.9</v>
      </c>
      <c r="U45" s="60" t="s">
        <v>38</v>
      </c>
      <c r="V45" s="2"/>
    </row>
    <row r="46" spans="1:22" s="6" customFormat="1" ht="45" customHeight="1" x14ac:dyDescent="0.35">
      <c r="A46" s="157"/>
      <c r="B46" s="45" t="s">
        <v>230</v>
      </c>
      <c r="C46" s="173"/>
      <c r="D46" s="45" t="s">
        <v>466</v>
      </c>
      <c r="E46" s="45" t="s">
        <v>65</v>
      </c>
      <c r="F46" s="46">
        <v>1</v>
      </c>
      <c r="G46" s="48"/>
      <c r="H46" s="50"/>
      <c r="I46" s="123">
        <f>'[1]Matriz '!$D$38</f>
        <v>1352991.46</v>
      </c>
      <c r="J46" s="50">
        <f>K46*I46</f>
        <v>1352991.46</v>
      </c>
      <c r="K46" s="51">
        <f>'[1]Matriz '!$H$38</f>
        <v>1</v>
      </c>
      <c r="L46" s="50">
        <f t="shared" ref="L46" si="17">M46*I46</f>
        <v>0</v>
      </c>
      <c r="M46" s="51">
        <f>'[1]Matriz '!$I$38</f>
        <v>0</v>
      </c>
      <c r="N46" s="51" t="s">
        <v>2</v>
      </c>
      <c r="O46" s="46" t="s">
        <v>6</v>
      </c>
      <c r="P46" s="44">
        <v>43795</v>
      </c>
      <c r="Q46" s="52">
        <v>43899</v>
      </c>
      <c r="R46" s="45"/>
      <c r="S46" s="45"/>
      <c r="T46" s="50">
        <v>12226057.9</v>
      </c>
      <c r="U46" s="60" t="s">
        <v>38</v>
      </c>
      <c r="V46" s="2"/>
    </row>
    <row r="47" spans="1:22" s="6" customFormat="1" ht="49.5" customHeight="1" x14ac:dyDescent="0.35">
      <c r="A47" s="46" t="s">
        <v>139</v>
      </c>
      <c r="B47" s="45" t="s">
        <v>230</v>
      </c>
      <c r="C47" s="62" t="s">
        <v>279</v>
      </c>
      <c r="D47" s="45"/>
      <c r="E47" s="45" t="s">
        <v>65</v>
      </c>
      <c r="F47" s="46">
        <v>1</v>
      </c>
      <c r="G47" s="48"/>
      <c r="H47" s="50" t="e">
        <f>I47*#REF!</f>
        <v>#REF!</v>
      </c>
      <c r="I47" s="50">
        <v>0</v>
      </c>
      <c r="J47" s="50">
        <f>K47*I47</f>
        <v>0</v>
      </c>
      <c r="K47" s="51"/>
      <c r="L47" s="50">
        <f t="shared" ref="L47" si="18">M47*I47</f>
        <v>0</v>
      </c>
      <c r="M47" s="51"/>
      <c r="N47" s="51" t="s">
        <v>2</v>
      </c>
      <c r="O47" s="152" t="s">
        <v>7</v>
      </c>
      <c r="P47" s="44"/>
      <c r="Q47" s="44"/>
      <c r="R47" s="45"/>
      <c r="S47" s="45"/>
      <c r="T47" s="50">
        <v>0</v>
      </c>
      <c r="U47" s="60" t="s">
        <v>9</v>
      </c>
      <c r="V47" s="2"/>
    </row>
    <row r="48" spans="1:22" s="6" customFormat="1" ht="48.75" customHeight="1" x14ac:dyDescent="0.35">
      <c r="A48" s="46" t="s">
        <v>140</v>
      </c>
      <c r="B48" s="45" t="s">
        <v>230</v>
      </c>
      <c r="C48" s="62" t="s">
        <v>344</v>
      </c>
      <c r="D48" s="45"/>
      <c r="E48" s="45" t="s">
        <v>66</v>
      </c>
      <c r="F48" s="46">
        <v>1</v>
      </c>
      <c r="G48" s="48"/>
      <c r="H48" s="50"/>
      <c r="I48" s="50">
        <v>0</v>
      </c>
      <c r="J48" s="50">
        <f t="shared" ref="J48:J65" si="19">K48*I48</f>
        <v>0</v>
      </c>
      <c r="K48" s="51"/>
      <c r="L48" s="50">
        <f t="shared" si="16"/>
        <v>0</v>
      </c>
      <c r="M48" s="51"/>
      <c r="N48" s="51" t="s">
        <v>2</v>
      </c>
      <c r="O48" s="152" t="s">
        <v>7</v>
      </c>
      <c r="P48" s="44"/>
      <c r="Q48" s="44"/>
      <c r="R48" s="45"/>
      <c r="S48" s="45"/>
      <c r="T48" s="50">
        <v>0</v>
      </c>
      <c r="U48" s="60" t="s">
        <v>9</v>
      </c>
      <c r="V48" s="2"/>
    </row>
    <row r="49" spans="1:22" s="42" customFormat="1" ht="60.75" customHeight="1" x14ac:dyDescent="0.35">
      <c r="A49" s="46" t="s">
        <v>141</v>
      </c>
      <c r="B49" s="45" t="s">
        <v>230</v>
      </c>
      <c r="C49" s="87" t="s">
        <v>414</v>
      </c>
      <c r="D49" s="45" t="s">
        <v>148</v>
      </c>
      <c r="E49" s="45" t="s">
        <v>66</v>
      </c>
      <c r="F49" s="46">
        <v>1</v>
      </c>
      <c r="G49" s="46"/>
      <c r="H49" s="48"/>
      <c r="I49" s="50" t="e">
        <f>T49/#REF!</f>
        <v>#REF!</v>
      </c>
      <c r="J49" s="50" t="e">
        <f t="shared" si="19"/>
        <v>#REF!</v>
      </c>
      <c r="K49" s="51"/>
      <c r="L49" s="50" t="e">
        <f t="shared" si="16"/>
        <v>#REF!</v>
      </c>
      <c r="M49" s="51"/>
      <c r="N49" s="51" t="s">
        <v>2</v>
      </c>
      <c r="O49" s="152" t="s">
        <v>7</v>
      </c>
      <c r="P49" s="44"/>
      <c r="Q49" s="52"/>
      <c r="R49" s="45"/>
      <c r="S49" s="45"/>
      <c r="T49" s="50"/>
      <c r="U49" s="60" t="s">
        <v>9</v>
      </c>
      <c r="V49" s="122"/>
    </row>
    <row r="50" spans="1:22" s="6" customFormat="1" ht="60" customHeight="1" x14ac:dyDescent="0.35">
      <c r="A50" s="156" t="s">
        <v>142</v>
      </c>
      <c r="B50" s="45" t="s">
        <v>230</v>
      </c>
      <c r="C50" s="87" t="s">
        <v>371</v>
      </c>
      <c r="D50" s="45" t="s">
        <v>441</v>
      </c>
      <c r="E50" s="45" t="s">
        <v>66</v>
      </c>
      <c r="F50" s="46">
        <v>1</v>
      </c>
      <c r="G50" s="46"/>
      <c r="H50" s="48"/>
      <c r="I50" s="123">
        <f>'[1]Matriz '!$D$48</f>
        <v>242337.85</v>
      </c>
      <c r="J50" s="50">
        <f t="shared" si="19"/>
        <v>242337.85</v>
      </c>
      <c r="K50" s="51">
        <f>'[1]Matriz '!$H$48</f>
        <v>1</v>
      </c>
      <c r="L50" s="50">
        <f t="shared" si="16"/>
        <v>0</v>
      </c>
      <c r="M50" s="51">
        <f>'[1]Matriz '!$I$48</f>
        <v>0</v>
      </c>
      <c r="N50" s="51" t="s">
        <v>2</v>
      </c>
      <c r="O50" s="46" t="s">
        <v>6</v>
      </c>
      <c r="P50" s="44">
        <v>43738</v>
      </c>
      <c r="Q50" s="52">
        <v>43881</v>
      </c>
      <c r="R50" s="45"/>
      <c r="S50" s="45"/>
      <c r="T50" s="50">
        <v>1020000</v>
      </c>
      <c r="U50" s="60" t="s">
        <v>86</v>
      </c>
      <c r="V50" s="2"/>
    </row>
    <row r="51" spans="1:22" s="6" customFormat="1" ht="57" customHeight="1" x14ac:dyDescent="0.35">
      <c r="A51" s="157"/>
      <c r="B51" s="45" t="s">
        <v>230</v>
      </c>
      <c r="C51" s="87" t="s">
        <v>371</v>
      </c>
      <c r="D51" s="45" t="s">
        <v>376</v>
      </c>
      <c r="E51" s="45" t="s">
        <v>66</v>
      </c>
      <c r="F51" s="46">
        <v>1</v>
      </c>
      <c r="G51" s="46"/>
      <c r="H51" s="48"/>
      <c r="I51" s="50" t="e">
        <f>T51/#REF!</f>
        <v>#REF!</v>
      </c>
      <c r="J51" s="50" t="e">
        <f t="shared" ref="J51" si="20">K51*I51</f>
        <v>#REF!</v>
      </c>
      <c r="K51" s="51"/>
      <c r="L51" s="50" t="e">
        <f t="shared" ref="L51" si="21">M51*I51</f>
        <v>#REF!</v>
      </c>
      <c r="M51" s="51"/>
      <c r="N51" s="51" t="s">
        <v>2</v>
      </c>
      <c r="O51" s="152" t="s">
        <v>7</v>
      </c>
      <c r="P51" s="44"/>
      <c r="Q51" s="52"/>
      <c r="R51" s="45"/>
      <c r="S51" s="45"/>
      <c r="T51" s="50"/>
      <c r="U51" s="60" t="s">
        <v>9</v>
      </c>
      <c r="V51" s="2"/>
    </row>
    <row r="52" spans="1:22" s="6" customFormat="1" ht="60" customHeight="1" x14ac:dyDescent="0.35">
      <c r="A52" s="156" t="s">
        <v>143</v>
      </c>
      <c r="B52" s="45" t="s">
        <v>230</v>
      </c>
      <c r="C52" s="87" t="s">
        <v>372</v>
      </c>
      <c r="D52" s="45" t="s">
        <v>442</v>
      </c>
      <c r="E52" s="45" t="s">
        <v>66</v>
      </c>
      <c r="F52" s="46">
        <v>1</v>
      </c>
      <c r="G52" s="46"/>
      <c r="H52" s="48"/>
      <c r="I52" s="123">
        <f>'[1]Matriz '!$D$50</f>
        <v>104537.89</v>
      </c>
      <c r="J52" s="50">
        <f t="shared" si="19"/>
        <v>104537.89</v>
      </c>
      <c r="K52" s="51">
        <f>'[1]Matriz '!$H$50</f>
        <v>1</v>
      </c>
      <c r="L52" s="50">
        <f t="shared" si="16"/>
        <v>0</v>
      </c>
      <c r="M52" s="51">
        <f>'[1]Matriz '!$I$50</f>
        <v>0</v>
      </c>
      <c r="N52" s="51" t="s">
        <v>2</v>
      </c>
      <c r="O52" s="46" t="s">
        <v>6</v>
      </c>
      <c r="P52" s="44">
        <v>43738</v>
      </c>
      <c r="Q52" s="52">
        <v>43881</v>
      </c>
      <c r="R52" s="45"/>
      <c r="S52" s="45"/>
      <c r="T52" s="50">
        <v>440000</v>
      </c>
      <c r="U52" s="60" t="s">
        <v>86</v>
      </c>
      <c r="V52" s="2"/>
    </row>
    <row r="53" spans="1:22" s="6" customFormat="1" ht="66" customHeight="1" x14ac:dyDescent="0.35">
      <c r="A53" s="157"/>
      <c r="B53" s="45" t="s">
        <v>230</v>
      </c>
      <c r="C53" s="87" t="s">
        <v>415</v>
      </c>
      <c r="D53" s="45" t="s">
        <v>377</v>
      </c>
      <c r="E53" s="45" t="s">
        <v>66</v>
      </c>
      <c r="F53" s="46">
        <v>1</v>
      </c>
      <c r="G53" s="46"/>
      <c r="H53" s="48"/>
      <c r="I53" s="50" t="e">
        <f>T53/#REF!</f>
        <v>#REF!</v>
      </c>
      <c r="J53" s="50" t="e">
        <f t="shared" ref="J53" si="22">K53*I53</f>
        <v>#REF!</v>
      </c>
      <c r="K53" s="51"/>
      <c r="L53" s="50" t="e">
        <f t="shared" ref="L53" si="23">M53*I53</f>
        <v>#REF!</v>
      </c>
      <c r="M53" s="51"/>
      <c r="N53" s="51" t="s">
        <v>2</v>
      </c>
      <c r="O53" s="152" t="s">
        <v>7</v>
      </c>
      <c r="P53" s="44"/>
      <c r="Q53" s="52"/>
      <c r="R53" s="45"/>
      <c r="S53" s="45"/>
      <c r="T53" s="50"/>
      <c r="U53" s="60" t="s">
        <v>9</v>
      </c>
      <c r="V53" s="2"/>
    </row>
    <row r="54" spans="1:22" s="6" customFormat="1" ht="63.75" customHeight="1" x14ac:dyDescent="0.35">
      <c r="A54" s="46" t="s">
        <v>144</v>
      </c>
      <c r="B54" s="45" t="s">
        <v>230</v>
      </c>
      <c r="C54" s="87" t="s">
        <v>416</v>
      </c>
      <c r="D54" s="45" t="s">
        <v>149</v>
      </c>
      <c r="E54" s="45" t="s">
        <v>66</v>
      </c>
      <c r="F54" s="46">
        <v>1</v>
      </c>
      <c r="G54" s="46"/>
      <c r="H54" s="48"/>
      <c r="I54" s="50" t="e">
        <f>T54/#REF!</f>
        <v>#REF!</v>
      </c>
      <c r="J54" s="50" t="e">
        <f t="shared" si="19"/>
        <v>#REF!</v>
      </c>
      <c r="K54" s="51"/>
      <c r="L54" s="50" t="e">
        <f t="shared" si="16"/>
        <v>#REF!</v>
      </c>
      <c r="M54" s="51"/>
      <c r="N54" s="51" t="s">
        <v>2</v>
      </c>
      <c r="O54" s="152" t="s">
        <v>7</v>
      </c>
      <c r="P54" s="44"/>
      <c r="Q54" s="52"/>
      <c r="R54" s="45"/>
      <c r="S54" s="45"/>
      <c r="T54" s="50"/>
      <c r="U54" s="60" t="s">
        <v>9</v>
      </c>
      <c r="V54" s="2"/>
    </row>
    <row r="55" spans="1:22" s="18" customFormat="1" ht="75.75" customHeight="1" x14ac:dyDescent="0.35">
      <c r="A55" s="156" t="s">
        <v>145</v>
      </c>
      <c r="B55" s="45" t="s">
        <v>230</v>
      </c>
      <c r="C55" s="62" t="s">
        <v>134</v>
      </c>
      <c r="D55" s="45" t="s">
        <v>446</v>
      </c>
      <c r="E55" s="45" t="s">
        <v>66</v>
      </c>
      <c r="F55" s="46">
        <v>1</v>
      </c>
      <c r="G55" s="64"/>
      <c r="H55" s="48"/>
      <c r="I55" s="123">
        <f>'[1]Matriz '!$D$110</f>
        <v>1939393.25</v>
      </c>
      <c r="J55" s="50">
        <f t="shared" si="19"/>
        <v>1939393.25</v>
      </c>
      <c r="K55" s="51">
        <v>1</v>
      </c>
      <c r="L55" s="50">
        <f t="shared" si="16"/>
        <v>0</v>
      </c>
      <c r="M55" s="51">
        <f>'[1]Matriz '!$I$101</f>
        <v>0</v>
      </c>
      <c r="N55" s="51" t="s">
        <v>4</v>
      </c>
      <c r="O55" s="46" t="s">
        <v>6</v>
      </c>
      <c r="P55" s="63">
        <v>43403</v>
      </c>
      <c r="Q55" s="63">
        <v>43690</v>
      </c>
      <c r="R55" s="45"/>
      <c r="S55" s="45"/>
      <c r="T55" s="50">
        <v>0</v>
      </c>
      <c r="U55" s="60" t="s">
        <v>38</v>
      </c>
      <c r="V55" s="33"/>
    </row>
    <row r="56" spans="1:22" s="18" customFormat="1" ht="75.75" customHeight="1" x14ac:dyDescent="0.35">
      <c r="A56" s="157"/>
      <c r="B56" s="45" t="s">
        <v>230</v>
      </c>
      <c r="C56" s="62" t="s">
        <v>134</v>
      </c>
      <c r="D56" s="45" t="s">
        <v>445</v>
      </c>
      <c r="E56" s="45" t="s">
        <v>66</v>
      </c>
      <c r="F56" s="46" t="s">
        <v>395</v>
      </c>
      <c r="G56" s="64"/>
      <c r="H56" s="48"/>
      <c r="I56" s="123">
        <f>'[1]Matriz '!$D$111</f>
        <v>2415091.31</v>
      </c>
      <c r="J56" s="50">
        <f t="shared" ref="J56" si="24">K56*I56</f>
        <v>2415091.31</v>
      </c>
      <c r="K56" s="51">
        <f>'[1]Matriz '!$H$102</f>
        <v>1</v>
      </c>
      <c r="L56" s="50">
        <f t="shared" ref="L56" si="25">M56*I56</f>
        <v>0</v>
      </c>
      <c r="M56" s="51">
        <f>'[1]Matriz '!$I$102</f>
        <v>0</v>
      </c>
      <c r="N56" s="51" t="s">
        <v>4</v>
      </c>
      <c r="O56" s="46" t="s">
        <v>6</v>
      </c>
      <c r="P56" s="63">
        <v>43403</v>
      </c>
      <c r="Q56" s="63">
        <v>43721</v>
      </c>
      <c r="R56" s="45"/>
      <c r="S56" s="45"/>
      <c r="T56" s="50">
        <v>0</v>
      </c>
      <c r="U56" s="60" t="s">
        <v>38</v>
      </c>
      <c r="V56" s="33"/>
    </row>
    <row r="57" spans="1:22" s="18" customFormat="1" ht="68.25" customHeight="1" x14ac:dyDescent="0.35">
      <c r="A57" s="46" t="s">
        <v>146</v>
      </c>
      <c r="B57" s="45" t="s">
        <v>230</v>
      </c>
      <c r="C57" s="62" t="s">
        <v>135</v>
      </c>
      <c r="D57" s="45" t="s">
        <v>150</v>
      </c>
      <c r="E57" s="45" t="s">
        <v>66</v>
      </c>
      <c r="F57" s="46">
        <v>1</v>
      </c>
      <c r="G57" s="46"/>
      <c r="H57" s="48"/>
      <c r="I57" s="50">
        <v>0</v>
      </c>
      <c r="J57" s="50">
        <f t="shared" si="19"/>
        <v>0</v>
      </c>
      <c r="K57" s="51"/>
      <c r="L57" s="101">
        <f t="shared" si="16"/>
        <v>0</v>
      </c>
      <c r="M57" s="51"/>
      <c r="N57" s="51" t="s">
        <v>4</v>
      </c>
      <c r="O57" s="152" t="s">
        <v>7</v>
      </c>
      <c r="P57" s="63"/>
      <c r="Q57" s="63"/>
      <c r="R57" s="45"/>
      <c r="S57" s="45"/>
      <c r="T57" s="50">
        <v>0</v>
      </c>
      <c r="U57" s="60" t="s">
        <v>9</v>
      </c>
      <c r="V57" s="33"/>
    </row>
    <row r="58" spans="1:22" ht="47.25" customHeight="1" x14ac:dyDescent="0.35">
      <c r="A58" s="46" t="s">
        <v>147</v>
      </c>
      <c r="B58" s="45" t="s">
        <v>230</v>
      </c>
      <c r="C58" s="62" t="s">
        <v>136</v>
      </c>
      <c r="D58" s="45" t="s">
        <v>151</v>
      </c>
      <c r="E58" s="45" t="s">
        <v>66</v>
      </c>
      <c r="F58" s="46">
        <v>1</v>
      </c>
      <c r="G58" s="46"/>
      <c r="H58" s="46"/>
      <c r="I58" s="50">
        <v>0</v>
      </c>
      <c r="J58" s="50">
        <f t="shared" si="19"/>
        <v>0</v>
      </c>
      <c r="K58" s="51"/>
      <c r="L58" s="50">
        <f t="shared" si="16"/>
        <v>0</v>
      </c>
      <c r="M58" s="51"/>
      <c r="N58" s="51" t="s">
        <v>206</v>
      </c>
      <c r="O58" s="152" t="s">
        <v>7</v>
      </c>
      <c r="P58" s="63"/>
      <c r="Q58" s="63"/>
      <c r="R58" s="45"/>
      <c r="S58" s="45"/>
      <c r="T58" s="50">
        <v>0</v>
      </c>
      <c r="U58" s="45" t="s">
        <v>9</v>
      </c>
      <c r="V58" s="2"/>
    </row>
    <row r="59" spans="1:22" s="6" customFormat="1" ht="54.75" customHeight="1" x14ac:dyDescent="0.35">
      <c r="A59" s="46" t="s">
        <v>280</v>
      </c>
      <c r="B59" s="45" t="s">
        <v>230</v>
      </c>
      <c r="C59" s="62" t="s">
        <v>269</v>
      </c>
      <c r="D59" s="45" t="s">
        <v>270</v>
      </c>
      <c r="E59" s="45" t="s">
        <v>66</v>
      </c>
      <c r="F59" s="46">
        <v>1</v>
      </c>
      <c r="G59" s="64"/>
      <c r="H59" s="46"/>
      <c r="I59" s="50">
        <v>0</v>
      </c>
      <c r="J59" s="50">
        <f t="shared" ref="J59" si="26">K59*I59</f>
        <v>0</v>
      </c>
      <c r="K59" s="51"/>
      <c r="L59" s="50">
        <f t="shared" si="16"/>
        <v>0</v>
      </c>
      <c r="M59" s="51"/>
      <c r="N59" s="51" t="s">
        <v>206</v>
      </c>
      <c r="O59" s="152" t="s">
        <v>7</v>
      </c>
      <c r="P59" s="63"/>
      <c r="Q59" s="63"/>
      <c r="R59" s="45"/>
      <c r="S59" s="45"/>
      <c r="T59" s="50">
        <v>0</v>
      </c>
      <c r="U59" s="45" t="s">
        <v>9</v>
      </c>
      <c r="V59" s="2"/>
    </row>
    <row r="60" spans="1:22" s="6" customFormat="1" ht="66" customHeight="1" x14ac:dyDescent="0.35">
      <c r="A60" s="46" t="s">
        <v>246</v>
      </c>
      <c r="B60" s="45" t="s">
        <v>230</v>
      </c>
      <c r="C60" s="62" t="s">
        <v>271</v>
      </c>
      <c r="D60" s="45" t="s">
        <v>396</v>
      </c>
      <c r="E60" s="45" t="s">
        <v>66</v>
      </c>
      <c r="F60" s="46">
        <v>1</v>
      </c>
      <c r="G60" s="48"/>
      <c r="H60" s="54"/>
      <c r="I60" s="123">
        <f>'[1]Matriz '!$D$132</f>
        <v>119675.34</v>
      </c>
      <c r="J60" s="50">
        <f t="shared" ref="J60" si="27">K60*I60</f>
        <v>119675.34</v>
      </c>
      <c r="K60" s="51">
        <f>'[1]Matriz '!$H$123</f>
        <v>1</v>
      </c>
      <c r="L60" s="50">
        <f t="shared" si="16"/>
        <v>0</v>
      </c>
      <c r="M60" s="51">
        <f>'[1]Matriz '!$I$123</f>
        <v>0</v>
      </c>
      <c r="N60" s="51" t="s">
        <v>206</v>
      </c>
      <c r="O60" s="46" t="s">
        <v>6</v>
      </c>
      <c r="P60" s="63">
        <v>43283</v>
      </c>
      <c r="Q60" s="63">
        <v>43390</v>
      </c>
      <c r="R60" s="45"/>
      <c r="S60" s="46" t="s">
        <v>397</v>
      </c>
      <c r="T60" s="50">
        <v>0</v>
      </c>
      <c r="U60" s="60" t="s">
        <v>86</v>
      </c>
      <c r="V60" s="2"/>
    </row>
    <row r="61" spans="1:22" s="6" customFormat="1" ht="84.75" customHeight="1" x14ac:dyDescent="0.35">
      <c r="A61" s="46" t="s">
        <v>273</v>
      </c>
      <c r="B61" s="45" t="s">
        <v>230</v>
      </c>
      <c r="C61" s="62" t="s">
        <v>277</v>
      </c>
      <c r="D61" s="45" t="s">
        <v>443</v>
      </c>
      <c r="E61" s="45" t="s">
        <v>63</v>
      </c>
      <c r="F61" s="46">
        <v>1</v>
      </c>
      <c r="G61" s="48"/>
      <c r="H61" s="54"/>
      <c r="I61" s="123">
        <f>'[1]Matriz '!$D$133</f>
        <v>2716.46</v>
      </c>
      <c r="J61" s="50">
        <f t="shared" ref="J61" si="28">K61*I61</f>
        <v>2716.46</v>
      </c>
      <c r="K61" s="51">
        <f>'[1]Matriz '!$H$124</f>
        <v>1</v>
      </c>
      <c r="L61" s="50">
        <f t="shared" si="16"/>
        <v>0</v>
      </c>
      <c r="M61" s="51">
        <f>'[1]Matriz '!$I$124</f>
        <v>0</v>
      </c>
      <c r="N61" s="51" t="s">
        <v>206</v>
      </c>
      <c r="O61" s="46" t="s">
        <v>6</v>
      </c>
      <c r="P61" s="63">
        <v>43388</v>
      </c>
      <c r="Q61" s="63">
        <v>43453</v>
      </c>
      <c r="R61" s="45"/>
      <c r="S61" s="46" t="s">
        <v>398</v>
      </c>
      <c r="T61" s="50">
        <v>0</v>
      </c>
      <c r="U61" s="60" t="s">
        <v>86</v>
      </c>
      <c r="V61" s="2"/>
    </row>
    <row r="62" spans="1:22" s="6" customFormat="1" ht="55.5" customHeight="1" x14ac:dyDescent="0.35">
      <c r="A62" s="46" t="s">
        <v>274</v>
      </c>
      <c r="B62" s="45" t="s">
        <v>230</v>
      </c>
      <c r="C62" s="62" t="s">
        <v>272</v>
      </c>
      <c r="D62" s="45" t="s">
        <v>444</v>
      </c>
      <c r="E62" s="45" t="s">
        <v>66</v>
      </c>
      <c r="F62" s="46">
        <v>1</v>
      </c>
      <c r="G62" s="48"/>
      <c r="H62" s="54"/>
      <c r="I62" s="123">
        <f>'[1]Matriz '!$D$134</f>
        <v>20278.68</v>
      </c>
      <c r="J62" s="50">
        <f t="shared" ref="J62:J63" si="29">K62*I62</f>
        <v>20278.68</v>
      </c>
      <c r="K62" s="51">
        <f>'[1]Matriz '!$H$125</f>
        <v>1</v>
      </c>
      <c r="L62" s="50">
        <f t="shared" si="16"/>
        <v>0</v>
      </c>
      <c r="M62" s="51">
        <f>'[1]Matriz '!$I$125</f>
        <v>0</v>
      </c>
      <c r="N62" s="51" t="s">
        <v>206</v>
      </c>
      <c r="O62" s="46" t="s">
        <v>6</v>
      </c>
      <c r="P62" s="63">
        <v>43434</v>
      </c>
      <c r="Q62" s="63">
        <v>43685</v>
      </c>
      <c r="R62" s="45"/>
      <c r="S62" s="46" t="s">
        <v>399</v>
      </c>
      <c r="T62" s="50">
        <v>0</v>
      </c>
      <c r="U62" s="60" t="s">
        <v>86</v>
      </c>
      <c r="V62" s="2"/>
    </row>
    <row r="63" spans="1:22" s="6" customFormat="1" ht="66" customHeight="1" x14ac:dyDescent="0.35">
      <c r="A63" s="46" t="s">
        <v>276</v>
      </c>
      <c r="B63" s="45" t="s">
        <v>230</v>
      </c>
      <c r="C63" s="62" t="s">
        <v>373</v>
      </c>
      <c r="D63" s="45" t="s">
        <v>400</v>
      </c>
      <c r="E63" s="45" t="s">
        <v>66</v>
      </c>
      <c r="F63" s="46">
        <v>1</v>
      </c>
      <c r="G63" s="46"/>
      <c r="H63" s="48"/>
      <c r="I63" s="123">
        <f>'[1]Matriz '!$D$112</f>
        <v>378365.27</v>
      </c>
      <c r="J63" s="50">
        <f t="shared" si="29"/>
        <v>378365.27</v>
      </c>
      <c r="K63" s="51">
        <f>'[1]Matriz '!$H$103</f>
        <v>1</v>
      </c>
      <c r="L63" s="50">
        <f t="shared" si="16"/>
        <v>0</v>
      </c>
      <c r="M63" s="51">
        <f>'[1]Matriz '!$I$103</f>
        <v>0</v>
      </c>
      <c r="N63" s="51" t="s">
        <v>4</v>
      </c>
      <c r="O63" s="46" t="s">
        <v>6</v>
      </c>
      <c r="P63" s="63"/>
      <c r="Q63" s="63">
        <v>43587</v>
      </c>
      <c r="R63" s="45"/>
      <c r="S63" s="46" t="s">
        <v>401</v>
      </c>
      <c r="T63" s="50">
        <v>0</v>
      </c>
      <c r="U63" s="60" t="s">
        <v>86</v>
      </c>
      <c r="V63" s="2"/>
    </row>
    <row r="64" spans="1:22" ht="59.25" customHeight="1" x14ac:dyDescent="0.35">
      <c r="A64" s="46" t="s">
        <v>278</v>
      </c>
      <c r="B64" s="45" t="s">
        <v>230</v>
      </c>
      <c r="C64" s="127" t="s">
        <v>374</v>
      </c>
      <c r="D64" s="127" t="s">
        <v>120</v>
      </c>
      <c r="E64" s="45" t="s">
        <v>65</v>
      </c>
      <c r="F64" s="46">
        <v>1</v>
      </c>
      <c r="G64" s="46"/>
      <c r="H64" s="48"/>
      <c r="I64" s="50" t="e">
        <f>T64/#REF!</f>
        <v>#REF!</v>
      </c>
      <c r="J64" s="50" t="e">
        <f t="shared" si="19"/>
        <v>#REF!</v>
      </c>
      <c r="K64" s="51"/>
      <c r="L64" s="50" t="e">
        <f t="shared" si="16"/>
        <v>#REF!</v>
      </c>
      <c r="M64" s="51"/>
      <c r="N64" s="51" t="s">
        <v>2</v>
      </c>
      <c r="O64" s="152" t="s">
        <v>7</v>
      </c>
      <c r="P64" s="63"/>
      <c r="Q64" s="52"/>
      <c r="R64" s="45"/>
      <c r="S64" s="45"/>
      <c r="T64" s="50">
        <v>0</v>
      </c>
      <c r="U64" s="60" t="s">
        <v>9</v>
      </c>
      <c r="V64" s="2"/>
    </row>
    <row r="65" spans="1:25" s="6" customFormat="1" ht="63.75" customHeight="1" x14ac:dyDescent="0.35">
      <c r="A65" s="46" t="s">
        <v>327</v>
      </c>
      <c r="B65" s="45" t="s">
        <v>230</v>
      </c>
      <c r="C65" s="62" t="s">
        <v>346</v>
      </c>
      <c r="D65" s="45" t="s">
        <v>418</v>
      </c>
      <c r="E65" s="45" t="s">
        <v>65</v>
      </c>
      <c r="F65" s="46">
        <v>1</v>
      </c>
      <c r="G65" s="46"/>
      <c r="H65" s="48"/>
      <c r="I65" s="50">
        <v>0</v>
      </c>
      <c r="J65" s="50">
        <f t="shared" si="19"/>
        <v>0</v>
      </c>
      <c r="K65" s="51"/>
      <c r="L65" s="50">
        <f t="shared" ref="L65" si="30">M65*I65</f>
        <v>0</v>
      </c>
      <c r="M65" s="51"/>
      <c r="N65" s="51" t="s">
        <v>4</v>
      </c>
      <c r="O65" s="152" t="s">
        <v>7</v>
      </c>
      <c r="P65" s="63"/>
      <c r="Q65" s="63"/>
      <c r="R65" s="45"/>
      <c r="S65" s="45"/>
      <c r="T65" s="50">
        <v>0</v>
      </c>
      <c r="U65" s="60" t="s">
        <v>9</v>
      </c>
      <c r="V65" s="2"/>
    </row>
    <row r="66" spans="1:25" s="6" customFormat="1" ht="66.75" customHeight="1" x14ac:dyDescent="0.35">
      <c r="A66" s="46" t="s">
        <v>328</v>
      </c>
      <c r="B66" s="45" t="s">
        <v>230</v>
      </c>
      <c r="C66" s="62" t="s">
        <v>347</v>
      </c>
      <c r="D66" s="45" t="s">
        <v>471</v>
      </c>
      <c r="E66" s="45" t="s">
        <v>65</v>
      </c>
      <c r="F66" s="46">
        <v>1</v>
      </c>
      <c r="G66" s="46"/>
      <c r="H66" s="48"/>
      <c r="I66" s="123">
        <f>'[1]Matriz '!$D$96</f>
        <v>4671867.6400000006</v>
      </c>
      <c r="J66" s="50">
        <f t="shared" ref="J66:J71" si="31">K66*I66</f>
        <v>4671867.6400000006</v>
      </c>
      <c r="K66" s="51">
        <v>1</v>
      </c>
      <c r="L66" s="50">
        <f t="shared" ref="L66:L71" si="32">M66*I66</f>
        <v>0</v>
      </c>
      <c r="M66" s="51">
        <f>'[1]Matriz '!$I$87</f>
        <v>0</v>
      </c>
      <c r="N66" s="51" t="s">
        <v>3</v>
      </c>
      <c r="O66" s="46" t="s">
        <v>6</v>
      </c>
      <c r="P66" s="63">
        <v>43752</v>
      </c>
      <c r="Q66" s="52">
        <v>43864</v>
      </c>
      <c r="R66" s="45"/>
      <c r="S66" s="45"/>
      <c r="T66" s="50">
        <v>19852329.18</v>
      </c>
      <c r="U66" s="60" t="s">
        <v>38</v>
      </c>
      <c r="V66" s="2"/>
    </row>
    <row r="67" spans="1:25" s="6" customFormat="1" ht="62.25" customHeight="1" x14ac:dyDescent="0.35">
      <c r="A67" s="46" t="s">
        <v>329</v>
      </c>
      <c r="B67" s="45" t="s">
        <v>230</v>
      </c>
      <c r="C67" s="62" t="s">
        <v>348</v>
      </c>
      <c r="D67" s="45" t="s">
        <v>349</v>
      </c>
      <c r="E67" s="45" t="s">
        <v>65</v>
      </c>
      <c r="F67" s="46">
        <v>1</v>
      </c>
      <c r="G67" s="46"/>
      <c r="H67" s="48"/>
      <c r="I67" s="50">
        <v>0</v>
      </c>
      <c r="J67" s="50">
        <f t="shared" si="31"/>
        <v>0</v>
      </c>
      <c r="K67" s="51"/>
      <c r="L67" s="50">
        <f t="shared" si="32"/>
        <v>0</v>
      </c>
      <c r="M67" s="51"/>
      <c r="N67" s="51" t="s">
        <v>3</v>
      </c>
      <c r="O67" s="152" t="s">
        <v>7</v>
      </c>
      <c r="P67" s="63"/>
      <c r="Q67" s="63"/>
      <c r="R67" s="45"/>
      <c r="S67" s="45"/>
      <c r="T67" s="50">
        <v>0</v>
      </c>
      <c r="U67" s="60" t="s">
        <v>9</v>
      </c>
      <c r="V67" s="2"/>
    </row>
    <row r="68" spans="1:25" s="6" customFormat="1" ht="54.75" customHeight="1" x14ac:dyDescent="0.35">
      <c r="A68" s="46" t="s">
        <v>330</v>
      </c>
      <c r="B68" s="45" t="s">
        <v>230</v>
      </c>
      <c r="C68" s="62" t="s">
        <v>364</v>
      </c>
      <c r="D68" s="45"/>
      <c r="E68" s="45" t="s">
        <v>65</v>
      </c>
      <c r="F68" s="46">
        <v>1</v>
      </c>
      <c r="G68" s="46"/>
      <c r="H68" s="48"/>
      <c r="I68" s="50">
        <v>0</v>
      </c>
      <c r="J68" s="50">
        <f t="shared" si="31"/>
        <v>0</v>
      </c>
      <c r="K68" s="51"/>
      <c r="L68" s="50">
        <f t="shared" si="32"/>
        <v>0</v>
      </c>
      <c r="M68" s="51"/>
      <c r="N68" s="51" t="s">
        <v>3</v>
      </c>
      <c r="O68" s="152" t="s">
        <v>7</v>
      </c>
      <c r="P68" s="63"/>
      <c r="Q68" s="63"/>
      <c r="R68" s="45"/>
      <c r="S68" s="45"/>
      <c r="T68" s="50">
        <v>0</v>
      </c>
      <c r="U68" s="60" t="s">
        <v>9</v>
      </c>
      <c r="V68" s="33"/>
      <c r="W68" s="18"/>
      <c r="X68" s="18"/>
      <c r="Y68" s="18"/>
    </row>
    <row r="69" spans="1:25" s="6" customFormat="1" ht="63" customHeight="1" x14ac:dyDescent="0.35">
      <c r="A69" s="46" t="s">
        <v>331</v>
      </c>
      <c r="B69" s="45" t="s">
        <v>230</v>
      </c>
      <c r="C69" s="62" t="s">
        <v>422</v>
      </c>
      <c r="D69" s="45"/>
      <c r="E69" s="45" t="s">
        <v>65</v>
      </c>
      <c r="F69" s="46">
        <v>1</v>
      </c>
      <c r="G69" s="46"/>
      <c r="H69" s="48"/>
      <c r="I69" s="50" t="e">
        <f>T69/#REF!</f>
        <v>#REF!</v>
      </c>
      <c r="J69" s="50" t="e">
        <f t="shared" si="31"/>
        <v>#REF!</v>
      </c>
      <c r="K69" s="51"/>
      <c r="L69" s="50" t="e">
        <f t="shared" si="32"/>
        <v>#REF!</v>
      </c>
      <c r="M69" s="51"/>
      <c r="N69" s="51" t="s">
        <v>3</v>
      </c>
      <c r="O69" s="152" t="s">
        <v>7</v>
      </c>
      <c r="P69" s="63"/>
      <c r="Q69" s="52"/>
      <c r="R69" s="45"/>
      <c r="S69" s="45"/>
      <c r="T69" s="50">
        <v>0</v>
      </c>
      <c r="U69" s="60" t="s">
        <v>9</v>
      </c>
      <c r="V69" s="2"/>
    </row>
    <row r="70" spans="1:25" s="6" customFormat="1" ht="57.75" customHeight="1" x14ac:dyDescent="0.35">
      <c r="A70" s="46" t="s">
        <v>332</v>
      </c>
      <c r="B70" s="45" t="s">
        <v>230</v>
      </c>
      <c r="C70" s="62" t="s">
        <v>419</v>
      </c>
      <c r="D70" s="45"/>
      <c r="E70" s="45" t="s">
        <v>65</v>
      </c>
      <c r="F70" s="46">
        <v>1</v>
      </c>
      <c r="G70" s="46"/>
      <c r="H70" s="48"/>
      <c r="I70" s="50">
        <v>0</v>
      </c>
      <c r="J70" s="50">
        <f t="shared" si="31"/>
        <v>0</v>
      </c>
      <c r="K70" s="51"/>
      <c r="L70" s="50">
        <f t="shared" si="32"/>
        <v>0</v>
      </c>
      <c r="M70" s="51"/>
      <c r="N70" s="51" t="s">
        <v>3</v>
      </c>
      <c r="O70" s="152" t="s">
        <v>7</v>
      </c>
      <c r="P70" s="63"/>
      <c r="Q70" s="63"/>
      <c r="R70" s="45"/>
      <c r="S70" s="45"/>
      <c r="T70" s="50">
        <v>0</v>
      </c>
      <c r="U70" s="60" t="s">
        <v>9</v>
      </c>
      <c r="V70" s="2"/>
    </row>
    <row r="71" spans="1:25" s="6" customFormat="1" ht="52.5" customHeight="1" x14ac:dyDescent="0.35">
      <c r="A71" s="46" t="s">
        <v>333</v>
      </c>
      <c r="B71" s="45" t="s">
        <v>230</v>
      </c>
      <c r="C71" s="62" t="s">
        <v>326</v>
      </c>
      <c r="D71" s="45"/>
      <c r="E71" s="45" t="s">
        <v>65</v>
      </c>
      <c r="F71" s="46">
        <v>1</v>
      </c>
      <c r="G71" s="46"/>
      <c r="H71" s="48"/>
      <c r="I71" s="50">
        <v>0</v>
      </c>
      <c r="J71" s="50">
        <f t="shared" si="31"/>
        <v>0</v>
      </c>
      <c r="K71" s="51"/>
      <c r="L71" s="50">
        <f t="shared" si="32"/>
        <v>0</v>
      </c>
      <c r="M71" s="51"/>
      <c r="N71" s="51" t="s">
        <v>4</v>
      </c>
      <c r="O71" s="152" t="s">
        <v>7</v>
      </c>
      <c r="P71" s="63"/>
      <c r="Q71" s="63"/>
      <c r="R71" s="45"/>
      <c r="S71" s="45"/>
      <c r="T71" s="50">
        <v>0</v>
      </c>
      <c r="U71" s="60" t="s">
        <v>9</v>
      </c>
      <c r="V71" s="2"/>
    </row>
    <row r="72" spans="1:25" s="6" customFormat="1" ht="64.5" customHeight="1" x14ac:dyDescent="0.35">
      <c r="A72" s="156" t="s">
        <v>367</v>
      </c>
      <c r="B72" s="45" t="s">
        <v>230</v>
      </c>
      <c r="C72" s="62" t="s">
        <v>447</v>
      </c>
      <c r="D72" s="146" t="s">
        <v>448</v>
      </c>
      <c r="E72" s="45" t="s">
        <v>65</v>
      </c>
      <c r="F72" s="46">
        <v>1</v>
      </c>
      <c r="G72" s="46"/>
      <c r="H72" s="48"/>
      <c r="I72" s="50">
        <v>0</v>
      </c>
      <c r="J72" s="50">
        <f t="shared" ref="J72" si="33">K72*I72</f>
        <v>0</v>
      </c>
      <c r="K72" s="51"/>
      <c r="L72" s="50">
        <f t="shared" ref="L72" si="34">M72*I72</f>
        <v>0</v>
      </c>
      <c r="M72" s="51"/>
      <c r="N72" s="51" t="s">
        <v>2</v>
      </c>
      <c r="O72" s="152" t="s">
        <v>7</v>
      </c>
      <c r="P72" s="63"/>
      <c r="Q72" s="52"/>
      <c r="R72" s="45"/>
      <c r="S72" s="45"/>
      <c r="T72" s="50">
        <v>2350240.4700000002</v>
      </c>
      <c r="U72" s="60" t="s">
        <v>9</v>
      </c>
      <c r="V72" s="2"/>
    </row>
    <row r="73" spans="1:25" s="6" customFormat="1" ht="60" customHeight="1" x14ac:dyDescent="0.35">
      <c r="A73" s="157"/>
      <c r="B73" s="45" t="s">
        <v>230</v>
      </c>
      <c r="C73" s="62" t="s">
        <v>449</v>
      </c>
      <c r="D73" s="45" t="s">
        <v>450</v>
      </c>
      <c r="E73" s="45" t="s">
        <v>65</v>
      </c>
      <c r="F73" s="46">
        <v>1</v>
      </c>
      <c r="G73" s="46"/>
      <c r="H73" s="48"/>
      <c r="I73" s="123">
        <f>'[1]Matriz '!$D$39</f>
        <v>470048.09400000004</v>
      </c>
      <c r="J73" s="50">
        <f t="shared" ref="J73" si="35">K73*I73</f>
        <v>470048.09400000004</v>
      </c>
      <c r="K73" s="51">
        <f>'[1]Matriz '!$H$39</f>
        <v>1</v>
      </c>
      <c r="L73" s="50">
        <f t="shared" ref="L73" si="36">M73*I73</f>
        <v>0</v>
      </c>
      <c r="M73" s="51">
        <f>'[1]Matriz '!$I$39</f>
        <v>0</v>
      </c>
      <c r="N73" s="51" t="s">
        <v>2</v>
      </c>
      <c r="O73" s="46" t="s">
        <v>6</v>
      </c>
      <c r="P73" s="63">
        <v>43759</v>
      </c>
      <c r="Q73" s="52">
        <v>43924</v>
      </c>
      <c r="R73" s="45"/>
      <c r="S73" s="45"/>
      <c r="T73" s="50">
        <v>2350241.4700000002</v>
      </c>
      <c r="U73" s="60" t="s">
        <v>244</v>
      </c>
      <c r="V73" s="2"/>
    </row>
    <row r="74" spans="1:25" s="6" customFormat="1" ht="122.25" customHeight="1" x14ac:dyDescent="0.35">
      <c r="A74" s="46" t="s">
        <v>402</v>
      </c>
      <c r="B74" s="45" t="s">
        <v>230</v>
      </c>
      <c r="C74" s="127" t="s">
        <v>428</v>
      </c>
      <c r="D74" s="128" t="s">
        <v>375</v>
      </c>
      <c r="E74" s="45" t="s">
        <v>64</v>
      </c>
      <c r="F74" s="46">
        <v>1</v>
      </c>
      <c r="G74" s="46"/>
      <c r="H74" s="48"/>
      <c r="I74" s="123">
        <f>'[1]Matriz '!$D$53</f>
        <v>6875045.5999999996</v>
      </c>
      <c r="J74" s="50">
        <f t="shared" ref="J74" si="37">K74*I74</f>
        <v>3162520.9759999998</v>
      </c>
      <c r="K74" s="51">
        <f>'[1]Matriz '!$H$53</f>
        <v>0.46</v>
      </c>
      <c r="L74" s="50">
        <f t="shared" ref="L74" si="38">M74*I74</f>
        <v>3712524.6239999998</v>
      </c>
      <c r="M74" s="51">
        <f>'[1]Matriz '!$I$53</f>
        <v>0.54</v>
      </c>
      <c r="N74" s="51" t="s">
        <v>2</v>
      </c>
      <c r="O74" s="46" t="s">
        <v>6</v>
      </c>
      <c r="P74" s="63">
        <v>43921</v>
      </c>
      <c r="Q74" s="52">
        <v>43997</v>
      </c>
      <c r="R74" s="45"/>
      <c r="S74" s="45"/>
      <c r="T74" s="50">
        <v>19951745</v>
      </c>
      <c r="U74" s="60" t="s">
        <v>12</v>
      </c>
      <c r="V74" s="2"/>
    </row>
    <row r="75" spans="1:25" s="6" customFormat="1" ht="72.75" customHeight="1" x14ac:dyDescent="0.35">
      <c r="A75" s="156" t="s">
        <v>451</v>
      </c>
      <c r="B75" s="45" t="s">
        <v>230</v>
      </c>
      <c r="C75" s="127" t="s">
        <v>462</v>
      </c>
      <c r="D75" s="128" t="s">
        <v>457</v>
      </c>
      <c r="E75" s="45" t="s">
        <v>60</v>
      </c>
      <c r="F75" s="46">
        <v>1</v>
      </c>
      <c r="G75" s="46"/>
      <c r="H75" s="48"/>
      <c r="I75" s="123">
        <f>'[1]Matriz '!$D$57</f>
        <v>39748.160000000003</v>
      </c>
      <c r="J75" s="50">
        <f t="shared" ref="J75" si="39">K75*I75</f>
        <v>39748.160000000003</v>
      </c>
      <c r="K75" s="51">
        <f>'[1]Matriz '!$H$56</f>
        <v>1</v>
      </c>
      <c r="L75" s="50">
        <f t="shared" ref="L75" si="40">M75*I75</f>
        <v>0</v>
      </c>
      <c r="M75" s="51">
        <f>'[1]Matriz '!$I$56</f>
        <v>0</v>
      </c>
      <c r="N75" s="51" t="s">
        <v>2</v>
      </c>
      <c r="O75" s="46" t="s">
        <v>6</v>
      </c>
      <c r="P75" s="63">
        <v>43929</v>
      </c>
      <c r="Q75" s="52">
        <v>43948</v>
      </c>
      <c r="R75" s="45"/>
      <c r="S75" s="45"/>
      <c r="T75" s="50">
        <v>19951746</v>
      </c>
      <c r="U75" s="60" t="s">
        <v>86</v>
      </c>
      <c r="V75" s="2"/>
    </row>
    <row r="76" spans="1:25" s="6" customFormat="1" ht="87" customHeight="1" x14ac:dyDescent="0.35">
      <c r="A76" s="162"/>
      <c r="B76" s="45" t="s">
        <v>230</v>
      </c>
      <c r="C76" s="127" t="s">
        <v>464</v>
      </c>
      <c r="D76" s="128" t="s">
        <v>458</v>
      </c>
      <c r="E76" s="45" t="s">
        <v>60</v>
      </c>
      <c r="F76" s="46">
        <v>1</v>
      </c>
      <c r="G76" s="46"/>
      <c r="H76" s="48"/>
      <c r="I76" s="123">
        <f>'[1]Matriz '!$D$58</f>
        <v>24886.91</v>
      </c>
      <c r="J76" s="50">
        <f t="shared" ref="J76:J77" si="41">K76*I76</f>
        <v>24886.91</v>
      </c>
      <c r="K76" s="51">
        <f>'[1]Matriz '!$H$56</f>
        <v>1</v>
      </c>
      <c r="L76" s="50">
        <f t="shared" ref="L76:L77" si="42">M76*I76</f>
        <v>0</v>
      </c>
      <c r="M76" s="51">
        <f>'[1]Matriz '!$I$56</f>
        <v>0</v>
      </c>
      <c r="N76" s="51" t="s">
        <v>2</v>
      </c>
      <c r="O76" s="46" t="s">
        <v>6</v>
      </c>
      <c r="P76" s="63">
        <v>43929</v>
      </c>
      <c r="Q76" s="52">
        <v>43948</v>
      </c>
      <c r="R76" s="45"/>
      <c r="S76" s="45"/>
      <c r="T76" s="50">
        <v>19951747</v>
      </c>
      <c r="U76" s="60" t="s">
        <v>86</v>
      </c>
      <c r="V76" s="2"/>
    </row>
    <row r="77" spans="1:25" s="6" customFormat="1" ht="72.75" customHeight="1" x14ac:dyDescent="0.35">
      <c r="A77" s="157"/>
      <c r="B77" s="45" t="s">
        <v>230</v>
      </c>
      <c r="C77" s="127" t="s">
        <v>463</v>
      </c>
      <c r="D77" s="128" t="s">
        <v>459</v>
      </c>
      <c r="E77" s="45" t="s">
        <v>60</v>
      </c>
      <c r="F77" s="46">
        <v>1</v>
      </c>
      <c r="G77" s="46"/>
      <c r="H77" s="48"/>
      <c r="I77" s="123">
        <f>'[1]Matriz '!$D$59</f>
        <v>30197.67</v>
      </c>
      <c r="J77" s="50">
        <f t="shared" si="41"/>
        <v>30197.67</v>
      </c>
      <c r="K77" s="51">
        <f>'[1]Matriz '!$H$56</f>
        <v>1</v>
      </c>
      <c r="L77" s="50">
        <f t="shared" si="42"/>
        <v>0</v>
      </c>
      <c r="M77" s="51">
        <f>'[1]Matriz '!$I$56</f>
        <v>0</v>
      </c>
      <c r="N77" s="51" t="s">
        <v>2</v>
      </c>
      <c r="O77" s="46" t="s">
        <v>6</v>
      </c>
      <c r="P77" s="63">
        <v>43929</v>
      </c>
      <c r="Q77" s="52">
        <v>43948</v>
      </c>
      <c r="R77" s="45"/>
      <c r="S77" s="45"/>
      <c r="T77" s="50">
        <v>19951748</v>
      </c>
      <c r="U77" s="60" t="s">
        <v>86</v>
      </c>
      <c r="V77" s="2"/>
    </row>
    <row r="78" spans="1:25" s="6" customFormat="1" ht="54" customHeight="1" x14ac:dyDescent="0.35">
      <c r="A78" s="156" t="s">
        <v>455</v>
      </c>
      <c r="B78" s="45" t="s">
        <v>230</v>
      </c>
      <c r="C78" s="127" t="s">
        <v>465</v>
      </c>
      <c r="D78" s="128" t="s">
        <v>474</v>
      </c>
      <c r="E78" s="45" t="s">
        <v>66</v>
      </c>
      <c r="F78" s="46">
        <v>1</v>
      </c>
      <c r="G78" s="46"/>
      <c r="H78" s="48"/>
      <c r="I78" s="123">
        <f>'[1]Matriz '!$D$61</f>
        <v>110383.94</v>
      </c>
      <c r="J78" s="50">
        <f t="shared" ref="J78" si="43">K78*I78</f>
        <v>110383.94</v>
      </c>
      <c r="K78" s="51">
        <f>'[1]Matriz '!$H$56</f>
        <v>1</v>
      </c>
      <c r="L78" s="50">
        <f t="shared" ref="L78" si="44">M78*I78</f>
        <v>0</v>
      </c>
      <c r="M78" s="51">
        <f>'[1]Matriz '!$I$56</f>
        <v>0</v>
      </c>
      <c r="N78" s="51" t="s">
        <v>2</v>
      </c>
      <c r="O78" s="46" t="s">
        <v>6</v>
      </c>
      <c r="P78" s="63">
        <v>43943</v>
      </c>
      <c r="Q78" s="52">
        <v>44012</v>
      </c>
      <c r="R78" s="45"/>
      <c r="S78" s="45"/>
      <c r="T78" s="50">
        <v>19951747</v>
      </c>
      <c r="U78" s="60" t="s">
        <v>86</v>
      </c>
      <c r="V78" s="2"/>
    </row>
    <row r="79" spans="1:25" s="6" customFormat="1" ht="54" customHeight="1" x14ac:dyDescent="0.35">
      <c r="A79" s="162"/>
      <c r="B79" s="45" t="s">
        <v>230</v>
      </c>
      <c r="C79" s="127" t="s">
        <v>472</v>
      </c>
      <c r="D79" s="128" t="s">
        <v>475</v>
      </c>
      <c r="E79" s="45" t="s">
        <v>66</v>
      </c>
      <c r="F79" s="46">
        <v>1</v>
      </c>
      <c r="G79" s="46"/>
      <c r="H79" s="48"/>
      <c r="I79" s="123">
        <f>'[1]Matriz '!$D$62</f>
        <v>2197.67</v>
      </c>
      <c r="J79" s="50">
        <f t="shared" ref="J79:J80" si="45">K79*I79</f>
        <v>2197.67</v>
      </c>
      <c r="K79" s="51">
        <f>'[1]Matriz '!$H$56</f>
        <v>1</v>
      </c>
      <c r="L79" s="50">
        <f t="shared" ref="L79:L80" si="46">M79*I79</f>
        <v>0</v>
      </c>
      <c r="M79" s="51">
        <f>'[1]Matriz '!$I$56</f>
        <v>0</v>
      </c>
      <c r="N79" s="51" t="s">
        <v>2</v>
      </c>
      <c r="O79" s="46" t="s">
        <v>6</v>
      </c>
      <c r="P79" s="63">
        <v>43943</v>
      </c>
      <c r="Q79" s="52">
        <v>44012</v>
      </c>
      <c r="R79" s="45"/>
      <c r="S79" s="45"/>
      <c r="T79" s="50">
        <v>19951748</v>
      </c>
      <c r="U79" s="60" t="s">
        <v>86</v>
      </c>
      <c r="V79" s="2"/>
    </row>
    <row r="80" spans="1:25" s="6" customFormat="1" ht="54" customHeight="1" x14ac:dyDescent="0.35">
      <c r="A80" s="157"/>
      <c r="B80" s="45" t="s">
        <v>230</v>
      </c>
      <c r="C80" s="127" t="s">
        <v>473</v>
      </c>
      <c r="D80" s="128" t="s">
        <v>476</v>
      </c>
      <c r="E80" s="45" t="s">
        <v>66</v>
      </c>
      <c r="F80" s="46">
        <v>1</v>
      </c>
      <c r="G80" s="46"/>
      <c r="H80" s="48"/>
      <c r="I80" s="123">
        <f>'[1]Matriz '!$D$63</f>
        <v>54050.84</v>
      </c>
      <c r="J80" s="50">
        <f t="shared" si="45"/>
        <v>54050.84</v>
      </c>
      <c r="K80" s="51">
        <f>'[1]Matriz '!$H$56</f>
        <v>1</v>
      </c>
      <c r="L80" s="50">
        <f t="shared" si="46"/>
        <v>0</v>
      </c>
      <c r="M80" s="51">
        <f>'[1]Matriz '!$I$56</f>
        <v>0</v>
      </c>
      <c r="N80" s="51" t="s">
        <v>2</v>
      </c>
      <c r="O80" s="46" t="s">
        <v>6</v>
      </c>
      <c r="P80" s="63">
        <v>43943</v>
      </c>
      <c r="Q80" s="52">
        <v>44012</v>
      </c>
      <c r="R80" s="45"/>
      <c r="S80" s="45"/>
      <c r="T80" s="50">
        <v>19951749</v>
      </c>
      <c r="U80" s="60" t="s">
        <v>86</v>
      </c>
      <c r="V80" s="2"/>
    </row>
    <row r="81" spans="1:22" s="6" customFormat="1" ht="51.75" customHeight="1" x14ac:dyDescent="0.35">
      <c r="A81" s="156" t="s">
        <v>456</v>
      </c>
      <c r="B81" s="45" t="s">
        <v>230</v>
      </c>
      <c r="C81" s="171" t="s">
        <v>477</v>
      </c>
      <c r="D81" s="147" t="s">
        <v>478</v>
      </c>
      <c r="E81" s="45" t="s">
        <v>65</v>
      </c>
      <c r="F81" s="46">
        <v>1</v>
      </c>
      <c r="G81" s="46"/>
      <c r="H81" s="48"/>
      <c r="I81" s="123">
        <f>'[1]Matriz '!$D$65</f>
        <v>637853.24</v>
      </c>
      <c r="J81" s="50">
        <f t="shared" ref="J81:J86" si="47">K81*I81</f>
        <v>637853.24</v>
      </c>
      <c r="K81" s="51">
        <f>'[1]Matriz '!$H$56</f>
        <v>1</v>
      </c>
      <c r="L81" s="50">
        <f t="shared" ref="L81" si="48">M81*I81</f>
        <v>0</v>
      </c>
      <c r="M81" s="51">
        <f>'[1]Matriz '!$I$56</f>
        <v>0</v>
      </c>
      <c r="N81" s="51" t="s">
        <v>2</v>
      </c>
      <c r="O81" s="46" t="s">
        <v>5</v>
      </c>
      <c r="P81" s="63">
        <v>44020</v>
      </c>
      <c r="Q81" s="52">
        <v>44047</v>
      </c>
      <c r="R81" s="45"/>
      <c r="S81" s="45"/>
      <c r="T81" s="50">
        <v>19951748</v>
      </c>
      <c r="U81" s="60" t="s">
        <v>86</v>
      </c>
      <c r="V81" s="2"/>
    </row>
    <row r="82" spans="1:22" s="6" customFormat="1" ht="51.75" customHeight="1" x14ac:dyDescent="0.35">
      <c r="A82" s="162"/>
      <c r="B82" s="45" t="s">
        <v>230</v>
      </c>
      <c r="C82" s="172"/>
      <c r="D82" s="147" t="s">
        <v>479</v>
      </c>
      <c r="E82" s="45" t="s">
        <v>65</v>
      </c>
      <c r="F82" s="46">
        <v>1</v>
      </c>
      <c r="G82" s="46"/>
      <c r="H82" s="48"/>
      <c r="I82" s="123">
        <f>'[1]Matriz '!$D$66</f>
        <v>486911.84283582802</v>
      </c>
      <c r="J82" s="50">
        <f t="shared" si="47"/>
        <v>486911.84283582802</v>
      </c>
      <c r="K82" s="51">
        <f>'[1]Matriz '!$H$56</f>
        <v>1</v>
      </c>
      <c r="L82" s="50">
        <f t="shared" ref="L82:L86" si="49">M82*I82</f>
        <v>0</v>
      </c>
      <c r="M82" s="51">
        <f>'[1]Matriz '!$I$56</f>
        <v>0</v>
      </c>
      <c r="N82" s="51" t="s">
        <v>2</v>
      </c>
      <c r="O82" s="46" t="s">
        <v>5</v>
      </c>
      <c r="P82" s="63">
        <v>44020</v>
      </c>
      <c r="Q82" s="52">
        <v>44047</v>
      </c>
      <c r="R82" s="45"/>
      <c r="S82" s="45"/>
      <c r="T82" s="50">
        <v>19951749</v>
      </c>
      <c r="U82" s="60" t="s">
        <v>86</v>
      </c>
      <c r="V82" s="2"/>
    </row>
    <row r="83" spans="1:22" s="6" customFormat="1" ht="51.75" customHeight="1" x14ac:dyDescent="0.35">
      <c r="A83" s="162"/>
      <c r="B83" s="45" t="s">
        <v>230</v>
      </c>
      <c r="C83" s="172"/>
      <c r="D83" s="147" t="s">
        <v>480</v>
      </c>
      <c r="E83" s="45" t="s">
        <v>65</v>
      </c>
      <c r="F83" s="46">
        <v>1</v>
      </c>
      <c r="G83" s="46"/>
      <c r="H83" s="48"/>
      <c r="I83" s="123">
        <f>'[1]Matriz '!$D$67</f>
        <v>247809.85257543356</v>
      </c>
      <c r="J83" s="50">
        <f t="shared" si="47"/>
        <v>247809.85257543356</v>
      </c>
      <c r="K83" s="51">
        <f>'[1]Matriz '!$H$56</f>
        <v>1</v>
      </c>
      <c r="L83" s="50">
        <f t="shared" si="49"/>
        <v>0</v>
      </c>
      <c r="M83" s="51">
        <f>'[1]Matriz '!$I$56</f>
        <v>0</v>
      </c>
      <c r="N83" s="51" t="s">
        <v>2</v>
      </c>
      <c r="O83" s="46" t="s">
        <v>5</v>
      </c>
      <c r="P83" s="63">
        <v>44020</v>
      </c>
      <c r="Q83" s="52">
        <v>44047</v>
      </c>
      <c r="R83" s="45"/>
      <c r="S83" s="45"/>
      <c r="T83" s="50">
        <v>19951750</v>
      </c>
      <c r="U83" s="60" t="s">
        <v>86</v>
      </c>
      <c r="V83" s="2"/>
    </row>
    <row r="84" spans="1:22" s="6" customFormat="1" ht="51.75" customHeight="1" x14ac:dyDescent="0.35">
      <c r="A84" s="162"/>
      <c r="B84" s="45" t="s">
        <v>230</v>
      </c>
      <c r="C84" s="172"/>
      <c r="D84" s="147" t="s">
        <v>481</v>
      </c>
      <c r="E84" s="45" t="s">
        <v>65</v>
      </c>
      <c r="F84" s="46">
        <v>1</v>
      </c>
      <c r="G84" s="46"/>
      <c r="H84" s="48"/>
      <c r="I84" s="123">
        <f>'[1]Matriz '!$D$68</f>
        <v>51193.87</v>
      </c>
      <c r="J84" s="50">
        <f t="shared" si="47"/>
        <v>51193.87</v>
      </c>
      <c r="K84" s="51">
        <f>'[1]Matriz '!$H$56</f>
        <v>1</v>
      </c>
      <c r="L84" s="50">
        <f t="shared" si="49"/>
        <v>0</v>
      </c>
      <c r="M84" s="51">
        <f>'[1]Matriz '!$I$56</f>
        <v>0</v>
      </c>
      <c r="N84" s="51" t="s">
        <v>2</v>
      </c>
      <c r="O84" s="46" t="s">
        <v>5</v>
      </c>
      <c r="P84" s="63">
        <v>44020</v>
      </c>
      <c r="Q84" s="52">
        <v>44047</v>
      </c>
      <c r="R84" s="45"/>
      <c r="S84" s="45"/>
      <c r="T84" s="50">
        <v>19951751</v>
      </c>
      <c r="U84" s="60" t="s">
        <v>86</v>
      </c>
      <c r="V84" s="2"/>
    </row>
    <row r="85" spans="1:22" s="6" customFormat="1" ht="51.75" customHeight="1" x14ac:dyDescent="0.35">
      <c r="A85" s="162"/>
      <c r="B85" s="45" t="s">
        <v>230</v>
      </c>
      <c r="C85" s="172"/>
      <c r="D85" s="147" t="s">
        <v>482</v>
      </c>
      <c r="E85" s="45" t="s">
        <v>65</v>
      </c>
      <c r="F85" s="46">
        <v>1</v>
      </c>
      <c r="G85" s="46"/>
      <c r="H85" s="48"/>
      <c r="I85" s="123">
        <f>'[1]Matriz '!$D$69</f>
        <v>119364.5</v>
      </c>
      <c r="J85" s="50">
        <f t="shared" si="47"/>
        <v>119364.5</v>
      </c>
      <c r="K85" s="51">
        <f>'[1]Matriz '!$H$56</f>
        <v>1</v>
      </c>
      <c r="L85" s="50">
        <f t="shared" si="49"/>
        <v>0</v>
      </c>
      <c r="M85" s="51">
        <f>'[1]Matriz '!$I$56</f>
        <v>0</v>
      </c>
      <c r="N85" s="51" t="s">
        <v>2</v>
      </c>
      <c r="O85" s="46" t="s">
        <v>5</v>
      </c>
      <c r="P85" s="63">
        <v>44020</v>
      </c>
      <c r="Q85" s="52">
        <v>44047</v>
      </c>
      <c r="R85" s="45"/>
      <c r="S85" s="45"/>
      <c r="T85" s="50">
        <v>19951752</v>
      </c>
      <c r="U85" s="60" t="s">
        <v>86</v>
      </c>
      <c r="V85" s="2"/>
    </row>
    <row r="86" spans="1:22" s="6" customFormat="1" ht="51.75" customHeight="1" x14ac:dyDescent="0.35">
      <c r="A86" s="157"/>
      <c r="B86" s="45" t="s">
        <v>230</v>
      </c>
      <c r="C86" s="173"/>
      <c r="D86" s="147" t="s">
        <v>483</v>
      </c>
      <c r="E86" s="45" t="s">
        <v>65</v>
      </c>
      <c r="F86" s="46">
        <v>1</v>
      </c>
      <c r="G86" s="46"/>
      <c r="H86" s="48"/>
      <c r="I86" s="123">
        <f>'[1]Matriz '!$D$70</f>
        <v>14347.26</v>
      </c>
      <c r="J86" s="50">
        <f t="shared" si="47"/>
        <v>14347.26</v>
      </c>
      <c r="K86" s="51">
        <f>'[1]Matriz '!$H$56</f>
        <v>1</v>
      </c>
      <c r="L86" s="50">
        <f t="shared" si="49"/>
        <v>0</v>
      </c>
      <c r="M86" s="51">
        <f>'[1]Matriz '!$I$56</f>
        <v>0</v>
      </c>
      <c r="N86" s="51" t="s">
        <v>2</v>
      </c>
      <c r="O86" s="46" t="s">
        <v>5</v>
      </c>
      <c r="P86" s="63">
        <v>44020</v>
      </c>
      <c r="Q86" s="52">
        <v>44047</v>
      </c>
      <c r="R86" s="45"/>
      <c r="S86" s="45"/>
      <c r="T86" s="50">
        <v>19951753</v>
      </c>
      <c r="U86" s="60" t="s">
        <v>86</v>
      </c>
      <c r="V86" s="2"/>
    </row>
    <row r="87" spans="1:22" s="6" customFormat="1" ht="22.75" customHeight="1" x14ac:dyDescent="0.35">
      <c r="B87" s="9"/>
      <c r="C87" s="9"/>
      <c r="D87" s="9"/>
      <c r="E87" s="9"/>
      <c r="F87" s="9"/>
      <c r="G87" s="129" t="s">
        <v>435</v>
      </c>
      <c r="H87" s="130"/>
      <c r="I87" s="130" t="e">
        <f>SUM(I42:I86)</f>
        <v>#REF!</v>
      </c>
      <c r="J87" s="130" t="e">
        <f>SUM(J42:J86)</f>
        <v>#REF!</v>
      </c>
      <c r="K87" s="130"/>
      <c r="L87" s="130" t="e">
        <f>SUM(L42:L86)</f>
        <v>#REF!</v>
      </c>
      <c r="M87" s="11"/>
      <c r="N87" s="9"/>
      <c r="O87" s="9"/>
      <c r="P87" s="10"/>
      <c r="Q87" s="9"/>
      <c r="R87" s="10"/>
      <c r="S87" s="9"/>
      <c r="T87" s="32"/>
      <c r="U87" s="9"/>
      <c r="V87" s="2"/>
    </row>
    <row r="89" spans="1:22" ht="31.5" customHeight="1" x14ac:dyDescent="0.35">
      <c r="A89" s="96" t="s">
        <v>89</v>
      </c>
      <c r="B89" s="167" t="s">
        <v>24</v>
      </c>
      <c r="C89" s="167"/>
      <c r="D89" s="167"/>
      <c r="E89" s="167"/>
      <c r="F89" s="167"/>
      <c r="G89" s="167"/>
      <c r="H89" s="167"/>
      <c r="I89" s="167"/>
      <c r="J89" s="167"/>
      <c r="K89" s="167"/>
      <c r="L89" s="167"/>
      <c r="M89" s="167"/>
      <c r="N89" s="167"/>
      <c r="O89" s="167"/>
      <c r="P89" s="167"/>
      <c r="Q89" s="167"/>
      <c r="R89" s="167"/>
      <c r="S89" s="167"/>
      <c r="T89" s="167"/>
      <c r="U89" s="167"/>
      <c r="V89" s="3"/>
    </row>
    <row r="90" spans="1:22" ht="25.5" customHeight="1" x14ac:dyDescent="0.35">
      <c r="A90" s="154">
        <v>3</v>
      </c>
      <c r="B90" s="154" t="s">
        <v>23</v>
      </c>
      <c r="C90" s="154" t="s">
        <v>48</v>
      </c>
      <c r="D90" s="154" t="s">
        <v>8</v>
      </c>
      <c r="E90" s="154" t="s">
        <v>291</v>
      </c>
      <c r="F90" s="154" t="s">
        <v>14</v>
      </c>
      <c r="G90" s="154" t="s">
        <v>15</v>
      </c>
      <c r="H90" s="100"/>
      <c r="I90" s="159" t="s">
        <v>16</v>
      </c>
      <c r="J90" s="159"/>
      <c r="K90" s="159"/>
      <c r="L90" s="159"/>
      <c r="M90" s="159"/>
      <c r="N90" s="154" t="s">
        <v>52</v>
      </c>
      <c r="O90" s="154" t="s">
        <v>20</v>
      </c>
      <c r="P90" s="154" t="s">
        <v>49</v>
      </c>
      <c r="Q90" s="154"/>
      <c r="R90" s="154" t="s">
        <v>75</v>
      </c>
      <c r="S90" s="154" t="s">
        <v>119</v>
      </c>
      <c r="T90" s="154"/>
      <c r="U90" s="154" t="s">
        <v>33</v>
      </c>
      <c r="V90" s="3"/>
    </row>
    <row r="91" spans="1:22" ht="63.75" customHeight="1" x14ac:dyDescent="0.35">
      <c r="A91" s="154"/>
      <c r="B91" s="154"/>
      <c r="C91" s="154"/>
      <c r="D91" s="154"/>
      <c r="E91" s="154"/>
      <c r="F91" s="154"/>
      <c r="G91" s="154"/>
      <c r="H91" s="100"/>
      <c r="I91" s="98" t="s">
        <v>18</v>
      </c>
      <c r="J91" s="99" t="s">
        <v>132</v>
      </c>
      <c r="K91" s="99" t="s">
        <v>17</v>
      </c>
      <c r="L91" s="99" t="s">
        <v>133</v>
      </c>
      <c r="M91" s="99" t="s">
        <v>19</v>
      </c>
      <c r="N91" s="154"/>
      <c r="O91" s="154"/>
      <c r="P91" s="100" t="s">
        <v>55</v>
      </c>
      <c r="Q91" s="100" t="s">
        <v>21</v>
      </c>
      <c r="R91" s="154"/>
      <c r="S91" s="154"/>
      <c r="T91" s="154"/>
      <c r="U91" s="154"/>
      <c r="V91" s="3"/>
    </row>
    <row r="92" spans="1:22" s="18" customFormat="1" ht="45" customHeight="1" x14ac:dyDescent="0.35">
      <c r="A92" s="46" t="s">
        <v>155</v>
      </c>
      <c r="B92" s="45" t="s">
        <v>230</v>
      </c>
      <c r="C92" s="45" t="s">
        <v>152</v>
      </c>
      <c r="D92" s="45" t="s">
        <v>484</v>
      </c>
      <c r="E92" s="45" t="s">
        <v>73</v>
      </c>
      <c r="F92" s="46">
        <v>1</v>
      </c>
      <c r="G92" s="65" t="s">
        <v>163</v>
      </c>
      <c r="H92" s="66"/>
      <c r="I92" s="67">
        <f>'[1]Matriz '!$D$105</f>
        <v>7841480.0760000004</v>
      </c>
      <c r="J92" s="50">
        <f t="shared" ref="J92:J93" si="50">K92*I92</f>
        <v>6882801.5760000004</v>
      </c>
      <c r="K92" s="51">
        <f>'[1]Matriz '!$H$105</f>
        <v>0.87774265945861729</v>
      </c>
      <c r="L92" s="70">
        <f t="shared" ref="L92:L93" si="51">M92*I92</f>
        <v>958678.5</v>
      </c>
      <c r="M92" s="51">
        <f>'[1]Matriz '!$I$105</f>
        <v>0.12225734054138276</v>
      </c>
      <c r="N92" s="51" t="s">
        <v>4</v>
      </c>
      <c r="O92" s="46" t="s">
        <v>6</v>
      </c>
      <c r="P92" s="63">
        <v>42178</v>
      </c>
      <c r="Q92" s="68">
        <v>42577</v>
      </c>
      <c r="R92" s="45"/>
      <c r="S92" s="46" t="s">
        <v>161</v>
      </c>
      <c r="T92" s="50">
        <v>0</v>
      </c>
      <c r="U92" s="45" t="s">
        <v>85</v>
      </c>
    </row>
    <row r="93" spans="1:22" s="18" customFormat="1" ht="45" customHeight="1" x14ac:dyDescent="0.35">
      <c r="A93" s="46" t="s">
        <v>156</v>
      </c>
      <c r="B93" s="45" t="s">
        <v>230</v>
      </c>
      <c r="C93" s="45" t="s">
        <v>403</v>
      </c>
      <c r="D93" s="45" t="s">
        <v>485</v>
      </c>
      <c r="E93" s="45" t="s">
        <v>60</v>
      </c>
      <c r="F93" s="46">
        <v>1</v>
      </c>
      <c r="G93" s="69" t="s">
        <v>160</v>
      </c>
      <c r="H93" s="66"/>
      <c r="I93" s="67">
        <f>'[1]Matriz '!$D$120</f>
        <v>51607.473999999995</v>
      </c>
      <c r="J93" s="50">
        <f t="shared" si="50"/>
        <v>51607.473999999995</v>
      </c>
      <c r="K93" s="71">
        <f>'[1]Matriz '!$H$111</f>
        <v>1</v>
      </c>
      <c r="L93" s="70">
        <f t="shared" si="51"/>
        <v>0</v>
      </c>
      <c r="M93" s="71">
        <f>'[1]Matriz '!$I$111</f>
        <v>0</v>
      </c>
      <c r="N93" s="51" t="s">
        <v>206</v>
      </c>
      <c r="O93" s="46" t="s">
        <v>6</v>
      </c>
      <c r="P93" s="72"/>
      <c r="Q93" s="73">
        <v>42822</v>
      </c>
      <c r="R93" s="45"/>
      <c r="S93" s="46" t="s">
        <v>162</v>
      </c>
      <c r="T93" s="50">
        <v>0</v>
      </c>
      <c r="U93" s="45" t="s">
        <v>38</v>
      </c>
    </row>
    <row r="94" spans="1:22" s="18" customFormat="1" ht="46.5" customHeight="1" x14ac:dyDescent="0.35">
      <c r="A94" s="46" t="s">
        <v>157</v>
      </c>
      <c r="B94" s="45" t="s">
        <v>230</v>
      </c>
      <c r="C94" s="45" t="s">
        <v>153</v>
      </c>
      <c r="D94" s="45"/>
      <c r="E94" s="45" t="s">
        <v>77</v>
      </c>
      <c r="F94" s="46">
        <v>1</v>
      </c>
      <c r="G94" s="65" t="s">
        <v>164</v>
      </c>
      <c r="H94" s="66"/>
      <c r="I94" s="50">
        <v>0</v>
      </c>
      <c r="J94" s="50">
        <f t="shared" ref="J94" si="52">K94*I94</f>
        <v>0</v>
      </c>
      <c r="K94" s="51"/>
      <c r="L94" s="50">
        <f t="shared" ref="L94:L96" si="53">M94*I94</f>
        <v>0</v>
      </c>
      <c r="M94" s="51"/>
      <c r="N94" s="51" t="s">
        <v>4</v>
      </c>
      <c r="O94" s="152" t="s">
        <v>7</v>
      </c>
      <c r="P94" s="63"/>
      <c r="Q94" s="63"/>
      <c r="R94" s="45"/>
      <c r="S94" s="46"/>
      <c r="T94" s="50">
        <v>0</v>
      </c>
      <c r="U94" s="45" t="s">
        <v>9</v>
      </c>
    </row>
    <row r="95" spans="1:22" s="6" customFormat="1" ht="43.5" customHeight="1" x14ac:dyDescent="0.35">
      <c r="A95" s="46" t="s">
        <v>158</v>
      </c>
      <c r="B95" s="45" t="s">
        <v>230</v>
      </c>
      <c r="C95" s="45" t="s">
        <v>154</v>
      </c>
      <c r="D95" s="45" t="s">
        <v>486</v>
      </c>
      <c r="E95" s="45" t="s">
        <v>66</v>
      </c>
      <c r="F95" s="46">
        <v>1</v>
      </c>
      <c r="G95" s="45"/>
      <c r="H95" s="88"/>
      <c r="I95" s="50">
        <f>'[1]Matriz '!$D$121</f>
        <v>79512.168000000005</v>
      </c>
      <c r="J95" s="50">
        <f t="shared" ref="J95:J97" si="54">K95*I95</f>
        <v>79512.168000000005</v>
      </c>
      <c r="K95" s="51">
        <f>'[1]Matriz '!$H$112</f>
        <v>1</v>
      </c>
      <c r="L95" s="50">
        <f t="shared" si="53"/>
        <v>0</v>
      </c>
      <c r="M95" s="51">
        <f>'[1]Matriz '!$I$112</f>
        <v>0</v>
      </c>
      <c r="N95" s="51" t="s">
        <v>206</v>
      </c>
      <c r="O95" s="46" t="s">
        <v>6</v>
      </c>
      <c r="P95" s="63"/>
      <c r="Q95" s="63">
        <v>43360</v>
      </c>
      <c r="R95" s="45"/>
      <c r="S95" s="46" t="s">
        <v>404</v>
      </c>
      <c r="T95" s="50">
        <v>0</v>
      </c>
      <c r="U95" s="60" t="s">
        <v>38</v>
      </c>
    </row>
    <row r="96" spans="1:22" s="6" customFormat="1" ht="76.5" customHeight="1" x14ac:dyDescent="0.35">
      <c r="A96" s="46" t="s">
        <v>159</v>
      </c>
      <c r="B96" s="74" t="s">
        <v>230</v>
      </c>
      <c r="C96" s="74" t="s">
        <v>257</v>
      </c>
      <c r="D96" s="115" t="s">
        <v>256</v>
      </c>
      <c r="E96" s="45" t="s">
        <v>66</v>
      </c>
      <c r="F96" s="102">
        <v>1</v>
      </c>
      <c r="G96" s="56"/>
      <c r="H96" s="50"/>
      <c r="I96" s="50">
        <v>0</v>
      </c>
      <c r="J96" s="50">
        <f t="shared" si="54"/>
        <v>0</v>
      </c>
      <c r="K96" s="103"/>
      <c r="L96" s="50">
        <f t="shared" si="53"/>
        <v>0</v>
      </c>
      <c r="M96" s="103"/>
      <c r="N96" s="103" t="s">
        <v>4</v>
      </c>
      <c r="O96" s="152" t="s">
        <v>7</v>
      </c>
      <c r="P96" s="44"/>
      <c r="Q96" s="44"/>
      <c r="R96" s="74"/>
      <c r="S96" s="102"/>
      <c r="T96" s="50">
        <v>0</v>
      </c>
      <c r="U96" s="45" t="s">
        <v>300</v>
      </c>
    </row>
    <row r="97" spans="1:22" s="6" customFormat="1" ht="78.75" customHeight="1" x14ac:dyDescent="0.35">
      <c r="A97" s="46" t="s">
        <v>248</v>
      </c>
      <c r="B97" s="74" t="s">
        <v>230</v>
      </c>
      <c r="C97" s="74" t="s">
        <v>258</v>
      </c>
      <c r="D97" s="115" t="s">
        <v>259</v>
      </c>
      <c r="E97" s="45" t="s">
        <v>66</v>
      </c>
      <c r="F97" s="102">
        <v>1</v>
      </c>
      <c r="G97" s="56"/>
      <c r="H97" s="50"/>
      <c r="I97" s="50">
        <v>0</v>
      </c>
      <c r="J97" s="50">
        <f t="shared" si="54"/>
        <v>0</v>
      </c>
      <c r="K97" s="103"/>
      <c r="L97" s="50">
        <f t="shared" ref="L97" si="55">M97*I97</f>
        <v>0</v>
      </c>
      <c r="M97" s="103"/>
      <c r="N97" s="103" t="s">
        <v>4</v>
      </c>
      <c r="O97" s="152" t="s">
        <v>7</v>
      </c>
      <c r="P97" s="44"/>
      <c r="Q97" s="44"/>
      <c r="R97" s="74"/>
      <c r="S97" s="102"/>
      <c r="T97" s="50">
        <v>0</v>
      </c>
      <c r="U97" s="45" t="s">
        <v>300</v>
      </c>
    </row>
    <row r="98" spans="1:22" s="6" customFormat="1" ht="54.75" customHeight="1" x14ac:dyDescent="0.35">
      <c r="A98" s="46" t="s">
        <v>249</v>
      </c>
      <c r="B98" s="74" t="s">
        <v>230</v>
      </c>
      <c r="C98" s="74" t="s">
        <v>153</v>
      </c>
      <c r="D98" s="45"/>
      <c r="E98" s="45" t="s">
        <v>65</v>
      </c>
      <c r="F98" s="46">
        <v>1</v>
      </c>
      <c r="G98" s="56"/>
      <c r="H98" s="50"/>
      <c r="I98" s="50">
        <v>0</v>
      </c>
      <c r="J98" s="50">
        <f t="shared" ref="J98" si="56">K98*I98</f>
        <v>0</v>
      </c>
      <c r="K98" s="103"/>
      <c r="L98" s="50">
        <f t="shared" ref="L98" si="57">M98*I98</f>
        <v>0</v>
      </c>
      <c r="M98" s="103"/>
      <c r="N98" s="103" t="s">
        <v>4</v>
      </c>
      <c r="O98" s="152" t="s">
        <v>7</v>
      </c>
      <c r="P98" s="44"/>
      <c r="Q98" s="44"/>
      <c r="R98" s="74"/>
      <c r="S98" s="102"/>
      <c r="T98" s="50">
        <v>0</v>
      </c>
      <c r="U98" s="45" t="s">
        <v>300</v>
      </c>
    </row>
    <row r="99" spans="1:22" s="149" customFormat="1" ht="63.75" customHeight="1" x14ac:dyDescent="0.35">
      <c r="A99" s="46" t="s">
        <v>260</v>
      </c>
      <c r="B99" s="45" t="s">
        <v>230</v>
      </c>
      <c r="C99" s="74" t="s">
        <v>378</v>
      </c>
      <c r="D99" s="74" t="s">
        <v>379</v>
      </c>
      <c r="E99" s="45" t="s">
        <v>66</v>
      </c>
      <c r="F99" s="46">
        <v>1</v>
      </c>
      <c r="G99" s="56"/>
      <c r="H99" s="50"/>
      <c r="I99" s="50">
        <v>0</v>
      </c>
      <c r="J99" s="50">
        <f>K99*I99</f>
        <v>0</v>
      </c>
      <c r="K99" s="51"/>
      <c r="L99" s="50">
        <f t="shared" ref="L99:L101" si="58">M99*I99</f>
        <v>0</v>
      </c>
      <c r="M99" s="51"/>
      <c r="N99" s="51" t="s">
        <v>206</v>
      </c>
      <c r="O99" s="152" t="s">
        <v>7</v>
      </c>
      <c r="P99" s="63"/>
      <c r="Q99" s="63"/>
      <c r="R99" s="45"/>
      <c r="S99" s="46"/>
      <c r="T99" s="50">
        <v>0</v>
      </c>
      <c r="U99" s="45" t="s">
        <v>9</v>
      </c>
      <c r="V99" s="148"/>
    </row>
    <row r="100" spans="1:22" s="149" customFormat="1" ht="60.75" customHeight="1" x14ac:dyDescent="0.35">
      <c r="A100" s="46" t="s">
        <v>261</v>
      </c>
      <c r="B100" s="45" t="s">
        <v>230</v>
      </c>
      <c r="C100" s="74" t="s">
        <v>250</v>
      </c>
      <c r="D100" s="150"/>
      <c r="E100" s="45" t="s">
        <v>66</v>
      </c>
      <c r="F100" s="46">
        <v>1</v>
      </c>
      <c r="G100" s="56"/>
      <c r="H100" s="50"/>
      <c r="I100" s="50" t="e">
        <f>H100/#REF!</f>
        <v>#REF!</v>
      </c>
      <c r="J100" s="50" t="e">
        <f t="shared" ref="J100:J101" si="59">K100*I100</f>
        <v>#REF!</v>
      </c>
      <c r="K100" s="51"/>
      <c r="L100" s="50" t="e">
        <f t="shared" si="58"/>
        <v>#REF!</v>
      </c>
      <c r="M100" s="51"/>
      <c r="N100" s="51" t="s">
        <v>206</v>
      </c>
      <c r="O100" s="152" t="s">
        <v>7</v>
      </c>
      <c r="P100" s="63"/>
      <c r="Q100" s="63"/>
      <c r="R100" s="45"/>
      <c r="S100" s="46"/>
      <c r="T100" s="50">
        <v>0</v>
      </c>
      <c r="U100" s="45" t="s">
        <v>9</v>
      </c>
      <c r="V100" s="148"/>
    </row>
    <row r="101" spans="1:22" s="149" customFormat="1" ht="63.75" customHeight="1" x14ac:dyDescent="0.35">
      <c r="A101" s="46" t="s">
        <v>262</v>
      </c>
      <c r="B101" s="45" t="s">
        <v>230</v>
      </c>
      <c r="C101" s="74" t="s">
        <v>251</v>
      </c>
      <c r="D101" s="74"/>
      <c r="E101" s="45" t="s">
        <v>66</v>
      </c>
      <c r="F101" s="46">
        <v>1</v>
      </c>
      <c r="G101" s="45"/>
      <c r="H101" s="50"/>
      <c r="I101" s="50">
        <v>0</v>
      </c>
      <c r="J101" s="50">
        <f t="shared" si="59"/>
        <v>0</v>
      </c>
      <c r="K101" s="51"/>
      <c r="L101" s="50">
        <f t="shared" si="58"/>
        <v>0</v>
      </c>
      <c r="M101" s="51"/>
      <c r="N101" s="51" t="s">
        <v>206</v>
      </c>
      <c r="O101" s="152" t="s">
        <v>7</v>
      </c>
      <c r="P101" s="63"/>
      <c r="Q101" s="63"/>
      <c r="R101" s="45"/>
      <c r="S101" s="46"/>
      <c r="T101" s="50">
        <v>0</v>
      </c>
      <c r="U101" s="45" t="s">
        <v>9</v>
      </c>
      <c r="V101" s="148"/>
    </row>
    <row r="102" spans="1:22" s="6" customFormat="1" ht="57" customHeight="1" x14ac:dyDescent="0.35">
      <c r="A102" s="46" t="s">
        <v>305</v>
      </c>
      <c r="B102" s="45" t="s">
        <v>230</v>
      </c>
      <c r="C102" s="74" t="s">
        <v>307</v>
      </c>
      <c r="D102" s="74" t="s">
        <v>487</v>
      </c>
      <c r="E102" s="45" t="s">
        <v>65</v>
      </c>
      <c r="F102" s="46">
        <v>1</v>
      </c>
      <c r="G102" s="56"/>
      <c r="H102" s="50"/>
      <c r="I102" s="50">
        <f>'[1]Matriz '!$D$106</f>
        <v>3321932.3959999997</v>
      </c>
      <c r="J102" s="50">
        <f t="shared" ref="J102" si="60">K102*I102</f>
        <v>3321932.3959999997</v>
      </c>
      <c r="K102" s="51">
        <v>1</v>
      </c>
      <c r="L102" s="50">
        <f t="shared" ref="L102:L103" si="61">M102*I102</f>
        <v>0</v>
      </c>
      <c r="M102" s="51">
        <f>'[1]Matriz '!$I$97</f>
        <v>0</v>
      </c>
      <c r="N102" s="51" t="s">
        <v>4</v>
      </c>
      <c r="O102" s="46" t="s">
        <v>6</v>
      </c>
      <c r="P102" s="63"/>
      <c r="Q102" s="63">
        <v>43707</v>
      </c>
      <c r="R102" s="45"/>
      <c r="S102" s="46"/>
      <c r="T102" s="50">
        <v>0</v>
      </c>
      <c r="U102" s="45" t="s">
        <v>38</v>
      </c>
      <c r="V102" s="18"/>
    </row>
    <row r="103" spans="1:22" s="42" customFormat="1" ht="48.75" customHeight="1" x14ac:dyDescent="0.35">
      <c r="A103" s="46" t="s">
        <v>306</v>
      </c>
      <c r="B103" s="45" t="s">
        <v>230</v>
      </c>
      <c r="C103" s="74" t="s">
        <v>350</v>
      </c>
      <c r="D103" s="74"/>
      <c r="E103" s="45" t="s">
        <v>66</v>
      </c>
      <c r="F103" s="46">
        <v>1</v>
      </c>
      <c r="G103" s="56"/>
      <c r="H103" s="50"/>
      <c r="I103" s="50">
        <v>0</v>
      </c>
      <c r="J103" s="50">
        <f>K103*I103</f>
        <v>0</v>
      </c>
      <c r="K103" s="51"/>
      <c r="L103" s="50">
        <f t="shared" si="61"/>
        <v>0</v>
      </c>
      <c r="M103" s="51"/>
      <c r="N103" s="51" t="s">
        <v>206</v>
      </c>
      <c r="O103" s="152" t="s">
        <v>7</v>
      </c>
      <c r="P103" s="63"/>
      <c r="Q103" s="63"/>
      <c r="R103" s="45"/>
      <c r="S103" s="46"/>
      <c r="T103" s="50">
        <v>0</v>
      </c>
      <c r="U103" s="45" t="s">
        <v>9</v>
      </c>
      <c r="V103" s="145"/>
    </row>
    <row r="104" spans="1:22" s="42" customFormat="1" ht="48" customHeight="1" x14ac:dyDescent="0.35">
      <c r="A104" s="46" t="s">
        <v>365</v>
      </c>
      <c r="B104" s="45" t="s">
        <v>230</v>
      </c>
      <c r="C104" s="74" t="s">
        <v>366</v>
      </c>
      <c r="D104" s="74" t="s">
        <v>488</v>
      </c>
      <c r="E104" s="45" t="s">
        <v>66</v>
      </c>
      <c r="F104" s="46">
        <v>1</v>
      </c>
      <c r="G104" s="56"/>
      <c r="H104" s="50"/>
      <c r="I104" s="50">
        <f>'[1]Matriz '!$D$135</f>
        <v>20187.75</v>
      </c>
      <c r="J104" s="50">
        <f>K104*I104</f>
        <v>20187.75</v>
      </c>
      <c r="K104" s="51">
        <f>'[1]Matriz '!$H$126</f>
        <v>1</v>
      </c>
      <c r="L104" s="50">
        <f t="shared" ref="L104:L105" si="62">M104*I104</f>
        <v>0</v>
      </c>
      <c r="M104" s="51">
        <f>'[1]Matriz '!$I$126</f>
        <v>0</v>
      </c>
      <c r="N104" s="51" t="s">
        <v>206</v>
      </c>
      <c r="O104" s="46" t="s">
        <v>6</v>
      </c>
      <c r="P104" s="63"/>
      <c r="Q104" s="63">
        <v>43685</v>
      </c>
      <c r="R104" s="45"/>
      <c r="S104" s="46" t="s">
        <v>405</v>
      </c>
      <c r="T104" s="50">
        <v>0</v>
      </c>
      <c r="U104" s="60" t="s">
        <v>86</v>
      </c>
      <c r="V104" s="145"/>
    </row>
    <row r="105" spans="1:22" s="42" customFormat="1" ht="42.75" customHeight="1" x14ac:dyDescent="0.35">
      <c r="A105" s="46" t="s">
        <v>383</v>
      </c>
      <c r="B105" s="45" t="s">
        <v>230</v>
      </c>
      <c r="C105" s="74" t="s">
        <v>384</v>
      </c>
      <c r="D105" s="74"/>
      <c r="E105" s="45" t="s">
        <v>65</v>
      </c>
      <c r="F105" s="46">
        <v>1</v>
      </c>
      <c r="G105" s="56"/>
      <c r="H105" s="50"/>
      <c r="I105" s="50">
        <f>'[1]Matriz '!$D$107</f>
        <v>2768649.0060000001</v>
      </c>
      <c r="J105" s="50">
        <f t="shared" ref="J105" si="63">K105*I105</f>
        <v>2768649.0060000001</v>
      </c>
      <c r="K105" s="51">
        <v>1</v>
      </c>
      <c r="L105" s="50">
        <f t="shared" si="62"/>
        <v>0</v>
      </c>
      <c r="M105" s="51">
        <v>0</v>
      </c>
      <c r="N105" s="51" t="s">
        <v>4</v>
      </c>
      <c r="O105" s="46" t="s">
        <v>6</v>
      </c>
      <c r="P105" s="63">
        <v>43915</v>
      </c>
      <c r="Q105" s="63">
        <v>44196</v>
      </c>
      <c r="R105" s="45"/>
      <c r="S105" s="46"/>
      <c r="T105" s="50">
        <v>16000000</v>
      </c>
      <c r="U105" s="45" t="s">
        <v>244</v>
      </c>
    </row>
    <row r="106" spans="1:22" s="42" customFormat="1" ht="43.5" customHeight="1" x14ac:dyDescent="0.35">
      <c r="A106" s="46" t="s">
        <v>423</v>
      </c>
      <c r="B106" s="45" t="s">
        <v>230</v>
      </c>
      <c r="C106" s="74" t="s">
        <v>424</v>
      </c>
      <c r="D106" s="74"/>
      <c r="E106" s="45" t="s">
        <v>64</v>
      </c>
      <c r="F106" s="46">
        <v>1</v>
      </c>
      <c r="G106" s="56"/>
      <c r="H106" s="50"/>
      <c r="I106" s="50">
        <f>'[1]Matriz '!$D$90</f>
        <v>7665400</v>
      </c>
      <c r="J106" s="50">
        <f t="shared" ref="J106" si="64">K106*I106</f>
        <v>383270</v>
      </c>
      <c r="K106" s="51">
        <f>'[1]Matriz '!$H$90</f>
        <v>0.05</v>
      </c>
      <c r="L106" s="50">
        <f t="shared" ref="L106" si="65">M106*I106</f>
        <v>7282130</v>
      </c>
      <c r="M106" s="51">
        <f>'[1]Matriz '!$I$90</f>
        <v>0.95</v>
      </c>
      <c r="N106" s="51" t="s">
        <v>3</v>
      </c>
      <c r="O106" s="46" t="s">
        <v>6</v>
      </c>
      <c r="P106" s="63">
        <v>43915</v>
      </c>
      <c r="Q106" s="63">
        <v>44196</v>
      </c>
      <c r="R106" s="45"/>
      <c r="S106" s="46"/>
      <c r="T106" s="50">
        <v>34000000</v>
      </c>
      <c r="U106" s="45" t="s">
        <v>12</v>
      </c>
    </row>
    <row r="107" spans="1:22" s="6" customFormat="1" ht="24.75" customHeight="1" x14ac:dyDescent="0.35">
      <c r="B107" s="9"/>
      <c r="C107" s="9"/>
      <c r="D107" s="9"/>
      <c r="E107" s="9"/>
      <c r="F107" s="165" t="s">
        <v>434</v>
      </c>
      <c r="G107" s="165"/>
      <c r="H107" s="129"/>
      <c r="I107" s="130" t="e">
        <f>SUM(I92:I106)</f>
        <v>#REF!</v>
      </c>
      <c r="J107" s="130" t="e">
        <f>SUM(J92:J106)</f>
        <v>#REF!</v>
      </c>
      <c r="K107" s="130"/>
      <c r="L107" s="130" t="e">
        <f>SUM(L92:L106)</f>
        <v>#REF!</v>
      </c>
      <c r="M107" s="11"/>
      <c r="N107" s="9"/>
      <c r="O107" s="9"/>
      <c r="P107" s="9"/>
      <c r="Q107" s="9"/>
      <c r="R107" s="10"/>
      <c r="S107" s="9"/>
      <c r="T107" s="32">
        <f>SUM(T92:T101)</f>
        <v>0</v>
      </c>
      <c r="U107" s="9"/>
    </row>
    <row r="109" spans="1:22" ht="29.25" customHeight="1" x14ac:dyDescent="0.35">
      <c r="A109" s="106" t="s">
        <v>89</v>
      </c>
      <c r="B109" s="168" t="s">
        <v>25</v>
      </c>
      <c r="C109" s="168"/>
      <c r="D109" s="168"/>
      <c r="E109" s="168"/>
      <c r="F109" s="168"/>
      <c r="G109" s="168"/>
      <c r="H109" s="168"/>
      <c r="I109" s="168"/>
      <c r="J109" s="168"/>
      <c r="K109" s="168"/>
      <c r="L109" s="168"/>
      <c r="M109" s="168"/>
      <c r="N109" s="168"/>
      <c r="O109" s="168"/>
      <c r="P109" s="168"/>
      <c r="Q109" s="168"/>
      <c r="R109" s="168"/>
      <c r="S109" s="168"/>
      <c r="T109" s="168"/>
      <c r="U109" s="168"/>
      <c r="V109" s="4"/>
    </row>
    <row r="110" spans="1:22" ht="22.75" customHeight="1" x14ac:dyDescent="0.35">
      <c r="A110" s="155">
        <v>4</v>
      </c>
      <c r="B110" s="155" t="s">
        <v>23</v>
      </c>
      <c r="C110" s="155" t="s">
        <v>48</v>
      </c>
      <c r="D110" s="155" t="s">
        <v>8</v>
      </c>
      <c r="E110" s="155" t="s">
        <v>321</v>
      </c>
      <c r="F110" s="164"/>
      <c r="G110" s="164"/>
      <c r="H110" s="107"/>
      <c r="I110" s="163" t="s">
        <v>16</v>
      </c>
      <c r="J110" s="163"/>
      <c r="K110" s="163"/>
      <c r="L110" s="163"/>
      <c r="M110" s="163"/>
      <c r="N110" s="154" t="s">
        <v>52</v>
      </c>
      <c r="O110" s="155" t="s">
        <v>20</v>
      </c>
      <c r="P110" s="155" t="s">
        <v>49</v>
      </c>
      <c r="Q110" s="155"/>
      <c r="R110" s="155" t="s">
        <v>75</v>
      </c>
      <c r="S110" s="155" t="s">
        <v>32</v>
      </c>
      <c r="T110" s="154"/>
      <c r="U110" s="155" t="s">
        <v>33</v>
      </c>
      <c r="V110" s="4"/>
    </row>
    <row r="111" spans="1:22" ht="75.400000000000006" customHeight="1" x14ac:dyDescent="0.35">
      <c r="A111" s="155"/>
      <c r="B111" s="155"/>
      <c r="C111" s="155"/>
      <c r="D111" s="155"/>
      <c r="E111" s="155"/>
      <c r="F111" s="155" t="s">
        <v>26</v>
      </c>
      <c r="G111" s="155"/>
      <c r="H111" s="108"/>
      <c r="I111" s="108" t="s">
        <v>18</v>
      </c>
      <c r="J111" s="99" t="s">
        <v>132</v>
      </c>
      <c r="K111" s="109" t="s">
        <v>17</v>
      </c>
      <c r="L111" s="99" t="s">
        <v>133</v>
      </c>
      <c r="M111" s="110" t="s">
        <v>19</v>
      </c>
      <c r="N111" s="154"/>
      <c r="O111" s="155"/>
      <c r="P111" s="108" t="s">
        <v>41</v>
      </c>
      <c r="Q111" s="108" t="s">
        <v>21</v>
      </c>
      <c r="R111" s="155"/>
      <c r="S111" s="155"/>
      <c r="T111" s="154"/>
      <c r="U111" s="155"/>
      <c r="V111" s="4"/>
    </row>
    <row r="112" spans="1:22" s="6" customFormat="1" ht="45" customHeight="1" x14ac:dyDescent="0.35">
      <c r="A112" s="46" t="s">
        <v>165</v>
      </c>
      <c r="B112" s="45" t="s">
        <v>230</v>
      </c>
      <c r="C112" s="45" t="s">
        <v>247</v>
      </c>
      <c r="D112" s="45" t="s">
        <v>489</v>
      </c>
      <c r="E112" s="45" t="s">
        <v>73</v>
      </c>
      <c r="F112" s="158"/>
      <c r="G112" s="158"/>
      <c r="H112" s="54"/>
      <c r="I112" s="50">
        <f>'[1]Matriz '!$D$45</f>
        <v>936243.46</v>
      </c>
      <c r="J112" s="67">
        <f t="shared" ref="J112" si="66">K112*I112</f>
        <v>936243.46</v>
      </c>
      <c r="K112" s="75">
        <f>'[1]Matriz '!$H$45</f>
        <v>1</v>
      </c>
      <c r="L112" s="50">
        <f t="shared" ref="L112" si="67">M112*I112</f>
        <v>0</v>
      </c>
      <c r="M112" s="51">
        <f>'[1]Matriz '!$I$45</f>
        <v>0</v>
      </c>
      <c r="N112" s="51" t="s">
        <v>2</v>
      </c>
      <c r="O112" s="46" t="s">
        <v>6</v>
      </c>
      <c r="P112" s="44">
        <v>42752</v>
      </c>
      <c r="Q112" s="44">
        <v>43439</v>
      </c>
      <c r="R112" s="45"/>
      <c r="S112" s="46" t="s">
        <v>351</v>
      </c>
      <c r="T112" s="50">
        <v>0</v>
      </c>
      <c r="U112" s="60" t="s">
        <v>38</v>
      </c>
    </row>
    <row r="113" spans="1:22" s="6" customFormat="1" ht="43.5" customHeight="1" x14ac:dyDescent="0.35">
      <c r="A113" s="46" t="s">
        <v>166</v>
      </c>
      <c r="B113" s="45" t="s">
        <v>230</v>
      </c>
      <c r="C113" s="45" t="s">
        <v>184</v>
      </c>
      <c r="D113" s="45" t="s">
        <v>407</v>
      </c>
      <c r="E113" s="45" t="s">
        <v>73</v>
      </c>
      <c r="F113" s="158" t="s">
        <v>191</v>
      </c>
      <c r="G113" s="158"/>
      <c r="H113" s="54"/>
      <c r="I113" s="50">
        <f>'[1]Matriz '!$D$89</f>
        <v>385748.96399999998</v>
      </c>
      <c r="J113" s="50">
        <f t="shared" ref="J113:J120" si="68">K113*I113</f>
        <v>385748.96399999998</v>
      </c>
      <c r="K113" s="75">
        <v>1</v>
      </c>
      <c r="L113" s="50">
        <f t="shared" ref="L113:L120" si="69">M113*I113</f>
        <v>0</v>
      </c>
      <c r="M113" s="51"/>
      <c r="N113" s="51" t="s">
        <v>3</v>
      </c>
      <c r="O113" s="46" t="s">
        <v>6</v>
      </c>
      <c r="P113" s="44">
        <v>41957</v>
      </c>
      <c r="Q113" s="68">
        <v>42633</v>
      </c>
      <c r="R113" s="45"/>
      <c r="S113" s="46" t="s">
        <v>207</v>
      </c>
      <c r="T113" s="50">
        <v>0</v>
      </c>
      <c r="U113" s="45" t="s">
        <v>85</v>
      </c>
    </row>
    <row r="114" spans="1:22" s="6" customFormat="1" ht="47.25" customHeight="1" x14ac:dyDescent="0.35">
      <c r="A114" s="46" t="s">
        <v>167</v>
      </c>
      <c r="B114" s="45" t="s">
        <v>230</v>
      </c>
      <c r="C114" s="45" t="s">
        <v>352</v>
      </c>
      <c r="D114" s="45" t="s">
        <v>408</v>
      </c>
      <c r="E114" s="45" t="s">
        <v>73</v>
      </c>
      <c r="F114" s="158" t="s">
        <v>192</v>
      </c>
      <c r="G114" s="158"/>
      <c r="H114" s="54"/>
      <c r="I114" s="50">
        <f>'[1]Matriz '!$D$94</f>
        <v>507718.18200000003</v>
      </c>
      <c r="J114" s="50">
        <f t="shared" si="68"/>
        <v>507718.18200000003</v>
      </c>
      <c r="K114" s="75">
        <v>1</v>
      </c>
      <c r="L114" s="50">
        <f t="shared" si="69"/>
        <v>0</v>
      </c>
      <c r="M114" s="51">
        <f>'[1]Matriz '!$I$80</f>
        <v>0</v>
      </c>
      <c r="N114" s="51" t="s">
        <v>3</v>
      </c>
      <c r="O114" s="46" t="s">
        <v>6</v>
      </c>
      <c r="P114" s="44">
        <v>42144</v>
      </c>
      <c r="Q114" s="68">
        <v>42634</v>
      </c>
      <c r="R114" s="45"/>
      <c r="S114" s="46" t="s">
        <v>208</v>
      </c>
      <c r="T114" s="50">
        <v>0</v>
      </c>
      <c r="U114" s="45" t="s">
        <v>85</v>
      </c>
    </row>
    <row r="115" spans="1:22" s="6" customFormat="1" ht="47.25" customHeight="1" x14ac:dyDescent="0.35">
      <c r="A115" s="46" t="s">
        <v>168</v>
      </c>
      <c r="B115" s="45" t="s">
        <v>230</v>
      </c>
      <c r="C115" s="45" t="s">
        <v>185</v>
      </c>
      <c r="D115" s="45" t="s">
        <v>409</v>
      </c>
      <c r="E115" s="45" t="s">
        <v>73</v>
      </c>
      <c r="F115" s="158" t="s">
        <v>193</v>
      </c>
      <c r="G115" s="158"/>
      <c r="H115" s="54"/>
      <c r="I115" s="50">
        <f>'[1]Matriz '!$D$92</f>
        <v>773864.77800000005</v>
      </c>
      <c r="J115" s="50">
        <f t="shared" si="68"/>
        <v>773864.77800000005</v>
      </c>
      <c r="K115" s="75">
        <v>1</v>
      </c>
      <c r="L115" s="50">
        <f t="shared" si="69"/>
        <v>0</v>
      </c>
      <c r="M115" s="51">
        <f>'[1]Matriz '!$I$78</f>
        <v>0</v>
      </c>
      <c r="N115" s="51" t="s">
        <v>3</v>
      </c>
      <c r="O115" s="46" t="s">
        <v>6</v>
      </c>
      <c r="P115" s="44">
        <v>42144</v>
      </c>
      <c r="Q115" s="68">
        <v>42634</v>
      </c>
      <c r="R115" s="45"/>
      <c r="S115" s="46" t="s">
        <v>209</v>
      </c>
      <c r="T115" s="50">
        <v>0</v>
      </c>
      <c r="U115" s="45" t="s">
        <v>85</v>
      </c>
    </row>
    <row r="116" spans="1:22" s="18" customFormat="1" ht="63" customHeight="1" x14ac:dyDescent="0.35">
      <c r="A116" s="46" t="s">
        <v>169</v>
      </c>
      <c r="B116" s="45" t="s">
        <v>230</v>
      </c>
      <c r="C116" s="45" t="s">
        <v>309</v>
      </c>
      <c r="D116" s="45" t="s">
        <v>410</v>
      </c>
      <c r="E116" s="45" t="s">
        <v>73</v>
      </c>
      <c r="F116" s="158" t="s">
        <v>194</v>
      </c>
      <c r="G116" s="158"/>
      <c r="H116" s="54"/>
      <c r="I116" s="50">
        <f>'[1]Matriz '!$D$86</f>
        <v>304863.06</v>
      </c>
      <c r="J116" s="50">
        <f t="shared" si="68"/>
        <v>304863.06</v>
      </c>
      <c r="K116" s="51">
        <v>1</v>
      </c>
      <c r="L116" s="50">
        <f t="shared" si="69"/>
        <v>0</v>
      </c>
      <c r="M116" s="51">
        <f>'[1]Matriz '!$I$72</f>
        <v>0</v>
      </c>
      <c r="N116" s="51" t="s">
        <v>3</v>
      </c>
      <c r="O116" s="46" t="s">
        <v>6</v>
      </c>
      <c r="P116" s="76">
        <v>42432</v>
      </c>
      <c r="Q116" s="44">
        <v>43346</v>
      </c>
      <c r="R116" s="45"/>
      <c r="S116" s="46" t="s">
        <v>406</v>
      </c>
      <c r="T116" s="50">
        <v>0</v>
      </c>
      <c r="U116" s="60" t="s">
        <v>86</v>
      </c>
    </row>
    <row r="117" spans="1:22" s="6" customFormat="1" ht="75.75" customHeight="1" x14ac:dyDescent="0.35">
      <c r="A117" s="46" t="s">
        <v>170</v>
      </c>
      <c r="B117" s="45" t="s">
        <v>230</v>
      </c>
      <c r="C117" s="45" t="s">
        <v>310</v>
      </c>
      <c r="D117" s="45" t="s">
        <v>490</v>
      </c>
      <c r="E117" s="45" t="s">
        <v>73</v>
      </c>
      <c r="F117" s="158" t="s">
        <v>195</v>
      </c>
      <c r="G117" s="158"/>
      <c r="H117" s="55"/>
      <c r="I117" s="50">
        <f>'[1]Matriz '!$D$103</f>
        <v>501113.424</v>
      </c>
      <c r="J117" s="50">
        <f t="shared" si="68"/>
        <v>501113.424</v>
      </c>
      <c r="K117" s="51">
        <f>'[1]Matriz '!$H$94</f>
        <v>1</v>
      </c>
      <c r="L117" s="50">
        <f t="shared" si="69"/>
        <v>0</v>
      </c>
      <c r="M117" s="51">
        <f>'[1]Matriz '!$I$94</f>
        <v>0</v>
      </c>
      <c r="N117" s="51" t="s">
        <v>4</v>
      </c>
      <c r="O117" s="46" t="s">
        <v>6</v>
      </c>
      <c r="P117" s="68">
        <v>42675</v>
      </c>
      <c r="Q117" s="44">
        <v>43347</v>
      </c>
      <c r="R117" s="45"/>
      <c r="S117" s="46" t="s">
        <v>411</v>
      </c>
      <c r="T117" s="50">
        <v>0</v>
      </c>
      <c r="U117" s="60" t="s">
        <v>38</v>
      </c>
    </row>
    <row r="118" spans="1:22" s="6" customFormat="1" ht="41.25" customHeight="1" x14ac:dyDescent="0.35">
      <c r="A118" s="46" t="s">
        <v>171</v>
      </c>
      <c r="B118" s="45" t="s">
        <v>230</v>
      </c>
      <c r="C118" s="45" t="s">
        <v>241</v>
      </c>
      <c r="D118" s="45" t="s">
        <v>491</v>
      </c>
      <c r="E118" s="45" t="s">
        <v>60</v>
      </c>
      <c r="F118" s="158" t="s">
        <v>196</v>
      </c>
      <c r="G118" s="158"/>
      <c r="H118" s="54"/>
      <c r="I118" s="50">
        <f>'[1]Matriz '!$D$102</f>
        <v>964614.70200000005</v>
      </c>
      <c r="J118" s="50">
        <f t="shared" si="68"/>
        <v>964614.70200000005</v>
      </c>
      <c r="K118" s="51">
        <f>'[1]Matriz '!$H$93</f>
        <v>1</v>
      </c>
      <c r="L118" s="50">
        <f t="shared" si="69"/>
        <v>0</v>
      </c>
      <c r="M118" s="51">
        <f>'[1]Matriz '!$I$93</f>
        <v>0</v>
      </c>
      <c r="N118" s="51" t="s">
        <v>4</v>
      </c>
      <c r="O118" s="46" t="s">
        <v>6</v>
      </c>
      <c r="P118" s="68">
        <v>42552</v>
      </c>
      <c r="Q118" s="68">
        <v>42578</v>
      </c>
      <c r="R118" s="45"/>
      <c r="S118" s="46" t="s">
        <v>210</v>
      </c>
      <c r="T118" s="50">
        <v>0</v>
      </c>
      <c r="U118" s="45" t="s">
        <v>38</v>
      </c>
    </row>
    <row r="119" spans="1:22" s="18" customFormat="1" ht="49.5" customHeight="1" x14ac:dyDescent="0.35">
      <c r="A119" s="46" t="s">
        <v>172</v>
      </c>
      <c r="B119" s="45" t="s">
        <v>230</v>
      </c>
      <c r="C119" s="45" t="s">
        <v>186</v>
      </c>
      <c r="D119" s="45"/>
      <c r="E119" s="45" t="s">
        <v>73</v>
      </c>
      <c r="F119" s="158" t="s">
        <v>197</v>
      </c>
      <c r="G119" s="158"/>
      <c r="H119" s="54"/>
      <c r="I119" s="50">
        <v>0</v>
      </c>
      <c r="J119" s="50">
        <f t="shared" si="68"/>
        <v>0</v>
      </c>
      <c r="K119" s="51"/>
      <c r="L119" s="50">
        <f t="shared" si="69"/>
        <v>0</v>
      </c>
      <c r="M119" s="51"/>
      <c r="N119" s="51" t="s">
        <v>4</v>
      </c>
      <c r="O119" s="152" t="s">
        <v>7</v>
      </c>
      <c r="P119" s="68"/>
      <c r="Q119" s="44"/>
      <c r="R119" s="45"/>
      <c r="S119" s="46"/>
      <c r="T119" s="50">
        <v>0</v>
      </c>
      <c r="U119" s="60" t="s">
        <v>9</v>
      </c>
    </row>
    <row r="120" spans="1:22" s="6" customFormat="1" ht="66.75" customHeight="1" x14ac:dyDescent="0.35">
      <c r="A120" s="139" t="s">
        <v>173</v>
      </c>
      <c r="B120" s="139" t="s">
        <v>230</v>
      </c>
      <c r="C120" s="140" t="s">
        <v>311</v>
      </c>
      <c r="D120" s="45" t="s">
        <v>492</v>
      </c>
      <c r="E120" s="141" t="s">
        <v>59</v>
      </c>
      <c r="F120" s="160" t="s">
        <v>200</v>
      </c>
      <c r="G120" s="161"/>
      <c r="H120" s="50"/>
      <c r="I120" s="50">
        <f>'[1]Matriz '!$D$130</f>
        <v>3510498.9619999994</v>
      </c>
      <c r="J120" s="50">
        <f t="shared" si="68"/>
        <v>2330137.87</v>
      </c>
      <c r="K120" s="51">
        <f>'[1]Matriz '!$H$130</f>
        <v>0.66376258623716422</v>
      </c>
      <c r="L120" s="50">
        <f t="shared" si="69"/>
        <v>1180361.0919999992</v>
      </c>
      <c r="M120" s="51">
        <f>'[1]Matriz '!$I$130</f>
        <v>0.33623741376283578</v>
      </c>
      <c r="N120" s="142" t="s">
        <v>206</v>
      </c>
      <c r="O120" s="151" t="s">
        <v>6</v>
      </c>
      <c r="P120" s="143">
        <v>42683</v>
      </c>
      <c r="Q120" s="144">
        <v>43255</v>
      </c>
      <c r="R120" s="139"/>
      <c r="S120" s="139" t="s">
        <v>353</v>
      </c>
      <c r="T120" s="50">
        <v>0</v>
      </c>
      <c r="U120" s="45" t="s">
        <v>38</v>
      </c>
    </row>
    <row r="121" spans="1:22" s="18" customFormat="1" ht="51.75" customHeight="1" x14ac:dyDescent="0.35">
      <c r="A121" s="46" t="s">
        <v>174</v>
      </c>
      <c r="B121" s="45" t="s">
        <v>230</v>
      </c>
      <c r="C121" s="45" t="s">
        <v>187</v>
      </c>
      <c r="D121" s="45"/>
      <c r="E121" s="45" t="s">
        <v>73</v>
      </c>
      <c r="F121" s="158" t="s">
        <v>198</v>
      </c>
      <c r="G121" s="158"/>
      <c r="H121" s="95"/>
      <c r="I121" s="50">
        <v>0</v>
      </c>
      <c r="J121" s="50">
        <f t="shared" ref="J121" si="70">K121*I121</f>
        <v>0</v>
      </c>
      <c r="K121" s="51"/>
      <c r="L121" s="50">
        <f t="shared" ref="L121" si="71">M121*I121</f>
        <v>0</v>
      </c>
      <c r="M121" s="51"/>
      <c r="N121" s="51" t="s">
        <v>4</v>
      </c>
      <c r="O121" s="152" t="s">
        <v>7</v>
      </c>
      <c r="P121" s="68"/>
      <c r="Q121" s="44"/>
      <c r="R121" s="45"/>
      <c r="S121" s="46"/>
      <c r="T121" s="50">
        <v>0</v>
      </c>
      <c r="U121" s="60" t="s">
        <v>9</v>
      </c>
    </row>
    <row r="122" spans="1:22" s="6" customFormat="1" ht="47.25" customHeight="1" x14ac:dyDescent="0.35">
      <c r="A122" s="46" t="s">
        <v>175</v>
      </c>
      <c r="B122" s="45" t="s">
        <v>230</v>
      </c>
      <c r="C122" s="45" t="s">
        <v>355</v>
      </c>
      <c r="D122" s="45" t="s">
        <v>493</v>
      </c>
      <c r="E122" s="45" t="s">
        <v>73</v>
      </c>
      <c r="F122" s="158" t="s">
        <v>199</v>
      </c>
      <c r="G122" s="158"/>
      <c r="H122" s="50"/>
      <c r="I122" s="50">
        <f>'[1]Matriz '!$D$108</f>
        <v>258166.492</v>
      </c>
      <c r="J122" s="50">
        <f>K122*I122</f>
        <v>258166.492</v>
      </c>
      <c r="K122" s="51">
        <v>1</v>
      </c>
      <c r="L122" s="50">
        <f>M122*I122</f>
        <v>0</v>
      </c>
      <c r="M122" s="51">
        <v>0</v>
      </c>
      <c r="N122" s="51" t="s">
        <v>4</v>
      </c>
      <c r="O122" s="46" t="s">
        <v>6</v>
      </c>
      <c r="P122" s="76">
        <v>42431</v>
      </c>
      <c r="Q122" s="44">
        <v>43412</v>
      </c>
      <c r="R122" s="45"/>
      <c r="S122" s="46" t="s">
        <v>354</v>
      </c>
      <c r="T122" s="50">
        <v>0</v>
      </c>
      <c r="U122" s="60" t="s">
        <v>38</v>
      </c>
    </row>
    <row r="123" spans="1:22" s="6" customFormat="1" ht="37.5" customHeight="1" x14ac:dyDescent="0.35">
      <c r="A123" s="46" t="s">
        <v>176</v>
      </c>
      <c r="B123" s="45" t="s">
        <v>230</v>
      </c>
      <c r="C123" s="45" t="s">
        <v>183</v>
      </c>
      <c r="D123" s="45" t="s">
        <v>494</v>
      </c>
      <c r="E123" s="45" t="s">
        <v>73</v>
      </c>
      <c r="F123" s="158" t="s">
        <v>190</v>
      </c>
      <c r="G123" s="158"/>
      <c r="H123" s="48"/>
      <c r="I123" s="50">
        <f>'[1]Matriz '!$D$31</f>
        <v>4238957.8362589683</v>
      </c>
      <c r="J123" s="50">
        <f t="shared" ref="J123" si="72">K123*I123</f>
        <v>4238957.8362589683</v>
      </c>
      <c r="K123" s="75">
        <f>'[1]Matriz '!$H$31</f>
        <v>1</v>
      </c>
      <c r="L123" s="50">
        <f t="shared" ref="L123" si="73">M123*I123</f>
        <v>0</v>
      </c>
      <c r="M123" s="51">
        <f>'[1]Matriz '!$I$31</f>
        <v>0</v>
      </c>
      <c r="N123" s="51" t="s">
        <v>2</v>
      </c>
      <c r="O123" s="46" t="s">
        <v>6</v>
      </c>
      <c r="P123" s="76">
        <v>42144</v>
      </c>
      <c r="Q123" s="73">
        <v>42626</v>
      </c>
      <c r="R123" s="45"/>
      <c r="S123" s="46" t="s">
        <v>412</v>
      </c>
      <c r="T123" s="50">
        <v>0</v>
      </c>
      <c r="U123" s="45" t="s">
        <v>38</v>
      </c>
    </row>
    <row r="124" spans="1:22" s="6" customFormat="1" ht="48.75" customHeight="1" x14ac:dyDescent="0.35">
      <c r="A124" s="46" t="s">
        <v>177</v>
      </c>
      <c r="B124" s="45" t="s">
        <v>230</v>
      </c>
      <c r="C124" s="45" t="s">
        <v>420</v>
      </c>
      <c r="D124" s="45"/>
      <c r="E124" s="45" t="s">
        <v>73</v>
      </c>
      <c r="F124" s="158" t="s">
        <v>421</v>
      </c>
      <c r="G124" s="158"/>
      <c r="H124" s="54"/>
      <c r="I124" s="54" t="e">
        <f>T124/#REF!</f>
        <v>#REF!</v>
      </c>
      <c r="J124" s="50" t="e">
        <f>K124*I124</f>
        <v>#REF!</v>
      </c>
      <c r="K124" s="51"/>
      <c r="L124" s="50" t="e">
        <f t="shared" ref="L124:L130" si="74">M124*I124</f>
        <v>#REF!</v>
      </c>
      <c r="M124" s="51"/>
      <c r="N124" s="51" t="s">
        <v>3</v>
      </c>
      <c r="O124" s="152" t="s">
        <v>7</v>
      </c>
      <c r="P124" s="44"/>
      <c r="Q124" s="44"/>
      <c r="R124" s="45"/>
      <c r="S124" s="46"/>
      <c r="T124" s="50">
        <v>0</v>
      </c>
      <c r="U124" s="60" t="s">
        <v>9</v>
      </c>
      <c r="V124" s="18"/>
    </row>
    <row r="125" spans="1:22" s="6" customFormat="1" ht="62.25" customHeight="1" x14ac:dyDescent="0.35">
      <c r="A125" s="46" t="s">
        <v>178</v>
      </c>
      <c r="B125" s="45" t="s">
        <v>230</v>
      </c>
      <c r="C125" s="45" t="s">
        <v>357</v>
      </c>
      <c r="D125" s="45"/>
      <c r="E125" s="45" t="s">
        <v>73</v>
      </c>
      <c r="F125" s="158" t="s">
        <v>356</v>
      </c>
      <c r="G125" s="158"/>
      <c r="H125" s="54"/>
      <c r="I125" s="50" t="e">
        <f>H125/#REF!</f>
        <v>#REF!</v>
      </c>
      <c r="J125" s="50" t="e">
        <f>K125*I125</f>
        <v>#REF!</v>
      </c>
      <c r="K125" s="51"/>
      <c r="L125" s="50" t="e">
        <f t="shared" si="74"/>
        <v>#REF!</v>
      </c>
      <c r="M125" s="51"/>
      <c r="N125" s="51" t="s">
        <v>3</v>
      </c>
      <c r="O125" s="152" t="s">
        <v>7</v>
      </c>
      <c r="P125" s="76"/>
      <c r="Q125" s="44"/>
      <c r="R125" s="45"/>
      <c r="S125" s="46"/>
      <c r="T125" s="50">
        <v>0</v>
      </c>
      <c r="U125" s="60" t="s">
        <v>9</v>
      </c>
      <c r="V125" s="18"/>
    </row>
    <row r="126" spans="1:22" s="6" customFormat="1" ht="42" customHeight="1" x14ac:dyDescent="0.35">
      <c r="A126" s="46" t="s">
        <v>179</v>
      </c>
      <c r="B126" s="45" t="s">
        <v>230</v>
      </c>
      <c r="C126" s="45" t="s">
        <v>188</v>
      </c>
      <c r="D126" s="45"/>
      <c r="E126" s="45" t="s">
        <v>73</v>
      </c>
      <c r="F126" s="158"/>
      <c r="G126" s="158"/>
      <c r="H126" s="54"/>
      <c r="I126" s="50">
        <v>0</v>
      </c>
      <c r="J126" s="50">
        <f>K126*I126</f>
        <v>0</v>
      </c>
      <c r="K126" s="51"/>
      <c r="L126" s="50">
        <f t="shared" si="74"/>
        <v>0</v>
      </c>
      <c r="M126" s="51"/>
      <c r="N126" s="51" t="s">
        <v>3</v>
      </c>
      <c r="O126" s="152" t="s">
        <v>7</v>
      </c>
      <c r="P126" s="76"/>
      <c r="Q126" s="44"/>
      <c r="R126" s="45"/>
      <c r="S126" s="46"/>
      <c r="T126" s="50">
        <v>0</v>
      </c>
      <c r="U126" s="45" t="s">
        <v>9</v>
      </c>
      <c r="V126" s="18"/>
    </row>
    <row r="127" spans="1:22" s="6" customFormat="1" ht="41.25" customHeight="1" x14ac:dyDescent="0.35">
      <c r="A127" s="46" t="s">
        <v>180</v>
      </c>
      <c r="B127" s="45" t="s">
        <v>230</v>
      </c>
      <c r="C127" s="45" t="s">
        <v>417</v>
      </c>
      <c r="D127" s="45"/>
      <c r="E127" s="45" t="s">
        <v>73</v>
      </c>
      <c r="F127" s="158"/>
      <c r="G127" s="158"/>
      <c r="H127" s="54"/>
      <c r="I127" s="50" t="e">
        <f>T127/#REF!</f>
        <v>#REF!</v>
      </c>
      <c r="J127" s="50" t="e">
        <f>K127*I127</f>
        <v>#REF!</v>
      </c>
      <c r="K127" s="51"/>
      <c r="L127" s="50" t="e">
        <f t="shared" si="74"/>
        <v>#REF!</v>
      </c>
      <c r="M127" s="51"/>
      <c r="N127" s="51" t="s">
        <v>3</v>
      </c>
      <c r="O127" s="152" t="s">
        <v>7</v>
      </c>
      <c r="P127" s="76"/>
      <c r="Q127" s="44"/>
      <c r="R127" s="45"/>
      <c r="S127" s="46"/>
      <c r="T127" s="50">
        <v>0</v>
      </c>
      <c r="U127" s="60" t="s">
        <v>9</v>
      </c>
      <c r="V127" s="18"/>
    </row>
    <row r="128" spans="1:22" s="6" customFormat="1" ht="37.5" customHeight="1" x14ac:dyDescent="0.35">
      <c r="A128" s="46" t="s">
        <v>181</v>
      </c>
      <c r="B128" s="45" t="s">
        <v>230</v>
      </c>
      <c r="C128" s="45" t="s">
        <v>189</v>
      </c>
      <c r="D128" s="45"/>
      <c r="E128" s="45" t="s">
        <v>73</v>
      </c>
      <c r="F128" s="158"/>
      <c r="G128" s="158"/>
      <c r="H128" s="50"/>
      <c r="I128" s="50">
        <v>0</v>
      </c>
      <c r="J128" s="50">
        <f>K128*I128</f>
        <v>0</v>
      </c>
      <c r="K128" s="51"/>
      <c r="L128" s="50">
        <f t="shared" si="74"/>
        <v>0</v>
      </c>
      <c r="M128" s="51"/>
      <c r="N128" s="51" t="s">
        <v>2</v>
      </c>
      <c r="O128" s="152" t="s">
        <v>7</v>
      </c>
      <c r="P128" s="76"/>
      <c r="Q128" s="44"/>
      <c r="R128" s="45"/>
      <c r="S128" s="46"/>
      <c r="T128" s="50">
        <v>0</v>
      </c>
      <c r="U128" s="60" t="s">
        <v>9</v>
      </c>
    </row>
    <row r="129" spans="1:27" s="18" customFormat="1" ht="45.75" customHeight="1" x14ac:dyDescent="0.35">
      <c r="A129" s="46" t="s">
        <v>182</v>
      </c>
      <c r="B129" s="45" t="s">
        <v>230</v>
      </c>
      <c r="C129" s="45" t="s">
        <v>235</v>
      </c>
      <c r="D129" s="46" t="s">
        <v>426</v>
      </c>
      <c r="E129" s="45" t="s">
        <v>73</v>
      </c>
      <c r="F129" s="158"/>
      <c r="G129" s="158"/>
      <c r="H129" s="47"/>
      <c r="I129" s="83">
        <v>0</v>
      </c>
      <c r="J129" s="84">
        <f>I129*K129</f>
        <v>0</v>
      </c>
      <c r="K129" s="51"/>
      <c r="L129" s="85">
        <f t="shared" ref="L129" si="75">M129*I129</f>
        <v>0</v>
      </c>
      <c r="M129" s="51"/>
      <c r="N129" s="51" t="s">
        <v>2</v>
      </c>
      <c r="O129" s="152" t="s">
        <v>7</v>
      </c>
      <c r="P129" s="76"/>
      <c r="Q129" s="44"/>
      <c r="R129" s="45"/>
      <c r="S129" s="46"/>
      <c r="T129" s="50">
        <v>0</v>
      </c>
      <c r="U129" s="45" t="s">
        <v>9</v>
      </c>
    </row>
    <row r="130" spans="1:27" s="6" customFormat="1" ht="54" customHeight="1" x14ac:dyDescent="0.35">
      <c r="A130" s="46" t="s">
        <v>236</v>
      </c>
      <c r="B130" s="45" t="s">
        <v>230</v>
      </c>
      <c r="C130" s="45" t="s">
        <v>266</v>
      </c>
      <c r="D130" s="45"/>
      <c r="E130" s="45" t="s">
        <v>73</v>
      </c>
      <c r="F130" s="158"/>
      <c r="G130" s="158"/>
      <c r="H130" s="95"/>
      <c r="I130" s="50">
        <v>0</v>
      </c>
      <c r="J130" s="104">
        <f>I130*K130</f>
        <v>0</v>
      </c>
      <c r="K130" s="51"/>
      <c r="L130" s="85">
        <f t="shared" si="74"/>
        <v>0</v>
      </c>
      <c r="M130" s="51"/>
      <c r="N130" s="51" t="s">
        <v>2</v>
      </c>
      <c r="O130" s="152" t="s">
        <v>7</v>
      </c>
      <c r="P130" s="76"/>
      <c r="Q130" s="44"/>
      <c r="R130" s="45"/>
      <c r="S130" s="46"/>
      <c r="T130" s="50">
        <v>0</v>
      </c>
      <c r="U130" s="45" t="s">
        <v>300</v>
      </c>
    </row>
    <row r="131" spans="1:27" s="18" customFormat="1" ht="44.25" customHeight="1" x14ac:dyDescent="0.35">
      <c r="A131" s="46" t="s">
        <v>237</v>
      </c>
      <c r="B131" s="45" t="s">
        <v>230</v>
      </c>
      <c r="C131" s="45" t="s">
        <v>267</v>
      </c>
      <c r="D131" s="45"/>
      <c r="E131" s="45" t="s">
        <v>73</v>
      </c>
      <c r="F131" s="158"/>
      <c r="G131" s="158"/>
      <c r="H131" s="95"/>
      <c r="I131" s="50">
        <v>0</v>
      </c>
      <c r="J131" s="104">
        <f>I131*K131</f>
        <v>0</v>
      </c>
      <c r="K131" s="51"/>
      <c r="L131" s="50">
        <f>I131*M131</f>
        <v>0</v>
      </c>
      <c r="M131" s="51"/>
      <c r="N131" s="51" t="s">
        <v>2</v>
      </c>
      <c r="O131" s="152" t="s">
        <v>7</v>
      </c>
      <c r="P131" s="76"/>
      <c r="Q131" s="44"/>
      <c r="R131" s="45"/>
      <c r="S131" s="46"/>
      <c r="T131" s="50">
        <v>0</v>
      </c>
      <c r="U131" s="45" t="s">
        <v>300</v>
      </c>
    </row>
    <row r="132" spans="1:27" s="18" customFormat="1" ht="46.5" customHeight="1" x14ac:dyDescent="0.35">
      <c r="A132" s="46" t="s">
        <v>239</v>
      </c>
      <c r="B132" s="45" t="s">
        <v>230</v>
      </c>
      <c r="C132" s="45" t="s">
        <v>238</v>
      </c>
      <c r="D132" s="45"/>
      <c r="E132" s="45" t="s">
        <v>60</v>
      </c>
      <c r="F132" s="158"/>
      <c r="G132" s="158"/>
      <c r="H132" s="50"/>
      <c r="I132" s="50">
        <v>0</v>
      </c>
      <c r="J132" s="50">
        <f t="shared" ref="J132:J133" si="76">K132*I132</f>
        <v>0</v>
      </c>
      <c r="K132" s="51"/>
      <c r="L132" s="50">
        <f t="shared" ref="L132:L133" si="77">M132*I132</f>
        <v>0</v>
      </c>
      <c r="M132" s="51"/>
      <c r="N132" s="51" t="s">
        <v>206</v>
      </c>
      <c r="O132" s="152" t="s">
        <v>7</v>
      </c>
      <c r="P132" s="76"/>
      <c r="Q132" s="44"/>
      <c r="R132" s="45"/>
      <c r="S132" s="46"/>
      <c r="T132" s="50">
        <v>0</v>
      </c>
      <c r="U132" s="45" t="s">
        <v>300</v>
      </c>
    </row>
    <row r="133" spans="1:27" s="18" customFormat="1" ht="56.25" customHeight="1" x14ac:dyDescent="0.35">
      <c r="A133" s="46" t="s">
        <v>320</v>
      </c>
      <c r="B133" s="45" t="s">
        <v>230</v>
      </c>
      <c r="C133" s="45" t="s">
        <v>318</v>
      </c>
      <c r="D133" s="45" t="s">
        <v>495</v>
      </c>
      <c r="E133" s="45" t="s">
        <v>60</v>
      </c>
      <c r="F133" s="158"/>
      <c r="G133" s="158"/>
      <c r="H133" s="50"/>
      <c r="I133" s="50">
        <f>'[1]Matriz '!$D$32</f>
        <v>40163.300000000003</v>
      </c>
      <c r="J133" s="50">
        <f t="shared" si="76"/>
        <v>40163.300000000003</v>
      </c>
      <c r="K133" s="51">
        <f>'[1]Matriz '!$H$32</f>
        <v>1</v>
      </c>
      <c r="L133" s="50">
        <f t="shared" si="77"/>
        <v>0</v>
      </c>
      <c r="M133" s="51">
        <f>'[1]Matriz '!$I$32</f>
        <v>0</v>
      </c>
      <c r="N133" s="51" t="s">
        <v>2</v>
      </c>
      <c r="O133" s="46" t="s">
        <v>6</v>
      </c>
      <c r="P133" s="76"/>
      <c r="Q133" s="44">
        <v>43685</v>
      </c>
      <c r="R133" s="45"/>
      <c r="S133" s="46" t="s">
        <v>413</v>
      </c>
      <c r="T133" s="50">
        <v>0</v>
      </c>
      <c r="U133" s="45" t="s">
        <v>86</v>
      </c>
    </row>
    <row r="134" spans="1:27" s="18" customFormat="1" ht="56.25" customHeight="1" x14ac:dyDescent="0.35">
      <c r="A134" s="46" t="s">
        <v>312</v>
      </c>
      <c r="B134" s="45" t="s">
        <v>230</v>
      </c>
      <c r="C134" s="45" t="s">
        <v>316</v>
      </c>
      <c r="D134" s="45"/>
      <c r="E134" s="45" t="s">
        <v>60</v>
      </c>
      <c r="F134" s="158"/>
      <c r="G134" s="158"/>
      <c r="H134" s="50"/>
      <c r="I134" s="50">
        <f>'[1]Matriz '!$D$33</f>
        <v>0</v>
      </c>
      <c r="J134" s="50">
        <f t="shared" ref="J134:J136" si="78">K134*I134</f>
        <v>0</v>
      </c>
      <c r="K134" s="51">
        <f>'[1]Matriz '!$H$33</f>
        <v>1</v>
      </c>
      <c r="L134" s="50">
        <f t="shared" ref="L134:L136" si="79">M134*I134</f>
        <v>0</v>
      </c>
      <c r="M134" s="51">
        <f>'[1]Matriz '!$I$33</f>
        <v>0</v>
      </c>
      <c r="N134" s="51" t="s">
        <v>2</v>
      </c>
      <c r="O134" s="46" t="s">
        <v>6</v>
      </c>
      <c r="P134" s="76">
        <v>43738</v>
      </c>
      <c r="Q134" s="44">
        <v>43895</v>
      </c>
      <c r="R134" s="45"/>
      <c r="S134" s="46"/>
      <c r="T134" s="105">
        <v>79061.289999999994</v>
      </c>
      <c r="U134" s="45" t="s">
        <v>9</v>
      </c>
    </row>
    <row r="135" spans="1:27" s="18" customFormat="1" ht="45.75" customHeight="1" x14ac:dyDescent="0.35">
      <c r="A135" s="46" t="s">
        <v>313</v>
      </c>
      <c r="B135" s="45" t="s">
        <v>230</v>
      </c>
      <c r="C135" s="45" t="s">
        <v>358</v>
      </c>
      <c r="D135" s="45"/>
      <c r="E135" s="45" t="s">
        <v>58</v>
      </c>
      <c r="F135" s="158"/>
      <c r="G135" s="158"/>
      <c r="H135" s="50"/>
      <c r="I135" s="50" t="e">
        <f>H135/#REF!</f>
        <v>#REF!</v>
      </c>
      <c r="J135" s="50" t="e">
        <f t="shared" ref="J135" si="80">K135*I135</f>
        <v>#REF!</v>
      </c>
      <c r="K135" s="51"/>
      <c r="L135" s="50" t="e">
        <f t="shared" ref="L135" si="81">M135*I135</f>
        <v>#REF!</v>
      </c>
      <c r="M135" s="51"/>
      <c r="N135" s="51" t="s">
        <v>2</v>
      </c>
      <c r="O135" s="152" t="s">
        <v>7</v>
      </c>
      <c r="P135" s="76"/>
      <c r="Q135" s="44"/>
      <c r="R135" s="45"/>
      <c r="S135" s="46"/>
      <c r="T135" s="50">
        <v>0</v>
      </c>
      <c r="U135" s="45" t="s">
        <v>9</v>
      </c>
    </row>
    <row r="136" spans="1:27" s="18" customFormat="1" ht="48" customHeight="1" x14ac:dyDescent="0.35">
      <c r="A136" s="46" t="s">
        <v>314</v>
      </c>
      <c r="B136" s="45" t="s">
        <v>230</v>
      </c>
      <c r="C136" s="45" t="s">
        <v>319</v>
      </c>
      <c r="D136" s="45" t="s">
        <v>496</v>
      </c>
      <c r="E136" s="45" t="s">
        <v>60</v>
      </c>
      <c r="F136" s="158"/>
      <c r="G136" s="158"/>
      <c r="H136" s="50"/>
      <c r="I136" s="50">
        <f>'[1]Matriz '!$D$55</f>
        <v>77352.776000000013</v>
      </c>
      <c r="J136" s="50">
        <f t="shared" si="78"/>
        <v>77352.776000000013</v>
      </c>
      <c r="K136" s="51">
        <f>'[1]Matriz '!$H$55</f>
        <v>1</v>
      </c>
      <c r="L136" s="50">
        <f t="shared" si="79"/>
        <v>0</v>
      </c>
      <c r="M136" s="51">
        <f>'[1]Matriz '!$I$55</f>
        <v>0</v>
      </c>
      <c r="N136" s="51" t="s">
        <v>2</v>
      </c>
      <c r="O136" s="46" t="s">
        <v>6</v>
      </c>
      <c r="P136" s="76">
        <v>43738</v>
      </c>
      <c r="Q136" s="44">
        <v>43924</v>
      </c>
      <c r="R136" s="45"/>
      <c r="S136" s="46"/>
      <c r="T136" s="50">
        <v>343702.46</v>
      </c>
      <c r="U136" s="45" t="s">
        <v>38</v>
      </c>
    </row>
    <row r="137" spans="1:27" s="18" customFormat="1" ht="48.75" customHeight="1" x14ac:dyDescent="0.35">
      <c r="A137" s="46" t="s">
        <v>315</v>
      </c>
      <c r="B137" s="45" t="s">
        <v>230</v>
      </c>
      <c r="C137" s="45" t="s">
        <v>317</v>
      </c>
      <c r="D137" s="45"/>
      <c r="E137" s="45" t="s">
        <v>58</v>
      </c>
      <c r="F137" s="158"/>
      <c r="G137" s="158"/>
      <c r="H137" s="50"/>
      <c r="I137" s="50" t="e">
        <f>H137/#REF!</f>
        <v>#REF!</v>
      </c>
      <c r="J137" s="50" t="e">
        <f t="shared" ref="J137" si="82">K137*I137</f>
        <v>#REF!</v>
      </c>
      <c r="K137" s="51"/>
      <c r="L137" s="50" t="e">
        <f t="shared" ref="L137" si="83">M137*I137</f>
        <v>#REF!</v>
      </c>
      <c r="M137" s="51"/>
      <c r="N137" s="51" t="s">
        <v>2</v>
      </c>
      <c r="O137" s="152" t="s">
        <v>7</v>
      </c>
      <c r="P137" s="76"/>
      <c r="Q137" s="44"/>
      <c r="R137" s="45"/>
      <c r="S137" s="46"/>
      <c r="T137" s="50">
        <v>0</v>
      </c>
      <c r="U137" s="45" t="s">
        <v>9</v>
      </c>
    </row>
    <row r="138" spans="1:27" s="18" customFormat="1" ht="50.25" customHeight="1" x14ac:dyDescent="0.35">
      <c r="A138" s="46" t="s">
        <v>429</v>
      </c>
      <c r="B138" s="45" t="s">
        <v>230</v>
      </c>
      <c r="C138" s="45" t="s">
        <v>497</v>
      </c>
      <c r="D138" s="45" t="s">
        <v>498</v>
      </c>
      <c r="E138" s="45" t="s">
        <v>431</v>
      </c>
      <c r="F138" s="158"/>
      <c r="G138" s="158"/>
      <c r="H138" s="50"/>
      <c r="I138" s="50">
        <f>'[1]Matriz '!$D$113</f>
        <v>93782.23</v>
      </c>
      <c r="J138" s="50">
        <f t="shared" ref="J138" si="84">K138*I138</f>
        <v>93782.23</v>
      </c>
      <c r="K138" s="51">
        <f>'[1]Matriz '!$H$104</f>
        <v>1</v>
      </c>
      <c r="L138" s="50">
        <f t="shared" ref="L138" si="85">M138*I138</f>
        <v>0</v>
      </c>
      <c r="M138" s="51">
        <f>'[1]Matriz '!$I$104</f>
        <v>0</v>
      </c>
      <c r="N138" s="51" t="s">
        <v>4</v>
      </c>
      <c r="O138" s="46" t="s">
        <v>6</v>
      </c>
      <c r="P138" s="76">
        <v>43921</v>
      </c>
      <c r="Q138" s="44">
        <v>43936</v>
      </c>
      <c r="R138" s="45"/>
      <c r="S138" s="46"/>
      <c r="T138" s="50">
        <v>1</v>
      </c>
      <c r="U138" s="45" t="s">
        <v>86</v>
      </c>
    </row>
    <row r="139" spans="1:27" s="18" customFormat="1" ht="57" customHeight="1" x14ac:dyDescent="0.35">
      <c r="A139" s="46" t="s">
        <v>430</v>
      </c>
      <c r="B139" s="45" t="s">
        <v>230</v>
      </c>
      <c r="C139" s="45" t="s">
        <v>439</v>
      </c>
      <c r="D139" s="45"/>
      <c r="E139" s="45" t="s">
        <v>58</v>
      </c>
      <c r="F139" s="158"/>
      <c r="G139" s="158"/>
      <c r="H139" s="50"/>
      <c r="I139" s="50">
        <f>'[1]Matriz '!$D$114</f>
        <v>1599145.65</v>
      </c>
      <c r="J139" s="50">
        <f t="shared" ref="J139" si="86">K139*I139</f>
        <v>1599145.65</v>
      </c>
      <c r="K139" s="51">
        <v>1</v>
      </c>
      <c r="L139" s="50">
        <f t="shared" ref="L139" si="87">M139*I139</f>
        <v>0</v>
      </c>
      <c r="M139" s="51">
        <v>0</v>
      </c>
      <c r="N139" s="51" t="s">
        <v>4</v>
      </c>
      <c r="O139" s="46" t="s">
        <v>6</v>
      </c>
      <c r="P139" s="76">
        <v>43921</v>
      </c>
      <c r="Q139" s="44">
        <v>43997</v>
      </c>
      <c r="R139" s="45"/>
      <c r="S139" s="46"/>
      <c r="T139" s="50">
        <v>2</v>
      </c>
      <c r="U139" s="45" t="s">
        <v>242</v>
      </c>
    </row>
    <row r="140" spans="1:27" s="6" customFormat="1" ht="27" customHeight="1" x14ac:dyDescent="0.35">
      <c r="B140" s="9"/>
      <c r="C140" s="9"/>
      <c r="D140" s="9"/>
      <c r="E140" s="9"/>
      <c r="F140" s="32"/>
      <c r="G140" s="129" t="s">
        <v>433</v>
      </c>
      <c r="H140" s="129"/>
      <c r="I140" s="132" t="e">
        <f>SUM(I112:I139)</f>
        <v>#REF!</v>
      </c>
      <c r="J140" s="132" t="e">
        <f>SUM(J112:J139)</f>
        <v>#REF!</v>
      </c>
      <c r="K140" s="132"/>
      <c r="L140" s="132" t="e">
        <f>SUM(L112:L139)</f>
        <v>#REF!</v>
      </c>
      <c r="M140" s="11"/>
      <c r="N140" s="11"/>
      <c r="O140" s="9"/>
      <c r="P140" s="9"/>
      <c r="Q140" s="9"/>
      <c r="R140" s="32"/>
      <c r="S140" s="9"/>
      <c r="T140" s="32">
        <f>SUM(T112:T132)</f>
        <v>0</v>
      </c>
      <c r="U140" s="9"/>
      <c r="AA140" s="34"/>
    </row>
    <row r="142" spans="1:27" ht="32.25" customHeight="1" x14ac:dyDescent="0.35">
      <c r="A142" s="106" t="s">
        <v>89</v>
      </c>
      <c r="B142" s="168" t="s">
        <v>29</v>
      </c>
      <c r="C142" s="168"/>
      <c r="D142" s="168"/>
      <c r="E142" s="168"/>
      <c r="F142" s="168"/>
      <c r="G142" s="168"/>
      <c r="H142" s="168"/>
      <c r="I142" s="168"/>
      <c r="J142" s="168"/>
      <c r="K142" s="168"/>
      <c r="L142" s="168"/>
      <c r="M142" s="168"/>
      <c r="N142" s="168"/>
      <c r="O142" s="168"/>
      <c r="P142" s="168"/>
      <c r="Q142" s="168"/>
      <c r="R142" s="168"/>
      <c r="S142" s="168"/>
      <c r="T142" s="168"/>
      <c r="U142" s="168"/>
      <c r="V142" s="5"/>
      <c r="W142" s="5"/>
      <c r="X142" s="5"/>
      <c r="Y142" s="5"/>
      <c r="Z142" s="5"/>
    </row>
    <row r="143" spans="1:27" ht="24.75" customHeight="1" x14ac:dyDescent="0.35">
      <c r="A143" s="155">
        <v>5</v>
      </c>
      <c r="B143" s="155" t="s">
        <v>23</v>
      </c>
      <c r="C143" s="155" t="s">
        <v>48</v>
      </c>
      <c r="D143" s="155" t="s">
        <v>8</v>
      </c>
      <c r="E143" s="155" t="s">
        <v>321</v>
      </c>
      <c r="F143" s="155" t="s">
        <v>15</v>
      </c>
      <c r="G143" s="163" t="s">
        <v>16</v>
      </c>
      <c r="H143" s="163"/>
      <c r="I143" s="163"/>
      <c r="J143" s="163"/>
      <c r="K143" s="163"/>
      <c r="L143" s="163"/>
      <c r="M143" s="170" t="s">
        <v>28</v>
      </c>
      <c r="N143" s="154" t="s">
        <v>52</v>
      </c>
      <c r="O143" s="155" t="s">
        <v>20</v>
      </c>
      <c r="P143" s="155" t="s">
        <v>49</v>
      </c>
      <c r="Q143" s="155"/>
      <c r="R143" s="155" t="s">
        <v>75</v>
      </c>
      <c r="S143" s="155" t="s">
        <v>119</v>
      </c>
      <c r="T143" s="154"/>
      <c r="U143" s="155" t="s">
        <v>33</v>
      </c>
      <c r="V143" s="5"/>
      <c r="W143" s="5"/>
      <c r="X143" s="5"/>
      <c r="Y143" s="5"/>
      <c r="Z143" s="5"/>
    </row>
    <row r="144" spans="1:27" ht="73.400000000000006" customHeight="1" x14ac:dyDescent="0.35">
      <c r="A144" s="155"/>
      <c r="B144" s="155"/>
      <c r="C144" s="155"/>
      <c r="D144" s="155"/>
      <c r="E144" s="155"/>
      <c r="F144" s="155"/>
      <c r="G144" s="108" t="s">
        <v>18</v>
      </c>
      <c r="H144" s="108"/>
      <c r="I144" s="99" t="s">
        <v>132</v>
      </c>
      <c r="J144" s="109" t="s">
        <v>17</v>
      </c>
      <c r="K144" s="99" t="s">
        <v>133</v>
      </c>
      <c r="L144" s="110" t="s">
        <v>19</v>
      </c>
      <c r="M144" s="170"/>
      <c r="N144" s="154"/>
      <c r="O144" s="155"/>
      <c r="P144" s="108" t="s">
        <v>27</v>
      </c>
      <c r="Q144" s="108" t="s">
        <v>43</v>
      </c>
      <c r="R144" s="155"/>
      <c r="S144" s="155"/>
      <c r="T144" s="154"/>
      <c r="U144" s="155"/>
      <c r="V144" s="5"/>
      <c r="W144" s="5"/>
      <c r="X144" s="5"/>
      <c r="Y144" s="5"/>
      <c r="Z144" s="5"/>
    </row>
    <row r="145" spans="1:21" s="18" customFormat="1" ht="53.25" customHeight="1" x14ac:dyDescent="0.35">
      <c r="A145" s="46" t="s">
        <v>201</v>
      </c>
      <c r="B145" s="45" t="s">
        <v>230</v>
      </c>
      <c r="C145" s="45" t="s">
        <v>217</v>
      </c>
      <c r="D145" s="45" t="s">
        <v>499</v>
      </c>
      <c r="E145" s="45" t="s">
        <v>74</v>
      </c>
      <c r="F145" s="46" t="s">
        <v>219</v>
      </c>
      <c r="G145" s="50">
        <f>'[1]Matriz '!$D$109</f>
        <v>33355.300000000003</v>
      </c>
      <c r="H145" s="50"/>
      <c r="I145" s="50">
        <f t="shared" ref="I145:I156" si="88">J145*G145</f>
        <v>33355.300000000003</v>
      </c>
      <c r="J145" s="51">
        <v>1</v>
      </c>
      <c r="K145" s="50">
        <f>L145*G145</f>
        <v>0</v>
      </c>
      <c r="L145" s="51">
        <f>'[1]Matriz '!$I$95</f>
        <v>0</v>
      </c>
      <c r="M145" s="78">
        <v>1</v>
      </c>
      <c r="N145" s="51" t="s">
        <v>4</v>
      </c>
      <c r="O145" s="46" t="s">
        <v>6</v>
      </c>
      <c r="P145" s="58"/>
      <c r="Q145" s="68">
        <v>42471</v>
      </c>
      <c r="R145" s="45"/>
      <c r="S145" s="46" t="s">
        <v>225</v>
      </c>
      <c r="T145" s="50"/>
      <c r="U145" s="45" t="s">
        <v>85</v>
      </c>
    </row>
    <row r="146" spans="1:21" s="18" customFormat="1" ht="57" customHeight="1" x14ac:dyDescent="0.35">
      <c r="A146" s="46" t="s">
        <v>202</v>
      </c>
      <c r="B146" s="45" t="s">
        <v>230</v>
      </c>
      <c r="C146" s="45" t="s">
        <v>218</v>
      </c>
      <c r="D146" s="45" t="s">
        <v>500</v>
      </c>
      <c r="E146" s="45" t="s">
        <v>74</v>
      </c>
      <c r="F146" s="46" t="s">
        <v>220</v>
      </c>
      <c r="G146" s="50">
        <f>'[1]Matriz '!$D$122</f>
        <v>13725.37</v>
      </c>
      <c r="H146" s="50"/>
      <c r="I146" s="50">
        <f t="shared" ref="I146" si="89">J146*G146</f>
        <v>13725.37</v>
      </c>
      <c r="J146" s="51">
        <v>1</v>
      </c>
      <c r="K146" s="50">
        <f>L146*G146</f>
        <v>0</v>
      </c>
      <c r="L146" s="51">
        <f>'[1]Matriz '!$I$95</f>
        <v>0</v>
      </c>
      <c r="M146" s="78">
        <v>1</v>
      </c>
      <c r="N146" s="51" t="s">
        <v>206</v>
      </c>
      <c r="O146" s="46" t="s">
        <v>6</v>
      </c>
      <c r="P146" s="58"/>
      <c r="Q146" s="68">
        <v>42545</v>
      </c>
      <c r="R146" s="45"/>
      <c r="S146" s="46" t="s">
        <v>226</v>
      </c>
      <c r="T146" s="50"/>
      <c r="U146" s="45" t="s">
        <v>85</v>
      </c>
    </row>
    <row r="147" spans="1:21" s="18" customFormat="1" ht="51" customHeight="1" x14ac:dyDescent="0.35">
      <c r="A147" s="46" t="s">
        <v>203</v>
      </c>
      <c r="B147" s="45" t="s">
        <v>230</v>
      </c>
      <c r="C147" s="45" t="s">
        <v>215</v>
      </c>
      <c r="D147" s="45"/>
      <c r="E147" s="45" t="s">
        <v>74</v>
      </c>
      <c r="F147" s="46" t="s">
        <v>221</v>
      </c>
      <c r="G147" s="50">
        <v>0</v>
      </c>
      <c r="H147" s="50"/>
      <c r="I147" s="50">
        <f t="shared" si="88"/>
        <v>0</v>
      </c>
      <c r="J147" s="51"/>
      <c r="K147" s="50">
        <f>L147*G147</f>
        <v>0</v>
      </c>
      <c r="L147" s="51"/>
      <c r="M147" s="78">
        <v>1</v>
      </c>
      <c r="N147" s="51" t="s">
        <v>4</v>
      </c>
      <c r="O147" s="152" t="s">
        <v>7</v>
      </c>
      <c r="P147" s="58"/>
      <c r="Q147" s="52"/>
      <c r="R147" s="45"/>
      <c r="S147" s="45"/>
      <c r="T147" s="50"/>
      <c r="U147" s="45" t="s">
        <v>9</v>
      </c>
    </row>
    <row r="148" spans="1:21" s="18" customFormat="1" ht="48.75" customHeight="1" x14ac:dyDescent="0.35">
      <c r="A148" s="46" t="s">
        <v>204</v>
      </c>
      <c r="B148" s="45" t="s">
        <v>230</v>
      </c>
      <c r="C148" s="45" t="s">
        <v>363</v>
      </c>
      <c r="D148" s="45" t="s">
        <v>263</v>
      </c>
      <c r="E148" s="45" t="s">
        <v>74</v>
      </c>
      <c r="F148" s="46"/>
      <c r="G148" s="50" t="e">
        <f>T148/#REF!</f>
        <v>#REF!</v>
      </c>
      <c r="H148" s="50"/>
      <c r="I148" s="50" t="e">
        <f t="shared" si="88"/>
        <v>#REF!</v>
      </c>
      <c r="J148" s="51"/>
      <c r="K148" s="50" t="e">
        <f>L148*G148</f>
        <v>#REF!</v>
      </c>
      <c r="L148" s="51"/>
      <c r="M148" s="78">
        <v>1</v>
      </c>
      <c r="N148" s="51" t="s">
        <v>4</v>
      </c>
      <c r="O148" s="152" t="s">
        <v>7</v>
      </c>
      <c r="P148" s="52"/>
      <c r="Q148" s="52"/>
      <c r="R148" s="45"/>
      <c r="S148" s="45"/>
      <c r="T148" s="50">
        <v>0</v>
      </c>
      <c r="U148" s="45" t="s">
        <v>9</v>
      </c>
    </row>
    <row r="149" spans="1:21" s="18" customFormat="1" ht="46.5" customHeight="1" x14ac:dyDescent="0.35">
      <c r="A149" s="46" t="s">
        <v>205</v>
      </c>
      <c r="B149" s="45" t="s">
        <v>230</v>
      </c>
      <c r="C149" s="45" t="s">
        <v>216</v>
      </c>
      <c r="D149" s="45"/>
      <c r="E149" s="45" t="s">
        <v>74</v>
      </c>
      <c r="F149" s="46" t="s">
        <v>222</v>
      </c>
      <c r="G149" s="50">
        <v>0</v>
      </c>
      <c r="H149" s="50"/>
      <c r="I149" s="50">
        <f t="shared" si="88"/>
        <v>0</v>
      </c>
      <c r="J149" s="51"/>
      <c r="K149" s="50">
        <f t="shared" ref="K149:K156" si="90">L149*G149</f>
        <v>0</v>
      </c>
      <c r="L149" s="51"/>
      <c r="M149" s="78">
        <v>1</v>
      </c>
      <c r="N149" s="51" t="s">
        <v>4</v>
      </c>
      <c r="O149" s="152" t="s">
        <v>7</v>
      </c>
      <c r="P149" s="52"/>
      <c r="Q149" s="52"/>
      <c r="R149" s="45"/>
      <c r="S149" s="45"/>
      <c r="T149" s="50"/>
      <c r="U149" s="45" t="s">
        <v>9</v>
      </c>
    </row>
    <row r="150" spans="1:21" s="6" customFormat="1" ht="49.5" customHeight="1" x14ac:dyDescent="0.35">
      <c r="A150" s="46" t="s">
        <v>211</v>
      </c>
      <c r="B150" s="45" t="s">
        <v>230</v>
      </c>
      <c r="C150" s="45" t="s">
        <v>231</v>
      </c>
      <c r="D150" s="45" t="s">
        <v>501</v>
      </c>
      <c r="E150" s="45" t="s">
        <v>74</v>
      </c>
      <c r="F150" s="46" t="s">
        <v>223</v>
      </c>
      <c r="G150" s="50">
        <f>'[1]Matriz '!$D$123</f>
        <v>9831.73</v>
      </c>
      <c r="H150" s="50"/>
      <c r="I150" s="50">
        <f t="shared" si="88"/>
        <v>9831.73</v>
      </c>
      <c r="J150" s="51">
        <v>1</v>
      </c>
      <c r="K150" s="50">
        <f t="shared" si="90"/>
        <v>0</v>
      </c>
      <c r="L150" s="51">
        <v>0</v>
      </c>
      <c r="M150" s="78">
        <v>1</v>
      </c>
      <c r="N150" s="51" t="s">
        <v>206</v>
      </c>
      <c r="O150" s="46" t="s">
        <v>6</v>
      </c>
      <c r="P150" s="58"/>
      <c r="Q150" s="52">
        <v>42705</v>
      </c>
      <c r="R150" s="45"/>
      <c r="S150" s="46" t="s">
        <v>227</v>
      </c>
      <c r="T150" s="50"/>
      <c r="U150" s="45" t="s">
        <v>85</v>
      </c>
    </row>
    <row r="151" spans="1:21" s="18" customFormat="1" ht="51.75" customHeight="1" x14ac:dyDescent="0.35">
      <c r="A151" s="46" t="s">
        <v>212</v>
      </c>
      <c r="B151" s="45" t="s">
        <v>230</v>
      </c>
      <c r="C151" s="45" t="s">
        <v>231</v>
      </c>
      <c r="D151" s="45" t="s">
        <v>502</v>
      </c>
      <c r="E151" s="45" t="s">
        <v>74</v>
      </c>
      <c r="F151" s="46" t="s">
        <v>224</v>
      </c>
      <c r="G151" s="50">
        <f>'[1]Matriz '!$D$124</f>
        <v>26130.11</v>
      </c>
      <c r="H151" s="50"/>
      <c r="I151" s="50">
        <f t="shared" si="88"/>
        <v>26130.11</v>
      </c>
      <c r="J151" s="51">
        <v>1</v>
      </c>
      <c r="K151" s="50">
        <f t="shared" si="90"/>
        <v>0</v>
      </c>
      <c r="L151" s="51">
        <v>0</v>
      </c>
      <c r="M151" s="78">
        <v>1</v>
      </c>
      <c r="N151" s="51" t="s">
        <v>206</v>
      </c>
      <c r="O151" s="46" t="s">
        <v>6</v>
      </c>
      <c r="P151" s="58"/>
      <c r="Q151" s="52">
        <v>42471</v>
      </c>
      <c r="R151" s="45"/>
      <c r="S151" s="46" t="s">
        <v>228</v>
      </c>
      <c r="T151" s="50"/>
      <c r="U151" s="45" t="s">
        <v>85</v>
      </c>
    </row>
    <row r="152" spans="1:21" s="18" customFormat="1" ht="38.25" customHeight="1" x14ac:dyDescent="0.35">
      <c r="A152" s="46" t="s">
        <v>213</v>
      </c>
      <c r="B152" s="45" t="s">
        <v>230</v>
      </c>
      <c r="C152" s="45" t="s">
        <v>231</v>
      </c>
      <c r="D152" s="45" t="s">
        <v>503</v>
      </c>
      <c r="E152" s="45" t="s">
        <v>74</v>
      </c>
      <c r="F152" s="46" t="s">
        <v>224</v>
      </c>
      <c r="G152" s="50">
        <f>'[1]Matriz '!$D$125</f>
        <v>14893.02</v>
      </c>
      <c r="H152" s="50"/>
      <c r="I152" s="50">
        <f t="shared" si="88"/>
        <v>14893.02</v>
      </c>
      <c r="J152" s="51">
        <f>'[1]Matriz '!$H$111</f>
        <v>1</v>
      </c>
      <c r="K152" s="50">
        <f t="shared" si="90"/>
        <v>0</v>
      </c>
      <c r="L152" s="51">
        <f>'[1]Matriz '!$I$111</f>
        <v>0</v>
      </c>
      <c r="M152" s="78">
        <v>1</v>
      </c>
      <c r="N152" s="51" t="s">
        <v>206</v>
      </c>
      <c r="O152" s="46" t="s">
        <v>6</v>
      </c>
      <c r="P152" s="58"/>
      <c r="Q152" s="52">
        <v>42471</v>
      </c>
      <c r="R152" s="45"/>
      <c r="S152" s="46" t="s">
        <v>229</v>
      </c>
      <c r="T152" s="50"/>
      <c r="U152" s="45" t="s">
        <v>85</v>
      </c>
    </row>
    <row r="153" spans="1:21" s="18" customFormat="1" ht="48" customHeight="1" x14ac:dyDescent="0.35">
      <c r="A153" s="46" t="s">
        <v>214</v>
      </c>
      <c r="B153" s="45" t="s">
        <v>230</v>
      </c>
      <c r="C153" s="45" t="s">
        <v>452</v>
      </c>
      <c r="D153" s="45" t="s">
        <v>453</v>
      </c>
      <c r="E153" s="45" t="s">
        <v>60</v>
      </c>
      <c r="F153" s="46"/>
      <c r="G153" s="50">
        <f>'[1]Matriz '!$D$126</f>
        <v>45169.743999999999</v>
      </c>
      <c r="H153" s="50"/>
      <c r="I153" s="50">
        <f t="shared" si="88"/>
        <v>45169.743999999999</v>
      </c>
      <c r="J153" s="51">
        <v>1</v>
      </c>
      <c r="K153" s="50">
        <f t="shared" si="90"/>
        <v>0</v>
      </c>
      <c r="L153" s="51">
        <v>0</v>
      </c>
      <c r="M153" s="78">
        <v>2</v>
      </c>
      <c r="N153" s="51" t="s">
        <v>206</v>
      </c>
      <c r="O153" s="46" t="s">
        <v>6</v>
      </c>
      <c r="P153" s="77"/>
      <c r="Q153" s="77"/>
      <c r="R153" s="45"/>
      <c r="S153" s="45"/>
      <c r="T153" s="50">
        <v>150000</v>
      </c>
      <c r="U153" s="45" t="s">
        <v>1</v>
      </c>
    </row>
    <row r="154" spans="1:21" s="18" customFormat="1" ht="66.75" customHeight="1" x14ac:dyDescent="0.35">
      <c r="A154" s="46" t="s">
        <v>232</v>
      </c>
      <c r="B154" s="45" t="s">
        <v>230</v>
      </c>
      <c r="C154" s="45" t="s">
        <v>268</v>
      </c>
      <c r="D154" s="45" t="s">
        <v>504</v>
      </c>
      <c r="E154" s="45" t="s">
        <v>60</v>
      </c>
      <c r="F154" s="46"/>
      <c r="G154" s="50">
        <f>'[1]Matriz '!$D$128</f>
        <v>30039.09</v>
      </c>
      <c r="H154" s="50"/>
      <c r="I154" s="50">
        <f t="shared" si="88"/>
        <v>30039.09</v>
      </c>
      <c r="J154" s="51">
        <f>'[1]Matriz '!$H$114</f>
        <v>1</v>
      </c>
      <c r="K154" s="50">
        <f t="shared" si="90"/>
        <v>0</v>
      </c>
      <c r="L154" s="51">
        <f>'[1]Matriz '!$I$114</f>
        <v>0</v>
      </c>
      <c r="M154" s="78">
        <v>1</v>
      </c>
      <c r="N154" s="51" t="s">
        <v>206</v>
      </c>
      <c r="O154" s="46" t="s">
        <v>6</v>
      </c>
      <c r="P154" s="77">
        <v>43347</v>
      </c>
      <c r="Q154" s="77">
        <v>43556</v>
      </c>
      <c r="R154" s="45"/>
      <c r="S154" s="46" t="s">
        <v>359</v>
      </c>
      <c r="T154" s="50"/>
      <c r="U154" s="45" t="s">
        <v>38</v>
      </c>
    </row>
    <row r="155" spans="1:21" s="18" customFormat="1" ht="72" customHeight="1" x14ac:dyDescent="0.35">
      <c r="A155" s="46" t="s">
        <v>233</v>
      </c>
      <c r="B155" s="45" t="s">
        <v>230</v>
      </c>
      <c r="C155" s="45" t="s">
        <v>234</v>
      </c>
      <c r="D155" s="45" t="s">
        <v>505</v>
      </c>
      <c r="E155" s="45" t="s">
        <v>60</v>
      </c>
      <c r="F155" s="46"/>
      <c r="G155" s="50">
        <f>'[1]Matriz '!$D$129</f>
        <v>37329.019999999997</v>
      </c>
      <c r="H155" s="50"/>
      <c r="I155" s="50">
        <f t="shared" si="88"/>
        <v>37329.019999999997</v>
      </c>
      <c r="J155" s="51">
        <v>1</v>
      </c>
      <c r="K155" s="50">
        <f t="shared" si="90"/>
        <v>0</v>
      </c>
      <c r="L155" s="51">
        <v>0</v>
      </c>
      <c r="M155" s="78">
        <v>1</v>
      </c>
      <c r="N155" s="51" t="s">
        <v>206</v>
      </c>
      <c r="O155" s="46" t="s">
        <v>6</v>
      </c>
      <c r="P155" s="77">
        <v>43647</v>
      </c>
      <c r="Q155" s="77">
        <v>43685</v>
      </c>
      <c r="R155" s="45"/>
      <c r="S155" s="46" t="s">
        <v>360</v>
      </c>
      <c r="T155" s="50"/>
      <c r="U155" s="45" t="s">
        <v>38</v>
      </c>
    </row>
    <row r="156" spans="1:21" s="18" customFormat="1" ht="80.25" customHeight="1" x14ac:dyDescent="0.35">
      <c r="A156" s="46" t="s">
        <v>252</v>
      </c>
      <c r="B156" s="45" t="s">
        <v>230</v>
      </c>
      <c r="C156" s="45" t="s">
        <v>254</v>
      </c>
      <c r="D156" s="45"/>
      <c r="E156" s="45" t="s">
        <v>31</v>
      </c>
      <c r="F156" s="46"/>
      <c r="G156" s="50">
        <v>0</v>
      </c>
      <c r="H156" s="50"/>
      <c r="I156" s="50">
        <f t="shared" si="88"/>
        <v>0</v>
      </c>
      <c r="J156" s="51"/>
      <c r="K156" s="50">
        <f t="shared" si="90"/>
        <v>0</v>
      </c>
      <c r="L156" s="51"/>
      <c r="M156" s="78">
        <v>1</v>
      </c>
      <c r="N156" s="51" t="s">
        <v>206</v>
      </c>
      <c r="O156" s="152" t="s">
        <v>7</v>
      </c>
      <c r="P156" s="77"/>
      <c r="Q156" s="77"/>
      <c r="R156" s="45"/>
      <c r="S156" s="45"/>
      <c r="T156" s="50"/>
      <c r="U156" s="45" t="s">
        <v>9</v>
      </c>
    </row>
    <row r="157" spans="1:21" s="18" customFormat="1" ht="61.5" customHeight="1" x14ac:dyDescent="0.35">
      <c r="A157" s="46" t="s">
        <v>253</v>
      </c>
      <c r="B157" s="45" t="s">
        <v>230</v>
      </c>
      <c r="C157" s="45" t="s">
        <v>255</v>
      </c>
      <c r="D157" s="45" t="s">
        <v>322</v>
      </c>
      <c r="E157" s="45" t="s">
        <v>60</v>
      </c>
      <c r="F157" s="46"/>
      <c r="G157" s="50" t="e">
        <f>T157/#REF!</f>
        <v>#REF!</v>
      </c>
      <c r="H157" s="50"/>
      <c r="I157" s="50" t="e">
        <f t="shared" ref="I157:I159" si="91">J157*G157</f>
        <v>#REF!</v>
      </c>
      <c r="J157" s="51"/>
      <c r="K157" s="50" t="e">
        <f t="shared" ref="K157:K159" si="92">L157*G157</f>
        <v>#REF!</v>
      </c>
      <c r="L157" s="51"/>
      <c r="M157" s="78">
        <v>1</v>
      </c>
      <c r="N157" s="51" t="s">
        <v>3</v>
      </c>
      <c r="O157" s="152" t="s">
        <v>7</v>
      </c>
      <c r="P157" s="77"/>
      <c r="Q157" s="77"/>
      <c r="R157" s="45"/>
      <c r="S157" s="45"/>
      <c r="T157" s="50"/>
      <c r="U157" s="45" t="s">
        <v>9</v>
      </c>
    </row>
    <row r="158" spans="1:21" s="18" customFormat="1" ht="54" customHeight="1" x14ac:dyDescent="0.35">
      <c r="A158" s="46" t="s">
        <v>361</v>
      </c>
      <c r="B158" s="45" t="s">
        <v>230</v>
      </c>
      <c r="C158" s="45" t="s">
        <v>460</v>
      </c>
      <c r="D158" s="45" t="s">
        <v>507</v>
      </c>
      <c r="E158" s="45" t="s">
        <v>31</v>
      </c>
      <c r="F158" s="46"/>
      <c r="G158" s="50">
        <f>'[1]Matriz '!$D$136</f>
        <v>36515.765999999996</v>
      </c>
      <c r="H158" s="116"/>
      <c r="I158" s="50">
        <f t="shared" si="91"/>
        <v>36515.765999999996</v>
      </c>
      <c r="J158" s="51">
        <v>1</v>
      </c>
      <c r="K158" s="50">
        <f t="shared" si="92"/>
        <v>0</v>
      </c>
      <c r="L158" s="51">
        <v>0</v>
      </c>
      <c r="M158" s="78">
        <v>1</v>
      </c>
      <c r="N158" s="51" t="s">
        <v>206</v>
      </c>
      <c r="O158" s="46" t="s">
        <v>6</v>
      </c>
      <c r="P158" s="77"/>
      <c r="Q158" s="77"/>
      <c r="R158" s="45"/>
      <c r="S158" s="46"/>
      <c r="T158" s="50">
        <v>360000</v>
      </c>
      <c r="U158" s="45" t="s">
        <v>38</v>
      </c>
    </row>
    <row r="159" spans="1:21" s="18" customFormat="1" ht="54.75" customHeight="1" x14ac:dyDescent="0.35">
      <c r="A159" s="46" t="s">
        <v>362</v>
      </c>
      <c r="B159" s="45" t="s">
        <v>230</v>
      </c>
      <c r="C159" s="45" t="s">
        <v>461</v>
      </c>
      <c r="D159" s="45" t="s">
        <v>506</v>
      </c>
      <c r="E159" s="45" t="s">
        <v>31</v>
      </c>
      <c r="F159" s="46"/>
      <c r="G159" s="50">
        <f>'[1]Matriz '!$D$137</f>
        <v>49091.502622000473</v>
      </c>
      <c r="H159" s="116"/>
      <c r="I159" s="50">
        <f t="shared" si="91"/>
        <v>49091.502622000473</v>
      </c>
      <c r="J159" s="51">
        <v>1</v>
      </c>
      <c r="K159" s="50">
        <f t="shared" si="92"/>
        <v>0</v>
      </c>
      <c r="L159" s="51">
        <f>'[1]Matriz '!$I$122</f>
        <v>0</v>
      </c>
      <c r="M159" s="78">
        <v>1</v>
      </c>
      <c r="N159" s="51" t="s">
        <v>206</v>
      </c>
      <c r="O159" s="46" t="s">
        <v>6</v>
      </c>
      <c r="P159" s="77"/>
      <c r="Q159" s="77"/>
      <c r="R159" s="45"/>
      <c r="S159" s="46"/>
      <c r="T159" s="50">
        <v>409848.72</v>
      </c>
      <c r="U159" s="45" t="s">
        <v>38</v>
      </c>
    </row>
    <row r="160" spans="1:21" s="6" customFormat="1" ht="24.75" customHeight="1" x14ac:dyDescent="0.35">
      <c r="B160" s="9"/>
      <c r="C160" s="9"/>
      <c r="D160" s="9"/>
      <c r="E160" s="165" t="s">
        <v>432</v>
      </c>
      <c r="F160" s="165"/>
      <c r="G160" s="133" t="e">
        <f>SUM(G145:G159)</f>
        <v>#REF!</v>
      </c>
      <c r="H160" s="133">
        <f t="shared" ref="H160" si="93">SUM(H145:H148,H150:H155,H157:H159)</f>
        <v>0</v>
      </c>
      <c r="I160" s="133" t="e">
        <f>SUM(I145:I159)</f>
        <v>#REF!</v>
      </c>
      <c r="J160" s="133"/>
      <c r="K160" s="133" t="e">
        <f>SUM(K145:K159)</f>
        <v>#REF!</v>
      </c>
      <c r="L160" s="11"/>
      <c r="M160" s="11"/>
      <c r="N160" s="9"/>
      <c r="O160" s="9"/>
      <c r="P160" s="9"/>
      <c r="Q160" s="9"/>
      <c r="R160" s="9"/>
      <c r="S160" s="9"/>
      <c r="T160" s="32"/>
      <c r="U160" s="9"/>
    </row>
    <row r="161" spans="1:18" ht="21.75" customHeight="1" x14ac:dyDescent="0.35">
      <c r="E161" s="135"/>
      <c r="F161" s="134" t="s">
        <v>437</v>
      </c>
      <c r="G161" s="136" t="e">
        <f>SUM(I140,G160)</f>
        <v>#REF!</v>
      </c>
      <c r="H161" s="136"/>
      <c r="I161" s="136" t="e">
        <f>SUM(I160,J140)</f>
        <v>#REF!</v>
      </c>
      <c r="J161" s="136"/>
      <c r="K161" s="136" t="e">
        <f>SUM(K160,L140)</f>
        <v>#REF!</v>
      </c>
      <c r="R161" s="34"/>
    </row>
    <row r="162" spans="1:18" ht="26.25" customHeight="1" x14ac:dyDescent="0.35">
      <c r="F162" s="137" t="s">
        <v>438</v>
      </c>
      <c r="G162" s="136" t="e">
        <f>SUM(G161,I107,I87,I37)</f>
        <v>#REF!</v>
      </c>
      <c r="H162" s="136" t="e">
        <f>SUM(H161,J107,J87,J37)</f>
        <v>#REF!</v>
      </c>
      <c r="I162" s="136" t="e">
        <f>SUM(I161,J107,J87,J37)</f>
        <v>#REF!</v>
      </c>
      <c r="K162" s="136" t="e">
        <f>SUM(K161,L107,L87,L37)</f>
        <v>#REF!</v>
      </c>
    </row>
    <row r="164" spans="1:18" x14ac:dyDescent="0.35">
      <c r="G164" s="34"/>
    </row>
    <row r="169" spans="1:18" x14ac:dyDescent="0.35">
      <c r="A169" s="34"/>
      <c r="B169" t="s">
        <v>380</v>
      </c>
      <c r="C169" s="125" t="e">
        <f>SUM(J15,J16,J17,J18,J19,J20,J21,J22,J23,J24,J25,J26,J27,J28,J29,J30,J31,J32,J33,J34,J35,J36,J42,J43,J44,J45,J46,J47,J48,J49,J50,J51,J52,J53,J54,J64,J72,J73,J74,J75,J76,J77,J78,J79,J80,J81,J82,J83,J84,J85,J86,J112,J123,J129,J130,J131,J133,J134,J135,J136,J137)</f>
        <v>#REF!</v>
      </c>
      <c r="D169" s="125" t="e">
        <f>SUM(L37,L42:L54,L64,L72,L74,L112,L123,L128,L129,L130,L131,L133,L134,L135,L136,L137,L73,L75,L78)</f>
        <v>#REF!</v>
      </c>
      <c r="E169" s="126">
        <v>1687671.28</v>
      </c>
      <c r="F169" s="7" t="e">
        <f>SUM(D169:E169)</f>
        <v>#REF!</v>
      </c>
    </row>
    <row r="170" spans="1:18" x14ac:dyDescent="0.35">
      <c r="A170" s="34"/>
      <c r="B170" t="s">
        <v>381</v>
      </c>
      <c r="C170" s="125" t="e">
        <f>SUM(J66,J67,J68,J69,J70,J106,J113,J114,J115,J116,J124,J125,J126,J127,I157)</f>
        <v>#REF!</v>
      </c>
      <c r="D170" s="125" t="e">
        <f>SUM(L66,L67,L68,L69,L70,L106,L113,L114,L115,L116,L124,L125,L126,L127,K157)</f>
        <v>#REF!</v>
      </c>
      <c r="E170" s="35">
        <v>4874607.4000000004</v>
      </c>
      <c r="F170" s="7" t="e">
        <f>SUM(D170:E170)</f>
        <v>#REF!</v>
      </c>
    </row>
    <row r="171" spans="1:18" x14ac:dyDescent="0.35">
      <c r="A171" s="34"/>
      <c r="B171" t="s">
        <v>382</v>
      </c>
      <c r="C171" s="125" t="e">
        <f>SUM(J55,J56,J57,J63,J65,J92,J94,J96,J97,J98,J102,J105,J117,J118,J119,J121,J122,J138,J139,I145,I147,I148,I149)</f>
        <v>#REF!</v>
      </c>
      <c r="D171" s="125" t="e">
        <f>SUM(L55,L56,L57,L63,L65,L92,L94,L96,L97,L98,L102,L105,L117,L118,L119,L121,L122,K145,K147,K148,K149,L138:L139)</f>
        <v>#REF!</v>
      </c>
      <c r="E171" s="35">
        <v>28371321.5</v>
      </c>
      <c r="F171" s="7" t="e">
        <f>SUM(D171:E171)</f>
        <v>#REF!</v>
      </c>
    </row>
    <row r="172" spans="1:18" x14ac:dyDescent="0.35">
      <c r="A172" s="34"/>
      <c r="B172" t="s">
        <v>425</v>
      </c>
      <c r="C172" s="125" t="e">
        <f>SUM(I159,I158,I156,I155,I154,I153,I152,I151,I150,I146,J132,J120,J104,J103,J101,J100,J99,J95,J93,J61,J60,J59,J58,J62)</f>
        <v>#REF!</v>
      </c>
      <c r="D172" s="125">
        <f>L120</f>
        <v>1180361.0919999992</v>
      </c>
      <c r="E172" s="35">
        <v>0</v>
      </c>
      <c r="F172" s="7">
        <f>SUM(D172:E172)</f>
        <v>1180361.0919999992</v>
      </c>
      <c r="G172" s="34"/>
    </row>
    <row r="173" spans="1:18" x14ac:dyDescent="0.35">
      <c r="D173" s="7"/>
      <c r="E173" s="34">
        <f>SUM(E169:E172)</f>
        <v>34933600.18</v>
      </c>
      <c r="F173" s="7"/>
    </row>
    <row r="174" spans="1:18" x14ac:dyDescent="0.35">
      <c r="C174" s="138"/>
    </row>
    <row r="175" spans="1:18" x14ac:dyDescent="0.35">
      <c r="C175" s="34"/>
    </row>
  </sheetData>
  <sheetProtection selectLockedCells="1" selectUnlockedCells="1"/>
  <mergeCells count="121">
    <mergeCell ref="E13:E14"/>
    <mergeCell ref="C143:C144"/>
    <mergeCell ref="C81:C86"/>
    <mergeCell ref="T40:T41"/>
    <mergeCell ref="B143:B144"/>
    <mergeCell ref="E143:E144"/>
    <mergeCell ref="S13:S14"/>
    <mergeCell ref="S40:S41"/>
    <mergeCell ref="B13:B14"/>
    <mergeCell ref="C13:C14"/>
    <mergeCell ref="D13:D14"/>
    <mergeCell ref="B110:B111"/>
    <mergeCell ref="B90:B91"/>
    <mergeCell ref="F136:G136"/>
    <mergeCell ref="F118:G118"/>
    <mergeCell ref="C45:C46"/>
    <mergeCell ref="S90:S91"/>
    <mergeCell ref="S110:S111"/>
    <mergeCell ref="F130:G130"/>
    <mergeCell ref="F131:G131"/>
    <mergeCell ref="P13:Q13"/>
    <mergeCell ref="O13:O14"/>
    <mergeCell ref="N13:N14"/>
    <mergeCell ref="G13:G14"/>
    <mergeCell ref="F13:F14"/>
    <mergeCell ref="F132:G132"/>
    <mergeCell ref="N40:N41"/>
    <mergeCell ref="E160:F160"/>
    <mergeCell ref="F107:G107"/>
    <mergeCell ref="B12:U12"/>
    <mergeCell ref="B39:U39"/>
    <mergeCell ref="B89:U89"/>
    <mergeCell ref="B109:U109"/>
    <mergeCell ref="B142:U142"/>
    <mergeCell ref="U13:U14"/>
    <mergeCell ref="U40:U41"/>
    <mergeCell ref="U90:U91"/>
    <mergeCell ref="U110:U111"/>
    <mergeCell ref="T90:T91"/>
    <mergeCell ref="T110:T111"/>
    <mergeCell ref="T13:T14"/>
    <mergeCell ref="R40:R41"/>
    <mergeCell ref="I40:M40"/>
    <mergeCell ref="R90:R91"/>
    <mergeCell ref="R110:R111"/>
    <mergeCell ref="R13:R14"/>
    <mergeCell ref="M143:M144"/>
    <mergeCell ref="N143:N144"/>
    <mergeCell ref="U143:U144"/>
    <mergeCell ref="C90:C91"/>
    <mergeCell ref="D90:D91"/>
    <mergeCell ref="I90:M90"/>
    <mergeCell ref="O90:O91"/>
    <mergeCell ref="F111:G111"/>
    <mergeCell ref="F110:G110"/>
    <mergeCell ref="P90:Q90"/>
    <mergeCell ref="P143:Q143"/>
    <mergeCell ref="C110:C111"/>
    <mergeCell ref="D110:D111"/>
    <mergeCell ref="E110:E111"/>
    <mergeCell ref="N110:N111"/>
    <mergeCell ref="O110:O111"/>
    <mergeCell ref="E90:E91"/>
    <mergeCell ref="F90:F91"/>
    <mergeCell ref="G90:G91"/>
    <mergeCell ref="P110:Q110"/>
    <mergeCell ref="I110:M110"/>
    <mergeCell ref="R143:R144"/>
    <mergeCell ref="S143:S144"/>
    <mergeCell ref="O40:O41"/>
    <mergeCell ref="P40:Q40"/>
    <mergeCell ref="N90:N91"/>
    <mergeCell ref="D143:D144"/>
    <mergeCell ref="F113:G113"/>
    <mergeCell ref="F139:G139"/>
    <mergeCell ref="G143:L143"/>
    <mergeCell ref="A78:A80"/>
    <mergeCell ref="T143:T144"/>
    <mergeCell ref="F134:G134"/>
    <mergeCell ref="D40:D41"/>
    <mergeCell ref="A45:A46"/>
    <mergeCell ref="A42:A44"/>
    <mergeCell ref="A55:A56"/>
    <mergeCell ref="A143:A144"/>
    <mergeCell ref="A110:A111"/>
    <mergeCell ref="A90:A91"/>
    <mergeCell ref="F119:G119"/>
    <mergeCell ref="E40:E41"/>
    <mergeCell ref="F40:F41"/>
    <mergeCell ref="G40:G41"/>
    <mergeCell ref="A40:A41"/>
    <mergeCell ref="A75:A77"/>
    <mergeCell ref="F135:G135"/>
    <mergeCell ref="A81:A86"/>
    <mergeCell ref="F143:F144"/>
    <mergeCell ref="F129:G129"/>
    <mergeCell ref="F133:G133"/>
    <mergeCell ref="A13:A14"/>
    <mergeCell ref="O143:O144"/>
    <mergeCell ref="A50:A51"/>
    <mergeCell ref="A52:A53"/>
    <mergeCell ref="F114:G114"/>
    <mergeCell ref="F115:G115"/>
    <mergeCell ref="F116:G116"/>
    <mergeCell ref="F117:G117"/>
    <mergeCell ref="F137:G137"/>
    <mergeCell ref="F121:G121"/>
    <mergeCell ref="F122:G122"/>
    <mergeCell ref="F123:G123"/>
    <mergeCell ref="F124:G124"/>
    <mergeCell ref="F125:G125"/>
    <mergeCell ref="F126:G126"/>
    <mergeCell ref="F127:G127"/>
    <mergeCell ref="F128:G128"/>
    <mergeCell ref="I13:M13"/>
    <mergeCell ref="F138:G138"/>
    <mergeCell ref="F112:G112"/>
    <mergeCell ref="B40:B41"/>
    <mergeCell ref="C40:C41"/>
    <mergeCell ref="A72:A73"/>
    <mergeCell ref="F120:G120"/>
  </mergeCells>
  <dataValidations count="2">
    <dataValidation type="list" allowBlank="1" showInputMessage="1" showErrorMessage="1" sqref="N145:N159 N15:N36 N92:N106 N112:N139 N42:N86" xr:uid="{00000000-0002-0000-0200-000000000000}">
      <formula1>"Componente 1,Componente 2,Componente 3,Administração do Projeto"</formula1>
    </dataValidation>
    <dataValidation type="list" allowBlank="1" showInputMessage="1" showErrorMessage="1" sqref="U140 U145:U147 U37 U92:U94 U113:U115 E140 E94 U160 E92 U120 U129 U87 U107 U58:U59 O73:O74 E87 E157 U123 O138:O140 O37 E37 U149:U152 U118 U126 E107 O104:O107 O87 O42:O46 O50 O52 O55:O56 O60:O63 O66 O92:O93 O95 O102 O112:O118 O120 O122:O123 O133:O134 O136 O145:O146 O150:O155 O158:O160" xr:uid="{00000000-0002-0000-0200-000001000000}">
      <formula1>#REF!</formula1>
    </dataValidation>
  </dataValidations>
  <printOptions horizontalCentered="1"/>
  <pageMargins left="0.11811023622047245" right="0.11811023622047245" top="0.39370078740157483" bottom="0.59055118110236227" header="0.31496062992125984" footer="0.31496062992125984"/>
  <pageSetup paperSize="8" scale="44" orientation="landscape" r:id="rId1"/>
  <headerFooter>
    <oddFooter>&amp;F&amp;RPágina &amp;P</oddFooter>
  </headerFooter>
  <ignoredErrors>
    <ignoredError sqref="F149 F147" numberStoredAsText="1"/>
    <ignoredError sqref="L131" formula="1"/>
  </ignoredErrors>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200-000002000000}">
          <x14:formula1>
            <xm:f>Instruções!$B$24:$B$37</xm:f>
          </x14:formula1>
          <xm:sqref>U130:U139 U116:U117 U112 U148 U124:U125 U60:U86 U119 U95:U106 U15:U36 U153:U159 U42:U57 U121:U122 U127:U128</xm:sqref>
        </x14:dataValidation>
        <x14:dataValidation type="list" allowBlank="1" showInputMessage="1" showErrorMessage="1" xr:uid="{00000000-0002-0000-0200-000003000000}">
          <x14:formula1>
            <xm:f>Instruções!$C$41:$C$48</xm:f>
          </x14:formula1>
          <xm:sqref>E112:E139</xm:sqref>
        </x14:dataValidation>
        <x14:dataValidation type="list" allowBlank="1" showInputMessage="1" showErrorMessage="1" xr:uid="{00000000-0002-0000-0200-000004000000}">
          <x14:formula1>
            <xm:f>Instruções!$C$49:$C$58</xm:f>
          </x14:formula1>
          <xm:sqref>E15:E36 E95:E106 E93 E42:E86</xm:sqref>
        </x14:dataValidation>
        <x14:dataValidation type="list" allowBlank="1" showInputMessage="1" showErrorMessage="1" xr:uid="{00000000-0002-0000-0200-000005000000}">
          <x14:formula1>
            <xm:f>Instruções!$B$19:$B$21</xm:f>
          </x14:formula1>
          <xm:sqref>O15:O36 O75:O86 O47:O49 O51 O53:O54 O57:O59 O64:O65 O67:O72 O94 O96:O101 O103 O119 O121 O124:O132 O135 O137 O147:O149 O156:O157</xm:sqref>
        </x14:dataValidation>
        <x14:dataValidation type="list" allowBlank="1" showInputMessage="1" showErrorMessage="1" xr:uid="{00000000-0002-0000-0200-000006000000}">
          <x14:formula1>
            <xm:f>Instruções!$C$59:$C$61</xm:f>
          </x14:formula1>
          <xm:sqref>E145:E156 E158:E159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71"/>
  <sheetViews>
    <sheetView topLeftCell="A18" zoomScale="85" zoomScaleNormal="85" workbookViewId="0">
      <selection activeCell="G49" sqref="G49"/>
    </sheetView>
  </sheetViews>
  <sheetFormatPr defaultRowHeight="14.5" x14ac:dyDescent="0.35"/>
  <cols>
    <col min="1" max="1" width="20.7265625" bestFit="1" customWidth="1"/>
    <col min="2" max="2" width="68.7265625" customWidth="1"/>
    <col min="3" max="3" width="72" customWidth="1"/>
    <col min="5" max="5" width="14.26953125" customWidth="1"/>
    <col min="6" max="6" width="18" customWidth="1"/>
    <col min="7" max="7" width="78.54296875" customWidth="1"/>
  </cols>
  <sheetData>
    <row r="1" spans="1:3" s="6" customFormat="1" x14ac:dyDescent="0.35"/>
    <row r="2" spans="1:3" s="6" customFormat="1" x14ac:dyDescent="0.35"/>
    <row r="3" spans="1:3" s="6" customFormat="1" x14ac:dyDescent="0.35"/>
    <row r="4" spans="1:3" s="6" customFormat="1" ht="67.75" customHeight="1" x14ac:dyDescent="0.35">
      <c r="A4" s="175" t="s">
        <v>57</v>
      </c>
      <c r="B4" s="175"/>
      <c r="C4" s="175"/>
    </row>
    <row r="5" spans="1:3" s="6" customFormat="1" x14ac:dyDescent="0.35"/>
    <row r="6" spans="1:3" s="6" customFormat="1" ht="15" thickBot="1" x14ac:dyDescent="0.4"/>
    <row r="7" spans="1:3" ht="15" thickBot="1" x14ac:dyDescent="0.4">
      <c r="A7" s="21"/>
      <c r="B7" s="36" t="s">
        <v>46</v>
      </c>
      <c r="C7" s="21"/>
    </row>
    <row r="8" spans="1:3" ht="52" x14ac:dyDescent="0.35">
      <c r="A8" s="37" t="s">
        <v>39</v>
      </c>
      <c r="B8" s="22" t="s">
        <v>78</v>
      </c>
      <c r="C8" s="21"/>
    </row>
    <row r="9" spans="1:3" ht="26" x14ac:dyDescent="0.35">
      <c r="A9" s="38" t="s">
        <v>40</v>
      </c>
      <c r="B9" s="23" t="s">
        <v>79</v>
      </c>
      <c r="C9" s="21"/>
    </row>
    <row r="10" spans="1:3" s="6" customFormat="1" x14ac:dyDescent="0.35">
      <c r="A10" s="20"/>
      <c r="B10" s="24"/>
      <c r="C10" s="21"/>
    </row>
    <row r="11" spans="1:3" s="6" customFormat="1" ht="15" thickBot="1" x14ac:dyDescent="0.4">
      <c r="A11" s="19"/>
      <c r="B11" s="25"/>
      <c r="C11" s="21"/>
    </row>
    <row r="12" spans="1:3" s="18" customFormat="1" ht="15" thickBot="1" x14ac:dyDescent="0.4">
      <c r="A12" s="21"/>
      <c r="B12" s="36" t="s">
        <v>83</v>
      </c>
      <c r="C12" s="26"/>
    </row>
    <row r="13" spans="1:3" s="18" customFormat="1" ht="15" thickBot="1" x14ac:dyDescent="0.4">
      <c r="A13" s="39" t="s">
        <v>89</v>
      </c>
      <c r="B13" s="28" t="s">
        <v>90</v>
      </c>
      <c r="C13" s="26"/>
    </row>
    <row r="14" spans="1:3" x14ac:dyDescent="0.35">
      <c r="A14" s="39" t="s">
        <v>56</v>
      </c>
      <c r="B14" s="27" t="s">
        <v>84</v>
      </c>
      <c r="C14" s="21"/>
    </row>
    <row r="15" spans="1:3" ht="15" thickBot="1" x14ac:dyDescent="0.4">
      <c r="A15" s="40" t="s">
        <v>48</v>
      </c>
      <c r="B15" s="28" t="s">
        <v>80</v>
      </c>
      <c r="C15" s="21"/>
    </row>
    <row r="16" spans="1:3" s="6" customFormat="1" x14ac:dyDescent="0.35">
      <c r="A16" s="41" t="s">
        <v>81</v>
      </c>
      <c r="B16" s="25" t="s">
        <v>82</v>
      </c>
      <c r="C16" s="21"/>
    </row>
    <row r="17" spans="1:3" ht="15" thickBot="1" x14ac:dyDescent="0.4">
      <c r="A17" s="21"/>
      <c r="B17" s="21"/>
      <c r="C17" s="21"/>
    </row>
    <row r="18" spans="1:3" ht="15" thickBot="1" x14ac:dyDescent="0.4">
      <c r="A18" s="21"/>
      <c r="B18" s="36" t="s">
        <v>44</v>
      </c>
      <c r="C18" s="21"/>
    </row>
    <row r="19" spans="1:3" x14ac:dyDescent="0.35">
      <c r="A19" s="179" t="s">
        <v>34</v>
      </c>
      <c r="B19" s="14" t="s">
        <v>7</v>
      </c>
      <c r="C19" s="21"/>
    </row>
    <row r="20" spans="1:3" ht="15.75" customHeight="1" x14ac:dyDescent="0.35">
      <c r="A20" s="180"/>
      <c r="B20" s="15" t="s">
        <v>5</v>
      </c>
      <c r="C20" s="21"/>
    </row>
    <row r="21" spans="1:3" ht="15" thickBot="1" x14ac:dyDescent="0.4">
      <c r="A21" s="181"/>
      <c r="B21" s="29" t="s">
        <v>6</v>
      </c>
      <c r="C21" s="21"/>
    </row>
    <row r="22" spans="1:3" ht="15" thickBot="1" x14ac:dyDescent="0.4">
      <c r="A22" s="21"/>
      <c r="B22" s="21"/>
      <c r="C22" s="21"/>
    </row>
    <row r="23" spans="1:3" ht="15" thickBot="1" x14ac:dyDescent="0.4">
      <c r="A23" s="30"/>
      <c r="B23" s="59" t="s">
        <v>44</v>
      </c>
      <c r="C23" s="21"/>
    </row>
    <row r="24" spans="1:3" x14ac:dyDescent="0.35">
      <c r="A24" s="189" t="s">
        <v>33</v>
      </c>
      <c r="B24" s="14" t="s">
        <v>1</v>
      </c>
      <c r="C24" s="21"/>
    </row>
    <row r="25" spans="1:3" x14ac:dyDescent="0.35">
      <c r="A25" s="190"/>
      <c r="B25" s="15" t="s">
        <v>12</v>
      </c>
      <c r="C25" s="21"/>
    </row>
    <row r="26" spans="1:3" x14ac:dyDescent="0.35">
      <c r="A26" s="190"/>
      <c r="B26" s="15" t="s">
        <v>10</v>
      </c>
      <c r="C26" s="21"/>
    </row>
    <row r="27" spans="1:3" x14ac:dyDescent="0.35">
      <c r="A27" s="190"/>
      <c r="B27" s="15" t="s">
        <v>9</v>
      </c>
      <c r="C27" s="21"/>
    </row>
    <row r="28" spans="1:3" s="6" customFormat="1" x14ac:dyDescent="0.35">
      <c r="A28" s="190"/>
      <c r="B28" s="15" t="s">
        <v>11</v>
      </c>
      <c r="C28" s="21"/>
    </row>
    <row r="29" spans="1:3" s="6" customFormat="1" x14ac:dyDescent="0.35">
      <c r="A29" s="190"/>
      <c r="B29" s="15" t="s">
        <v>76</v>
      </c>
      <c r="C29" s="21"/>
    </row>
    <row r="30" spans="1:3" ht="15" customHeight="1" x14ac:dyDescent="0.35">
      <c r="A30" s="190"/>
      <c r="B30" s="15" t="s">
        <v>38</v>
      </c>
      <c r="C30" s="21"/>
    </row>
    <row r="31" spans="1:3" x14ac:dyDescent="0.35">
      <c r="A31" s="190"/>
      <c r="B31" s="15" t="s">
        <v>86</v>
      </c>
      <c r="C31" s="21"/>
    </row>
    <row r="32" spans="1:3" s="6" customFormat="1" x14ac:dyDescent="0.35">
      <c r="A32" s="190"/>
      <c r="B32" s="15" t="s">
        <v>245</v>
      </c>
      <c r="C32" s="21"/>
    </row>
    <row r="33" spans="1:3" s="6" customFormat="1" x14ac:dyDescent="0.35">
      <c r="A33" s="190"/>
      <c r="B33" s="15" t="s">
        <v>301</v>
      </c>
      <c r="C33" s="21"/>
    </row>
    <row r="34" spans="1:3" s="6" customFormat="1" x14ac:dyDescent="0.35">
      <c r="A34" s="190"/>
      <c r="B34" s="15" t="s">
        <v>242</v>
      </c>
      <c r="C34" s="21"/>
    </row>
    <row r="35" spans="1:3" s="6" customFormat="1" x14ac:dyDescent="0.35">
      <c r="A35" s="190"/>
      <c r="B35" s="15" t="s">
        <v>243</v>
      </c>
      <c r="C35" s="21"/>
    </row>
    <row r="36" spans="1:3" s="6" customFormat="1" x14ac:dyDescent="0.35">
      <c r="A36" s="190"/>
      <c r="B36" s="15" t="s">
        <v>334</v>
      </c>
      <c r="C36" s="21"/>
    </row>
    <row r="37" spans="1:3" s="6" customFormat="1" x14ac:dyDescent="0.35">
      <c r="A37" s="190"/>
      <c r="B37" s="15" t="s">
        <v>244</v>
      </c>
      <c r="C37" s="21"/>
    </row>
    <row r="38" spans="1:3" s="6" customFormat="1" ht="15" thickBot="1" x14ac:dyDescent="0.4">
      <c r="A38" s="191"/>
      <c r="B38" s="16" t="s">
        <v>299</v>
      </c>
      <c r="C38" s="21"/>
    </row>
    <row r="39" spans="1:3" ht="15" thickBot="1" x14ac:dyDescent="0.4">
      <c r="A39" s="21"/>
      <c r="B39" s="21"/>
      <c r="C39" s="21"/>
    </row>
    <row r="40" spans="1:3" ht="15" thickBot="1" x14ac:dyDescent="0.4">
      <c r="A40" s="21"/>
      <c r="B40" s="36" t="s">
        <v>45</v>
      </c>
      <c r="C40" s="36" t="s">
        <v>44</v>
      </c>
    </row>
    <row r="41" spans="1:3" x14ac:dyDescent="0.35">
      <c r="A41" s="182" t="s">
        <v>35</v>
      </c>
      <c r="B41" s="153" t="s">
        <v>47</v>
      </c>
      <c r="C41" s="17" t="s">
        <v>58</v>
      </c>
    </row>
    <row r="42" spans="1:3" x14ac:dyDescent="0.35">
      <c r="A42" s="183"/>
      <c r="B42" s="153"/>
      <c r="C42" s="12" t="s">
        <v>59</v>
      </c>
    </row>
    <row r="43" spans="1:3" x14ac:dyDescent="0.35">
      <c r="A43" s="183"/>
      <c r="B43" s="153"/>
      <c r="C43" s="12" t="s">
        <v>30</v>
      </c>
    </row>
    <row r="44" spans="1:3" s="6" customFormat="1" x14ac:dyDescent="0.35">
      <c r="A44" s="183"/>
      <c r="B44" s="153"/>
      <c r="C44" s="12" t="s">
        <v>431</v>
      </c>
    </row>
    <row r="45" spans="1:3" x14ac:dyDescent="0.35">
      <c r="A45" s="183"/>
      <c r="B45" s="153"/>
      <c r="C45" s="12" t="s">
        <v>60</v>
      </c>
    </row>
    <row r="46" spans="1:3" x14ac:dyDescent="0.35">
      <c r="A46" s="183"/>
      <c r="B46" s="153"/>
      <c r="C46" s="12" t="s">
        <v>63</v>
      </c>
    </row>
    <row r="47" spans="1:3" x14ac:dyDescent="0.35">
      <c r="A47" s="183"/>
      <c r="B47" s="153"/>
      <c r="C47" s="12" t="s">
        <v>61</v>
      </c>
    </row>
    <row r="48" spans="1:3" x14ac:dyDescent="0.35">
      <c r="A48" s="183"/>
      <c r="B48" s="185"/>
      <c r="C48" s="12" t="s">
        <v>62</v>
      </c>
    </row>
    <row r="49" spans="1:3" x14ac:dyDescent="0.35">
      <c r="A49" s="183"/>
      <c r="B49" s="176" t="s">
        <v>36</v>
      </c>
      <c r="C49" s="12" t="s">
        <v>64</v>
      </c>
    </row>
    <row r="50" spans="1:3" x14ac:dyDescent="0.35">
      <c r="A50" s="183"/>
      <c r="B50" s="177"/>
      <c r="C50" s="12" t="s">
        <v>65</v>
      </c>
    </row>
    <row r="51" spans="1:3" x14ac:dyDescent="0.35">
      <c r="A51" s="183"/>
      <c r="B51" s="177"/>
      <c r="C51" s="12" t="s">
        <v>66</v>
      </c>
    </row>
    <row r="52" spans="1:3" x14ac:dyDescent="0.35">
      <c r="A52" s="183"/>
      <c r="B52" s="177"/>
      <c r="C52" s="12" t="s">
        <v>60</v>
      </c>
    </row>
    <row r="53" spans="1:3" x14ac:dyDescent="0.35">
      <c r="A53" s="183"/>
      <c r="B53" s="177"/>
      <c r="C53" s="12" t="s">
        <v>63</v>
      </c>
    </row>
    <row r="54" spans="1:3" x14ac:dyDescent="0.35">
      <c r="A54" s="183"/>
      <c r="B54" s="177"/>
      <c r="C54" s="12" t="s">
        <v>87</v>
      </c>
    </row>
    <row r="55" spans="1:3" x14ac:dyDescent="0.35">
      <c r="A55" s="183"/>
      <c r="B55" s="177"/>
      <c r="C55" s="12" t="s">
        <v>88</v>
      </c>
    </row>
    <row r="56" spans="1:3" x14ac:dyDescent="0.35">
      <c r="A56" s="183"/>
      <c r="B56" s="177"/>
      <c r="C56" s="186" t="s">
        <v>13</v>
      </c>
    </row>
    <row r="57" spans="1:3" ht="3.65" customHeight="1" x14ac:dyDescent="0.35">
      <c r="A57" s="183"/>
      <c r="B57" s="177"/>
      <c r="C57" s="187"/>
    </row>
    <row r="58" spans="1:3" hidden="1" x14ac:dyDescent="0.35">
      <c r="A58" s="183"/>
      <c r="B58" s="178"/>
      <c r="C58" s="188"/>
    </row>
    <row r="59" spans="1:3" x14ac:dyDescent="0.35">
      <c r="A59" s="183"/>
      <c r="B59" s="176" t="s">
        <v>37</v>
      </c>
      <c r="C59" s="12" t="s">
        <v>31</v>
      </c>
    </row>
    <row r="60" spans="1:3" x14ac:dyDescent="0.35">
      <c r="A60" s="183"/>
      <c r="B60" s="177"/>
      <c r="C60" s="12" t="s">
        <v>60</v>
      </c>
    </row>
    <row r="61" spans="1:3" x14ac:dyDescent="0.35">
      <c r="A61" s="184"/>
      <c r="B61" s="178"/>
      <c r="C61" s="12" t="s">
        <v>63</v>
      </c>
    </row>
    <row r="62" spans="1:3" s="6" customFormat="1" x14ac:dyDescent="0.35">
      <c r="C62" s="31"/>
    </row>
    <row r="63" spans="1:3" s="6" customFormat="1" ht="15" thickBot="1" x14ac:dyDescent="0.4">
      <c r="C63" s="31"/>
    </row>
    <row r="64" spans="1:3" ht="15" thickBot="1" x14ac:dyDescent="0.4">
      <c r="B64" s="36" t="s">
        <v>72</v>
      </c>
    </row>
    <row r="65" spans="1:2" x14ac:dyDescent="0.35">
      <c r="A65" s="174" t="s">
        <v>67</v>
      </c>
      <c r="B65" s="17" t="s">
        <v>68</v>
      </c>
    </row>
    <row r="66" spans="1:2" x14ac:dyDescent="0.35">
      <c r="A66" s="174"/>
      <c r="B66" s="12" t="s">
        <v>91</v>
      </c>
    </row>
    <row r="67" spans="1:2" x14ac:dyDescent="0.35">
      <c r="A67" s="174"/>
      <c r="B67" s="12" t="s">
        <v>69</v>
      </c>
    </row>
    <row r="68" spans="1:2" x14ac:dyDescent="0.35">
      <c r="A68" s="174"/>
      <c r="B68" s="12" t="s">
        <v>92</v>
      </c>
    </row>
    <row r="69" spans="1:2" x14ac:dyDescent="0.35">
      <c r="A69" s="174"/>
      <c r="B69" s="12" t="s">
        <v>70</v>
      </c>
    </row>
    <row r="70" spans="1:2" x14ac:dyDescent="0.35">
      <c r="A70" s="174"/>
      <c r="B70" s="12" t="s">
        <v>71</v>
      </c>
    </row>
    <row r="71" spans="1:2" x14ac:dyDescent="0.35">
      <c r="A71" s="174"/>
      <c r="B71" s="12" t="s">
        <v>308</v>
      </c>
    </row>
  </sheetData>
  <autoFilter ref="A64:B71" xr:uid="{00000000-0009-0000-0000-000003000000}"/>
  <mergeCells count="9">
    <mergeCell ref="A65:A71"/>
    <mergeCell ref="A4:C4"/>
    <mergeCell ref="B59:B61"/>
    <mergeCell ref="A19:A21"/>
    <mergeCell ref="A41:A61"/>
    <mergeCell ref="B41:B48"/>
    <mergeCell ref="B49:B58"/>
    <mergeCell ref="C56:C58"/>
    <mergeCell ref="A24:A38"/>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393928B3A7E1024B9AE7BC03818962E3" ma:contentTypeVersion="5703" ma:contentTypeDescription="A content type to manage public (operations) IDB documents" ma:contentTypeScope="" ma:versionID="719cfc1af1d6a823279e0037d01b8179">
  <xsd:schema xmlns:xsd="http://www.w3.org/2001/XMLSchema" xmlns:xs="http://www.w3.org/2001/XMLSchema" xmlns:p="http://schemas.microsoft.com/office/2006/metadata/properties" xmlns:ns2="cdc7663a-08f0-4737-9e8c-148ce897a09c" targetNamespace="http://schemas.microsoft.com/office/2006/metadata/properties" ma:root="true" ma:fieldsID="8757d072614ec4087cb7b904a038a11e"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element ref="ns2:Extracted_x0020_Keywor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BR-L1328"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default="Loan Operation"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element name="Extracted_x0020_Keywords" ma:index="55" nillable="true" ma:displayName="Extracted Keywords" ma:hidden="true" ma:internalName="Extracted_x0020_Keywords" ma:readOnly="false">
      <xsd:complexType>
        <xsd:complexContent>
          <xsd:extension base="dms:MultiChoice">
            <xsd:sequence>
              <xsd:element name="Value" maxOccurs="unbounded" minOccurs="0" nillable="true">
                <xsd:simpleType>
                  <xsd:restriction base="dms:Choice">
                    <xsd:enumeration value="ez"/>
                  </xsd:restriction>
                </xsd:simple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ae61f9b1-e23d-4f49-b3d7-56b991556c4b" ContentTypeId="0x010100ACF722E9F6B0B149B0CD8BE2560A6672"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haredContentType xmlns="Microsoft.SharePoint.Taxonomy.ContentTypeSync" SourceId="ae61f9b1-e23d-4f49-b3d7-56b991556c4b" ContentTypeId="0x0101001A458A224826124E8B45B1D613300CFC" PreviousValue="false"/>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Brazil</TermName>
          <TermId xmlns="http://schemas.microsoft.com/office/infopath/2007/PartnerControls">7deb27ec-6837-4974-9aa8-6cfbac841ef8</TermId>
        </TermInfo>
      </Terms>
    </ic46d7e087fd4a108fb86518ca413cc6>
    <IDBDocs_x0020_Number xmlns="cdc7663a-08f0-4737-9e8c-148ce897a09c" xsi:nil="true"/>
    <Division_x0020_or_x0020_Unit xmlns="cdc7663a-08f0-4737-9e8c-148ce897a09c">CSC/CBR</Division_x0020_or_x0020_Unit>
    <Fiscal_x0020_Year_x0020_IDB xmlns="cdc7663a-08f0-4737-9e8c-148ce897a09c">2021</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Administration</TermName>
          <TermId xmlns="http://schemas.microsoft.com/office/infopath/2007/PartnerControls">751f71fd-1433-4702-a2db-ff12a4e45594</TermId>
        </TermInfo>
      </Terms>
    </e46fe2894295491da65140ffd2369f49>
    <Other_x0020_Author xmlns="cdc7663a-08f0-4737-9e8c-148ce897a09c" xsi:nil="true"/>
    <Migration_x0020_Info xmlns="cdc7663a-08f0-4737-9e8c-148ce897a09c" xsi:nil="true"/>
    <Approval_x0020_Number xmlns="cdc7663a-08f0-4737-9e8c-148ce897a09c">2992/OC-BR</Approval_x0020_Number>
    <Phase xmlns="cdc7663a-08f0-4737-9e8c-148ce897a09c">PHASE_IMPLEMENTATION</Phase>
    <Document_x0020_Author xmlns="cdc7663a-08f0-4737-9e8c-148ce897a09c">Perez Marcisgley Vieira</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SECONDARY EDUCATION</TermName>
          <TermId xmlns="http://schemas.microsoft.com/office/infopath/2007/PartnerControls">cfb8a40d-4cb8-4738-bf76-64ceace56185</TermId>
        </TermInfo>
      </Terms>
    </b2ec7cfb18674cb8803df6b262e8b107>
    <Business_x0020_Area xmlns="cdc7663a-08f0-4737-9e8c-148ce897a09c">ESG</Business_x0020_Area>
    <Key_x0020_Document xmlns="cdc7663a-08f0-4737-9e8c-148ce897a09c">false</Key_x0020_Document>
    <Document_x0020_Language_x0020_IDB xmlns="cdc7663a-08f0-4737-9e8c-148ce897a09c">Portuguese</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Related_x0020_SisCor_x0020_Number xmlns="cdc7663a-08f0-4737-9e8c-148ce897a09c" xsi:nil="true"/>
    <TaxCatchAll xmlns="cdc7663a-08f0-4737-9e8c-148ce897a09c">
      <Value>83</Value>
      <Value>33</Value>
      <Value>3</Value>
      <Value>30</Value>
      <Value>119</Value>
    </TaxCatchAll>
    <Operation_x0020_Type xmlns="cdc7663a-08f0-4737-9e8c-148ce897a09c">LON</Operation_x0020_Type>
    <Package_x0020_Code xmlns="cdc7663a-08f0-4737-9e8c-148ce897a09c" xsi:nil="true"/>
    <Identifier xmlns="cdc7663a-08f0-4737-9e8c-148ce897a09c" xsi:nil="true"/>
    <Project_x0020_Number xmlns="cdc7663a-08f0-4737-9e8c-148ce897a09c">BR-L1328</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EDUCATION</TermName>
          <TermId xmlns="http://schemas.microsoft.com/office/infopath/2007/PartnerControls">e61db9d8-dcb9-423f-a737-53d6e603e7c4</TermId>
        </TermInfo>
      </Terms>
    </nddeef1749674d76abdbe4b239a70bc6>
    <Record_x0020_Number xmlns="cdc7663a-08f0-4737-9e8c-148ce897a09c" xsi:nil="true"/>
    <Extracted_x0020_Keywords xmlns="cdc7663a-08f0-4737-9e8c-148ce897a09c"/>
    <_dlc_DocId xmlns="cdc7663a-08f0-4737-9e8c-148ce897a09c">EZSHARE-856494850-819</_dlc_DocId>
    <_dlc_DocIdUrl xmlns="cdc7663a-08f0-4737-9e8c-148ce897a09c">
      <Url>https://idbg.sharepoint.com/teams/EZ-BR-LON/BR-L1328/_layouts/15/DocIdRedir.aspx?ID=EZSHARE-856494850-819</Url>
      <Description>EZSHARE-856494850-819</Description>
    </_dlc_DocIdUrl>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63B1DDDC-3B1B-44AB-B664-79D596C0E75D}"/>
</file>

<file path=customXml/itemProps2.xml><?xml version="1.0" encoding="utf-8"?>
<ds:datastoreItem xmlns:ds="http://schemas.openxmlformats.org/officeDocument/2006/customXml" ds:itemID="{AFEDD80C-B74A-4285-87CB-AA1AFE5D5C29}"/>
</file>

<file path=customXml/itemProps3.xml><?xml version="1.0" encoding="utf-8"?>
<ds:datastoreItem xmlns:ds="http://schemas.openxmlformats.org/officeDocument/2006/customXml" ds:itemID="{79BEED71-5EF5-422A-B334-A4CEC67562A6}"/>
</file>

<file path=customXml/itemProps4.xml><?xml version="1.0" encoding="utf-8"?>
<ds:datastoreItem xmlns:ds="http://schemas.openxmlformats.org/officeDocument/2006/customXml" ds:itemID="{17B75D83-8401-475D-BD51-9885E77FFAA3}"/>
</file>

<file path=customXml/itemProps5.xml><?xml version="1.0" encoding="utf-8"?>
<ds:datastoreItem xmlns:ds="http://schemas.openxmlformats.org/officeDocument/2006/customXml" ds:itemID="{FD4F53E1-94BD-4F74-859F-780B95E402FA}"/>
</file>

<file path=customXml/itemProps6.xml><?xml version="1.0" encoding="utf-8"?>
<ds:datastoreItem xmlns:ds="http://schemas.openxmlformats.org/officeDocument/2006/customXml" ds:itemID="{942AD6A6-D3F6-47F0-A431-82F8D07726B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3-Detalhe Plano de Aquisições</vt:lpstr>
      <vt:lpstr>Instruções</vt:lpstr>
      <vt:lpstr>'3-Detalhe Plano de Aquisições'!Print_Area</vt:lpstr>
      <vt:lpstr>Instruções!Status</vt:lpstr>
      <vt:lpstr>Status</vt:lpstr>
    </vt:vector>
  </TitlesOfParts>
  <Company>Inter-American Development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Maderson Furtado</dc:creator>
  <cp:keywords/>
  <cp:lastModifiedBy>Perez, Marcisgley Vieira</cp:lastModifiedBy>
  <cp:lastPrinted>2020-06-18T05:53:21Z</cp:lastPrinted>
  <dcterms:created xsi:type="dcterms:W3CDTF">2011-03-30T14:45:37Z</dcterms:created>
  <dcterms:modified xsi:type="dcterms:W3CDTF">2021-03-22T22:23:42Z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Sub_x002d_Sector">
    <vt:lpwstr/>
  </property>
  <property fmtid="{D5CDD505-2E9C-101B-9397-08002B2CF9AE}" pid="5" name="TaxKeywordTaxHTField">
    <vt:lpwstr/>
  </property>
  <property fmtid="{D5CDD505-2E9C-101B-9397-08002B2CF9AE}" pid="6" name="Country">
    <vt:lpwstr>30;#Brazil|7deb27ec-6837-4974-9aa8-6cfbac841ef8</vt:lpwstr>
  </property>
  <property fmtid="{D5CDD505-2E9C-101B-9397-08002B2CF9AE}" pid="7" name="Fund_x0020_IDB">
    <vt:lpwstr/>
  </property>
  <property fmtid="{D5CDD505-2E9C-101B-9397-08002B2CF9AE}" pid="8" name="Series_x0020_Operations_x0020_IDB">
    <vt:lpwstr/>
  </property>
  <property fmtid="{D5CDD505-2E9C-101B-9397-08002B2CF9AE}" pid="9" name="Function Operations IDB">
    <vt:lpwstr>3;#Project Administration|751f71fd-1433-4702-a2db-ff12a4e45594</vt:lpwstr>
  </property>
  <property fmtid="{D5CDD505-2E9C-101B-9397-08002B2CF9AE}" pid="10" name="Sector_x0020_IDB">
    <vt:lpwstr/>
  </property>
  <property fmtid="{D5CDD505-2E9C-101B-9397-08002B2CF9AE}" pid="11" name="Sub-Sector">
    <vt:lpwstr>119;#SECONDARY EDUCATION|cfb8a40d-4cb8-4738-bf76-64ceace56185</vt:lpwstr>
  </property>
  <property fmtid="{D5CDD505-2E9C-101B-9397-08002B2CF9AE}" pid="13" name="Fund IDB">
    <vt:lpwstr>33;#ORC|c028a4b2-ad8b-4cf4-9cac-a2ae6a778e23</vt:lpwstr>
  </property>
  <property fmtid="{D5CDD505-2E9C-101B-9397-08002B2CF9AE}" pid="14" name="Sector IDB">
    <vt:lpwstr>83;#EDUCATION|e61db9d8-dcb9-423f-a737-53d6e603e7c4</vt:lpwstr>
  </property>
  <property fmtid="{D5CDD505-2E9C-101B-9397-08002B2CF9AE}" pid="15" name="_dlc_DocIdItemGuid">
    <vt:lpwstr>7d33788e-de54-4b3d-9779-fbae99143c33</vt:lpwstr>
  </property>
  <property fmtid="{D5CDD505-2E9C-101B-9397-08002B2CF9AE}" pid="16" name="Disclosure Activity">
    <vt:lpwstr>Procurement Plan</vt:lpwstr>
  </property>
  <property fmtid="{D5CDD505-2E9C-101B-9397-08002B2CF9AE}" pid="18" name="ContentTypeId">
    <vt:lpwstr>0x0101001A458A224826124E8B45B1D613300CFC00393928B3A7E1024B9AE7BC03818962E3</vt:lpwstr>
  </property>
  <property fmtid="{D5CDD505-2E9C-101B-9397-08002B2CF9AE}" pid="19" name="Series Operations IDB">
    <vt:lpwstr/>
  </property>
</Properties>
</file>