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571"/>
  <workbookPr/>
  <mc:AlternateContent xmlns:mc="http://schemas.openxmlformats.org/markup-compatibility/2006">
    <mc:Choice Requires="x15">
      <x15ac:absPath xmlns:x15ac="http://schemas.microsoft.com/office/spreadsheetml/2010/11/ac" url="https://idbg-my.sharepoint.com/personal/nathalieh_iadb_org/Documents/Links AR-L1255/"/>
    </mc:Choice>
  </mc:AlternateContent>
  <bookViews>
    <workbookView xWindow="0" yWindow="0" windowWidth="21600" windowHeight="9735" activeTab="1"/>
  </bookViews>
  <sheets>
    <sheet name="Presupuesto Detallado" sheetId="2" r:id="rId1"/>
    <sheet name="POA 18 meses" sheetId="1" r:id="rId2"/>
  </sheets>
  <externalReferences>
    <externalReference r:id="rId3"/>
  </externalReferences>
  <definedNames>
    <definedName name="_xlnm._FilterDatabase" localSheetId="1" hidden="1">'POA 18 meses'!$A$2:$BE$82</definedName>
    <definedName name="aa" localSheetId="0">!#REF!</definedName>
    <definedName name="aa">!#REF!</definedName>
    <definedName name="AÇO">"""'[1]conc 20'!#ref!"""</definedName>
    <definedName name="Área_impressão_IM" localSheetId="0">!#REF!</definedName>
    <definedName name="Área_impressão_IM">!#REF!</definedName>
    <definedName name="BDI" localSheetId="0">!#REF!</definedName>
    <definedName name="BDI">!#REF!</definedName>
    <definedName name="DDADOS_VOL5_0" localSheetId="0">!#REF!</definedName>
    <definedName name="DDADOS_VOL5_0">!#REF!</definedName>
    <definedName name="DES" localSheetId="0">!#REF!</definedName>
    <definedName name="DES">!#REF!</definedName>
    <definedName name="Detalhes_do_Demonstrativo_MDE">"""'[2]anexo x - ensino'!#ref!"""</definedName>
    <definedName name="Excel_BuiltIn_Database" localSheetId="0">!#REF!</definedName>
    <definedName name="Excel_BuiltIn_Database">!#REF!</definedName>
    <definedName name="Ganhos_e_perdas_de_receita" localSheetId="0">!#REF!</definedName>
    <definedName name="Ganhos_e_perdas_de_receita">!#REF!</definedName>
    <definedName name="Ganhos_e_Perdas_de_Receita_99" localSheetId="0">!#REF!</definedName>
    <definedName name="Ganhos_e_Perdas_de_Receita_99">!#REF!</definedName>
    <definedName name="HTML_CodePage">1252</definedName>
    <definedName name="HTML_Description">""""""""""""""</definedName>
    <definedName name="HTML_Email">""""""""""""""</definedName>
    <definedName name="HTML_Header">"""""""Tabela"""""""</definedName>
    <definedName name="HTML_LastUpdate">"""""""16/03/98"""""""</definedName>
    <definedName name="HTML_LineAfter">0</definedName>
    <definedName name="HTML_LineBefore">0</definedName>
    <definedName name="HTML_Name">"""""""Rede Integrada"""""""</definedName>
    <definedName name="HTML_OBDlg2">1</definedName>
    <definedName name="HTML_OBDlg4">1</definedName>
    <definedName name="HTML_OS">0</definedName>
    <definedName name="HTML_Title">"""""""Balpep11"""""""</definedName>
    <definedName name="MOE" localSheetId="0">!#REF!</definedName>
    <definedName name="MOE">!#REF!</definedName>
    <definedName name="MOH" localSheetId="0">!#REF!</definedName>
    <definedName name="MOH">!#REF!</definedName>
    <definedName name="Planilha_1ÁreaTotal">"""(#ref!,#ref!))"""</definedName>
    <definedName name="Planilha_1CabGráfico" localSheetId="0">!#REF!</definedName>
    <definedName name="Planilha_1CabGráfico">!#REF!</definedName>
    <definedName name="Planilha_1TítCols">"""(#ref!,#ref!))"""</definedName>
    <definedName name="Planilha_1TítLins" localSheetId="0">!#REF!</definedName>
    <definedName name="Planilha_1TítLins">!#REF!</definedName>
    <definedName name="Planilha_2ÁreaTotal">"""(#ref!,#ref!))"""</definedName>
    <definedName name="Planilha_2CabGráfico" localSheetId="0">!#REF!</definedName>
    <definedName name="Planilha_2CabGráfico">!#REF!</definedName>
    <definedName name="Planilha_2TítCols">"""(#ref!,#ref!))"""</definedName>
    <definedName name="Planilha_2TítLins" localSheetId="0">!#REF!</definedName>
    <definedName name="Planilha_2TítLins">!#REF!</definedName>
    <definedName name="Planilha_3ÁreaTotal">"""(#ref!,#ref!))"""</definedName>
    <definedName name="Planilha_3CabGráfico" localSheetId="0">!#REF!</definedName>
    <definedName name="Planilha_3CabGráfico">!#REF!</definedName>
    <definedName name="Planilha_3TítCols">"""(#ref!,#ref!))"""</definedName>
    <definedName name="Planilha_3TítLins" localSheetId="0">!#REF!</definedName>
    <definedName name="Planilha_3TítLins">!#REF!</definedName>
    <definedName name="Planilha_4ÁreaTotal">"""(#ref!,#ref!))"""</definedName>
    <definedName name="Planilha_4TítCols">"""(#ref!,#ref!))"""</definedName>
    <definedName name="_xlnm.Print_Area" localSheetId="1">'POA 18 meses'!$B$1:$P$80</definedName>
    <definedName name="_xlnm.Print_Area" localSheetId="0">'Presupuesto Detallado'!$B$1:$F$15</definedName>
    <definedName name="_xlnm.Print_Titles" localSheetId="1">'POA 18 meses'!$2:$2</definedName>
    <definedName name="sss">"""'[2]anexo x - ensino'!#ref!"""</definedName>
    <definedName name="Tabela_1___Déficit_da_Previdência_Social__RGPS" localSheetId="0">!#REF!</definedName>
    <definedName name="Tabela_1___Déficit_da_Previdência_Social__RGPS">!#REF!</definedName>
    <definedName name="Tabela_10___Resultado_Primário_do_Governo_Central_em_1999" localSheetId="0">!#REF!</definedName>
    <definedName name="Tabela_10___Resultado_Primário_do_Governo_Central_em_1999">!#REF!</definedName>
    <definedName name="Tabela_2___Contribuições_Previdenciárias" localSheetId="0">!#REF!</definedName>
    <definedName name="Tabela_2___Contribuições_Previdenciárias">!#REF!</definedName>
    <definedName name="Tabela_3___Benefícios__previsto_x_realizado" localSheetId="0">!#REF!</definedName>
    <definedName name="Tabela_3___Benefícios__previsto_x_realizado">!#REF!</definedName>
    <definedName name="Tabela_4___Receitas_Administradas_pela_SRF__previsto_x_realizado" localSheetId="0">!#REF!</definedName>
    <definedName name="Tabela_4___Receitas_Administradas_pela_SRF__previsto_x_realizado">!#REF!</definedName>
    <definedName name="Tabela_5___Receitas_Administradas_em_Agosto" localSheetId="0">!#REF!</definedName>
    <definedName name="Tabela_5___Receitas_Administradas_em_Agosto">!#REF!</definedName>
    <definedName name="Tabela_6___Receitas_Diretamente_Arrecadadas" localSheetId="0">!#REF!</definedName>
    <definedName name="Tabela_6___Receitas_Diretamente_Arrecadadas">!#REF!</definedName>
    <definedName name="Tabela_7___Déficit_da_Previdência_Social_em_1999" localSheetId="0">!#REF!</definedName>
    <definedName name="Tabela_7___Déficit_da_Previdência_Social_em_1999">!#REF!</definedName>
    <definedName name="Tabela_8___Receitas_Administradas__revisão_da_previsão" localSheetId="0">!#REF!</definedName>
    <definedName name="Tabela_8___Receitas_Administradas__revisão_da_previsão">!#REF!</definedName>
    <definedName name="Tabela_9___Resultado_Primário_de_1999" localSheetId="0">!#REF!</definedName>
    <definedName name="Tabela_9___Resultado_Primário_de_1999">!#REF!</definedName>
    <definedName name="total">"""'[4]orçamento sem preço'!#ref!"""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8" i="1" l="1"/>
  <c r="E77" i="1" s="1"/>
  <c r="E14" i="2" s="1"/>
  <c r="E72" i="1"/>
  <c r="E50" i="1"/>
  <c r="E10" i="2" s="1"/>
  <c r="E41" i="1"/>
  <c r="E24" i="1"/>
  <c r="E20" i="1"/>
  <c r="E9" i="1"/>
  <c r="E5" i="1"/>
  <c r="E57" i="1"/>
  <c r="E69" i="1"/>
  <c r="E13" i="2" s="1"/>
  <c r="C14" i="2"/>
  <c r="C13" i="2"/>
  <c r="C12" i="2"/>
  <c r="C11" i="2"/>
  <c r="C10" i="2"/>
  <c r="C9" i="2"/>
  <c r="C8" i="2"/>
  <c r="C7" i="2"/>
  <c r="C6" i="2"/>
  <c r="C5" i="2"/>
  <c r="C4" i="2"/>
  <c r="D77" i="1"/>
  <c r="D14" i="2" s="1"/>
  <c r="C76" i="1"/>
  <c r="C75" i="1"/>
  <c r="C74" i="1"/>
  <c r="C73" i="1"/>
  <c r="C68" i="1"/>
  <c r="C67" i="1"/>
  <c r="C66" i="1"/>
  <c r="C65" i="1"/>
  <c r="E63" i="1"/>
  <c r="C64" i="1"/>
  <c r="C62" i="1"/>
  <c r="C61" i="1"/>
  <c r="C60" i="1"/>
  <c r="C59" i="1"/>
  <c r="C58" i="1"/>
  <c r="N52" i="1"/>
  <c r="E48" i="1"/>
  <c r="E35" i="1"/>
  <c r="E7" i="2" s="1"/>
  <c r="C33" i="1"/>
  <c r="C32" i="1"/>
  <c r="E30" i="1"/>
  <c r="C31" i="1"/>
  <c r="C29" i="1"/>
  <c r="C28" i="1"/>
  <c r="C27" i="1"/>
  <c r="C26" i="1"/>
  <c r="C25" i="1"/>
  <c r="C23" i="1"/>
  <c r="C22" i="1"/>
  <c r="C21" i="1"/>
  <c r="C19" i="1"/>
  <c r="C18" i="1"/>
  <c r="C17" i="1"/>
  <c r="E15" i="1"/>
  <c r="C16" i="1"/>
  <c r="E56" i="1" l="1"/>
  <c r="E14" i="1"/>
  <c r="E4" i="1"/>
  <c r="E5" i="2" s="1"/>
  <c r="E45" i="1"/>
  <c r="E40" i="1" s="1"/>
  <c r="L71" i="1"/>
  <c r="M21" i="1"/>
  <c r="O33" i="1"/>
  <c r="O8" i="1"/>
  <c r="L33" i="1"/>
  <c r="O52" i="1"/>
  <c r="L52" i="1"/>
  <c r="M52" i="1"/>
  <c r="F78" i="1"/>
  <c r="L21" i="1"/>
  <c r="L79" i="1"/>
  <c r="O79" i="1"/>
  <c r="M79" i="1"/>
  <c r="F79" i="1"/>
  <c r="N79" i="1"/>
  <c r="E39" i="1" l="1"/>
  <c r="E8" i="2" s="1"/>
  <c r="E9" i="2"/>
  <c r="E3" i="1"/>
  <c r="E4" i="2" s="1"/>
  <c r="E6" i="2"/>
  <c r="E55" i="1"/>
  <c r="E11" i="2" s="1"/>
  <c r="E12" i="2"/>
  <c r="F77" i="1"/>
  <c r="F14" i="2" s="1"/>
  <c r="L8" i="1"/>
  <c r="N71" i="1"/>
  <c r="O21" i="1"/>
  <c r="N21" i="1"/>
  <c r="N8" i="1"/>
  <c r="M8" i="1"/>
  <c r="M71" i="1"/>
  <c r="O71" i="1"/>
  <c r="N11" i="1"/>
  <c r="N33" i="1"/>
  <c r="N62" i="1"/>
  <c r="L11" i="1"/>
  <c r="M33" i="1"/>
  <c r="M11" i="1"/>
  <c r="O11" i="1"/>
  <c r="O43" i="1"/>
  <c r="N43" i="1"/>
  <c r="M43" i="1"/>
  <c r="L43" i="1"/>
  <c r="O78" i="1"/>
  <c r="N78" i="1"/>
  <c r="M78" i="1"/>
  <c r="L78" i="1"/>
  <c r="M62" i="1"/>
  <c r="O62" i="1"/>
  <c r="L62" i="1"/>
  <c r="M37" i="1"/>
  <c r="L37" i="1"/>
  <c r="O37" i="1"/>
  <c r="N37" i="1"/>
  <c r="M38" i="1"/>
  <c r="L38" i="1"/>
  <c r="N38" i="1"/>
  <c r="O38" i="1"/>
  <c r="O42" i="1"/>
  <c r="N42" i="1"/>
  <c r="M42" i="1"/>
  <c r="L42" i="1"/>
  <c r="N34" i="1"/>
  <c r="M34" i="1"/>
  <c r="L34" i="1"/>
  <c r="O34" i="1"/>
  <c r="M6" i="1"/>
  <c r="L6" i="1"/>
  <c r="O6" i="1"/>
  <c r="N6" i="1"/>
  <c r="P79" i="1"/>
  <c r="M76" i="1"/>
  <c r="L76" i="1"/>
  <c r="O76" i="1"/>
  <c r="N76" i="1"/>
  <c r="N67" i="1"/>
  <c r="M67" i="1"/>
  <c r="L67" i="1"/>
  <c r="O67" i="1"/>
  <c r="N58" i="1"/>
  <c r="L58" i="1"/>
  <c r="M58" i="1"/>
  <c r="O58" i="1"/>
  <c r="P52" i="1"/>
  <c r="D52" i="1" s="1"/>
  <c r="F52" i="1" s="1"/>
  <c r="N27" i="1"/>
  <c r="M27" i="1"/>
  <c r="L27" i="1"/>
  <c r="O27" i="1"/>
  <c r="O44" i="1"/>
  <c r="N44" i="1"/>
  <c r="M44" i="1"/>
  <c r="L44" i="1"/>
  <c r="M46" i="1"/>
  <c r="O46" i="1"/>
  <c r="N46" i="1"/>
  <c r="L46" i="1"/>
  <c r="M47" i="1"/>
  <c r="O47" i="1"/>
  <c r="N47" i="1"/>
  <c r="L47" i="1"/>
  <c r="N13" i="1"/>
  <c r="M13" i="1"/>
  <c r="O13" i="1"/>
  <c r="L13" i="1"/>
  <c r="M70" i="1"/>
  <c r="L70" i="1"/>
  <c r="O70" i="1"/>
  <c r="N70" i="1"/>
  <c r="M64" i="1"/>
  <c r="L64" i="1"/>
  <c r="N64" i="1"/>
  <c r="O64" i="1"/>
  <c r="O36" i="1"/>
  <c r="N36" i="1"/>
  <c r="M36" i="1"/>
  <c r="L36" i="1"/>
  <c r="M28" i="1"/>
  <c r="O28" i="1"/>
  <c r="N28" i="1"/>
  <c r="L28" i="1"/>
  <c r="L29" i="1"/>
  <c r="O29" i="1"/>
  <c r="N29" i="1"/>
  <c r="M29" i="1"/>
  <c r="E15" i="2" l="1"/>
  <c r="E80" i="1"/>
  <c r="P8" i="1"/>
  <c r="D8" i="1" s="1"/>
  <c r="F8" i="1" s="1"/>
  <c r="P33" i="1"/>
  <c r="D33" i="1" s="1"/>
  <c r="F33" i="1" s="1"/>
  <c r="P71" i="1"/>
  <c r="D71" i="1" s="1"/>
  <c r="F71" i="1" s="1"/>
  <c r="P21" i="1"/>
  <c r="D21" i="1" s="1"/>
  <c r="P11" i="1"/>
  <c r="D11" i="1" s="1"/>
  <c r="F11" i="1" s="1"/>
  <c r="P43" i="1"/>
  <c r="D43" i="1" s="1"/>
  <c r="F43" i="1" s="1"/>
  <c r="P28" i="1"/>
  <c r="D28" i="1" s="1"/>
  <c r="F28" i="1" s="1"/>
  <c r="O61" i="1"/>
  <c r="N61" i="1"/>
  <c r="L61" i="1"/>
  <c r="M61" i="1"/>
  <c r="L25" i="1"/>
  <c r="O25" i="1"/>
  <c r="M25" i="1"/>
  <c r="N25" i="1"/>
  <c r="L17" i="1"/>
  <c r="N17" i="1"/>
  <c r="M17" i="1"/>
  <c r="O17" i="1"/>
  <c r="P64" i="1"/>
  <c r="D64" i="1" s="1"/>
  <c r="P70" i="1"/>
  <c r="D70" i="1" s="1"/>
  <c r="L73" i="1"/>
  <c r="O73" i="1"/>
  <c r="M73" i="1"/>
  <c r="N73" i="1"/>
  <c r="L31" i="1"/>
  <c r="N31" i="1"/>
  <c r="M31" i="1"/>
  <c r="O31" i="1"/>
  <c r="M49" i="1"/>
  <c r="O49" i="1"/>
  <c r="L49" i="1"/>
  <c r="N49" i="1"/>
  <c r="L60" i="1"/>
  <c r="O60" i="1"/>
  <c r="M60" i="1"/>
  <c r="N60" i="1"/>
  <c r="M22" i="1"/>
  <c r="N22" i="1"/>
  <c r="L22" i="1"/>
  <c r="O22" i="1"/>
  <c r="O51" i="1"/>
  <c r="L51" i="1"/>
  <c r="N51" i="1"/>
  <c r="M51" i="1"/>
  <c r="P29" i="1"/>
  <c r="D29" i="1" s="1"/>
  <c r="F29" i="1" s="1"/>
  <c r="M68" i="1"/>
  <c r="L68" i="1"/>
  <c r="N68" i="1"/>
  <c r="O68" i="1"/>
  <c r="O53" i="1"/>
  <c r="M53" i="1"/>
  <c r="L53" i="1"/>
  <c r="N53" i="1"/>
  <c r="O32" i="1"/>
  <c r="N32" i="1"/>
  <c r="M32" i="1"/>
  <c r="L32" i="1"/>
  <c r="O54" i="1"/>
  <c r="N54" i="1"/>
  <c r="L54" i="1"/>
  <c r="M54" i="1"/>
  <c r="P76" i="1"/>
  <c r="D76" i="1" s="1"/>
  <c r="F76" i="1" s="1"/>
  <c r="P34" i="1"/>
  <c r="D34" i="1" s="1"/>
  <c r="F34" i="1" s="1"/>
  <c r="P42" i="1"/>
  <c r="D42" i="1" s="1"/>
  <c r="P37" i="1"/>
  <c r="D37" i="1" s="1"/>
  <c r="F37" i="1" s="1"/>
  <c r="O26" i="1"/>
  <c r="L26" i="1"/>
  <c r="M26" i="1"/>
  <c r="N26" i="1"/>
  <c r="P36" i="1"/>
  <c r="D36" i="1" s="1"/>
  <c r="L10" i="1"/>
  <c r="O10" i="1"/>
  <c r="N10" i="1"/>
  <c r="M10" i="1"/>
  <c r="P47" i="1"/>
  <c r="D47" i="1" s="1"/>
  <c r="F47" i="1" s="1"/>
  <c r="P44" i="1"/>
  <c r="D44" i="1" s="1"/>
  <c r="F44" i="1" s="1"/>
  <c r="M59" i="1"/>
  <c r="L59" i="1"/>
  <c r="O59" i="1"/>
  <c r="N59" i="1"/>
  <c r="N75" i="1"/>
  <c r="M75" i="1"/>
  <c r="O75" i="1"/>
  <c r="L75" i="1"/>
  <c r="P58" i="1"/>
  <c r="D58" i="1" s="1"/>
  <c r="P67" i="1"/>
  <c r="D67" i="1" s="1"/>
  <c r="F67" i="1" s="1"/>
  <c r="L65" i="1"/>
  <c r="O65" i="1"/>
  <c r="N65" i="1"/>
  <c r="M65" i="1"/>
  <c r="P38" i="1"/>
  <c r="D38" i="1" s="1"/>
  <c r="F38" i="1" s="1"/>
  <c r="M16" i="1"/>
  <c r="O16" i="1"/>
  <c r="N16" i="1"/>
  <c r="L16" i="1"/>
  <c r="O12" i="1"/>
  <c r="N12" i="1"/>
  <c r="M12" i="1"/>
  <c r="L12" i="1"/>
  <c r="O18" i="1"/>
  <c r="N18" i="1"/>
  <c r="M18" i="1"/>
  <c r="L18" i="1"/>
  <c r="O66" i="1"/>
  <c r="N66" i="1"/>
  <c r="L66" i="1"/>
  <c r="M66" i="1"/>
  <c r="P13" i="1"/>
  <c r="D13" i="1" s="1"/>
  <c r="F13" i="1" s="1"/>
  <c r="P46" i="1"/>
  <c r="D46" i="1" s="1"/>
  <c r="L7" i="1"/>
  <c r="O7" i="1"/>
  <c r="N7" i="1"/>
  <c r="M7" i="1"/>
  <c r="L23" i="1"/>
  <c r="M23" i="1"/>
  <c r="O23" i="1"/>
  <c r="N23" i="1"/>
  <c r="O74" i="1"/>
  <c r="N74" i="1"/>
  <c r="M74" i="1"/>
  <c r="L74" i="1"/>
  <c r="P27" i="1"/>
  <c r="D27" i="1" s="1"/>
  <c r="F27" i="1" s="1"/>
  <c r="N19" i="1"/>
  <c r="O19" i="1"/>
  <c r="M19" i="1"/>
  <c r="L19" i="1"/>
  <c r="P6" i="1"/>
  <c r="D6" i="1" s="1"/>
  <c r="P62" i="1"/>
  <c r="D62" i="1" s="1"/>
  <c r="F62" i="1" s="1"/>
  <c r="P78" i="1"/>
  <c r="F36" i="1" l="1"/>
  <c r="F35" i="1" s="1"/>
  <c r="F7" i="2" s="1"/>
  <c r="D35" i="1"/>
  <c r="D7" i="2" s="1"/>
  <c r="F21" i="1"/>
  <c r="F46" i="1"/>
  <c r="F45" i="1" s="1"/>
  <c r="D45" i="1"/>
  <c r="F58" i="1"/>
  <c r="D41" i="1"/>
  <c r="F70" i="1"/>
  <c r="F6" i="1"/>
  <c r="F64" i="1"/>
  <c r="F42" i="1"/>
  <c r="F41" i="1" s="1"/>
  <c r="P32" i="1"/>
  <c r="D32" i="1" s="1"/>
  <c r="F32" i="1" s="1"/>
  <c r="P61" i="1"/>
  <c r="D61" i="1" s="1"/>
  <c r="F61" i="1" s="1"/>
  <c r="N80" i="1"/>
  <c r="M80" i="1"/>
  <c r="O80" i="1"/>
  <c r="P65" i="1"/>
  <c r="D65" i="1" s="1"/>
  <c r="F65" i="1" s="1"/>
  <c r="P59" i="1"/>
  <c r="D59" i="1" s="1"/>
  <c r="F59" i="1" s="1"/>
  <c r="P10" i="1"/>
  <c r="D10" i="1" s="1"/>
  <c r="P51" i="1"/>
  <c r="D51" i="1" s="1"/>
  <c r="P60" i="1"/>
  <c r="D60" i="1" s="1"/>
  <c r="F60" i="1" s="1"/>
  <c r="P31" i="1"/>
  <c r="D31" i="1" s="1"/>
  <c r="P73" i="1"/>
  <c r="D73" i="1" s="1"/>
  <c r="P19" i="1"/>
  <c r="D19" i="1" s="1"/>
  <c r="F19" i="1" s="1"/>
  <c r="P74" i="1"/>
  <c r="D74" i="1" s="1"/>
  <c r="F74" i="1" s="1"/>
  <c r="P66" i="1"/>
  <c r="D66" i="1" s="1"/>
  <c r="F66" i="1" s="1"/>
  <c r="P12" i="1"/>
  <c r="D12" i="1" s="1"/>
  <c r="F12" i="1" s="1"/>
  <c r="P75" i="1"/>
  <c r="D75" i="1" s="1"/>
  <c r="F75" i="1" s="1"/>
  <c r="P49" i="1"/>
  <c r="D49" i="1" s="1"/>
  <c r="L80" i="1"/>
  <c r="P54" i="1"/>
  <c r="D54" i="1" s="1"/>
  <c r="F54" i="1" s="1"/>
  <c r="P53" i="1"/>
  <c r="D53" i="1" s="1"/>
  <c r="F53" i="1" s="1"/>
  <c r="P22" i="1"/>
  <c r="D22" i="1" s="1"/>
  <c r="F22" i="1" s="1"/>
  <c r="P17" i="1"/>
  <c r="D17" i="1" s="1"/>
  <c r="F17" i="1" s="1"/>
  <c r="P25" i="1"/>
  <c r="D25" i="1" s="1"/>
  <c r="P23" i="1"/>
  <c r="D23" i="1" s="1"/>
  <c r="F23" i="1" s="1"/>
  <c r="P7" i="1"/>
  <c r="D7" i="1" s="1"/>
  <c r="F7" i="1" s="1"/>
  <c r="P18" i="1"/>
  <c r="D18" i="1" s="1"/>
  <c r="F18" i="1" s="1"/>
  <c r="P16" i="1"/>
  <c r="D16" i="1" s="1"/>
  <c r="P26" i="1"/>
  <c r="D26" i="1" s="1"/>
  <c r="F26" i="1" s="1"/>
  <c r="P68" i="1"/>
  <c r="D68" i="1" s="1"/>
  <c r="F68" i="1" s="1"/>
  <c r="D20" i="1" l="1"/>
  <c r="F63" i="1"/>
  <c r="F57" i="1"/>
  <c r="F20" i="1"/>
  <c r="F5" i="1"/>
  <c r="F49" i="1"/>
  <c r="F48" i="1" s="1"/>
  <c r="D48" i="1"/>
  <c r="F31" i="1"/>
  <c r="F30" i="1" s="1"/>
  <c r="D30" i="1"/>
  <c r="F40" i="1"/>
  <c r="F9" i="2" s="1"/>
  <c r="F51" i="1"/>
  <c r="F50" i="1" s="1"/>
  <c r="F10" i="2" s="1"/>
  <c r="D50" i="1"/>
  <c r="D10" i="2" s="1"/>
  <c r="D5" i="1"/>
  <c r="D63" i="1"/>
  <c r="D57" i="1"/>
  <c r="F16" i="1"/>
  <c r="F15" i="1" s="1"/>
  <c r="D15" i="1"/>
  <c r="F25" i="1"/>
  <c r="F24" i="1" s="1"/>
  <c r="D24" i="1"/>
  <c r="F73" i="1"/>
  <c r="F72" i="1" s="1"/>
  <c r="F69" i="1" s="1"/>
  <c r="F13" i="2" s="1"/>
  <c r="D72" i="1"/>
  <c r="D69" i="1" s="1"/>
  <c r="D13" i="2" s="1"/>
  <c r="F10" i="1"/>
  <c r="F9" i="1" s="1"/>
  <c r="D9" i="1"/>
  <c r="D40" i="1"/>
  <c r="D9" i="2" s="1"/>
  <c r="P80" i="1"/>
  <c r="F4" i="1" l="1"/>
  <c r="F5" i="2" s="1"/>
  <c r="F56" i="1"/>
  <c r="F14" i="1"/>
  <c r="D56" i="1"/>
  <c r="F39" i="1"/>
  <c r="F8" i="2" s="1"/>
  <c r="D39" i="1"/>
  <c r="D8" i="2" s="1"/>
  <c r="D14" i="1"/>
  <c r="D4" i="1"/>
  <c r="D5" i="2" s="1"/>
  <c r="F3" i="1" l="1"/>
  <c r="F4" i="2" s="1"/>
  <c r="F6" i="2"/>
  <c r="D3" i="1"/>
  <c r="D4" i="2" s="1"/>
  <c r="D6" i="2"/>
  <c r="D55" i="1"/>
  <c r="D11" i="2" s="1"/>
  <c r="D12" i="2"/>
  <c r="F55" i="1"/>
  <c r="F11" i="2" s="1"/>
  <c r="F15" i="2" s="1"/>
  <c r="F12" i="2"/>
  <c r="F80" i="1" l="1"/>
  <c r="D80" i="1"/>
  <c r="D15" i="2"/>
</calcChain>
</file>

<file path=xl/comments1.xml><?xml version="1.0" encoding="utf-8"?>
<comments xmlns="http://schemas.openxmlformats.org/spreadsheetml/2006/main">
  <authors>
    <author>flavia almeida</author>
  </authors>
  <commentList>
    <comment ref="C72" authorId="0" shapeId="0">
      <text>
        <r>
          <rPr>
            <b/>
            <sz val="9"/>
            <color indexed="81"/>
            <rFont val="Arial"/>
            <family val="2"/>
          </rPr>
          <t>flavia almeida:</t>
        </r>
        <r>
          <rPr>
            <sz val="9"/>
            <color indexed="81"/>
            <rFont val="Arial"/>
            <family val="2"/>
          </rPr>
          <t xml:space="preserve">
programa específico a definir con el BID durante misión de análisis
</t>
        </r>
      </text>
    </comment>
  </commentList>
</comments>
</file>

<file path=xl/sharedStrings.xml><?xml version="1.0" encoding="utf-8"?>
<sst xmlns="http://schemas.openxmlformats.org/spreadsheetml/2006/main" count="174" uniqueCount="156">
  <si>
    <t xml:space="preserve">Gantt </t>
  </si>
  <si>
    <t>Act</t>
  </si>
  <si>
    <t>Productos / Actividades</t>
  </si>
  <si>
    <t>Total</t>
  </si>
  <si>
    <t>Costo BID en USD</t>
  </si>
  <si>
    <t>Costo Local en USD</t>
  </si>
  <si>
    <t>Total USD</t>
  </si>
  <si>
    <t>Monto mensual promedio</t>
  </si>
  <si>
    <t>2017-I</t>
  </si>
  <si>
    <t>2017-II</t>
  </si>
  <si>
    <t>2018 - I</t>
  </si>
  <si>
    <t>2018 - II</t>
  </si>
  <si>
    <t>Mejora de calidad y analisis de información delictual</t>
  </si>
  <si>
    <t>Mejora de herramientas existentes para análisis y gestión de la seguridad</t>
  </si>
  <si>
    <t>Actualización del SNIC y del SAT y consolidación de Unidades Primarias de las provincias priorizadas</t>
  </si>
  <si>
    <t>Consultoría de diseño y desarrollo de nueva versión del SNIC-SAT</t>
  </si>
  <si>
    <t xml:space="preserve">Adquisicion e instalación de equipamiento y software </t>
  </si>
  <si>
    <t>Consultoría de capacitación de unidades primarias del SNIC-SAT en analisis criminal, técnicas de policiamiento (Hot spot y POP) y SIG</t>
  </si>
  <si>
    <t>Consolidación y puesta en funcionamiento del SIIPP en provincias priorizadas</t>
  </si>
  <si>
    <t>Desarrollo e instalacion de aplicativo para el SIIPP</t>
  </si>
  <si>
    <t xml:space="preserve">Adquisicion de equipos informáticos para el Sistema Integrado de Información sobre Policías Provinciales </t>
  </si>
  <si>
    <t xml:space="preserve">Elaboración e implementación de un sistema de indicadores sobre desempeño policial </t>
  </si>
  <si>
    <t xml:space="preserve">Capacitaciòn de funcionarios de Provincias con SIPP e indicadores de desempeño </t>
  </si>
  <si>
    <t>Implementaciòn de herramientas para analisis y gestión de la seguridad</t>
  </si>
  <si>
    <t xml:space="preserve">Diseño e implementación de la Plataforma Unificada de Datos de Seguridad (PUDS)  </t>
  </si>
  <si>
    <t>Diseño, equipamiento e instalación de Sala de Situación</t>
  </si>
  <si>
    <t xml:space="preserve">Desarrollo y/o adquisicion de sistema de Compstat y Datamining </t>
  </si>
  <si>
    <t>Desarrollo e implementación del Sistema de Actividades y Resultados de las FF (SIAR)</t>
  </si>
  <si>
    <t>Imprevistos</t>
  </si>
  <si>
    <t>Encuesta Nacional de Victimización</t>
  </si>
  <si>
    <t>Consultoría para capacitación sobre identificación y derivación de situaciones violencia de género, familiar y ofensas sexuales</t>
  </si>
  <si>
    <t>Convenio para implementación de ENV 2018-2019</t>
  </si>
  <si>
    <t xml:space="preserve">Contratación de informes analíticos </t>
  </si>
  <si>
    <t xml:space="preserve">Mejora de la efectividad policial para prevenir e investigar los delitos y la violencia </t>
  </si>
  <si>
    <t>Implementación del  Instituto Conjunto de Conducción Estratégica (ICCE)</t>
  </si>
  <si>
    <t>Construcción de edificio central del ICCE</t>
  </si>
  <si>
    <t>Concurso de ofertas para diseño de edificio ICCE</t>
  </si>
  <si>
    <t>Contrucción y habilitación de edificio del Instituto Conjunto de Conducción Estratégica (ICCE)</t>
  </si>
  <si>
    <t>Adquisición e instalación de equipamiento tecnológico y de materiales de conocimiento (journals, libros, traducciones)</t>
  </si>
  <si>
    <t>Dictado de cursos del ICCE</t>
  </si>
  <si>
    <t>Capacitacion de miembros de las FFSS, Policías Provinciales y funcionarios</t>
  </si>
  <si>
    <t>Realización de estudios específicos sobre seguridad ciudadana</t>
  </si>
  <si>
    <t>Equipo de gestión operativa</t>
  </si>
  <si>
    <t>Consultores asesoramiento técnico</t>
  </si>
  <si>
    <t>Mejora de la formación básica policial (nivel de provincia)</t>
  </si>
  <si>
    <t>Consultoría para la generación de isumos para la curricula básica de formación e indicadores estadísticos nacionales</t>
  </si>
  <si>
    <t>Consultoría para diseño módulo sobre identidad, ética e integridad policial</t>
  </si>
  <si>
    <t>Diseño e impresión de materiales didácticos para capacitacion</t>
  </si>
  <si>
    <t>Capacitación de docentes e Instructores de Institutos de Formacion Policial de las Provincias</t>
  </si>
  <si>
    <t>Mejora de capacidad para una gestión integral de la seguridad</t>
  </si>
  <si>
    <t>Planes municipales de seguridad</t>
  </si>
  <si>
    <t xml:space="preserve">Mejora de procesos de formulación y asistencia en la implementación de programas de seguridad a nivel subnacional </t>
  </si>
  <si>
    <t>Creación o fortalecimiento de observatorios sobre conflictividad local, violencias y delitos</t>
  </si>
  <si>
    <t>Fortalecimiento del Programa Barrios Seguros</t>
  </si>
  <si>
    <t>Equipamiento logistico para policias de proximidad</t>
  </si>
  <si>
    <t>Intervenciones de prevención situacional</t>
  </si>
  <si>
    <t>Programas de Prevecion del Delito y la Violencia en cuatro barrios implementados</t>
  </si>
  <si>
    <t>Gerenciamiento del Programa</t>
  </si>
  <si>
    <t>Personal y gastos administrativos</t>
  </si>
  <si>
    <t>Supervisión y evaluación</t>
  </si>
  <si>
    <t>ARGENTINA
PROGRAMA FEDERAL DE SEGURIDAD 
(AR-L1255)</t>
  </si>
  <si>
    <t>Actividades</t>
  </si>
  <si>
    <t xml:space="preserve"> BID USD</t>
  </si>
  <si>
    <t>Local USD</t>
  </si>
  <si>
    <t>Comp 1</t>
  </si>
  <si>
    <t xml:space="preserve">Subcomp 1.1 </t>
  </si>
  <si>
    <t>Subcomp 1.2</t>
  </si>
  <si>
    <t>Subcomp 1.3</t>
  </si>
  <si>
    <t>Comp 2</t>
  </si>
  <si>
    <t xml:space="preserve">Subcomp 2.1 </t>
  </si>
  <si>
    <t>Subcomp 2.2</t>
  </si>
  <si>
    <t>Comp 3</t>
  </si>
  <si>
    <t xml:space="preserve">Subcomp 3.1 </t>
  </si>
  <si>
    <t>Subcomp 3.2</t>
  </si>
  <si>
    <t>Comp 4</t>
  </si>
  <si>
    <t>TOTAL</t>
  </si>
  <si>
    <t>PRESUPUESTO DETALLADO - 18 meses</t>
  </si>
  <si>
    <t>1.0.0.0</t>
  </si>
  <si>
    <t>1.1.0.0</t>
  </si>
  <si>
    <t>1.1.1.0</t>
  </si>
  <si>
    <t>1.1.1.1</t>
  </si>
  <si>
    <t>1.1.1.2</t>
  </si>
  <si>
    <t>1.1.1.3</t>
  </si>
  <si>
    <t>1.1.2.0</t>
  </si>
  <si>
    <t>1.1.2.1</t>
  </si>
  <si>
    <t>1.1.2.2</t>
  </si>
  <si>
    <t>1.1.2.3</t>
  </si>
  <si>
    <t>1.1.2.4</t>
  </si>
  <si>
    <t>1.2.0.0</t>
  </si>
  <si>
    <t>1.2.1.0</t>
  </si>
  <si>
    <t>1.2.1.1</t>
  </si>
  <si>
    <t>1.2.1.2</t>
  </si>
  <si>
    <t>1.2.1.3</t>
  </si>
  <si>
    <t>1.2.1.4</t>
  </si>
  <si>
    <t>1.2.2.0</t>
  </si>
  <si>
    <t>1.2.2.1</t>
  </si>
  <si>
    <t>1.2.2.2</t>
  </si>
  <si>
    <t>1.2.2.3</t>
  </si>
  <si>
    <t>1.2.3.0</t>
  </si>
  <si>
    <t>1.2.3.1</t>
  </si>
  <si>
    <t>1.2.3.2</t>
  </si>
  <si>
    <t>1.2.3.3</t>
  </si>
  <si>
    <t>1.2.3.4</t>
  </si>
  <si>
    <t>1.2.3.5</t>
  </si>
  <si>
    <t>1.2.4.0</t>
  </si>
  <si>
    <t>1.2.4.1</t>
  </si>
  <si>
    <t>1.2.4.2</t>
  </si>
  <si>
    <t>1.2.4.3</t>
  </si>
  <si>
    <t>1.2.9.0</t>
  </si>
  <si>
    <t>1.3.0.0</t>
  </si>
  <si>
    <t>1.3.1.1</t>
  </si>
  <si>
    <t>1.3.2.1</t>
  </si>
  <si>
    <t>1.3.3.1</t>
  </si>
  <si>
    <t>2.0.0.0</t>
  </si>
  <si>
    <t>2.1.0.0</t>
  </si>
  <si>
    <t>2.1.1.0</t>
  </si>
  <si>
    <t>2.1.1.1</t>
  </si>
  <si>
    <t>2.1.1.2</t>
  </si>
  <si>
    <t>2.1.1.3</t>
  </si>
  <si>
    <t>2.1.2.0</t>
  </si>
  <si>
    <t>2.1.2.2</t>
  </si>
  <si>
    <t>2.1.3.0</t>
  </si>
  <si>
    <t>2.1.3.1</t>
  </si>
  <si>
    <t>2.2.0.0</t>
  </si>
  <si>
    <t>2.2.1.1</t>
  </si>
  <si>
    <t>2.2.2.1</t>
  </si>
  <si>
    <t>2.2.3.1</t>
  </si>
  <si>
    <t>2.2.4.1</t>
  </si>
  <si>
    <t>3.0.0.0</t>
  </si>
  <si>
    <t>3.1.0.0</t>
  </si>
  <si>
    <t>3.1.1.0</t>
  </si>
  <si>
    <t>3.1.1.1</t>
  </si>
  <si>
    <t>3.1.1.2</t>
  </si>
  <si>
    <t>3.1.1.3</t>
  </si>
  <si>
    <t>3.1.1.4</t>
  </si>
  <si>
    <t>3.1.1.5</t>
  </si>
  <si>
    <t>3.1.2.0</t>
  </si>
  <si>
    <t>3.1.2.1</t>
  </si>
  <si>
    <t>3.1.2.2</t>
  </si>
  <si>
    <t>3.1.2.3</t>
  </si>
  <si>
    <t>3.1.2.4</t>
  </si>
  <si>
    <t>3.1.2.5</t>
  </si>
  <si>
    <t>3.2.0.0</t>
  </si>
  <si>
    <t>3.2.1.1</t>
  </si>
  <si>
    <t>3.2.2.1</t>
  </si>
  <si>
    <t>3.2.3.0</t>
  </si>
  <si>
    <t>3.2.3.1</t>
  </si>
  <si>
    <t>3.2.3.2</t>
  </si>
  <si>
    <t>3.2.3.3</t>
  </si>
  <si>
    <t>3.2.3.4</t>
  </si>
  <si>
    <t>4.0.0.0</t>
  </si>
  <si>
    <t>4.1.0.1</t>
  </si>
  <si>
    <t>4.2.0.1</t>
  </si>
  <si>
    <t>Flujo semestral de Fondos BID en USD - 18 meses</t>
  </si>
  <si>
    <t>Montos totales - 18 meses</t>
  </si>
  <si>
    <t>PLAN OPERATIVO - PRIMEROS 18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</si>
</sst>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(* #,##0.00_);_(* \(#,##0.00\);_(* &quot;-&quot;??_);_(@_)"/>
    <numFmt numFmtId="164" formatCode="#,##0.00&quot; &quot;;&quot; (&quot;#,##0.00&quot;)&quot;;&quot; -&quot;#&quot; &quot;;@&quot; &quot;"/>
    <numFmt numFmtId="165" formatCode="[$-380A]#,##0&quot; &quot;;[$-380A]&quot;(&quot;#,##0&quot;)&quot;"/>
    <numFmt numFmtId="166" formatCode="&quot;R$ &quot;#,##0.00;[Red]&quot;R$ &quot;#,##0.00"/>
    <numFmt numFmtId="167" formatCode="#,##0&quot; &quot;;&quot; (&quot;#,##0&quot;)&quot;;&quot; -&quot;#&quot; &quot;;@&quot; &quot;"/>
    <numFmt numFmtId="168" formatCode="_(* #,##0_);_(* \(#,##0\);_(* &quot;-&quot;??_);_(@_)"/>
  </numFmts>
  <fonts count="3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Arial"/>
      <family val="2"/>
    </font>
    <font>
      <sz val="7"/>
      <name val="Calibri"/>
      <family val="2"/>
    </font>
    <font>
      <b/>
      <sz val="9"/>
      <color rgb="FF000000"/>
      <name val="Calibri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9"/>
      <color rgb="FFFFFFFF"/>
      <name val="Calibri"/>
      <family val="2"/>
    </font>
    <font>
      <sz val="9"/>
      <color theme="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color indexed="81"/>
      <name val="Arial"/>
      <family val="2"/>
    </font>
    <font>
      <sz val="9"/>
      <color indexed="81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FFFFFF"/>
      <name val="Calibri"/>
      <family val="2"/>
    </font>
    <font>
      <b/>
      <sz val="10"/>
      <color rgb="FF000000"/>
      <name val="Calibri"/>
      <family val="2"/>
    </font>
    <font>
      <b/>
      <i/>
      <sz val="10"/>
      <color rgb="FF000000"/>
      <name val="Calibri"/>
      <family val="2"/>
    </font>
    <font>
      <sz val="12"/>
      <color theme="0"/>
      <name val="Calibri"/>
      <family val="2"/>
      <scheme val="minor"/>
    </font>
    <font>
      <b/>
      <sz val="16"/>
      <color rgb="FF000000"/>
      <name val="Calibri"/>
      <family val="2"/>
    </font>
    <font>
      <b/>
      <sz val="11"/>
      <color rgb="FF000000"/>
      <name val="Calibri"/>
      <family val="2"/>
    </font>
    <font>
      <b/>
      <sz val="11"/>
      <color theme="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rgb="FFFFFFFF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rgb="FFFFFFFF"/>
        <bgColor rgb="FFFFFFFF"/>
      </patternFill>
    </fill>
  </fills>
  <borders count="1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0">
    <xf numFmtId="0" fontId="0" fillId="0" borderId="0" applyNumberFormat="0" applyFont="0" applyFill="0" applyBorder="0" applyAlignment="0" applyProtection="0"/>
    <xf numFmtId="43" fontId="9" fillId="0" borderId="0" applyNumberFormat="0" applyFont="0" applyFill="0" applyBorder="0" applyAlignment="0" applyProtection="0"/>
    <xf numFmtId="9" fontId="9" fillId="0" borderId="0" applyFont="0" applyFill="0" applyBorder="0" applyAlignment="0" applyProtection="0"/>
    <xf numFmtId="0" fontId="2" fillId="0" borderId="0"/>
    <xf numFmtId="164" fontId="6" fillId="0" borderId="0" applyFont="0" applyBorder="0" applyProtection="0"/>
    <xf numFmtId="164" fontId="10" fillId="0" borderId="0" applyBorder="0" applyProtection="0"/>
    <xf numFmtId="9" fontId="10" fillId="0" borderId="0" applyBorder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46">
    <xf numFmtId="0" fontId="0" fillId="0" borderId="0" xfId="0"/>
    <xf numFmtId="0" fontId="2" fillId="0" borderId="0" xfId="3" applyAlignment="1">
      <alignment vertical="center"/>
    </xf>
    <xf numFmtId="165" fontId="7" fillId="0" borderId="0" xfId="4" applyNumberFormat="1" applyFont="1" applyFill="1" applyAlignment="1" applyProtection="1">
      <alignment horizontal="center" vertical="center"/>
    </xf>
    <xf numFmtId="4" fontId="8" fillId="2" borderId="0" xfId="3" applyNumberFormat="1" applyFont="1" applyFill="1" applyAlignment="1">
      <alignment vertical="center"/>
    </xf>
    <xf numFmtId="0" fontId="11" fillId="4" borderId="0" xfId="0" applyNumberFormat="1" applyFont="1" applyFill="1" applyBorder="1" applyAlignment="1">
      <alignment horizontal="center" vertical="center"/>
    </xf>
    <xf numFmtId="0" fontId="12" fillId="4" borderId="0" xfId="0" applyNumberFormat="1" applyFont="1" applyFill="1" applyBorder="1" applyAlignment="1">
      <alignment horizontal="center" vertical="center"/>
    </xf>
    <xf numFmtId="3" fontId="13" fillId="5" borderId="0" xfId="1" applyNumberFormat="1" applyFont="1" applyFill="1" applyBorder="1" applyAlignment="1" applyProtection="1">
      <alignment horizontal="center" vertical="center" wrapText="1"/>
    </xf>
    <xf numFmtId="3" fontId="13" fillId="5" borderId="6" xfId="1" applyNumberFormat="1" applyFont="1" applyFill="1" applyBorder="1" applyAlignment="1" applyProtection="1">
      <alignment horizontal="center" vertical="center" wrapText="1"/>
    </xf>
    <xf numFmtId="4" fontId="13" fillId="5" borderId="0" xfId="4" applyNumberFormat="1" applyFont="1" applyFill="1" applyAlignment="1" applyProtection="1">
      <alignment horizontal="center" vertical="center" wrapText="1"/>
    </xf>
    <xf numFmtId="49" fontId="13" fillId="5" borderId="5" xfId="4" applyNumberFormat="1" applyFont="1" applyFill="1" applyBorder="1" applyAlignment="1" applyProtection="1">
      <alignment horizontal="center" vertical="center" wrapText="1"/>
    </xf>
    <xf numFmtId="49" fontId="13" fillId="5" borderId="8" xfId="4" applyNumberFormat="1" applyFont="1" applyFill="1" applyBorder="1" applyAlignment="1" applyProtection="1">
      <alignment horizontal="center" vertical="center" wrapText="1"/>
    </xf>
    <xf numFmtId="49" fontId="13" fillId="5" borderId="4" xfId="4" applyNumberFormat="1" applyFont="1" applyFill="1" applyBorder="1" applyAlignment="1" applyProtection="1">
      <alignment horizontal="center" vertical="center" wrapText="1"/>
    </xf>
    <xf numFmtId="0" fontId="11" fillId="4" borderId="9" xfId="0" applyNumberFormat="1" applyFont="1" applyFill="1" applyBorder="1" applyAlignment="1">
      <alignment horizontal="center" vertical="center" wrapText="1"/>
    </xf>
    <xf numFmtId="0" fontId="11" fillId="4" borderId="10" xfId="0" applyNumberFormat="1" applyFont="1" applyFill="1" applyBorder="1" applyAlignment="1">
      <alignment horizontal="center" vertical="center"/>
    </xf>
    <xf numFmtId="0" fontId="11" fillId="4" borderId="10" xfId="0" applyNumberFormat="1" applyFont="1" applyFill="1" applyBorder="1" applyAlignment="1">
      <alignment horizontal="left" vertical="center"/>
    </xf>
    <xf numFmtId="3" fontId="11" fillId="4" borderId="9" xfId="1" applyNumberFormat="1" applyFont="1" applyFill="1" applyBorder="1" applyAlignment="1">
      <alignment horizontal="right" vertical="center" wrapText="1"/>
    </xf>
    <xf numFmtId="3" fontId="11" fillId="4" borderId="10" xfId="1" applyNumberFormat="1" applyFont="1" applyFill="1" applyBorder="1" applyAlignment="1">
      <alignment horizontal="right" vertical="center" wrapText="1"/>
    </xf>
    <xf numFmtId="3" fontId="11" fillId="4" borderId="11" xfId="1" applyNumberFormat="1" applyFont="1" applyFill="1" applyBorder="1" applyAlignment="1">
      <alignment horizontal="right" vertical="center" wrapText="1"/>
    </xf>
    <xf numFmtId="0" fontId="12" fillId="4" borderId="10" xfId="0" applyNumberFormat="1" applyFont="1" applyFill="1" applyBorder="1" applyAlignment="1">
      <alignment horizontal="center" vertical="center"/>
    </xf>
    <xf numFmtId="4" fontId="12" fillId="4" borderId="10" xfId="0" applyNumberFormat="1" applyFont="1" applyFill="1" applyBorder="1" applyAlignment="1">
      <alignment horizontal="center" vertical="center"/>
    </xf>
    <xf numFmtId="0" fontId="14" fillId="4" borderId="12" xfId="0" applyNumberFormat="1" applyFont="1" applyFill="1" applyBorder="1" applyAlignment="1">
      <alignment horizontal="center" vertical="center"/>
    </xf>
    <xf numFmtId="0" fontId="14" fillId="4" borderId="10" xfId="0" applyNumberFormat="1" applyFont="1" applyFill="1" applyBorder="1" applyAlignment="1">
      <alignment horizontal="center" vertical="center"/>
    </xf>
    <xf numFmtId="3" fontId="12" fillId="4" borderId="9" xfId="0" applyNumberFormat="1" applyFont="1" applyFill="1" applyBorder="1" applyAlignment="1">
      <alignment horizontal="center" vertical="center"/>
    </xf>
    <xf numFmtId="3" fontId="12" fillId="4" borderId="10" xfId="0" applyNumberFormat="1" applyFont="1" applyFill="1" applyBorder="1" applyAlignment="1">
      <alignment horizontal="center" vertical="center"/>
    </xf>
    <xf numFmtId="0" fontId="15" fillId="6" borderId="0" xfId="0" applyNumberFormat="1" applyFont="1" applyFill="1" applyBorder="1" applyAlignment="1">
      <alignment horizontal="center" vertical="center"/>
    </xf>
    <xf numFmtId="0" fontId="15" fillId="6" borderId="0" xfId="0" applyNumberFormat="1" applyFont="1" applyFill="1" applyBorder="1" applyAlignment="1">
      <alignment horizontal="left" vertical="center"/>
    </xf>
    <xf numFmtId="3" fontId="15" fillId="6" borderId="5" xfId="0" applyNumberFormat="1" applyFont="1" applyFill="1" applyBorder="1" applyAlignment="1">
      <alignment horizontal="right" vertical="center" wrapText="1"/>
    </xf>
    <xf numFmtId="3" fontId="15" fillId="6" borderId="0" xfId="0" applyNumberFormat="1" applyFont="1" applyFill="1" applyBorder="1" applyAlignment="1">
      <alignment horizontal="right" vertical="center" wrapText="1"/>
    </xf>
    <xf numFmtId="3" fontId="15" fillId="6" borderId="6" xfId="0" applyNumberFormat="1" applyFont="1" applyFill="1" applyBorder="1" applyAlignment="1">
      <alignment horizontal="right" vertical="center" wrapText="1"/>
    </xf>
    <xf numFmtId="0" fontId="15" fillId="6" borderId="0" xfId="0" applyNumberFormat="1" applyFont="1" applyFill="1" applyBorder="1" applyAlignment="1">
      <alignment vertical="center"/>
    </xf>
    <xf numFmtId="4" fontId="15" fillId="6" borderId="0" xfId="0" applyNumberFormat="1" applyFont="1" applyFill="1" applyBorder="1" applyAlignment="1">
      <alignment horizontal="center" vertical="center"/>
    </xf>
    <xf numFmtId="0" fontId="16" fillId="6" borderId="7" xfId="0" applyNumberFormat="1" applyFont="1" applyFill="1" applyBorder="1" applyAlignment="1">
      <alignment horizontal="center" vertical="center"/>
    </xf>
    <xf numFmtId="0" fontId="16" fillId="6" borderId="0" xfId="0" applyNumberFormat="1" applyFont="1" applyFill="1" applyBorder="1" applyAlignment="1">
      <alignment horizontal="center" vertical="center"/>
    </xf>
    <xf numFmtId="3" fontId="15" fillId="6" borderId="5" xfId="0" applyNumberFormat="1" applyFont="1" applyFill="1" applyBorder="1" applyAlignment="1">
      <alignment vertical="center"/>
    </xf>
    <xf numFmtId="3" fontId="15" fillId="6" borderId="0" xfId="0" applyNumberFormat="1" applyFont="1" applyFill="1" applyBorder="1" applyAlignment="1">
      <alignment vertical="center"/>
    </xf>
    <xf numFmtId="0" fontId="0" fillId="7" borderId="0" xfId="0" applyNumberFormat="1" applyFont="1" applyFill="1" applyBorder="1" applyAlignment="1">
      <alignment horizontal="center" vertical="center"/>
    </xf>
    <xf numFmtId="0" fontId="15" fillId="7" borderId="0" xfId="0" applyNumberFormat="1" applyFont="1" applyFill="1" applyBorder="1" applyAlignment="1">
      <alignment horizontal="left" vertical="center"/>
    </xf>
    <xf numFmtId="3" fontId="15" fillId="7" borderId="5" xfId="0" applyNumberFormat="1" applyFont="1" applyFill="1" applyBorder="1" applyAlignment="1">
      <alignment horizontal="right" vertical="center" wrapText="1"/>
    </xf>
    <xf numFmtId="3" fontId="15" fillId="7" borderId="0" xfId="0" applyNumberFormat="1" applyFont="1" applyFill="1" applyBorder="1" applyAlignment="1">
      <alignment horizontal="right" vertical="center" wrapText="1"/>
    </xf>
    <xf numFmtId="3" fontId="15" fillId="7" borderId="6" xfId="0" applyNumberFormat="1" applyFont="1" applyFill="1" applyBorder="1" applyAlignment="1">
      <alignment horizontal="right" vertical="center" wrapText="1"/>
    </xf>
    <xf numFmtId="0" fontId="0" fillId="7" borderId="0" xfId="0" applyNumberFormat="1" applyFont="1" applyFill="1" applyBorder="1" applyAlignment="1">
      <alignment vertical="center"/>
    </xf>
    <xf numFmtId="4" fontId="0" fillId="7" borderId="0" xfId="0" applyNumberFormat="1" applyFont="1" applyFill="1" applyBorder="1" applyAlignment="1">
      <alignment horizontal="center" vertical="center"/>
    </xf>
    <xf numFmtId="0" fontId="18" fillId="7" borderId="7" xfId="0" applyNumberFormat="1" applyFont="1" applyFill="1" applyBorder="1" applyAlignment="1">
      <alignment horizontal="center" vertical="center"/>
    </xf>
    <xf numFmtId="0" fontId="18" fillId="7" borderId="0" xfId="0" applyNumberFormat="1" applyFont="1" applyFill="1" applyBorder="1" applyAlignment="1">
      <alignment horizontal="center" vertical="center"/>
    </xf>
    <xf numFmtId="3" fontId="0" fillId="7" borderId="5" xfId="0" applyNumberFormat="1" applyFont="1" applyFill="1" applyBorder="1" applyAlignment="1">
      <alignment vertical="center"/>
    </xf>
    <xf numFmtId="3" fontId="0" fillId="7" borderId="0" xfId="0" applyNumberFormat="1" applyFont="1" applyFill="1" applyBorder="1" applyAlignment="1">
      <alignment vertical="center"/>
    </xf>
    <xf numFmtId="2" fontId="0" fillId="8" borderId="0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horizontal="left" vertical="center" wrapText="1"/>
    </xf>
    <xf numFmtId="0" fontId="0" fillId="0" borderId="0" xfId="0" applyNumberFormat="1" applyFont="1" applyFill="1" applyBorder="1" applyAlignment="1">
      <alignment vertical="center"/>
    </xf>
    <xf numFmtId="3" fontId="0" fillId="0" borderId="0" xfId="1" applyNumberFormat="1" applyFont="1" applyFill="1" applyBorder="1" applyAlignment="1">
      <alignment horizontal="right" vertical="center"/>
    </xf>
    <xf numFmtId="3" fontId="0" fillId="0" borderId="6" xfId="1" applyNumberFormat="1" applyFont="1" applyFill="1" applyBorder="1" applyAlignment="1">
      <alignment horizontal="right" vertical="center"/>
    </xf>
    <xf numFmtId="4" fontId="0" fillId="0" borderId="0" xfId="1" applyNumberFormat="1" applyFont="1" applyFill="1" applyBorder="1" applyAlignment="1">
      <alignment horizontal="center" vertical="center"/>
    </xf>
    <xf numFmtId="0" fontId="18" fillId="0" borderId="7" xfId="0" applyNumberFormat="1" applyFont="1" applyFill="1" applyBorder="1" applyAlignment="1">
      <alignment horizontal="center" vertical="center"/>
    </xf>
    <xf numFmtId="0" fontId="18" fillId="0" borderId="0" xfId="0" applyNumberFormat="1" applyFont="1" applyFill="1" applyBorder="1" applyAlignment="1">
      <alignment horizontal="center" vertical="center"/>
    </xf>
    <xf numFmtId="3" fontId="0" fillId="0" borderId="5" xfId="0" applyNumberFormat="1" applyFont="1" applyFill="1" applyBorder="1" applyAlignment="1">
      <alignment vertical="center"/>
    </xf>
    <xf numFmtId="3" fontId="0" fillId="0" borderId="0" xfId="0" applyNumberFormat="1" applyFont="1" applyFill="1" applyBorder="1" applyAlignment="1">
      <alignment vertical="center"/>
    </xf>
    <xf numFmtId="0" fontId="0" fillId="8" borderId="0" xfId="0" applyNumberFormat="1" applyFont="1" applyFill="1" applyBorder="1" applyAlignment="1">
      <alignment horizontal="left" vertical="center" wrapText="1"/>
    </xf>
    <xf numFmtId="0" fontId="15" fillId="7" borderId="0" xfId="0" applyNumberFormat="1" applyFont="1" applyFill="1" applyBorder="1" applyAlignment="1">
      <alignment horizontal="center" vertical="center"/>
    </xf>
    <xf numFmtId="0" fontId="15" fillId="7" borderId="0" xfId="0" applyNumberFormat="1" applyFont="1" applyFill="1" applyBorder="1" applyAlignment="1">
      <alignment vertical="center"/>
    </xf>
    <xf numFmtId="4" fontId="15" fillId="7" borderId="0" xfId="0" applyNumberFormat="1" applyFont="1" applyFill="1" applyBorder="1" applyAlignment="1">
      <alignment horizontal="center" vertical="center"/>
    </xf>
    <xf numFmtId="0" fontId="16" fillId="7" borderId="7" xfId="0" applyNumberFormat="1" applyFont="1" applyFill="1" applyBorder="1" applyAlignment="1">
      <alignment horizontal="center" vertical="center"/>
    </xf>
    <xf numFmtId="0" fontId="16" fillId="7" borderId="0" xfId="0" applyNumberFormat="1" applyFont="1" applyFill="1" applyBorder="1" applyAlignment="1">
      <alignment horizontal="center" vertical="center"/>
    </xf>
    <xf numFmtId="3" fontId="15" fillId="7" borderId="5" xfId="0" applyNumberFormat="1" applyFont="1" applyFill="1" applyBorder="1" applyAlignment="1">
      <alignment vertical="center"/>
    </xf>
    <xf numFmtId="3" fontId="15" fillId="7" borderId="0" xfId="0" applyNumberFormat="1" applyFont="1" applyFill="1" applyBorder="1" applyAlignment="1">
      <alignment vertical="center"/>
    </xf>
    <xf numFmtId="0" fontId="15" fillId="0" borderId="0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horizontal="left" vertical="center"/>
    </xf>
    <xf numFmtId="0" fontId="15" fillId="0" borderId="0" xfId="0" applyNumberFormat="1" applyFont="1" applyFill="1" applyBorder="1" applyAlignment="1">
      <alignment horizontal="left" vertical="center" wrapText="1"/>
    </xf>
    <xf numFmtId="0" fontId="15" fillId="0" borderId="0" xfId="0" applyNumberFormat="1" applyFont="1" applyFill="1" applyBorder="1" applyAlignment="1">
      <alignment vertical="center"/>
    </xf>
    <xf numFmtId="3" fontId="9" fillId="0" borderId="0" xfId="1" applyNumberFormat="1" applyFont="1" applyFill="1" applyBorder="1" applyAlignment="1">
      <alignment horizontal="right" vertical="center"/>
    </xf>
    <xf numFmtId="3" fontId="9" fillId="0" borderId="6" xfId="1" applyNumberFormat="1" applyFont="1" applyFill="1" applyBorder="1" applyAlignment="1">
      <alignment horizontal="right" vertical="center"/>
    </xf>
    <xf numFmtId="2" fontId="15" fillId="8" borderId="0" xfId="0" applyNumberFormat="1" applyFont="1" applyFill="1" applyBorder="1" applyAlignment="1">
      <alignment horizontal="center" vertical="center"/>
    </xf>
    <xf numFmtId="0" fontId="15" fillId="0" borderId="0" xfId="0" applyNumberFormat="1" applyFont="1" applyFill="1" applyBorder="1" applyAlignment="1">
      <alignment horizontal="left" vertical="center"/>
    </xf>
    <xf numFmtId="3" fontId="11" fillId="4" borderId="1" xfId="1" applyNumberFormat="1" applyFont="1" applyFill="1" applyBorder="1" applyAlignment="1">
      <alignment horizontal="right" vertical="center" wrapText="1"/>
    </xf>
    <xf numFmtId="0" fontId="0" fillId="6" borderId="0" xfId="0" applyNumberFormat="1" applyFont="1" applyFill="1" applyBorder="1" applyAlignment="1">
      <alignment horizontal="center" vertical="center"/>
    </xf>
    <xf numFmtId="0" fontId="17" fillId="6" borderId="0" xfId="0" applyNumberFormat="1" applyFont="1" applyFill="1" applyBorder="1" applyAlignment="1">
      <alignment horizontal="center" vertical="center"/>
    </xf>
    <xf numFmtId="0" fontId="0" fillId="6" borderId="0" xfId="0" applyNumberFormat="1" applyFont="1" applyFill="1" applyBorder="1" applyAlignment="1">
      <alignment vertical="center"/>
    </xf>
    <xf numFmtId="4" fontId="0" fillId="6" borderId="0" xfId="0" applyNumberFormat="1" applyFont="1" applyFill="1" applyBorder="1" applyAlignment="1">
      <alignment horizontal="center" vertical="center"/>
    </xf>
    <xf numFmtId="0" fontId="18" fillId="6" borderId="7" xfId="0" applyNumberFormat="1" applyFont="1" applyFill="1" applyBorder="1" applyAlignment="1">
      <alignment horizontal="center" vertical="center"/>
    </xf>
    <xf numFmtId="0" fontId="18" fillId="6" borderId="0" xfId="0" applyNumberFormat="1" applyFont="1" applyFill="1" applyBorder="1" applyAlignment="1">
      <alignment horizontal="center" vertical="center"/>
    </xf>
    <xf numFmtId="3" fontId="0" fillId="6" borderId="5" xfId="0" applyNumberFormat="1" applyFont="1" applyFill="1" applyBorder="1" applyAlignment="1">
      <alignment vertical="center"/>
    </xf>
    <xf numFmtId="3" fontId="0" fillId="6" borderId="0" xfId="0" applyNumberFormat="1" applyFont="1" applyFill="1" applyBorder="1" applyAlignment="1">
      <alignment vertical="center"/>
    </xf>
    <xf numFmtId="0" fontId="15" fillId="7" borderId="0" xfId="0" applyNumberFormat="1" applyFont="1" applyFill="1" applyBorder="1" applyAlignment="1">
      <alignment horizontal="left" vertical="center" wrapText="1"/>
    </xf>
    <xf numFmtId="2" fontId="15" fillId="0" borderId="0" xfId="0" applyNumberFormat="1" applyFont="1" applyFill="1" applyBorder="1" applyAlignment="1">
      <alignment horizontal="center"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6" xfId="1" applyNumberFormat="1" applyFont="1" applyFill="1" applyBorder="1" applyAlignment="1">
      <alignment horizontal="right" vertical="center"/>
    </xf>
    <xf numFmtId="2" fontId="0" fillId="0" borderId="0" xfId="0" applyNumberFormat="1" applyFont="1" applyFill="1" applyBorder="1" applyAlignment="1">
      <alignment horizontal="center" vertical="center"/>
    </xf>
    <xf numFmtId="3" fontId="12" fillId="4" borderId="9" xfId="0" applyNumberFormat="1" applyFont="1" applyFill="1" applyBorder="1" applyAlignment="1">
      <alignment horizontal="right" vertical="center"/>
    </xf>
    <xf numFmtId="3" fontId="12" fillId="4" borderId="10" xfId="0" applyNumberFormat="1" applyFont="1" applyFill="1" applyBorder="1" applyAlignment="1">
      <alignment horizontal="right" vertical="center"/>
    </xf>
    <xf numFmtId="0" fontId="0" fillId="8" borderId="0" xfId="0" applyNumberFormat="1" applyFont="1" applyFill="1" applyBorder="1" applyAlignment="1">
      <alignment horizontal="center" vertical="center"/>
    </xf>
    <xf numFmtId="3" fontId="0" fillId="0" borderId="0" xfId="1" applyNumberFormat="1" applyFont="1" applyFill="1" applyBorder="1" applyAlignment="1">
      <alignment vertical="center"/>
    </xf>
    <xf numFmtId="3" fontId="0" fillId="0" borderId="6" xfId="1" applyNumberFormat="1" applyFont="1" applyFill="1" applyBorder="1" applyAlignment="1">
      <alignment vertical="center"/>
    </xf>
    <xf numFmtId="4" fontId="0" fillId="0" borderId="0" xfId="0" applyNumberFormat="1" applyFont="1" applyFill="1" applyBorder="1" applyAlignment="1">
      <alignment horizontal="center" vertical="center"/>
    </xf>
    <xf numFmtId="9" fontId="0" fillId="0" borderId="5" xfId="2" applyFont="1" applyFill="1" applyBorder="1" applyAlignment="1">
      <alignment vertical="center"/>
    </xf>
    <xf numFmtId="9" fontId="0" fillId="0" borderId="0" xfId="2" applyFont="1" applyFill="1" applyBorder="1" applyAlignment="1">
      <alignment vertical="center"/>
    </xf>
    <xf numFmtId="0" fontId="0" fillId="0" borderId="5" xfId="0" applyNumberFormat="1" applyFont="1" applyFill="1" applyBorder="1" applyAlignment="1">
      <alignment vertical="center"/>
    </xf>
    <xf numFmtId="9" fontId="0" fillId="0" borderId="0" xfId="0" applyNumberFormat="1" applyFont="1" applyFill="1" applyBorder="1" applyAlignment="1">
      <alignment vertical="center"/>
    </xf>
    <xf numFmtId="0" fontId="21" fillId="0" borderId="0" xfId="7" applyFont="1" applyAlignment="1">
      <alignment vertical="center"/>
    </xf>
    <xf numFmtId="167" fontId="23" fillId="9" borderId="15" xfId="5" applyNumberFormat="1" applyFont="1" applyFill="1" applyBorder="1" applyAlignment="1" applyProtection="1">
      <alignment horizontal="center" vertical="center" wrapText="1"/>
    </xf>
    <xf numFmtId="0" fontId="1" fillId="0" borderId="0" xfId="7"/>
    <xf numFmtId="0" fontId="24" fillId="10" borderId="15" xfId="7" applyFont="1" applyFill="1" applyBorder="1" applyAlignment="1">
      <alignment vertical="center" wrapText="1"/>
    </xf>
    <xf numFmtId="167" fontId="24" fillId="10" borderId="15" xfId="5" applyNumberFormat="1" applyFont="1" applyFill="1" applyBorder="1" applyAlignment="1" applyProtection="1">
      <alignment horizontal="right" vertical="center" wrapText="1"/>
      <protection locked="0"/>
    </xf>
    <xf numFmtId="0" fontId="24" fillId="11" borderId="15" xfId="7" applyFont="1" applyFill="1" applyBorder="1" applyAlignment="1">
      <alignment vertical="center" wrapText="1"/>
    </xf>
    <xf numFmtId="0" fontId="24" fillId="11" borderId="15" xfId="7" applyFont="1" applyFill="1" applyBorder="1" applyAlignment="1">
      <alignment horizontal="left" vertical="center" wrapText="1" indent="1"/>
    </xf>
    <xf numFmtId="168" fontId="25" fillId="11" borderId="15" xfId="9" applyNumberFormat="1" applyFont="1" applyFill="1" applyBorder="1" applyAlignment="1">
      <alignment horizontal="left" vertical="center" wrapText="1"/>
    </xf>
    <xf numFmtId="0" fontId="4" fillId="0" borderId="0" xfId="7" applyFont="1"/>
    <xf numFmtId="168" fontId="24" fillId="11" borderId="15" xfId="9" applyNumberFormat="1" applyFont="1" applyFill="1" applyBorder="1" applyAlignment="1">
      <alignment horizontal="justify" vertical="center" wrapText="1"/>
    </xf>
    <xf numFmtId="168" fontId="24" fillId="10" borderId="15" xfId="9" applyNumberFormat="1" applyFont="1" applyFill="1" applyBorder="1" applyAlignment="1">
      <alignment horizontal="justify" vertical="center" wrapText="1"/>
    </xf>
    <xf numFmtId="165" fontId="25" fillId="10" borderId="15" xfId="7" applyNumberFormat="1" applyFont="1" applyFill="1" applyBorder="1" applyAlignment="1">
      <alignment vertical="center" wrapText="1"/>
    </xf>
    <xf numFmtId="168" fontId="25" fillId="10" borderId="15" xfId="9" applyNumberFormat="1" applyFont="1" applyFill="1" applyBorder="1" applyAlignment="1">
      <alignment horizontal="justify" vertical="center" wrapText="1"/>
    </xf>
    <xf numFmtId="0" fontId="23" fillId="9" borderId="15" xfId="7" applyFont="1" applyFill="1" applyBorder="1" applyAlignment="1">
      <alignment horizontal="center" vertical="center" wrapText="1"/>
    </xf>
    <xf numFmtId="168" fontId="23" fillId="9" borderId="15" xfId="9" applyNumberFormat="1" applyFont="1" applyFill="1" applyBorder="1" applyAlignment="1" applyProtection="1">
      <alignment horizontal="right" vertical="center" wrapText="1"/>
      <protection locked="0"/>
    </xf>
    <xf numFmtId="3" fontId="13" fillId="5" borderId="5" xfId="1" applyNumberFormat="1" applyFont="1" applyFill="1" applyBorder="1" applyAlignment="1" applyProtection="1">
      <alignment horizontal="center" vertical="center" wrapText="1"/>
    </xf>
    <xf numFmtId="3" fontId="0" fillId="0" borderId="5" xfId="1" applyNumberFormat="1" applyFont="1" applyFill="1" applyBorder="1" applyAlignment="1">
      <alignment horizontal="right" vertical="center"/>
    </xf>
    <xf numFmtId="3" fontId="11" fillId="4" borderId="17" xfId="1" applyNumberFormat="1" applyFont="1" applyFill="1" applyBorder="1" applyAlignment="1">
      <alignment horizontal="right" vertical="center" wrapText="1"/>
    </xf>
    <xf numFmtId="3" fontId="11" fillId="4" borderId="16" xfId="1" applyNumberFormat="1" applyFont="1" applyFill="1" applyBorder="1" applyAlignment="1">
      <alignment horizontal="right" vertical="center" wrapText="1"/>
    </xf>
    <xf numFmtId="3" fontId="0" fillId="0" borderId="5" xfId="1" applyNumberFormat="1" applyFont="1" applyFill="1" applyBorder="1" applyAlignment="1">
      <alignment vertical="center"/>
    </xf>
    <xf numFmtId="49" fontId="13" fillId="5" borderId="7" xfId="4" applyNumberFormat="1" applyFont="1" applyFill="1" applyBorder="1" applyAlignment="1" applyProtection="1">
      <alignment horizontal="center" vertical="center" wrapText="1"/>
    </xf>
    <xf numFmtId="49" fontId="13" fillId="5" borderId="0" xfId="4" applyNumberFormat="1" applyFont="1" applyFill="1" applyBorder="1" applyAlignment="1" applyProtection="1">
      <alignment horizontal="center" vertical="center" wrapText="1"/>
    </xf>
    <xf numFmtId="0" fontId="12" fillId="4" borderId="18" xfId="0" applyNumberFormat="1" applyFont="1" applyFill="1" applyBorder="1" applyAlignment="1">
      <alignment horizontal="center" vertical="center"/>
    </xf>
    <xf numFmtId="0" fontId="12" fillId="4" borderId="16" xfId="0" applyNumberFormat="1" applyFont="1" applyFill="1" applyBorder="1" applyAlignment="1">
      <alignment horizontal="center" vertical="center"/>
    </xf>
    <xf numFmtId="0" fontId="15" fillId="6" borderId="18" xfId="0" applyNumberFormat="1" applyFont="1" applyFill="1" applyBorder="1" applyAlignment="1">
      <alignment vertical="center"/>
    </xf>
    <xf numFmtId="0" fontId="0" fillId="7" borderId="18" xfId="0" applyNumberFormat="1" applyFont="1" applyFill="1" applyBorder="1" applyAlignment="1">
      <alignment vertical="center"/>
    </xf>
    <xf numFmtId="3" fontId="0" fillId="0" borderId="18" xfId="0" applyNumberFormat="1" applyFont="1" applyFill="1" applyBorder="1" applyAlignment="1">
      <alignment vertical="center"/>
    </xf>
    <xf numFmtId="0" fontId="15" fillId="7" borderId="18" xfId="0" applyNumberFormat="1" applyFont="1" applyFill="1" applyBorder="1" applyAlignment="1">
      <alignment vertical="center"/>
    </xf>
    <xf numFmtId="0" fontId="0" fillId="6" borderId="18" xfId="0" applyNumberFormat="1" applyFont="1" applyFill="1" applyBorder="1" applyAlignment="1">
      <alignment vertical="center"/>
    </xf>
    <xf numFmtId="3" fontId="12" fillId="4" borderId="16" xfId="0" applyNumberFormat="1" applyFont="1" applyFill="1" applyBorder="1" applyAlignment="1">
      <alignment horizontal="right" vertical="center"/>
    </xf>
    <xf numFmtId="0" fontId="0" fillId="0" borderId="18" xfId="0" applyNumberFormat="1" applyFont="1" applyFill="1" applyBorder="1" applyAlignment="1">
      <alignment vertical="center"/>
    </xf>
    <xf numFmtId="0" fontId="26" fillId="0" borderId="0" xfId="7" applyFont="1" applyAlignment="1">
      <alignment vertical="center"/>
    </xf>
    <xf numFmtId="0" fontId="5" fillId="0" borderId="0" xfId="7" applyFont="1"/>
    <xf numFmtId="0" fontId="3" fillId="0" borderId="0" xfId="7" applyFont="1"/>
    <xf numFmtId="166" fontId="27" fillId="0" borderId="0" xfId="3" applyNumberFormat="1" applyFont="1" applyFill="1" applyAlignment="1">
      <alignment vertical="center" wrapText="1"/>
    </xf>
    <xf numFmtId="0" fontId="21" fillId="0" borderId="0" xfId="7" applyFont="1" applyAlignment="1">
      <alignment horizontal="center" vertical="center" wrapText="1"/>
    </xf>
    <xf numFmtId="0" fontId="22" fillId="0" borderId="0" xfId="7" applyFont="1" applyBorder="1" applyAlignment="1">
      <alignment horizontal="center" vertical="center"/>
    </xf>
    <xf numFmtId="0" fontId="23" fillId="9" borderId="13" xfId="7" applyFont="1" applyFill="1" applyBorder="1" applyAlignment="1">
      <alignment horizontal="center" vertical="center" wrapText="1"/>
    </xf>
    <xf numFmtId="0" fontId="23" fillId="9" borderId="14" xfId="7" applyFont="1" applyFill="1" applyBorder="1" applyAlignment="1">
      <alignment horizontal="center" vertical="center" wrapText="1"/>
    </xf>
    <xf numFmtId="0" fontId="0" fillId="0" borderId="0" xfId="0" applyNumberFormat="1" applyFont="1" applyFill="1" applyBorder="1" applyAlignment="1">
      <alignment horizontal="center" vertical="center"/>
    </xf>
    <xf numFmtId="166" fontId="28" fillId="2" borderId="1" xfId="5" applyNumberFormat="1" applyFont="1" applyFill="1" applyBorder="1" applyAlignment="1" applyProtection="1">
      <alignment horizontal="center" vertical="center"/>
    </xf>
    <xf numFmtId="166" fontId="28" fillId="2" borderId="2" xfId="5" applyNumberFormat="1" applyFont="1" applyFill="1" applyBorder="1" applyAlignment="1" applyProtection="1">
      <alignment horizontal="center" vertical="center"/>
    </xf>
    <xf numFmtId="166" fontId="28" fillId="2" borderId="3" xfId="5" applyNumberFormat="1" applyFont="1" applyFill="1" applyBorder="1" applyAlignment="1" applyProtection="1">
      <alignment horizontal="center" vertical="center"/>
    </xf>
    <xf numFmtId="49" fontId="28" fillId="2" borderId="1" xfId="4" applyNumberFormat="1" applyFont="1" applyFill="1" applyBorder="1" applyAlignment="1" applyProtection="1">
      <alignment horizontal="center" vertical="center"/>
    </xf>
    <xf numFmtId="49" fontId="28" fillId="2" borderId="2" xfId="4" applyNumberFormat="1" applyFont="1" applyFill="1" applyBorder="1" applyAlignment="1" applyProtection="1">
      <alignment horizontal="center" vertical="center"/>
    </xf>
    <xf numFmtId="49" fontId="29" fillId="3" borderId="1" xfId="4" applyNumberFormat="1" applyFont="1" applyFill="1" applyBorder="1" applyAlignment="1" applyProtection="1">
      <alignment horizontal="center" vertical="center"/>
    </xf>
    <xf numFmtId="49" fontId="29" fillId="3" borderId="2" xfId="4" applyNumberFormat="1" applyFont="1" applyFill="1" applyBorder="1" applyAlignment="1" applyProtection="1">
      <alignment horizontal="center" vertical="center"/>
    </xf>
    <xf numFmtId="49" fontId="29" fillId="3" borderId="3" xfId="4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>
      <alignment horizontal="center" vertical="center" wrapText="1"/>
    </xf>
  </cellXfs>
  <cellStyles count="10">
    <cellStyle name="Comma" xfId="1" builtinId="3"/>
    <cellStyle name="Comma 6" xfId="9"/>
    <cellStyle name="Excel Built-in Comma" xfId="4"/>
    <cellStyle name="Excel Built-in Comma 1" xfId="5"/>
    <cellStyle name="Normal" xfId="0" builtinId="0"/>
    <cellStyle name="Normal 23" xfId="3"/>
    <cellStyle name="Normal 26" xfId="7"/>
    <cellStyle name="Percent" xfId="2" builtinId="5"/>
    <cellStyle name="Percent 6" xfId="8"/>
    <cellStyle name="Porcentagem 2" xfId="6"/>
  </cellStyles>
  <dxfs count="16">
    <dxf>
      <font>
        <color theme="0" tint="-0.34998626667073579"/>
      </font>
      <fill>
        <patternFill patternType="lightGray"/>
      </fill>
    </dxf>
    <dxf>
      <font>
        <color theme="0" tint="-0.34998626667073579"/>
      </font>
      <fill>
        <patternFill patternType="lightGray"/>
      </fill>
    </dxf>
    <dxf>
      <font>
        <color theme="0" tint="-0.34998626667073579"/>
      </font>
      <fill>
        <patternFill patternType="lightGray"/>
      </fill>
    </dxf>
    <dxf>
      <font>
        <color theme="0" tint="-0.34998626667073579"/>
      </font>
      <fill>
        <patternFill patternType="lightGray"/>
      </fill>
    </dxf>
    <dxf>
      <font>
        <color theme="0" tint="-0.34998626667073579"/>
      </font>
      <fill>
        <patternFill patternType="lightGray"/>
      </fill>
    </dxf>
    <dxf>
      <font>
        <color theme="0" tint="-0.34998626667073579"/>
      </font>
      <fill>
        <patternFill patternType="lightGray"/>
      </fill>
    </dxf>
    <dxf>
      <font>
        <color theme="0" tint="-0.34998626667073579"/>
      </font>
      <fill>
        <patternFill patternType="lightGray"/>
      </fill>
    </dxf>
    <dxf>
      <font>
        <color theme="0" tint="-0.34998626667073579"/>
      </font>
      <fill>
        <patternFill patternType="lightGray"/>
      </fill>
    </dxf>
    <dxf>
      <font>
        <color theme="0" tint="-0.34998626667073579"/>
      </font>
      <fill>
        <patternFill patternType="lightGray"/>
      </fill>
    </dxf>
    <dxf>
      <font>
        <color theme="0" tint="-0.34998626667073579"/>
      </font>
      <fill>
        <patternFill patternType="lightGray"/>
      </fill>
    </dxf>
    <dxf>
      <font>
        <color theme="0" tint="-0.34998626667073579"/>
      </font>
      <fill>
        <patternFill patternType="lightGray"/>
      </fill>
    </dxf>
    <dxf>
      <font>
        <color theme="0" tint="-0.34998626667073579"/>
      </font>
      <fill>
        <patternFill patternType="lightGray"/>
      </fill>
    </dxf>
    <dxf>
      <font>
        <color theme="0" tint="-0.34998626667073579"/>
      </font>
      <fill>
        <patternFill patternType="lightGray"/>
      </fill>
    </dxf>
    <dxf>
      <font>
        <color theme="0" tint="-0.34998626667073579"/>
      </font>
      <fill>
        <patternFill patternType="lightGray"/>
      </fill>
    </dxf>
    <dxf>
      <font>
        <color theme="0" tint="-0.34998626667073579"/>
      </font>
      <fill>
        <patternFill patternType="lightGray"/>
      </fill>
    </dxf>
    <dxf>
      <font>
        <color theme="0" tint="-0.34998626667073579"/>
      </font>
      <fill>
        <patternFill patternType="lightGray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ty\Dropbox\BID%20-%20ICS\AR-L%20MINSEG\3%20-%20Planificacion%20Operativa\Borrador%20costeo%20v19ab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5"/>
      <sheetName val="Resumen"/>
      <sheetName val="Presupuesto Detallado"/>
      <sheetName val="Costos"/>
      <sheetName val="Matriz de Resultados"/>
      <sheetName val="3.2 ultimo"/>
      <sheetName val="3.2"/>
      <sheetName val="3.2.3 RP"/>
      <sheetName val="3.1 nuevo"/>
      <sheetName val="3.1 viejo"/>
      <sheetName val="2.2"/>
      <sheetName val="1.1.2"/>
      <sheetName val="1.1.1"/>
      <sheetName val="1.2"/>
      <sheetName val="1.3 ENV"/>
      <sheetName val="Metodos-$"/>
      <sheetName val="Plan Financiero"/>
      <sheetName val="Resp"/>
      <sheetName val="Medios de Verificación"/>
      <sheetName val="Datos Proyectos"/>
      <sheetName val="Hoja1"/>
      <sheetName val="Resultados Vs Costos"/>
      <sheetName val="Matriz de Resultados - Plantill"/>
      <sheetName val="Costos (2)"/>
      <sheetName val="Matriz de Resultados (2)"/>
      <sheetName val="Hoja2"/>
      <sheetName val="Datos Proyectos (2)"/>
      <sheetName val="Datos Proyectos Final"/>
      <sheetName val="Proyectos - Ejecucion - Tiempo"/>
    </sheetNames>
    <sheetDataSet>
      <sheetData sheetId="0"/>
      <sheetData sheetId="1"/>
      <sheetData sheetId="2"/>
      <sheetData sheetId="3">
        <row r="3">
          <cell r="H3" t="str">
            <v>Mejora de calidad y analisis de información delictual</v>
          </cell>
        </row>
        <row r="4">
          <cell r="H4" t="str">
            <v>Mejora de herramientas existentes para análisis y gestión de la seguridad</v>
          </cell>
        </row>
        <row r="14">
          <cell r="H14" t="str">
            <v>Implementaciòn de herramientas para analisis y gestión de la seguridad</v>
          </cell>
        </row>
        <row r="35">
          <cell r="H35" t="str">
            <v>Encuesta Nacional de Victimización</v>
          </cell>
        </row>
        <row r="39">
          <cell r="H39" t="str">
            <v xml:space="preserve">Mejora de la efectividad policial para prevenir e investigar los delitos y la violencia </v>
          </cell>
        </row>
        <row r="40">
          <cell r="H40" t="str">
            <v>Implementación del  Instituto Conjunto de Conducción Estratégica (ICCE)</v>
          </cell>
        </row>
        <row r="50">
          <cell r="H50" t="str">
            <v>Mejora de la formación básica policial (nivel de provincia)</v>
          </cell>
        </row>
        <row r="55">
          <cell r="H55" t="str">
            <v>Mejora de capacidad para una gestión integral de la seguridad</v>
          </cell>
        </row>
        <row r="56">
          <cell r="H56" t="str">
            <v>Planes municipales de seguridad</v>
          </cell>
        </row>
        <row r="69">
          <cell r="H69" t="str">
            <v>Fortalecimiento del Programa Barrios Seguros</v>
          </cell>
        </row>
        <row r="77">
          <cell r="H77" t="str">
            <v>Gerenciamiento del Programa</v>
          </cell>
        </row>
      </sheetData>
      <sheetData sheetId="4"/>
      <sheetData sheetId="5"/>
      <sheetData sheetId="6"/>
      <sheetData sheetId="7">
        <row r="18">
          <cell r="G18" t="str">
            <v>Programa de prevención de factores de riesgo de violencia en niños de 2 a 11 años (Triple P) en 5 barrios</v>
          </cell>
        </row>
        <row r="22">
          <cell r="G22" t="str">
            <v>Programa de prevención de la violencia contra la mujer (SASA!) en 5 barrios</v>
          </cell>
        </row>
        <row r="27">
          <cell r="G27" t="str">
            <v>Programa de prevención de la violencia en adolescentes de 11 a 17 años (Becoming a man - BAM Sports Edition) en 5 barrios</v>
          </cell>
        </row>
        <row r="37">
          <cell r="G37" t="str">
            <v>Programa de prevención del delito mediante reconversión laboral</v>
          </cell>
        </row>
      </sheetData>
      <sheetData sheetId="8">
        <row r="6">
          <cell r="B6" t="str">
            <v>Consultorías para diagnóstico, propuesta de modelo de organización y elaboración de guía de recursos, en cada departamento priorizado</v>
          </cell>
        </row>
        <row r="10">
          <cell r="B10" t="str">
            <v>Capacitación de funcionarios y equipos técnicos provinciales en metodologías de diseño, implementación y evaluacion de programas de seguridad, y en estrategias de patrullamiento basado en hot spot policing.</v>
          </cell>
        </row>
        <row r="13">
          <cell r="B13" t="str">
            <v>Consultorías de apoyo al diseño e implementación de programas piloto</v>
          </cell>
        </row>
        <row r="17">
          <cell r="B17" t="str">
            <v>Diagnóstico, fortalecimiento y propuesta de plan de monitoreo y evaluación para un programa de seguridad en ejecución en cada municipio</v>
          </cell>
        </row>
        <row r="18">
          <cell r="B18" t="str">
            <v>Consultoría para desarrollo de propuestas de evaluación local sobre el desempeño policial en cada departamento priorizado</v>
          </cell>
        </row>
        <row r="20">
          <cell r="B20" t="str">
            <v>Consultorías de elaboración de protocolos de gestión de datos de homicidios y robos en los departamentos priorizados</v>
          </cell>
        </row>
        <row r="21">
          <cell r="B21" t="str">
            <v>Adquisición de equipamiento, mobiliario y materiales para los observatorios</v>
          </cell>
        </row>
        <row r="26">
          <cell r="B26" t="str">
            <v>Adquisición de licencias de software</v>
          </cell>
        </row>
        <row r="27">
          <cell r="B27" t="str">
            <v>Servicio de diseño de una página web para cada observatorio</v>
          </cell>
        </row>
        <row r="28">
          <cell r="B28" t="str">
            <v>Diseño e implementación de cursos de capacitación para los integrantes de los observatorios</v>
          </cell>
        </row>
      </sheetData>
      <sheetData sheetId="9"/>
      <sheetData sheetId="10"/>
      <sheetData sheetId="11"/>
      <sheetData sheetId="12"/>
      <sheetData sheetId="13">
        <row r="7">
          <cell r="B7" t="str">
            <v>Consultoría para el diseño banco unificado de datos</v>
          </cell>
        </row>
        <row r="8">
          <cell r="B8" t="str">
            <v>Adquisición Infraestructura y mobiliario</v>
          </cell>
        </row>
        <row r="9">
          <cell r="B9" t="str">
            <v>Adquisición Hardware</v>
          </cell>
        </row>
        <row r="10">
          <cell r="B10" t="str">
            <v>Adquisición Software</v>
          </cell>
        </row>
        <row r="13">
          <cell r="B13" t="str">
            <v>Consultoría para desarrollo del sistema SIAR</v>
          </cell>
        </row>
        <row r="14">
          <cell r="B14" t="str">
            <v>Adquisición de equipamiento y software</v>
          </cell>
        </row>
        <row r="15">
          <cell r="B15" t="str">
            <v>Insumos para Operación y Mantenimiento.</v>
          </cell>
        </row>
        <row r="18">
          <cell r="B18" t="str">
            <v>Consultoría para el diseño de la Sala</v>
          </cell>
        </row>
        <row r="19">
          <cell r="B19" t="str">
            <v>Adquisición de Equipamiento e Instalación de la Sala de Situación</v>
          </cell>
        </row>
        <row r="20">
          <cell r="B20" t="str">
            <v>Insumos para Operación y Mantenimiento.</v>
          </cell>
        </row>
        <row r="23">
          <cell r="B23" t="str">
            <v>Adquisición y/o desarrollo de programas de análisis y datamining</v>
          </cell>
        </row>
        <row r="24">
          <cell r="B24" t="str">
            <v>Capacitación en el uso deherramientas de datamining.</v>
          </cell>
        </row>
        <row r="27">
          <cell r="B27" t="str">
            <v>Consultoría para relevamiento y definición de un Compstat.</v>
          </cell>
        </row>
        <row r="28">
          <cell r="B28" t="str">
            <v>Adquisición de equipamiento y software para Compstat</v>
          </cell>
        </row>
        <row r="29">
          <cell r="B29" t="str">
            <v>Capacitación para utilización de compstat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zoomScaleNormal="100" workbookViewId="0">
      <pane xSplit="3" ySplit="3" topLeftCell="D4" activePane="bottomRight" state="frozen"/>
      <selection pane="topRight" activeCell="E1" sqref="E1"/>
      <selection pane="bottomLeft" activeCell="A4" sqref="A4"/>
      <selection pane="bottomRight" activeCell="B9" sqref="B9"/>
    </sheetView>
  </sheetViews>
  <sheetFormatPr defaultRowHeight="15" x14ac:dyDescent="0.25"/>
  <cols>
    <col min="1" max="1" width="9.140625" style="129"/>
    <col min="2" max="2" width="11.5703125" style="99" customWidth="1"/>
    <col min="3" max="3" width="41.42578125" style="99" customWidth="1"/>
    <col min="4" max="6" width="10.42578125" style="99" customWidth="1"/>
    <col min="7" max="16384" width="9.140625" style="99"/>
  </cols>
  <sheetData>
    <row r="1" spans="1:6" s="97" customFormat="1" ht="57" customHeight="1" x14ac:dyDescent="0.2">
      <c r="A1" s="128"/>
      <c r="B1" s="132" t="s">
        <v>60</v>
      </c>
      <c r="C1" s="132"/>
      <c r="D1" s="132"/>
      <c r="E1" s="132"/>
      <c r="F1" s="132"/>
    </row>
    <row r="2" spans="1:6" s="97" customFormat="1" ht="32.25" customHeight="1" x14ac:dyDescent="0.2">
      <c r="A2" s="128"/>
      <c r="B2" s="133" t="s">
        <v>76</v>
      </c>
      <c r="C2" s="133"/>
      <c r="D2" s="133"/>
      <c r="E2" s="133"/>
      <c r="F2" s="133"/>
    </row>
    <row r="3" spans="1:6" x14ac:dyDescent="0.25">
      <c r="B3" s="134" t="s">
        <v>61</v>
      </c>
      <c r="C3" s="135"/>
      <c r="D3" s="98" t="s">
        <v>62</v>
      </c>
      <c r="E3" s="98" t="s">
        <v>63</v>
      </c>
      <c r="F3" s="98" t="s">
        <v>6</v>
      </c>
    </row>
    <row r="4" spans="1:6" ht="31.5" customHeight="1" x14ac:dyDescent="0.25">
      <c r="A4" s="129" t="s">
        <v>77</v>
      </c>
      <c r="B4" s="100" t="s">
        <v>64</v>
      </c>
      <c r="C4" s="100" t="str">
        <f>+[1]Costos!H3</f>
        <v>Mejora de calidad y analisis de información delictual</v>
      </c>
      <c r="D4" s="101">
        <f>VLOOKUP($A4,'POA 18 meses'!$B$2:$F$80,3,FALSE)</f>
        <v>4702004.1304436522</v>
      </c>
      <c r="E4" s="101">
        <f>VLOOKUP($A4,'POA 18 meses'!$B$2:$F$80,4,FALSE)</f>
        <v>0</v>
      </c>
      <c r="F4" s="101">
        <f>VLOOKUP($A4,'POA 18 meses'!$B$2:$F$80,5,FALSE)</f>
        <v>4702004.1304436522</v>
      </c>
    </row>
    <row r="5" spans="1:6" s="105" customFormat="1" ht="31.5" customHeight="1" x14ac:dyDescent="0.25">
      <c r="A5" s="130" t="s">
        <v>78</v>
      </c>
      <c r="B5" s="102" t="s">
        <v>65</v>
      </c>
      <c r="C5" s="103" t="str">
        <f>+[1]Costos!H4</f>
        <v>Mejora de herramientas existentes para análisis y gestión de la seguridad</v>
      </c>
      <c r="D5" s="104">
        <f>VLOOKUP($A5,'POA 18 meses'!$B$2:$F$80,3,FALSE)</f>
        <v>1910000</v>
      </c>
      <c r="E5" s="104">
        <f>VLOOKUP($A5,'POA 18 meses'!$B$2:$F$80,4,FALSE)</f>
        <v>0</v>
      </c>
      <c r="F5" s="104">
        <f>VLOOKUP($A5,'POA 18 meses'!$B$2:$F$80,5,FALSE)</f>
        <v>1910000</v>
      </c>
    </row>
    <row r="6" spans="1:6" s="105" customFormat="1" ht="31.5" customHeight="1" x14ac:dyDescent="0.25">
      <c r="A6" s="130" t="s">
        <v>88</v>
      </c>
      <c r="B6" s="102" t="s">
        <v>66</v>
      </c>
      <c r="C6" s="103" t="str">
        <f>+[1]Costos!H14</f>
        <v>Implementaciòn de herramientas para analisis y gestión de la seguridad</v>
      </c>
      <c r="D6" s="106">
        <f>VLOOKUP($A6,'POA 18 meses'!$B$2:$F$80,3,FALSE)</f>
        <v>1390465.6689051907</v>
      </c>
      <c r="E6" s="106">
        <f>VLOOKUP($A6,'POA 18 meses'!$B$2:$F$80,4,FALSE)</f>
        <v>0</v>
      </c>
      <c r="F6" s="106">
        <f>VLOOKUP($A6,'POA 18 meses'!$B$2:$F$80,5,FALSE)</f>
        <v>1390465.6689051907</v>
      </c>
    </row>
    <row r="7" spans="1:6" s="105" customFormat="1" ht="31.5" customHeight="1" x14ac:dyDescent="0.25">
      <c r="A7" s="130" t="s">
        <v>109</v>
      </c>
      <c r="B7" s="102" t="s">
        <v>67</v>
      </c>
      <c r="C7" s="103" t="str">
        <f>+[1]Costos!H35</f>
        <v>Encuesta Nacional de Victimización</v>
      </c>
      <c r="D7" s="106">
        <f>VLOOKUP($A7,'POA 18 meses'!$B$2:$F$80,3,FALSE)</f>
        <v>1401538.4615384615</v>
      </c>
      <c r="E7" s="106">
        <f>VLOOKUP($A7,'POA 18 meses'!$B$2:$F$80,4,FALSE)</f>
        <v>0</v>
      </c>
      <c r="F7" s="106">
        <f>VLOOKUP($A7,'POA 18 meses'!$B$2:$F$80,5,FALSE)</f>
        <v>1401538.4615384615</v>
      </c>
    </row>
    <row r="8" spans="1:6" ht="31.5" customHeight="1" x14ac:dyDescent="0.25">
      <c r="A8" s="129" t="s">
        <v>113</v>
      </c>
      <c r="B8" s="100" t="s">
        <v>68</v>
      </c>
      <c r="C8" s="100" t="str">
        <f>+[1]Costos!H39</f>
        <v xml:space="preserve">Mejora de la efectividad policial para prevenir e investigar los delitos y la violencia </v>
      </c>
      <c r="D8" s="107">
        <f>VLOOKUP($A8,'POA 18 meses'!$B$2:$F$80,3,FALSE)</f>
        <v>3420535.3535353537</v>
      </c>
      <c r="E8" s="107">
        <f>VLOOKUP($A8,'POA 18 meses'!$B$2:$F$80,4,FALSE)</f>
        <v>0</v>
      </c>
      <c r="F8" s="107">
        <f>VLOOKUP($A8,'POA 18 meses'!$B$2:$F$80,5,FALSE)</f>
        <v>3420535.3535353537</v>
      </c>
    </row>
    <row r="9" spans="1:6" ht="31.5" customHeight="1" x14ac:dyDescent="0.25">
      <c r="A9" s="129" t="s">
        <v>114</v>
      </c>
      <c r="B9" s="102" t="s">
        <v>69</v>
      </c>
      <c r="C9" s="103" t="str">
        <f>+[1]Costos!H40</f>
        <v>Implementación del  Instituto Conjunto de Conducción Estratégica (ICCE)</v>
      </c>
      <c r="D9" s="106">
        <f>VLOOKUP($A9,'POA 18 meses'!$B$2:$F$80,3,FALSE)</f>
        <v>2675535.3535353537</v>
      </c>
      <c r="E9" s="106">
        <f>VLOOKUP($A9,'POA 18 meses'!$B$2:$F$80,4,FALSE)</f>
        <v>0</v>
      </c>
      <c r="F9" s="106">
        <f>VLOOKUP($A9,'POA 18 meses'!$B$2:$F$80,5,FALSE)</f>
        <v>2675535.3535353537</v>
      </c>
    </row>
    <row r="10" spans="1:6" ht="31.5" customHeight="1" x14ac:dyDescent="0.25">
      <c r="A10" s="129" t="s">
        <v>123</v>
      </c>
      <c r="B10" s="102" t="s">
        <v>70</v>
      </c>
      <c r="C10" s="103" t="str">
        <f>+[1]Costos!H50</f>
        <v>Mejora de la formación básica policial (nivel de provincia)</v>
      </c>
      <c r="D10" s="106">
        <f>VLOOKUP($A10,'POA 18 meses'!$B$2:$F$80,3,FALSE)</f>
        <v>745000</v>
      </c>
      <c r="E10" s="106">
        <f>VLOOKUP($A10,'POA 18 meses'!$B$2:$F$80,4,FALSE)</f>
        <v>0</v>
      </c>
      <c r="F10" s="106">
        <f>VLOOKUP($A10,'POA 18 meses'!$B$2:$F$80,5,FALSE)</f>
        <v>745000</v>
      </c>
    </row>
    <row r="11" spans="1:6" ht="31.5" customHeight="1" x14ac:dyDescent="0.25">
      <c r="A11" s="129" t="s">
        <v>128</v>
      </c>
      <c r="B11" s="100" t="s">
        <v>71</v>
      </c>
      <c r="C11" s="100" t="str">
        <f>+[1]Costos!H55</f>
        <v>Mejora de capacidad para una gestión integral de la seguridad</v>
      </c>
      <c r="D11" s="107">
        <f>VLOOKUP($A11,'POA 18 meses'!$B$2:$F$80,3,FALSE)</f>
        <v>5150726.8170426069</v>
      </c>
      <c r="E11" s="107">
        <f>VLOOKUP($A11,'POA 18 meses'!$B$2:$F$80,4,FALSE)</f>
        <v>0</v>
      </c>
      <c r="F11" s="107">
        <f>VLOOKUP($A11,'POA 18 meses'!$B$2:$F$80,5,FALSE)</f>
        <v>5150726.8170426069</v>
      </c>
    </row>
    <row r="12" spans="1:6" ht="31.5" customHeight="1" x14ac:dyDescent="0.25">
      <c r="A12" s="129" t="s">
        <v>129</v>
      </c>
      <c r="B12" s="102" t="s">
        <v>72</v>
      </c>
      <c r="C12" s="103" t="str">
        <f>+[1]Costos!H56</f>
        <v>Planes municipales de seguridad</v>
      </c>
      <c r="D12" s="106">
        <f>VLOOKUP($A12,'POA 18 meses'!$B$2:$F$80,3,FALSE)</f>
        <v>1590476.1904761905</v>
      </c>
      <c r="E12" s="106">
        <f>VLOOKUP($A12,'POA 18 meses'!$B$2:$F$80,4,FALSE)</f>
        <v>0</v>
      </c>
      <c r="F12" s="106">
        <f>VLOOKUP($A12,'POA 18 meses'!$B$2:$F$80,5,FALSE)</f>
        <v>1590476.1904761905</v>
      </c>
    </row>
    <row r="13" spans="1:6" ht="31.5" customHeight="1" x14ac:dyDescent="0.25">
      <c r="A13" s="129" t="s">
        <v>142</v>
      </c>
      <c r="B13" s="102" t="s">
        <v>73</v>
      </c>
      <c r="C13" s="103" t="str">
        <f>+[1]Costos!H69</f>
        <v>Fortalecimiento del Programa Barrios Seguros</v>
      </c>
      <c r="D13" s="106">
        <f>VLOOKUP($A13,'POA 18 meses'!$B$2:$F$80,3,FALSE)</f>
        <v>3560250.6265664161</v>
      </c>
      <c r="E13" s="106">
        <f>VLOOKUP($A13,'POA 18 meses'!$B$2:$F$80,4,FALSE)</f>
        <v>0</v>
      </c>
      <c r="F13" s="106">
        <f>VLOOKUP($A13,'POA 18 meses'!$B$2:$F$80,5,FALSE)</f>
        <v>3560250.6265664161</v>
      </c>
    </row>
    <row r="14" spans="1:6" ht="31.5" customHeight="1" x14ac:dyDescent="0.25">
      <c r="A14" s="129" t="s">
        <v>150</v>
      </c>
      <c r="B14" s="100" t="s">
        <v>74</v>
      </c>
      <c r="C14" s="108" t="str">
        <f>+[1]Costos!H77</f>
        <v>Gerenciamiento del Programa</v>
      </c>
      <c r="D14" s="109">
        <f>VLOOKUP($A14,'POA 18 meses'!$B$2:$F$80,3,FALSE)</f>
        <v>0</v>
      </c>
      <c r="E14" s="109">
        <f>VLOOKUP($A14,'POA 18 meses'!$B$2:$F$80,4,FALSE)</f>
        <v>1100000</v>
      </c>
      <c r="F14" s="109">
        <f>VLOOKUP($A14,'POA 18 meses'!$B$2:$F$80,5,FALSE)</f>
        <v>1100000</v>
      </c>
    </row>
    <row r="15" spans="1:6" ht="25.5" customHeight="1" x14ac:dyDescent="0.25">
      <c r="B15" s="110"/>
      <c r="C15" s="110" t="s">
        <v>75</v>
      </c>
      <c r="D15" s="111">
        <f>+D4+D8+D11+D14</f>
        <v>13273266.301021613</v>
      </c>
      <c r="E15" s="111">
        <f t="shared" ref="E15:F15" si="0">+E4+E8+E11+E14</f>
        <v>1100000</v>
      </c>
      <c r="F15" s="111">
        <f t="shared" si="0"/>
        <v>14373266.301021613</v>
      </c>
    </row>
  </sheetData>
  <mergeCells count="3">
    <mergeCell ref="B1:F1"/>
    <mergeCell ref="B2:F2"/>
    <mergeCell ref="B3:C3"/>
  </mergeCells>
  <printOptions horizontalCentered="1"/>
  <pageMargins left="0.45" right="0.45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/>
  <dimension ref="A1:P82"/>
  <sheetViews>
    <sheetView showGridLines="0" tabSelected="1" view="pageBreakPreview" zoomScale="90" zoomScaleNormal="90" zoomScaleSheetLayoutView="90" zoomScalePageLayoutView="110" workbookViewId="0">
      <pane xSplit="3" ySplit="2" topLeftCell="D3" activePane="bottomRight" state="frozen"/>
      <selection pane="topRight" activeCell="H1" sqref="H1"/>
      <selection pane="bottomLeft" activeCell="A2" sqref="A2"/>
      <selection pane="bottomRight" activeCell="J15" sqref="J15"/>
    </sheetView>
  </sheetViews>
  <sheetFormatPr defaultColWidth="10.85546875" defaultRowHeight="12.75" x14ac:dyDescent="0.2"/>
  <cols>
    <col min="1" max="1" width="3.140625" style="47" customWidth="1"/>
    <col min="2" max="2" width="8.28515625" style="47" customWidth="1"/>
    <col min="3" max="3" width="54.5703125" style="49" customWidth="1"/>
    <col min="4" max="4" width="12.28515625" style="116" customWidth="1"/>
    <col min="5" max="5" width="11.140625" style="90" customWidth="1"/>
    <col min="6" max="6" width="11.42578125" style="91" customWidth="1"/>
    <col min="7" max="7" width="15.140625" style="92" hidden="1" customWidth="1"/>
    <col min="8" max="8" width="5.42578125" style="53" customWidth="1"/>
    <col min="9" max="9" width="5.7109375" style="54" customWidth="1"/>
    <col min="10" max="10" width="5.7109375" style="53" customWidth="1"/>
    <col min="11" max="11" width="5.7109375" style="54" customWidth="1"/>
    <col min="12" max="12" width="11" style="95" customWidth="1"/>
    <col min="13" max="15" width="11" style="49" customWidth="1"/>
    <col min="16" max="16" width="11" style="127" customWidth="1"/>
    <col min="17" max="16384" width="10.85546875" style="49"/>
  </cols>
  <sheetData>
    <row r="1" spans="1:16" s="1" customFormat="1" ht="42.75" customHeight="1" x14ac:dyDescent="0.2">
      <c r="B1" s="2"/>
      <c r="C1" s="131" t="s">
        <v>155</v>
      </c>
      <c r="D1" s="137" t="s">
        <v>154</v>
      </c>
      <c r="E1" s="138"/>
      <c r="F1" s="139"/>
      <c r="G1" s="3"/>
      <c r="H1" s="140" t="s">
        <v>0</v>
      </c>
      <c r="I1" s="141"/>
      <c r="J1" s="141"/>
      <c r="K1" s="141"/>
      <c r="L1" s="142" t="s">
        <v>153</v>
      </c>
      <c r="M1" s="143"/>
      <c r="N1" s="143"/>
      <c r="O1" s="143"/>
      <c r="P1" s="144"/>
    </row>
    <row r="2" spans="1:16" s="5" customFormat="1" ht="24.75" thickBot="1" x14ac:dyDescent="0.25">
      <c r="A2" s="4"/>
      <c r="B2" s="4" t="s">
        <v>1</v>
      </c>
      <c r="C2" s="4" t="s">
        <v>2</v>
      </c>
      <c r="D2" s="112" t="s">
        <v>4</v>
      </c>
      <c r="E2" s="6" t="s">
        <v>5</v>
      </c>
      <c r="F2" s="7" t="s">
        <v>6</v>
      </c>
      <c r="G2" s="8" t="s">
        <v>7</v>
      </c>
      <c r="H2" s="117" t="s">
        <v>8</v>
      </c>
      <c r="I2" s="118" t="s">
        <v>9</v>
      </c>
      <c r="J2" s="117" t="s">
        <v>10</v>
      </c>
      <c r="K2" s="118" t="s">
        <v>11</v>
      </c>
      <c r="L2" s="9" t="s">
        <v>8</v>
      </c>
      <c r="M2" s="10" t="s">
        <v>9</v>
      </c>
      <c r="N2" s="11" t="s">
        <v>10</v>
      </c>
      <c r="O2" s="118" t="s">
        <v>11</v>
      </c>
      <c r="P2" s="119" t="s">
        <v>3</v>
      </c>
    </row>
    <row r="3" spans="1:16" s="18" customFormat="1" ht="13.5" thickBot="1" x14ac:dyDescent="0.25">
      <c r="A3" s="12"/>
      <c r="B3" s="13" t="s">
        <v>77</v>
      </c>
      <c r="C3" s="14" t="s">
        <v>12</v>
      </c>
      <c r="D3" s="15">
        <f t="shared" ref="D3:F3" si="0">+D5+D35+D14+D9</f>
        <v>4702004.1304436522</v>
      </c>
      <c r="E3" s="16">
        <f t="shared" si="0"/>
        <v>0</v>
      </c>
      <c r="F3" s="17">
        <f t="shared" si="0"/>
        <v>4702004.1304436522</v>
      </c>
      <c r="G3" s="19"/>
      <c r="H3" s="20"/>
      <c r="I3" s="21"/>
      <c r="J3" s="20"/>
      <c r="K3" s="21"/>
      <c r="L3" s="22"/>
      <c r="M3" s="23"/>
      <c r="N3" s="23"/>
      <c r="O3" s="23"/>
      <c r="P3" s="120"/>
    </row>
    <row r="4" spans="1:16" s="29" customFormat="1" x14ac:dyDescent="0.2">
      <c r="A4" s="24"/>
      <c r="B4" s="24" t="s">
        <v>78</v>
      </c>
      <c r="C4" s="25" t="s">
        <v>13</v>
      </c>
      <c r="D4" s="26">
        <f t="shared" ref="D4:F4" si="1">+D5+D9</f>
        <v>1910000</v>
      </c>
      <c r="E4" s="27">
        <f t="shared" si="1"/>
        <v>0</v>
      </c>
      <c r="F4" s="28">
        <f t="shared" si="1"/>
        <v>1910000</v>
      </c>
      <c r="G4" s="30"/>
      <c r="H4" s="31"/>
      <c r="I4" s="32"/>
      <c r="J4" s="31"/>
      <c r="K4" s="32"/>
      <c r="L4" s="33"/>
      <c r="M4" s="34"/>
      <c r="N4" s="34"/>
      <c r="O4" s="34"/>
      <c r="P4" s="121"/>
    </row>
    <row r="5" spans="1:16" s="40" customFormat="1" x14ac:dyDescent="0.2">
      <c r="A5" s="35"/>
      <c r="B5" s="35" t="s">
        <v>79</v>
      </c>
      <c r="C5" s="36" t="s">
        <v>14</v>
      </c>
      <c r="D5" s="37">
        <f t="shared" ref="D5:F5" si="2">SUM(D6:D8)</f>
        <v>1066666.6666666667</v>
      </c>
      <c r="E5" s="38">
        <f t="shared" si="2"/>
        <v>0</v>
      </c>
      <c r="F5" s="39">
        <f t="shared" si="2"/>
        <v>1066666.6666666667</v>
      </c>
      <c r="G5" s="41"/>
      <c r="H5" s="42"/>
      <c r="I5" s="43"/>
      <c r="J5" s="42"/>
      <c r="K5" s="43"/>
      <c r="L5" s="44"/>
      <c r="M5" s="45"/>
      <c r="N5" s="45"/>
      <c r="O5" s="45"/>
      <c r="P5" s="122"/>
    </row>
    <row r="6" spans="1:16" ht="25.5" x14ac:dyDescent="0.2">
      <c r="A6" s="145"/>
      <c r="B6" s="47" t="s">
        <v>80</v>
      </c>
      <c r="C6" s="48" t="s">
        <v>15</v>
      </c>
      <c r="D6" s="113">
        <f>+P6</f>
        <v>230000</v>
      </c>
      <c r="E6" s="50">
        <v>0</v>
      </c>
      <c r="F6" s="51">
        <f t="shared" ref="F6:F68" si="3">SUM(D6:E6)</f>
        <v>230000</v>
      </c>
      <c r="G6" s="52">
        <v>38333.333333333336</v>
      </c>
      <c r="I6" s="54">
        <v>3</v>
      </c>
      <c r="J6" s="53">
        <v>3</v>
      </c>
      <c r="L6" s="55">
        <f t="shared" ref="L6:O8" si="4">+$G6*H6</f>
        <v>0</v>
      </c>
      <c r="M6" s="56">
        <f t="shared" si="4"/>
        <v>115000</v>
      </c>
      <c r="N6" s="56">
        <f t="shared" si="4"/>
        <v>115000</v>
      </c>
      <c r="O6" s="56">
        <f t="shared" si="4"/>
        <v>0</v>
      </c>
      <c r="P6" s="123">
        <f>SUM(L6:O6)</f>
        <v>230000</v>
      </c>
    </row>
    <row r="7" spans="1:16" x14ac:dyDescent="0.2">
      <c r="A7" s="145"/>
      <c r="B7" s="46" t="s">
        <v>81</v>
      </c>
      <c r="C7" s="57" t="s">
        <v>16</v>
      </c>
      <c r="D7" s="113">
        <f t="shared" ref="D7:D8" si="5">+P7</f>
        <v>770000</v>
      </c>
      <c r="E7" s="50">
        <v>0</v>
      </c>
      <c r="F7" s="51">
        <f t="shared" si="3"/>
        <v>770000</v>
      </c>
      <c r="G7" s="52">
        <v>385000</v>
      </c>
      <c r="J7" s="53">
        <v>2</v>
      </c>
      <c r="L7" s="55">
        <f t="shared" si="4"/>
        <v>0</v>
      </c>
      <c r="M7" s="56">
        <f t="shared" si="4"/>
        <v>0</v>
      </c>
      <c r="N7" s="56">
        <f t="shared" si="4"/>
        <v>770000</v>
      </c>
      <c r="O7" s="56">
        <f t="shared" si="4"/>
        <v>0</v>
      </c>
      <c r="P7" s="123">
        <f>SUM(L7:O7)</f>
        <v>770000</v>
      </c>
    </row>
    <row r="8" spans="1:16" ht="38.25" x14ac:dyDescent="0.2">
      <c r="B8" s="46" t="s">
        <v>82</v>
      </c>
      <c r="C8" s="57" t="s">
        <v>17</v>
      </c>
      <c r="D8" s="113">
        <f t="shared" si="5"/>
        <v>66666.666666666672</v>
      </c>
      <c r="E8" s="50">
        <v>0</v>
      </c>
      <c r="F8" s="51">
        <f t="shared" si="3"/>
        <v>66666.666666666672</v>
      </c>
      <c r="G8" s="52">
        <v>22222.222222222223</v>
      </c>
      <c r="K8" s="54">
        <v>3</v>
      </c>
      <c r="L8" s="55">
        <f t="shared" si="4"/>
        <v>0</v>
      </c>
      <c r="M8" s="56">
        <f t="shared" si="4"/>
        <v>0</v>
      </c>
      <c r="N8" s="56">
        <f t="shared" si="4"/>
        <v>0</v>
      </c>
      <c r="O8" s="56">
        <f t="shared" si="4"/>
        <v>66666.666666666672</v>
      </c>
      <c r="P8" s="123">
        <f>SUM(L8:O8)</f>
        <v>66666.666666666672</v>
      </c>
    </row>
    <row r="9" spans="1:16" s="40" customFormat="1" x14ac:dyDescent="0.2">
      <c r="A9" s="35"/>
      <c r="B9" s="35" t="s">
        <v>83</v>
      </c>
      <c r="C9" s="36" t="s">
        <v>18</v>
      </c>
      <c r="D9" s="37">
        <f t="shared" ref="D9:F9" si="6">SUM(D10:D13)</f>
        <v>843333.33333333337</v>
      </c>
      <c r="E9" s="38">
        <f t="shared" si="6"/>
        <v>0</v>
      </c>
      <c r="F9" s="39">
        <f t="shared" si="6"/>
        <v>843333.33333333337</v>
      </c>
      <c r="G9" s="41"/>
      <c r="H9" s="42"/>
      <c r="I9" s="43"/>
      <c r="J9" s="42"/>
      <c r="K9" s="43"/>
      <c r="L9" s="44"/>
      <c r="M9" s="45"/>
      <c r="N9" s="45"/>
      <c r="O9" s="45"/>
      <c r="P9" s="122"/>
    </row>
    <row r="10" spans="1:16" x14ac:dyDescent="0.2">
      <c r="A10" s="136"/>
      <c r="B10" s="46" t="s">
        <v>84</v>
      </c>
      <c r="C10" s="48" t="s">
        <v>19</v>
      </c>
      <c r="D10" s="113">
        <f t="shared" ref="D10:D13" si="7">+P10</f>
        <v>250000</v>
      </c>
      <c r="E10" s="50">
        <v>0</v>
      </c>
      <c r="F10" s="51">
        <f t="shared" si="3"/>
        <v>250000</v>
      </c>
      <c r="G10" s="52">
        <v>16666.666666666668</v>
      </c>
      <c r="I10" s="54">
        <v>3</v>
      </c>
      <c r="J10" s="53">
        <v>6</v>
      </c>
      <c r="K10" s="54">
        <v>6</v>
      </c>
      <c r="L10" s="55">
        <f t="shared" ref="L10:O13" si="8">+$G10*H10</f>
        <v>0</v>
      </c>
      <c r="M10" s="56">
        <f t="shared" si="8"/>
        <v>50000</v>
      </c>
      <c r="N10" s="56">
        <f t="shared" si="8"/>
        <v>100000</v>
      </c>
      <c r="O10" s="56">
        <f t="shared" si="8"/>
        <v>100000</v>
      </c>
      <c r="P10" s="123">
        <f>SUM(L10:O10)</f>
        <v>250000</v>
      </c>
    </row>
    <row r="11" spans="1:16" ht="25.5" x14ac:dyDescent="0.2">
      <c r="A11" s="136"/>
      <c r="B11" s="47" t="s">
        <v>85</v>
      </c>
      <c r="C11" s="48" t="s">
        <v>20</v>
      </c>
      <c r="D11" s="113">
        <f t="shared" si="7"/>
        <v>386666.66666666669</v>
      </c>
      <c r="E11" s="50">
        <v>0</v>
      </c>
      <c r="F11" s="51">
        <f t="shared" si="3"/>
        <v>386666.66666666669</v>
      </c>
      <c r="G11" s="52">
        <v>64444.444444444445</v>
      </c>
      <c r="K11" s="54">
        <v>6</v>
      </c>
      <c r="L11" s="55">
        <f t="shared" si="8"/>
        <v>0</v>
      </c>
      <c r="M11" s="56">
        <f t="shared" si="8"/>
        <v>0</v>
      </c>
      <c r="N11" s="56">
        <f t="shared" si="8"/>
        <v>0</v>
      </c>
      <c r="O11" s="56">
        <f t="shared" si="8"/>
        <v>386666.66666666669</v>
      </c>
      <c r="P11" s="123">
        <f>SUM(L11:O11)</f>
        <v>386666.66666666669</v>
      </c>
    </row>
    <row r="12" spans="1:16" ht="25.5" x14ac:dyDescent="0.2">
      <c r="A12" s="136"/>
      <c r="B12" s="46" t="s">
        <v>86</v>
      </c>
      <c r="C12" s="48" t="s">
        <v>21</v>
      </c>
      <c r="D12" s="113">
        <f t="shared" si="7"/>
        <v>100000</v>
      </c>
      <c r="E12" s="50">
        <v>0</v>
      </c>
      <c r="F12" s="51">
        <f t="shared" si="3"/>
        <v>100000</v>
      </c>
      <c r="G12" s="52">
        <v>8333.3333333333339</v>
      </c>
      <c r="I12" s="54">
        <v>3</v>
      </c>
      <c r="J12" s="53">
        <v>6</v>
      </c>
      <c r="K12" s="54">
        <v>3</v>
      </c>
      <c r="L12" s="55">
        <f t="shared" si="8"/>
        <v>0</v>
      </c>
      <c r="M12" s="56">
        <f t="shared" si="8"/>
        <v>25000</v>
      </c>
      <c r="N12" s="56">
        <f t="shared" si="8"/>
        <v>50000</v>
      </c>
      <c r="O12" s="56">
        <f t="shared" si="8"/>
        <v>25000</v>
      </c>
      <c r="P12" s="123">
        <f>SUM(L12:O12)</f>
        <v>100000</v>
      </c>
    </row>
    <row r="13" spans="1:16" ht="25.5" x14ac:dyDescent="0.2">
      <c r="A13" s="136"/>
      <c r="B13" s="46" t="s">
        <v>87</v>
      </c>
      <c r="C13" s="48" t="s">
        <v>22</v>
      </c>
      <c r="D13" s="113">
        <f t="shared" si="7"/>
        <v>106666.66666666666</v>
      </c>
      <c r="E13" s="50">
        <v>0</v>
      </c>
      <c r="F13" s="51">
        <f t="shared" si="3"/>
        <v>106666.66666666666</v>
      </c>
      <c r="G13" s="52">
        <v>17777.777777777777</v>
      </c>
      <c r="K13" s="54">
        <v>6</v>
      </c>
      <c r="L13" s="55">
        <f t="shared" si="8"/>
        <v>0</v>
      </c>
      <c r="M13" s="56">
        <f t="shared" si="8"/>
        <v>0</v>
      </c>
      <c r="N13" s="56">
        <f t="shared" si="8"/>
        <v>0</v>
      </c>
      <c r="O13" s="56">
        <f t="shared" si="8"/>
        <v>106666.66666666666</v>
      </c>
      <c r="P13" s="123">
        <f>SUM(L13:O13)</f>
        <v>106666.66666666666</v>
      </c>
    </row>
    <row r="14" spans="1:16" s="29" customFormat="1" x14ac:dyDescent="0.2">
      <c r="A14" s="24"/>
      <c r="B14" s="24" t="s">
        <v>88</v>
      </c>
      <c r="C14" s="25" t="s">
        <v>23</v>
      </c>
      <c r="D14" s="26">
        <f t="shared" ref="D14:F14" si="9">+D15+D20+D24+D30+D34</f>
        <v>1390465.6689051907</v>
      </c>
      <c r="E14" s="27">
        <f t="shared" si="9"/>
        <v>0</v>
      </c>
      <c r="F14" s="28">
        <f t="shared" si="9"/>
        <v>1390465.6689051907</v>
      </c>
      <c r="G14" s="30"/>
      <c r="H14" s="31"/>
      <c r="I14" s="32"/>
      <c r="J14" s="31"/>
      <c r="K14" s="32"/>
      <c r="L14" s="33"/>
      <c r="M14" s="34"/>
      <c r="N14" s="34"/>
      <c r="O14" s="34"/>
      <c r="P14" s="121"/>
    </row>
    <row r="15" spans="1:16" s="40" customFormat="1" x14ac:dyDescent="0.2">
      <c r="A15" s="35"/>
      <c r="B15" s="35" t="s">
        <v>89</v>
      </c>
      <c r="C15" s="36" t="s">
        <v>24</v>
      </c>
      <c r="D15" s="37">
        <f t="shared" ref="D15:F15" si="10">SUM(D16:D19)</f>
        <v>191568.62745098042</v>
      </c>
      <c r="E15" s="38">
        <f t="shared" si="10"/>
        <v>0</v>
      </c>
      <c r="F15" s="39">
        <f t="shared" si="10"/>
        <v>191568.62745098042</v>
      </c>
      <c r="G15" s="41"/>
      <c r="H15" s="42"/>
      <c r="I15" s="43"/>
      <c r="J15" s="42"/>
      <c r="K15" s="43"/>
      <c r="L15" s="44"/>
      <c r="M15" s="45"/>
      <c r="N15" s="45"/>
      <c r="O15" s="45"/>
      <c r="P15" s="122"/>
    </row>
    <row r="16" spans="1:16" x14ac:dyDescent="0.2">
      <c r="B16" s="47" t="s">
        <v>90</v>
      </c>
      <c r="C16" s="48" t="str">
        <f>+'[1]1.2'!B7</f>
        <v>Consultoría para el diseño banco unificado de datos</v>
      </c>
      <c r="D16" s="113">
        <f t="shared" ref="D16:D19" si="11">+P16</f>
        <v>15000</v>
      </c>
      <c r="E16" s="50">
        <v>0</v>
      </c>
      <c r="F16" s="51">
        <f t="shared" si="3"/>
        <v>15000</v>
      </c>
      <c r="G16" s="52">
        <v>3750</v>
      </c>
      <c r="I16" s="54">
        <v>3</v>
      </c>
      <c r="J16" s="53">
        <v>1</v>
      </c>
      <c r="L16" s="55">
        <f t="shared" ref="L16:O19" si="12">+$G16*H16</f>
        <v>0</v>
      </c>
      <c r="M16" s="56">
        <f t="shared" si="12"/>
        <v>11250</v>
      </c>
      <c r="N16" s="56">
        <f t="shared" si="12"/>
        <v>3750</v>
      </c>
      <c r="O16" s="56">
        <f t="shared" si="12"/>
        <v>0</v>
      </c>
      <c r="P16" s="123">
        <f>SUM(L16:O16)</f>
        <v>15000</v>
      </c>
    </row>
    <row r="17" spans="1:16" x14ac:dyDescent="0.2">
      <c r="B17" s="47" t="s">
        <v>91</v>
      </c>
      <c r="C17" s="48" t="str">
        <f>+'[1]1.2'!B8</f>
        <v>Adquisición Infraestructura y mobiliario</v>
      </c>
      <c r="D17" s="113">
        <f t="shared" si="11"/>
        <v>15000</v>
      </c>
      <c r="E17" s="50">
        <v>0</v>
      </c>
      <c r="F17" s="51">
        <f t="shared" si="3"/>
        <v>15000</v>
      </c>
      <c r="G17" s="52">
        <v>2500</v>
      </c>
      <c r="I17" s="54">
        <v>3</v>
      </c>
      <c r="J17" s="53">
        <v>3</v>
      </c>
      <c r="L17" s="55">
        <f t="shared" si="12"/>
        <v>0</v>
      </c>
      <c r="M17" s="56">
        <f t="shared" si="12"/>
        <v>7500</v>
      </c>
      <c r="N17" s="56">
        <f t="shared" si="12"/>
        <v>7500</v>
      </c>
      <c r="O17" s="56">
        <f t="shared" si="12"/>
        <v>0</v>
      </c>
      <c r="P17" s="123">
        <f>SUM(L17:O17)</f>
        <v>15000</v>
      </c>
    </row>
    <row r="18" spans="1:16" x14ac:dyDescent="0.2">
      <c r="B18" s="47" t="s">
        <v>92</v>
      </c>
      <c r="C18" s="48" t="str">
        <f>+'[1]1.2'!B9</f>
        <v>Adquisición Hardware</v>
      </c>
      <c r="D18" s="113">
        <f t="shared" si="11"/>
        <v>88235.294117647063</v>
      </c>
      <c r="E18" s="50">
        <v>0</v>
      </c>
      <c r="F18" s="51">
        <f t="shared" si="3"/>
        <v>88235.294117647063</v>
      </c>
      <c r="G18" s="52">
        <v>5882.3529411764703</v>
      </c>
      <c r="I18" s="54">
        <v>3</v>
      </c>
      <c r="J18" s="53">
        <v>6</v>
      </c>
      <c r="K18" s="54">
        <v>6</v>
      </c>
      <c r="L18" s="55">
        <f t="shared" si="12"/>
        <v>0</v>
      </c>
      <c r="M18" s="56">
        <f t="shared" si="12"/>
        <v>17647.058823529413</v>
      </c>
      <c r="N18" s="56">
        <f t="shared" si="12"/>
        <v>35294.117647058825</v>
      </c>
      <c r="O18" s="56">
        <f t="shared" si="12"/>
        <v>35294.117647058825</v>
      </c>
      <c r="P18" s="123">
        <f>SUM(L18:O18)</f>
        <v>88235.294117647063</v>
      </c>
    </row>
    <row r="19" spans="1:16" x14ac:dyDescent="0.2">
      <c r="B19" s="47" t="s">
        <v>93</v>
      </c>
      <c r="C19" s="48" t="str">
        <f>+'[1]1.2'!B10</f>
        <v>Adquisición Software</v>
      </c>
      <c r="D19" s="113">
        <f t="shared" si="11"/>
        <v>73333.333333333343</v>
      </c>
      <c r="E19" s="50">
        <v>0</v>
      </c>
      <c r="F19" s="51">
        <f t="shared" si="3"/>
        <v>73333.333333333343</v>
      </c>
      <c r="G19" s="52">
        <v>6666.666666666667</v>
      </c>
      <c r="J19" s="53">
        <v>5</v>
      </c>
      <c r="K19" s="54">
        <v>6</v>
      </c>
      <c r="L19" s="55">
        <f t="shared" si="12"/>
        <v>0</v>
      </c>
      <c r="M19" s="56">
        <f t="shared" si="12"/>
        <v>0</v>
      </c>
      <c r="N19" s="56">
        <f t="shared" si="12"/>
        <v>33333.333333333336</v>
      </c>
      <c r="O19" s="56">
        <f t="shared" si="12"/>
        <v>40000</v>
      </c>
      <c r="P19" s="123">
        <f>SUM(L19:O19)</f>
        <v>73333.333333333343</v>
      </c>
    </row>
    <row r="20" spans="1:16" s="59" customFormat="1" x14ac:dyDescent="0.2">
      <c r="A20" s="58"/>
      <c r="B20" s="58" t="s">
        <v>94</v>
      </c>
      <c r="C20" s="36" t="s">
        <v>25</v>
      </c>
      <c r="D20" s="37">
        <f t="shared" ref="D20:F20" si="13">SUM(D21:D23)</f>
        <v>693253.96825396817</v>
      </c>
      <c r="E20" s="38">
        <f t="shared" si="13"/>
        <v>0</v>
      </c>
      <c r="F20" s="39">
        <f t="shared" si="13"/>
        <v>693253.96825396817</v>
      </c>
      <c r="G20" s="60"/>
      <c r="H20" s="61"/>
      <c r="I20" s="62"/>
      <c r="J20" s="61"/>
      <c r="K20" s="62"/>
      <c r="L20" s="63"/>
      <c r="M20" s="64"/>
      <c r="N20" s="64"/>
      <c r="O20" s="64"/>
      <c r="P20" s="124"/>
    </row>
    <row r="21" spans="1:16" x14ac:dyDescent="0.2">
      <c r="B21" s="46" t="s">
        <v>95</v>
      </c>
      <c r="C21" s="48" t="str">
        <f>+'[1]1.2'!B18</f>
        <v>Consultoría para el diseño de la Sala</v>
      </c>
      <c r="D21" s="113">
        <f t="shared" ref="D21:D23" si="14">+P21</f>
        <v>35000</v>
      </c>
      <c r="E21" s="50">
        <v>0</v>
      </c>
      <c r="F21" s="51">
        <f t="shared" si="3"/>
        <v>35000</v>
      </c>
      <c r="G21" s="52">
        <v>11666.666666666666</v>
      </c>
      <c r="I21" s="54">
        <v>3</v>
      </c>
      <c r="L21" s="55">
        <f t="shared" ref="L21:O23" si="15">+$G21*H21</f>
        <v>0</v>
      </c>
      <c r="M21" s="56">
        <f t="shared" si="15"/>
        <v>35000</v>
      </c>
      <c r="N21" s="56">
        <f t="shared" si="15"/>
        <v>0</v>
      </c>
      <c r="O21" s="56">
        <f t="shared" si="15"/>
        <v>0</v>
      </c>
      <c r="P21" s="123">
        <f>SUM(L21:O21)</f>
        <v>35000</v>
      </c>
    </row>
    <row r="22" spans="1:16" ht="25.5" x14ac:dyDescent="0.2">
      <c r="B22" s="46" t="s">
        <v>96</v>
      </c>
      <c r="C22" s="48" t="str">
        <f>+'[1]1.2'!B19</f>
        <v>Adquisición de Equipamiento e Instalación de la Sala de Situación</v>
      </c>
      <c r="D22" s="113">
        <f t="shared" si="14"/>
        <v>611111.11111111101</v>
      </c>
      <c r="E22" s="50">
        <v>0</v>
      </c>
      <c r="F22" s="51">
        <f t="shared" si="3"/>
        <v>611111.11111111101</v>
      </c>
      <c r="G22" s="52">
        <v>55555.555555555555</v>
      </c>
      <c r="J22" s="53">
        <v>5</v>
      </c>
      <c r="K22" s="54">
        <v>6</v>
      </c>
      <c r="L22" s="55">
        <f t="shared" si="15"/>
        <v>0</v>
      </c>
      <c r="M22" s="56">
        <f t="shared" si="15"/>
        <v>0</v>
      </c>
      <c r="N22" s="56">
        <f t="shared" si="15"/>
        <v>277777.77777777775</v>
      </c>
      <c r="O22" s="56">
        <f t="shared" si="15"/>
        <v>333333.33333333331</v>
      </c>
      <c r="P22" s="123">
        <f>SUM(L22:O22)</f>
        <v>611111.11111111101</v>
      </c>
    </row>
    <row r="23" spans="1:16" x14ac:dyDescent="0.2">
      <c r="B23" s="46" t="s">
        <v>97</v>
      </c>
      <c r="C23" s="48" t="str">
        <f>+'[1]1.2'!B20</f>
        <v>Insumos para Operación y Mantenimiento.</v>
      </c>
      <c r="D23" s="113">
        <f t="shared" si="14"/>
        <v>47142.857142857138</v>
      </c>
      <c r="E23" s="50">
        <v>0</v>
      </c>
      <c r="F23" s="51">
        <f t="shared" si="3"/>
        <v>47142.857142857138</v>
      </c>
      <c r="G23" s="52">
        <v>4285.7142857142853</v>
      </c>
      <c r="J23" s="53">
        <v>5</v>
      </c>
      <c r="K23" s="54">
        <v>6</v>
      </c>
      <c r="L23" s="55">
        <f t="shared" si="15"/>
        <v>0</v>
      </c>
      <c r="M23" s="56">
        <f t="shared" si="15"/>
        <v>0</v>
      </c>
      <c r="N23" s="56">
        <f t="shared" si="15"/>
        <v>21428.571428571428</v>
      </c>
      <c r="O23" s="56">
        <f t="shared" si="15"/>
        <v>25714.28571428571</v>
      </c>
      <c r="P23" s="123">
        <f>SUM(L23:O23)</f>
        <v>47142.857142857138</v>
      </c>
    </row>
    <row r="24" spans="1:16" s="59" customFormat="1" x14ac:dyDescent="0.2">
      <c r="A24" s="58"/>
      <c r="B24" s="58" t="s">
        <v>98</v>
      </c>
      <c r="C24" s="36" t="s">
        <v>26</v>
      </c>
      <c r="D24" s="37">
        <f t="shared" ref="D24:F24" si="16">SUM(D25:D29)</f>
        <v>136666.66666666669</v>
      </c>
      <c r="E24" s="38">
        <f t="shared" si="16"/>
        <v>0</v>
      </c>
      <c r="F24" s="39">
        <f t="shared" si="16"/>
        <v>136666.66666666669</v>
      </c>
      <c r="G24" s="60"/>
      <c r="H24" s="61"/>
      <c r="I24" s="62"/>
      <c r="J24" s="61"/>
      <c r="K24" s="62"/>
      <c r="L24" s="63"/>
      <c r="M24" s="64"/>
      <c r="N24" s="64"/>
      <c r="O24" s="64"/>
      <c r="P24" s="124"/>
    </row>
    <row r="25" spans="1:16" s="68" customFormat="1" x14ac:dyDescent="0.2">
      <c r="A25" s="65"/>
      <c r="B25" s="46" t="s">
        <v>99</v>
      </c>
      <c r="C25" s="66" t="str">
        <f>+'[1]1.2'!B23</f>
        <v>Adquisición y/o desarrollo de programas de análisis y datamining</v>
      </c>
      <c r="D25" s="113">
        <f t="shared" ref="D25:D29" si="17">+P25</f>
        <v>90000</v>
      </c>
      <c r="E25" s="69">
        <v>0</v>
      </c>
      <c r="F25" s="70">
        <f t="shared" si="3"/>
        <v>90000</v>
      </c>
      <c r="G25" s="52">
        <v>30000</v>
      </c>
      <c r="H25" s="53"/>
      <c r="I25" s="54">
        <v>3</v>
      </c>
      <c r="J25" s="53"/>
      <c r="K25" s="54"/>
      <c r="L25" s="55">
        <f t="shared" ref="L25:O29" si="18">+$G25*H25</f>
        <v>0</v>
      </c>
      <c r="M25" s="56">
        <f t="shared" si="18"/>
        <v>90000</v>
      </c>
      <c r="N25" s="56">
        <f t="shared" si="18"/>
        <v>0</v>
      </c>
      <c r="O25" s="56">
        <f t="shared" si="18"/>
        <v>0</v>
      </c>
      <c r="P25" s="123">
        <f>SUM(L25:O25)</f>
        <v>90000</v>
      </c>
    </row>
    <row r="26" spans="1:16" s="68" customFormat="1" x14ac:dyDescent="0.2">
      <c r="A26" s="65"/>
      <c r="B26" s="46" t="s">
        <v>100</v>
      </c>
      <c r="C26" s="66" t="str">
        <f>+'[1]1.2'!B24</f>
        <v>Capacitación en el uso deherramientas de datamining.</v>
      </c>
      <c r="D26" s="113">
        <f t="shared" si="17"/>
        <v>6666.6666666666661</v>
      </c>
      <c r="E26" s="69">
        <v>0</v>
      </c>
      <c r="F26" s="70">
        <f t="shared" si="3"/>
        <v>6666.6666666666661</v>
      </c>
      <c r="G26" s="52">
        <v>1111.1111111111111</v>
      </c>
      <c r="H26" s="53"/>
      <c r="I26" s="54"/>
      <c r="J26" s="53"/>
      <c r="K26" s="54">
        <v>6</v>
      </c>
      <c r="L26" s="55">
        <f t="shared" si="18"/>
        <v>0</v>
      </c>
      <c r="M26" s="56">
        <f t="shared" si="18"/>
        <v>0</v>
      </c>
      <c r="N26" s="56">
        <f t="shared" si="18"/>
        <v>0</v>
      </c>
      <c r="O26" s="56">
        <f t="shared" si="18"/>
        <v>6666.6666666666661</v>
      </c>
      <c r="P26" s="123">
        <f>SUM(L26:O26)</f>
        <v>6666.6666666666661</v>
      </c>
    </row>
    <row r="27" spans="1:16" s="68" customFormat="1" x14ac:dyDescent="0.2">
      <c r="A27" s="65"/>
      <c r="B27" s="46" t="s">
        <v>101</v>
      </c>
      <c r="C27" s="66" t="str">
        <f>+'[1]1.2'!B27</f>
        <v>Consultoría para relevamiento y definición de un Compstat.</v>
      </c>
      <c r="D27" s="113">
        <f t="shared" si="17"/>
        <v>15000</v>
      </c>
      <c r="E27" s="69">
        <v>0</v>
      </c>
      <c r="F27" s="70">
        <f t="shared" si="3"/>
        <v>15000</v>
      </c>
      <c r="G27" s="52">
        <v>5000</v>
      </c>
      <c r="H27" s="53"/>
      <c r="I27" s="54">
        <v>3</v>
      </c>
      <c r="J27" s="53"/>
      <c r="K27" s="54"/>
      <c r="L27" s="55">
        <f t="shared" si="18"/>
        <v>0</v>
      </c>
      <c r="M27" s="56">
        <f t="shared" si="18"/>
        <v>15000</v>
      </c>
      <c r="N27" s="56">
        <f t="shared" si="18"/>
        <v>0</v>
      </c>
      <c r="O27" s="56">
        <f t="shared" si="18"/>
        <v>0</v>
      </c>
      <c r="P27" s="123">
        <f>SUM(L27:O27)</f>
        <v>15000</v>
      </c>
    </row>
    <row r="28" spans="1:16" s="68" customFormat="1" x14ac:dyDescent="0.2">
      <c r="A28" s="65"/>
      <c r="B28" s="46" t="s">
        <v>102</v>
      </c>
      <c r="C28" s="66" t="str">
        <f>+'[1]1.2'!B28</f>
        <v>Adquisición de equipamiento y software para Compstat</v>
      </c>
      <c r="D28" s="113">
        <f t="shared" si="17"/>
        <v>20000</v>
      </c>
      <c r="E28" s="69">
        <v>0</v>
      </c>
      <c r="F28" s="70">
        <f t="shared" si="3"/>
        <v>20000</v>
      </c>
      <c r="G28" s="52">
        <v>2222.2222222222222</v>
      </c>
      <c r="H28" s="53"/>
      <c r="I28" s="54"/>
      <c r="J28" s="53">
        <v>5</v>
      </c>
      <c r="K28" s="54">
        <v>4</v>
      </c>
      <c r="L28" s="55">
        <f t="shared" si="18"/>
        <v>0</v>
      </c>
      <c r="M28" s="56">
        <f t="shared" si="18"/>
        <v>0</v>
      </c>
      <c r="N28" s="56">
        <f t="shared" si="18"/>
        <v>11111.111111111111</v>
      </c>
      <c r="O28" s="56">
        <f t="shared" si="18"/>
        <v>8888.8888888888887</v>
      </c>
      <c r="P28" s="123">
        <f>SUM(L28:O28)</f>
        <v>20000</v>
      </c>
    </row>
    <row r="29" spans="1:16" s="68" customFormat="1" x14ac:dyDescent="0.2">
      <c r="A29" s="65"/>
      <c r="B29" s="46" t="s">
        <v>103</v>
      </c>
      <c r="C29" s="66" t="str">
        <f>+'[1]1.2'!B29</f>
        <v>Capacitación para utilización de compstat</v>
      </c>
      <c r="D29" s="113">
        <f t="shared" si="17"/>
        <v>5000</v>
      </c>
      <c r="E29" s="69">
        <v>0</v>
      </c>
      <c r="F29" s="70">
        <f t="shared" si="3"/>
        <v>5000</v>
      </c>
      <c r="G29" s="52">
        <v>833.33333333333337</v>
      </c>
      <c r="H29" s="53"/>
      <c r="I29" s="54"/>
      <c r="J29" s="53"/>
      <c r="K29" s="54">
        <v>6</v>
      </c>
      <c r="L29" s="55">
        <f t="shared" si="18"/>
        <v>0</v>
      </c>
      <c r="M29" s="56">
        <f t="shared" si="18"/>
        <v>0</v>
      </c>
      <c r="N29" s="56">
        <f t="shared" si="18"/>
        <v>0</v>
      </c>
      <c r="O29" s="56">
        <f t="shared" si="18"/>
        <v>5000</v>
      </c>
      <c r="P29" s="123">
        <f>SUM(L29:O29)</f>
        <v>5000</v>
      </c>
    </row>
    <row r="30" spans="1:16" s="59" customFormat="1" x14ac:dyDescent="0.2">
      <c r="A30" s="58"/>
      <c r="B30" s="58" t="s">
        <v>104</v>
      </c>
      <c r="C30" s="36" t="s">
        <v>27</v>
      </c>
      <c r="D30" s="37">
        <f t="shared" ref="D30:F30" si="19">SUM(D31:D33)</f>
        <v>272976.40653357533</v>
      </c>
      <c r="E30" s="38">
        <f t="shared" si="19"/>
        <v>0</v>
      </c>
      <c r="F30" s="39">
        <f t="shared" si="19"/>
        <v>272976.40653357533</v>
      </c>
      <c r="G30" s="60"/>
      <c r="H30" s="61"/>
      <c r="I30" s="62"/>
      <c r="J30" s="61"/>
      <c r="K30" s="62"/>
      <c r="L30" s="63"/>
      <c r="M30" s="64"/>
      <c r="N30" s="64"/>
      <c r="O30" s="64"/>
      <c r="P30" s="124"/>
    </row>
    <row r="31" spans="1:16" s="68" customFormat="1" x14ac:dyDescent="0.2">
      <c r="A31" s="65"/>
      <c r="B31" s="46" t="s">
        <v>105</v>
      </c>
      <c r="C31" s="66" t="str">
        <f>+'[1]1.2'!B13</f>
        <v>Consultoría para desarrollo del sistema SIAR</v>
      </c>
      <c r="D31" s="113">
        <f t="shared" ref="D31:D34" si="20">+P31</f>
        <v>40000</v>
      </c>
      <c r="E31" s="69">
        <v>0</v>
      </c>
      <c r="F31" s="70">
        <f t="shared" si="3"/>
        <v>40000</v>
      </c>
      <c r="G31" s="52">
        <v>8000</v>
      </c>
      <c r="H31" s="53"/>
      <c r="I31" s="54">
        <v>3</v>
      </c>
      <c r="J31" s="53">
        <v>2</v>
      </c>
      <c r="K31" s="54"/>
      <c r="L31" s="55">
        <f t="shared" ref="L31:O34" si="21">+$G31*H31</f>
        <v>0</v>
      </c>
      <c r="M31" s="56">
        <f t="shared" si="21"/>
        <v>24000</v>
      </c>
      <c r="N31" s="56">
        <f t="shared" si="21"/>
        <v>16000</v>
      </c>
      <c r="O31" s="56">
        <f t="shared" si="21"/>
        <v>0</v>
      </c>
      <c r="P31" s="123">
        <f>SUM(L31:O31)</f>
        <v>40000</v>
      </c>
    </row>
    <row r="32" spans="1:16" s="68" customFormat="1" x14ac:dyDescent="0.2">
      <c r="A32" s="65"/>
      <c r="B32" s="46" t="s">
        <v>106</v>
      </c>
      <c r="C32" s="66" t="str">
        <f>+'[1]1.2'!B14</f>
        <v>Adquisición de equipamiento y software</v>
      </c>
      <c r="D32" s="113">
        <f t="shared" si="20"/>
        <v>202631.57894736843</v>
      </c>
      <c r="E32" s="69">
        <v>0</v>
      </c>
      <c r="F32" s="70">
        <f t="shared" si="3"/>
        <v>202631.57894736843</v>
      </c>
      <c r="G32" s="52">
        <v>18421.052631578947</v>
      </c>
      <c r="H32" s="53"/>
      <c r="I32" s="54"/>
      <c r="J32" s="53">
        <v>5</v>
      </c>
      <c r="K32" s="54">
        <v>6</v>
      </c>
      <c r="L32" s="55">
        <f t="shared" si="21"/>
        <v>0</v>
      </c>
      <c r="M32" s="56">
        <f t="shared" si="21"/>
        <v>0</v>
      </c>
      <c r="N32" s="56">
        <f t="shared" si="21"/>
        <v>92105.263157894733</v>
      </c>
      <c r="O32" s="56">
        <f t="shared" si="21"/>
        <v>110526.31578947368</v>
      </c>
      <c r="P32" s="123">
        <f>SUM(L32:O32)</f>
        <v>202631.57894736843</v>
      </c>
    </row>
    <row r="33" spans="1:16" s="68" customFormat="1" x14ac:dyDescent="0.2">
      <c r="A33" s="65"/>
      <c r="B33" s="46" t="s">
        <v>107</v>
      </c>
      <c r="C33" s="66" t="str">
        <f>+'[1]1.2'!B15</f>
        <v>Insumos para Operación y Mantenimiento.</v>
      </c>
      <c r="D33" s="113">
        <f t="shared" si="20"/>
        <v>30344.827586206899</v>
      </c>
      <c r="E33" s="69">
        <v>0</v>
      </c>
      <c r="F33" s="70">
        <f t="shared" si="3"/>
        <v>30344.827586206899</v>
      </c>
      <c r="G33" s="52">
        <v>2758.6206896551726</v>
      </c>
      <c r="H33" s="53"/>
      <c r="I33" s="54"/>
      <c r="J33" s="53">
        <v>5</v>
      </c>
      <c r="K33" s="54">
        <v>6</v>
      </c>
      <c r="L33" s="55">
        <f t="shared" si="21"/>
        <v>0</v>
      </c>
      <c r="M33" s="56">
        <f t="shared" si="21"/>
        <v>0</v>
      </c>
      <c r="N33" s="56">
        <f t="shared" si="21"/>
        <v>13793.103448275862</v>
      </c>
      <c r="O33" s="56">
        <f t="shared" si="21"/>
        <v>16551.724137931036</v>
      </c>
      <c r="P33" s="123">
        <f>SUM(L33:O33)</f>
        <v>30344.827586206899</v>
      </c>
    </row>
    <row r="34" spans="1:16" s="68" customFormat="1" x14ac:dyDescent="0.2">
      <c r="A34" s="65"/>
      <c r="B34" s="71" t="s">
        <v>108</v>
      </c>
      <c r="C34" s="72" t="s">
        <v>28</v>
      </c>
      <c r="D34" s="113">
        <f t="shared" si="20"/>
        <v>96000</v>
      </c>
      <c r="E34" s="69">
        <v>0</v>
      </c>
      <c r="F34" s="70">
        <f t="shared" si="3"/>
        <v>96000</v>
      </c>
      <c r="G34" s="52">
        <v>8000</v>
      </c>
      <c r="H34" s="53"/>
      <c r="I34" s="54"/>
      <c r="J34" s="53">
        <v>6</v>
      </c>
      <c r="K34" s="54">
        <v>6</v>
      </c>
      <c r="L34" s="55">
        <f t="shared" si="21"/>
        <v>0</v>
      </c>
      <c r="M34" s="56">
        <f t="shared" si="21"/>
        <v>0</v>
      </c>
      <c r="N34" s="56">
        <f t="shared" si="21"/>
        <v>48000</v>
      </c>
      <c r="O34" s="56">
        <f t="shared" si="21"/>
        <v>48000</v>
      </c>
      <c r="P34" s="123">
        <f>SUM(L34:O34)</f>
        <v>96000</v>
      </c>
    </row>
    <row r="35" spans="1:16" s="29" customFormat="1" x14ac:dyDescent="0.2">
      <c r="A35" s="24"/>
      <c r="B35" s="24" t="s">
        <v>109</v>
      </c>
      <c r="C35" s="25" t="s">
        <v>29</v>
      </c>
      <c r="D35" s="26">
        <f t="shared" ref="D35:F35" si="22">SUM(D36:D38)</f>
        <v>1401538.4615384615</v>
      </c>
      <c r="E35" s="27">
        <f t="shared" si="22"/>
        <v>0</v>
      </c>
      <c r="F35" s="28">
        <f t="shared" si="22"/>
        <v>1401538.4615384615</v>
      </c>
      <c r="G35" s="30"/>
      <c r="H35" s="31"/>
      <c r="I35" s="32"/>
      <c r="J35" s="31"/>
      <c r="K35" s="32"/>
      <c r="L35" s="33"/>
      <c r="M35" s="34"/>
      <c r="N35" s="34"/>
      <c r="O35" s="34"/>
      <c r="P35" s="121"/>
    </row>
    <row r="36" spans="1:16" ht="25.5" x14ac:dyDescent="0.2">
      <c r="A36" s="136"/>
      <c r="B36" s="46" t="s">
        <v>110</v>
      </c>
      <c r="C36" s="48" t="s">
        <v>30</v>
      </c>
      <c r="D36" s="113">
        <f t="shared" ref="D36:D38" si="23">+P36</f>
        <v>120000</v>
      </c>
      <c r="E36" s="50">
        <v>0</v>
      </c>
      <c r="F36" s="51">
        <f t="shared" si="3"/>
        <v>120000</v>
      </c>
      <c r="G36" s="52">
        <v>24000</v>
      </c>
      <c r="I36" s="54">
        <v>3</v>
      </c>
      <c r="J36" s="53">
        <v>2</v>
      </c>
      <c r="L36" s="55">
        <f t="shared" ref="L36:O38" si="24">+$G36*H36</f>
        <v>0</v>
      </c>
      <c r="M36" s="56">
        <f t="shared" si="24"/>
        <v>72000</v>
      </c>
      <c r="N36" s="56">
        <f t="shared" si="24"/>
        <v>48000</v>
      </c>
      <c r="O36" s="56">
        <f t="shared" si="24"/>
        <v>0</v>
      </c>
      <c r="P36" s="123">
        <f>SUM(L36:O36)</f>
        <v>120000</v>
      </c>
    </row>
    <row r="37" spans="1:16" x14ac:dyDescent="0.2">
      <c r="A37" s="136"/>
      <c r="B37" s="46" t="s">
        <v>111</v>
      </c>
      <c r="C37" s="48" t="s">
        <v>31</v>
      </c>
      <c r="D37" s="113">
        <f t="shared" si="23"/>
        <v>1281538.4615384615</v>
      </c>
      <c r="E37" s="50">
        <v>0</v>
      </c>
      <c r="F37" s="51">
        <f t="shared" si="3"/>
        <v>1281538.4615384615</v>
      </c>
      <c r="G37" s="52">
        <v>91538.461538461532</v>
      </c>
      <c r="I37" s="54">
        <v>2</v>
      </c>
      <c r="J37" s="53">
        <v>6</v>
      </c>
      <c r="K37" s="54">
        <v>6</v>
      </c>
      <c r="L37" s="55">
        <f t="shared" si="24"/>
        <v>0</v>
      </c>
      <c r="M37" s="56">
        <f t="shared" si="24"/>
        <v>183076.92307692306</v>
      </c>
      <c r="N37" s="56">
        <f t="shared" si="24"/>
        <v>549230.76923076925</v>
      </c>
      <c r="O37" s="56">
        <f t="shared" si="24"/>
        <v>549230.76923076925</v>
      </c>
      <c r="P37" s="123">
        <f>SUM(L37:O37)</f>
        <v>1281538.4615384615</v>
      </c>
    </row>
    <row r="38" spans="1:16" ht="13.5" thickBot="1" x14ac:dyDescent="0.25">
      <c r="B38" s="46" t="s">
        <v>112</v>
      </c>
      <c r="C38" s="48" t="s">
        <v>32</v>
      </c>
      <c r="D38" s="113">
        <f t="shared" si="23"/>
        <v>0</v>
      </c>
      <c r="E38" s="50">
        <v>0</v>
      </c>
      <c r="F38" s="51">
        <f t="shared" si="3"/>
        <v>0</v>
      </c>
      <c r="G38" s="52">
        <v>4210.5263157894733</v>
      </c>
      <c r="L38" s="55">
        <f t="shared" si="24"/>
        <v>0</v>
      </c>
      <c r="M38" s="56">
        <f t="shared" si="24"/>
        <v>0</v>
      </c>
      <c r="N38" s="56">
        <f t="shared" si="24"/>
        <v>0</v>
      </c>
      <c r="O38" s="56">
        <f t="shared" si="24"/>
        <v>0</v>
      </c>
      <c r="P38" s="123">
        <f>SUM(L38:O38)</f>
        <v>0</v>
      </c>
    </row>
    <row r="39" spans="1:16" s="18" customFormat="1" ht="13.5" thickBot="1" x14ac:dyDescent="0.25">
      <c r="A39" s="12"/>
      <c r="B39" s="13" t="s">
        <v>113</v>
      </c>
      <c r="C39" s="14" t="s">
        <v>33</v>
      </c>
      <c r="D39" s="73">
        <f t="shared" ref="D39" si="25">+D40+D50</f>
        <v>3420535.3535353537</v>
      </c>
      <c r="E39" s="73">
        <f t="shared" ref="E39" si="26">+E40+E50</f>
        <v>0</v>
      </c>
      <c r="F39" s="114">
        <f t="shared" ref="F39" si="27">+F40+F50</f>
        <v>3420535.3535353537</v>
      </c>
      <c r="G39" s="19"/>
      <c r="H39" s="20"/>
      <c r="I39" s="21"/>
      <c r="J39" s="20"/>
      <c r="K39" s="21"/>
      <c r="L39" s="22"/>
      <c r="M39" s="23"/>
      <c r="N39" s="23"/>
      <c r="O39" s="23"/>
      <c r="P39" s="120"/>
    </row>
    <row r="40" spans="1:16" s="76" customFormat="1" x14ac:dyDescent="0.2">
      <c r="A40" s="74"/>
      <c r="B40" s="74" t="s">
        <v>114</v>
      </c>
      <c r="C40" s="25" t="s">
        <v>34</v>
      </c>
      <c r="D40" s="26">
        <f t="shared" ref="D40:F40" si="28">+D41+D45+D48</f>
        <v>2675535.3535353537</v>
      </c>
      <c r="E40" s="27">
        <f t="shared" si="28"/>
        <v>0</v>
      </c>
      <c r="F40" s="28">
        <f t="shared" si="28"/>
        <v>2675535.3535353537</v>
      </c>
      <c r="G40" s="77"/>
      <c r="H40" s="78"/>
      <c r="I40" s="79"/>
      <c r="J40" s="78"/>
      <c r="K40" s="79"/>
      <c r="L40" s="80"/>
      <c r="M40" s="81"/>
      <c r="N40" s="81"/>
      <c r="O40" s="81"/>
      <c r="P40" s="125"/>
    </row>
    <row r="41" spans="1:16" s="59" customFormat="1" x14ac:dyDescent="0.2">
      <c r="A41" s="58"/>
      <c r="B41" s="58" t="s">
        <v>115</v>
      </c>
      <c r="C41" s="36" t="s">
        <v>35</v>
      </c>
      <c r="D41" s="37">
        <f t="shared" ref="D41:F41" si="29">SUM(D42:D44)</f>
        <v>2244444.4444444445</v>
      </c>
      <c r="E41" s="38">
        <f t="shared" si="29"/>
        <v>0</v>
      </c>
      <c r="F41" s="39">
        <f t="shared" si="29"/>
        <v>2244444.4444444445</v>
      </c>
      <c r="G41" s="60"/>
      <c r="H41" s="61"/>
      <c r="I41" s="62"/>
      <c r="J41" s="61"/>
      <c r="K41" s="62"/>
      <c r="L41" s="63"/>
      <c r="M41" s="64"/>
      <c r="N41" s="64"/>
      <c r="O41" s="64"/>
      <c r="P41" s="124"/>
    </row>
    <row r="42" spans="1:16" x14ac:dyDescent="0.2">
      <c r="B42" s="46" t="s">
        <v>116</v>
      </c>
      <c r="C42" s="48" t="s">
        <v>36</v>
      </c>
      <c r="D42" s="113">
        <f t="shared" ref="D42:D44" si="30">+P42</f>
        <v>450000</v>
      </c>
      <c r="E42" s="50">
        <v>0</v>
      </c>
      <c r="F42" s="51">
        <f t="shared" si="3"/>
        <v>450000</v>
      </c>
      <c r="G42" s="52">
        <v>225000</v>
      </c>
      <c r="I42" s="54">
        <v>2</v>
      </c>
      <c r="L42" s="55">
        <f t="shared" ref="L42:O44" si="31">+$G42*H42</f>
        <v>0</v>
      </c>
      <c r="M42" s="56">
        <f t="shared" si="31"/>
        <v>450000</v>
      </c>
      <c r="N42" s="56">
        <f t="shared" si="31"/>
        <v>0</v>
      </c>
      <c r="O42" s="56">
        <f t="shared" si="31"/>
        <v>0</v>
      </c>
      <c r="P42" s="123">
        <f>SUM(L42:O42)</f>
        <v>450000</v>
      </c>
    </row>
    <row r="43" spans="1:16" ht="25.5" x14ac:dyDescent="0.2">
      <c r="B43" s="46" t="s">
        <v>117</v>
      </c>
      <c r="C43" s="48" t="s">
        <v>37</v>
      </c>
      <c r="D43" s="113">
        <f t="shared" si="30"/>
        <v>1516666.6666666667</v>
      </c>
      <c r="E43" s="50">
        <v>0</v>
      </c>
      <c r="F43" s="51">
        <f t="shared" si="3"/>
        <v>1516666.6666666667</v>
      </c>
      <c r="G43" s="52">
        <v>252777.77777777778</v>
      </c>
      <c r="K43" s="54">
        <v>6</v>
      </c>
      <c r="L43" s="55">
        <f t="shared" si="31"/>
        <v>0</v>
      </c>
      <c r="M43" s="56">
        <f t="shared" si="31"/>
        <v>0</v>
      </c>
      <c r="N43" s="56">
        <f t="shared" si="31"/>
        <v>0</v>
      </c>
      <c r="O43" s="56">
        <f t="shared" si="31"/>
        <v>1516666.6666666667</v>
      </c>
      <c r="P43" s="123">
        <f>SUM(L43:O43)</f>
        <v>1516666.6666666667</v>
      </c>
    </row>
    <row r="44" spans="1:16" ht="25.5" x14ac:dyDescent="0.2">
      <c r="B44" s="46" t="s">
        <v>118</v>
      </c>
      <c r="C44" s="48" t="s">
        <v>38</v>
      </c>
      <c r="D44" s="113">
        <f t="shared" si="30"/>
        <v>277777.77777777775</v>
      </c>
      <c r="E44" s="50">
        <v>0</v>
      </c>
      <c r="F44" s="51">
        <f t="shared" si="3"/>
        <v>277777.77777777775</v>
      </c>
      <c r="G44" s="52">
        <v>18518.518518518518</v>
      </c>
      <c r="I44" s="54">
        <v>3</v>
      </c>
      <c r="J44" s="53">
        <v>6</v>
      </c>
      <c r="K44" s="54">
        <v>6</v>
      </c>
      <c r="L44" s="55">
        <f t="shared" si="31"/>
        <v>0</v>
      </c>
      <c r="M44" s="56">
        <f t="shared" si="31"/>
        <v>55555.555555555555</v>
      </c>
      <c r="N44" s="56">
        <f t="shared" si="31"/>
        <v>111111.11111111111</v>
      </c>
      <c r="O44" s="56">
        <f t="shared" si="31"/>
        <v>111111.11111111111</v>
      </c>
      <c r="P44" s="123">
        <f>SUM(L44:O44)</f>
        <v>277777.77777777775</v>
      </c>
    </row>
    <row r="45" spans="1:16" s="59" customFormat="1" x14ac:dyDescent="0.2">
      <c r="A45" s="58"/>
      <c r="B45" s="58" t="s">
        <v>119</v>
      </c>
      <c r="C45" s="36" t="s">
        <v>39</v>
      </c>
      <c r="D45" s="37">
        <f t="shared" ref="D45:F45" si="32">SUM(D46:D47)</f>
        <v>383090.90909090906</v>
      </c>
      <c r="E45" s="38">
        <f t="shared" si="32"/>
        <v>0</v>
      </c>
      <c r="F45" s="39">
        <f t="shared" si="32"/>
        <v>383090.90909090906</v>
      </c>
      <c r="G45" s="60"/>
      <c r="H45" s="61"/>
      <c r="I45" s="62"/>
      <c r="J45" s="61"/>
      <c r="K45" s="62"/>
      <c r="L45" s="63"/>
      <c r="M45" s="64"/>
      <c r="N45" s="64"/>
      <c r="O45" s="64"/>
      <c r="P45" s="124"/>
    </row>
    <row r="46" spans="1:16" ht="25.5" x14ac:dyDescent="0.2">
      <c r="B46" s="46" t="s">
        <v>116</v>
      </c>
      <c r="C46" s="48" t="s">
        <v>40</v>
      </c>
      <c r="D46" s="113">
        <f t="shared" ref="D46:D47" si="33">+P46</f>
        <v>224000</v>
      </c>
      <c r="E46" s="50">
        <v>0</v>
      </c>
      <c r="F46" s="51">
        <f t="shared" si="3"/>
        <v>224000</v>
      </c>
      <c r="G46" s="52">
        <v>14000</v>
      </c>
      <c r="I46" s="54">
        <v>4</v>
      </c>
      <c r="J46" s="53">
        <v>6</v>
      </c>
      <c r="K46" s="54">
        <v>6</v>
      </c>
      <c r="L46" s="55">
        <f t="shared" ref="L46:O47" si="34">+$G46*H46</f>
        <v>0</v>
      </c>
      <c r="M46" s="56">
        <f t="shared" si="34"/>
        <v>56000</v>
      </c>
      <c r="N46" s="56">
        <f t="shared" si="34"/>
        <v>84000</v>
      </c>
      <c r="O46" s="56">
        <f t="shared" si="34"/>
        <v>84000</v>
      </c>
      <c r="P46" s="123">
        <f>SUM(L46:O46)</f>
        <v>224000</v>
      </c>
    </row>
    <row r="47" spans="1:16" ht="25.5" x14ac:dyDescent="0.2">
      <c r="B47" s="46" t="s">
        <v>120</v>
      </c>
      <c r="C47" s="48" t="s">
        <v>41</v>
      </c>
      <c r="D47" s="113">
        <f t="shared" si="33"/>
        <v>159090.90909090906</v>
      </c>
      <c r="E47" s="50">
        <v>0</v>
      </c>
      <c r="F47" s="51">
        <f t="shared" si="3"/>
        <v>159090.90909090906</v>
      </c>
      <c r="G47" s="52">
        <v>10606.060606060606</v>
      </c>
      <c r="I47" s="54">
        <v>3</v>
      </c>
      <c r="J47" s="53">
        <v>6</v>
      </c>
      <c r="K47" s="54">
        <v>6</v>
      </c>
      <c r="L47" s="55">
        <f t="shared" si="34"/>
        <v>0</v>
      </c>
      <c r="M47" s="56">
        <f t="shared" si="34"/>
        <v>31818.181818181816</v>
      </c>
      <c r="N47" s="56">
        <f t="shared" si="34"/>
        <v>63636.363636363632</v>
      </c>
      <c r="O47" s="56">
        <f t="shared" si="34"/>
        <v>63636.363636363632</v>
      </c>
      <c r="P47" s="123">
        <f>SUM(L47:O47)</f>
        <v>159090.90909090906</v>
      </c>
    </row>
    <row r="48" spans="1:16" s="59" customFormat="1" x14ac:dyDescent="0.2">
      <c r="A48" s="58"/>
      <c r="B48" s="58" t="s">
        <v>121</v>
      </c>
      <c r="C48" s="36" t="s">
        <v>42</v>
      </c>
      <c r="D48" s="37">
        <f t="shared" ref="D48:F48" si="35">+D49</f>
        <v>48000</v>
      </c>
      <c r="E48" s="38">
        <f t="shared" si="35"/>
        <v>0</v>
      </c>
      <c r="F48" s="39">
        <f t="shared" si="35"/>
        <v>48000</v>
      </c>
      <c r="G48" s="60"/>
      <c r="H48" s="61"/>
      <c r="I48" s="62"/>
      <c r="J48" s="61"/>
      <c r="K48" s="62"/>
      <c r="L48" s="63"/>
      <c r="M48" s="64"/>
      <c r="N48" s="64"/>
      <c r="O48" s="64"/>
      <c r="P48" s="124"/>
    </row>
    <row r="49" spans="1:16" x14ac:dyDescent="0.2">
      <c r="B49" s="46" t="s">
        <v>122</v>
      </c>
      <c r="C49" s="48" t="s">
        <v>43</v>
      </c>
      <c r="D49" s="113">
        <f>+P49</f>
        <v>48000</v>
      </c>
      <c r="E49" s="50">
        <v>0</v>
      </c>
      <c r="F49" s="51">
        <f>SUM(D49:E49)</f>
        <v>48000</v>
      </c>
      <c r="G49" s="52">
        <v>4000</v>
      </c>
      <c r="J49" s="53">
        <v>6</v>
      </c>
      <c r="K49" s="54">
        <v>6</v>
      </c>
      <c r="L49" s="55">
        <f>+$G49*H49</f>
        <v>0</v>
      </c>
      <c r="M49" s="56">
        <f>+$G49*I49</f>
        <v>0</v>
      </c>
      <c r="N49" s="56">
        <f>+$G49*J49</f>
        <v>24000</v>
      </c>
      <c r="O49" s="56">
        <f>+$G49*K49</f>
        <v>24000</v>
      </c>
      <c r="P49" s="123">
        <f>SUM(L49:O49)</f>
        <v>48000</v>
      </c>
    </row>
    <row r="50" spans="1:16" s="76" customFormat="1" x14ac:dyDescent="0.2">
      <c r="A50" s="74"/>
      <c r="B50" s="75" t="s">
        <v>123</v>
      </c>
      <c r="C50" s="25" t="s">
        <v>44</v>
      </c>
      <c r="D50" s="26">
        <f t="shared" ref="D50:F50" si="36">SUM(D51:D54)</f>
        <v>745000</v>
      </c>
      <c r="E50" s="27">
        <f t="shared" si="36"/>
        <v>0</v>
      </c>
      <c r="F50" s="28">
        <f t="shared" si="36"/>
        <v>745000</v>
      </c>
      <c r="G50" s="77"/>
      <c r="H50" s="78"/>
      <c r="I50" s="79"/>
      <c r="J50" s="78"/>
      <c r="K50" s="79"/>
      <c r="L50" s="80"/>
      <c r="M50" s="81"/>
      <c r="N50" s="81"/>
      <c r="O50" s="81"/>
      <c r="P50" s="125"/>
    </row>
    <row r="51" spans="1:16" ht="25.5" x14ac:dyDescent="0.2">
      <c r="B51" s="46" t="s">
        <v>124</v>
      </c>
      <c r="C51" s="48" t="s">
        <v>45</v>
      </c>
      <c r="D51" s="113">
        <f t="shared" ref="D51:D54" si="37">+P51</f>
        <v>108000</v>
      </c>
      <c r="E51" s="50">
        <v>0</v>
      </c>
      <c r="F51" s="51">
        <f t="shared" si="3"/>
        <v>108000</v>
      </c>
      <c r="G51" s="52">
        <v>10800</v>
      </c>
      <c r="I51" s="54">
        <v>3</v>
      </c>
      <c r="J51" s="53">
        <v>6</v>
      </c>
      <c r="K51" s="54">
        <v>1</v>
      </c>
      <c r="L51" s="55">
        <f t="shared" ref="L51:O54" si="38">+$G51*H51</f>
        <v>0</v>
      </c>
      <c r="M51" s="56">
        <f t="shared" si="38"/>
        <v>32400</v>
      </c>
      <c r="N51" s="56">
        <f t="shared" si="38"/>
        <v>64800</v>
      </c>
      <c r="O51" s="56">
        <f t="shared" si="38"/>
        <v>10800</v>
      </c>
      <c r="P51" s="123">
        <f>SUM(L51:O51)</f>
        <v>108000</v>
      </c>
    </row>
    <row r="52" spans="1:16" ht="25.5" x14ac:dyDescent="0.2">
      <c r="B52" s="46" t="s">
        <v>125</v>
      </c>
      <c r="C52" s="48" t="s">
        <v>46</v>
      </c>
      <c r="D52" s="113">
        <f t="shared" si="37"/>
        <v>20000</v>
      </c>
      <c r="E52" s="50">
        <v>0</v>
      </c>
      <c r="F52" s="51">
        <f t="shared" si="3"/>
        <v>20000</v>
      </c>
      <c r="G52" s="52">
        <v>6666.666666666667</v>
      </c>
      <c r="I52" s="54">
        <v>3</v>
      </c>
      <c r="L52" s="55">
        <f t="shared" si="38"/>
        <v>0</v>
      </c>
      <c r="M52" s="56">
        <f t="shared" si="38"/>
        <v>20000</v>
      </c>
      <c r="N52" s="56">
        <f t="shared" si="38"/>
        <v>0</v>
      </c>
      <c r="O52" s="56">
        <f t="shared" si="38"/>
        <v>0</v>
      </c>
      <c r="P52" s="123">
        <f>SUM(L52:O52)</f>
        <v>20000</v>
      </c>
    </row>
    <row r="53" spans="1:16" x14ac:dyDescent="0.2">
      <c r="B53" s="46" t="s">
        <v>126</v>
      </c>
      <c r="C53" s="48" t="s">
        <v>47</v>
      </c>
      <c r="D53" s="113">
        <f t="shared" si="37"/>
        <v>92000</v>
      </c>
      <c r="E53" s="50">
        <v>0</v>
      </c>
      <c r="F53" s="51">
        <f t="shared" si="3"/>
        <v>92000</v>
      </c>
      <c r="G53" s="52">
        <v>15333.333333333334</v>
      </c>
      <c r="K53" s="54">
        <v>6</v>
      </c>
      <c r="L53" s="55">
        <f t="shared" si="38"/>
        <v>0</v>
      </c>
      <c r="M53" s="56">
        <f t="shared" si="38"/>
        <v>0</v>
      </c>
      <c r="N53" s="56">
        <f t="shared" si="38"/>
        <v>0</v>
      </c>
      <c r="O53" s="56">
        <f t="shared" si="38"/>
        <v>92000</v>
      </c>
      <c r="P53" s="123">
        <f>SUM(L53:O53)</f>
        <v>92000</v>
      </c>
    </row>
    <row r="54" spans="1:16" ht="26.25" thickBot="1" x14ac:dyDescent="0.25">
      <c r="B54" s="46" t="s">
        <v>127</v>
      </c>
      <c r="C54" s="48" t="s">
        <v>48</v>
      </c>
      <c r="D54" s="113">
        <f t="shared" si="37"/>
        <v>525000</v>
      </c>
      <c r="E54" s="50">
        <v>0</v>
      </c>
      <c r="F54" s="51">
        <f t="shared" si="3"/>
        <v>525000</v>
      </c>
      <c r="G54" s="52">
        <v>29166.666666666668</v>
      </c>
      <c r="I54" s="54">
        <v>6</v>
      </c>
      <c r="J54" s="53">
        <v>6</v>
      </c>
      <c r="K54" s="54">
        <v>6</v>
      </c>
      <c r="L54" s="55">
        <f t="shared" si="38"/>
        <v>0</v>
      </c>
      <c r="M54" s="56">
        <f t="shared" si="38"/>
        <v>175000</v>
      </c>
      <c r="N54" s="56">
        <f t="shared" si="38"/>
        <v>175000</v>
      </c>
      <c r="O54" s="56">
        <f t="shared" si="38"/>
        <v>175000</v>
      </c>
      <c r="P54" s="123">
        <f>SUM(L54:O54)</f>
        <v>525000</v>
      </c>
    </row>
    <row r="55" spans="1:16" s="18" customFormat="1" ht="13.5" thickBot="1" x14ac:dyDescent="0.25">
      <c r="A55" s="12"/>
      <c r="B55" s="13" t="s">
        <v>128</v>
      </c>
      <c r="C55" s="14" t="s">
        <v>49</v>
      </c>
      <c r="D55" s="73">
        <f t="shared" ref="D55:F55" si="39">+D56+D69</f>
        <v>5150726.8170426069</v>
      </c>
      <c r="E55" s="73">
        <f t="shared" si="39"/>
        <v>0</v>
      </c>
      <c r="F55" s="114">
        <f t="shared" si="39"/>
        <v>5150726.8170426069</v>
      </c>
      <c r="G55" s="19"/>
      <c r="H55" s="20"/>
      <c r="I55" s="21"/>
      <c r="J55" s="20"/>
      <c r="K55" s="21"/>
      <c r="L55" s="22"/>
      <c r="M55" s="23"/>
      <c r="N55" s="23"/>
      <c r="O55" s="23"/>
      <c r="P55" s="120"/>
    </row>
    <row r="56" spans="1:16" s="76" customFormat="1" x14ac:dyDescent="0.2">
      <c r="A56" s="74"/>
      <c r="B56" s="74" t="s">
        <v>129</v>
      </c>
      <c r="C56" s="25" t="s">
        <v>50</v>
      </c>
      <c r="D56" s="26">
        <f t="shared" ref="D56:F56" si="40">+D57+D63</f>
        <v>1590476.1904761905</v>
      </c>
      <c r="E56" s="27">
        <f t="shared" si="40"/>
        <v>0</v>
      </c>
      <c r="F56" s="28">
        <f t="shared" si="40"/>
        <v>1590476.1904761905</v>
      </c>
      <c r="G56" s="77"/>
      <c r="H56" s="78"/>
      <c r="I56" s="79"/>
      <c r="J56" s="78"/>
      <c r="K56" s="79"/>
      <c r="L56" s="80"/>
      <c r="M56" s="81"/>
      <c r="N56" s="81"/>
      <c r="O56" s="81"/>
      <c r="P56" s="125"/>
    </row>
    <row r="57" spans="1:16" s="59" customFormat="1" ht="38.25" x14ac:dyDescent="0.2">
      <c r="A57" s="58"/>
      <c r="B57" s="58" t="s">
        <v>130</v>
      </c>
      <c r="C57" s="82" t="s">
        <v>51</v>
      </c>
      <c r="D57" s="37">
        <f t="shared" ref="D57:F57" si="41">SUM(D58:D62)</f>
        <v>475000</v>
      </c>
      <c r="E57" s="38">
        <f t="shared" si="41"/>
        <v>0</v>
      </c>
      <c r="F57" s="39">
        <f t="shared" si="41"/>
        <v>475000</v>
      </c>
      <c r="G57" s="60"/>
      <c r="H57" s="61"/>
      <c r="I57" s="62"/>
      <c r="J57" s="61"/>
      <c r="K57" s="62"/>
      <c r="L57" s="63"/>
      <c r="M57" s="64"/>
      <c r="N57" s="64"/>
      <c r="O57" s="64"/>
      <c r="P57" s="124"/>
    </row>
    <row r="58" spans="1:16" ht="38.25" x14ac:dyDescent="0.2">
      <c r="B58" s="46" t="s">
        <v>131</v>
      </c>
      <c r="C58" s="48" t="str">
        <f>+'[1]3.1 nuevo'!B6</f>
        <v>Consultorías para diagnóstico, propuesta de modelo de organización y elaboración de guía de recursos, en cada departamento priorizado</v>
      </c>
      <c r="D58" s="113">
        <f t="shared" ref="D58:D62" si="42">+P58</f>
        <v>475000</v>
      </c>
      <c r="E58" s="50">
        <v>0</v>
      </c>
      <c r="F58" s="51">
        <f t="shared" si="3"/>
        <v>475000</v>
      </c>
      <c r="G58" s="52">
        <v>39583.333333333336</v>
      </c>
      <c r="I58" s="54">
        <v>3</v>
      </c>
      <c r="J58" s="53">
        <v>6</v>
      </c>
      <c r="K58" s="54">
        <v>3</v>
      </c>
      <c r="L58" s="55">
        <f t="shared" ref="L58:O62" si="43">+$G58*H58</f>
        <v>0</v>
      </c>
      <c r="M58" s="56">
        <f t="shared" si="43"/>
        <v>118750</v>
      </c>
      <c r="N58" s="56">
        <f t="shared" si="43"/>
        <v>237500</v>
      </c>
      <c r="O58" s="56">
        <f t="shared" si="43"/>
        <v>118750</v>
      </c>
      <c r="P58" s="123">
        <f>SUM(L58:O58)</f>
        <v>475000</v>
      </c>
    </row>
    <row r="59" spans="1:16" ht="51" x14ac:dyDescent="0.2">
      <c r="B59" s="46" t="s">
        <v>132</v>
      </c>
      <c r="C59" s="48" t="str">
        <f>+'[1]3.1 nuevo'!B10</f>
        <v>Capacitación de funcionarios y equipos técnicos provinciales en metodologías de diseño, implementación y evaluacion de programas de seguridad, y en estrategias de patrullamiento basado en hot spot policing.</v>
      </c>
      <c r="D59" s="113">
        <f t="shared" si="42"/>
        <v>0</v>
      </c>
      <c r="E59" s="50">
        <v>0</v>
      </c>
      <c r="F59" s="51">
        <f t="shared" si="3"/>
        <v>0</v>
      </c>
      <c r="G59" s="52">
        <v>18181.81818181818</v>
      </c>
      <c r="L59" s="55">
        <f t="shared" si="43"/>
        <v>0</v>
      </c>
      <c r="M59" s="56">
        <f t="shared" si="43"/>
        <v>0</v>
      </c>
      <c r="N59" s="56">
        <f t="shared" si="43"/>
        <v>0</v>
      </c>
      <c r="O59" s="56">
        <f t="shared" si="43"/>
        <v>0</v>
      </c>
      <c r="P59" s="123">
        <f>SUM(L59:O59)</f>
        <v>0</v>
      </c>
    </row>
    <row r="60" spans="1:16" ht="25.5" x14ac:dyDescent="0.2">
      <c r="B60" s="46" t="s">
        <v>133</v>
      </c>
      <c r="C60" s="48" t="str">
        <f>+'[1]3.1 nuevo'!B13</f>
        <v>Consultorías de apoyo al diseño e implementación de programas piloto</v>
      </c>
      <c r="D60" s="113">
        <f t="shared" si="42"/>
        <v>0</v>
      </c>
      <c r="E60" s="50">
        <v>0</v>
      </c>
      <c r="F60" s="51">
        <f t="shared" si="3"/>
        <v>0</v>
      </c>
      <c r="G60" s="52">
        <v>35625</v>
      </c>
      <c r="L60" s="55">
        <f t="shared" si="43"/>
        <v>0</v>
      </c>
      <c r="M60" s="56">
        <f t="shared" si="43"/>
        <v>0</v>
      </c>
      <c r="N60" s="56">
        <f t="shared" si="43"/>
        <v>0</v>
      </c>
      <c r="O60" s="56">
        <f t="shared" si="43"/>
        <v>0</v>
      </c>
      <c r="P60" s="123">
        <f>SUM(L60:O60)</f>
        <v>0</v>
      </c>
    </row>
    <row r="61" spans="1:16" ht="38.25" x14ac:dyDescent="0.2">
      <c r="B61" s="46" t="s">
        <v>134</v>
      </c>
      <c r="C61" s="48" t="str">
        <f>+'[1]3.1 nuevo'!B17</f>
        <v>Diagnóstico, fortalecimiento y propuesta de plan de monitoreo y evaluación para un programa de seguridad en ejecución en cada municipio</v>
      </c>
      <c r="D61" s="113">
        <f t="shared" si="42"/>
        <v>0</v>
      </c>
      <c r="E61" s="50">
        <v>0</v>
      </c>
      <c r="F61" s="51">
        <f t="shared" si="3"/>
        <v>0</v>
      </c>
      <c r="G61" s="52">
        <v>28125</v>
      </c>
      <c r="L61" s="55">
        <f t="shared" si="43"/>
        <v>0</v>
      </c>
      <c r="M61" s="56">
        <f t="shared" si="43"/>
        <v>0</v>
      </c>
      <c r="N61" s="56">
        <f t="shared" si="43"/>
        <v>0</v>
      </c>
      <c r="O61" s="56">
        <f t="shared" si="43"/>
        <v>0</v>
      </c>
      <c r="P61" s="123">
        <f>SUM(L61:O61)</f>
        <v>0</v>
      </c>
    </row>
    <row r="62" spans="1:16" ht="40.5" customHeight="1" x14ac:dyDescent="0.2">
      <c r="B62" s="46" t="s">
        <v>135</v>
      </c>
      <c r="C62" s="48" t="str">
        <f>+'[1]3.1 nuevo'!B18</f>
        <v>Consultoría para desarrollo de propuestas de evaluación local sobre el desempeño policial en cada departamento priorizado</v>
      </c>
      <c r="D62" s="113">
        <f t="shared" si="42"/>
        <v>0</v>
      </c>
      <c r="E62" s="50">
        <v>0</v>
      </c>
      <c r="F62" s="51">
        <f t="shared" si="3"/>
        <v>0</v>
      </c>
      <c r="G62" s="52">
        <v>16666.666666666668</v>
      </c>
      <c r="L62" s="55">
        <f t="shared" si="43"/>
        <v>0</v>
      </c>
      <c r="M62" s="56">
        <f t="shared" si="43"/>
        <v>0</v>
      </c>
      <c r="N62" s="56">
        <f t="shared" si="43"/>
        <v>0</v>
      </c>
      <c r="O62" s="56">
        <f t="shared" si="43"/>
        <v>0</v>
      </c>
      <c r="P62" s="123">
        <f>SUM(L62:O62)</f>
        <v>0</v>
      </c>
    </row>
    <row r="63" spans="1:16" s="59" customFormat="1" ht="25.5" x14ac:dyDescent="0.2">
      <c r="A63" s="58"/>
      <c r="B63" s="58" t="s">
        <v>136</v>
      </c>
      <c r="C63" s="82" t="s">
        <v>52</v>
      </c>
      <c r="D63" s="37">
        <f t="shared" ref="D63:F63" si="44">SUM(D64:D68)</f>
        <v>1115476.1904761905</v>
      </c>
      <c r="E63" s="38">
        <f t="shared" si="44"/>
        <v>0</v>
      </c>
      <c r="F63" s="39">
        <f t="shared" si="44"/>
        <v>1115476.1904761905</v>
      </c>
      <c r="G63" s="60"/>
      <c r="H63" s="61"/>
      <c r="I63" s="62"/>
      <c r="J63" s="61"/>
      <c r="K63" s="62"/>
      <c r="L63" s="63"/>
      <c r="M63" s="64"/>
      <c r="N63" s="64"/>
      <c r="O63" s="64"/>
      <c r="P63" s="124"/>
    </row>
    <row r="64" spans="1:16" ht="39.75" customHeight="1" x14ac:dyDescent="0.2">
      <c r="B64" s="46" t="s">
        <v>137</v>
      </c>
      <c r="C64" s="48" t="str">
        <f>+'[1]3.1 nuevo'!B20</f>
        <v>Consultorías de elaboración de protocolos de gestión de datos de homicidios y robos en los departamentos priorizados</v>
      </c>
      <c r="D64" s="113">
        <f t="shared" ref="D64:D68" si="45">+P64</f>
        <v>214285.71428571426</v>
      </c>
      <c r="E64" s="50">
        <v>0</v>
      </c>
      <c r="F64" s="51">
        <f t="shared" si="3"/>
        <v>214285.71428571426</v>
      </c>
      <c r="G64" s="52">
        <v>14285.714285714286</v>
      </c>
      <c r="I64" s="54">
        <v>3</v>
      </c>
      <c r="J64" s="53">
        <v>6</v>
      </c>
      <c r="K64" s="54">
        <v>6</v>
      </c>
      <c r="L64" s="55">
        <f t="shared" ref="L64:O68" si="46">+$G64*H64</f>
        <v>0</v>
      </c>
      <c r="M64" s="56">
        <f t="shared" si="46"/>
        <v>42857.142857142855</v>
      </c>
      <c r="N64" s="56">
        <f t="shared" si="46"/>
        <v>85714.28571428571</v>
      </c>
      <c r="O64" s="56">
        <f t="shared" si="46"/>
        <v>85714.28571428571</v>
      </c>
      <c r="P64" s="123">
        <f>SUM(L64:O64)</f>
        <v>214285.71428571426</v>
      </c>
    </row>
    <row r="65" spans="1:16" ht="25.5" x14ac:dyDescent="0.2">
      <c r="B65" s="46" t="s">
        <v>138</v>
      </c>
      <c r="C65" s="48" t="str">
        <f>+'[1]3.1 nuevo'!B21</f>
        <v>Adquisición de equipamiento, mobiliario y materiales para los observatorios</v>
      </c>
      <c r="D65" s="113">
        <f t="shared" si="45"/>
        <v>396428.57142857148</v>
      </c>
      <c r="E65" s="50">
        <v>0</v>
      </c>
      <c r="F65" s="51">
        <f t="shared" si="3"/>
        <v>396428.57142857148</v>
      </c>
      <c r="G65" s="52">
        <v>26428.571428571428</v>
      </c>
      <c r="I65" s="54">
        <v>3</v>
      </c>
      <c r="J65" s="53">
        <v>6</v>
      </c>
      <c r="K65" s="54">
        <v>6</v>
      </c>
      <c r="L65" s="55">
        <f t="shared" si="46"/>
        <v>0</v>
      </c>
      <c r="M65" s="56">
        <f t="shared" si="46"/>
        <v>79285.71428571429</v>
      </c>
      <c r="N65" s="56">
        <f t="shared" si="46"/>
        <v>158571.42857142858</v>
      </c>
      <c r="O65" s="56">
        <f t="shared" si="46"/>
        <v>158571.42857142858</v>
      </c>
      <c r="P65" s="123">
        <f>SUM(L65:O65)</f>
        <v>396428.57142857148</v>
      </c>
    </row>
    <row r="66" spans="1:16" x14ac:dyDescent="0.2">
      <c r="B66" s="46" t="s">
        <v>139</v>
      </c>
      <c r="C66" s="48" t="str">
        <f>+'[1]3.1 nuevo'!B26</f>
        <v>Adquisición de licencias de software</v>
      </c>
      <c r="D66" s="113">
        <f t="shared" si="45"/>
        <v>400000.00000000006</v>
      </c>
      <c r="E66" s="50">
        <v>0</v>
      </c>
      <c r="F66" s="51">
        <f t="shared" si="3"/>
        <v>400000.00000000006</v>
      </c>
      <c r="G66" s="52">
        <v>66666.666666666672</v>
      </c>
      <c r="J66" s="53">
        <v>5</v>
      </c>
      <c r="K66" s="54">
        <v>1</v>
      </c>
      <c r="L66" s="55">
        <f t="shared" si="46"/>
        <v>0</v>
      </c>
      <c r="M66" s="56">
        <f t="shared" si="46"/>
        <v>0</v>
      </c>
      <c r="N66" s="56">
        <f t="shared" si="46"/>
        <v>333333.33333333337</v>
      </c>
      <c r="O66" s="56">
        <f t="shared" si="46"/>
        <v>66666.666666666672</v>
      </c>
      <c r="P66" s="123">
        <f>SUM(L66:O66)</f>
        <v>400000.00000000006</v>
      </c>
    </row>
    <row r="67" spans="1:16" x14ac:dyDescent="0.2">
      <c r="B67" s="46" t="s">
        <v>140</v>
      </c>
      <c r="C67" s="48" t="str">
        <f>+'[1]3.1 nuevo'!B27</f>
        <v>Servicio de diseño de una página web para cada observatorio</v>
      </c>
      <c r="D67" s="113">
        <f t="shared" si="45"/>
        <v>0</v>
      </c>
      <c r="E67" s="50">
        <v>0</v>
      </c>
      <c r="F67" s="51">
        <f t="shared" si="3"/>
        <v>0</v>
      </c>
      <c r="G67" s="52">
        <v>8333.3333333333339</v>
      </c>
      <c r="L67" s="55">
        <f t="shared" si="46"/>
        <v>0</v>
      </c>
      <c r="M67" s="56">
        <f t="shared" si="46"/>
        <v>0</v>
      </c>
      <c r="N67" s="56">
        <f t="shared" si="46"/>
        <v>0</v>
      </c>
      <c r="O67" s="56">
        <f t="shared" si="46"/>
        <v>0</v>
      </c>
      <c r="P67" s="123">
        <f>SUM(L67:O67)</f>
        <v>0</v>
      </c>
    </row>
    <row r="68" spans="1:16" ht="25.5" x14ac:dyDescent="0.2">
      <c r="B68" s="46" t="s">
        <v>141</v>
      </c>
      <c r="C68" s="48" t="str">
        <f>+'[1]3.1 nuevo'!B28</f>
        <v>Diseño e implementación de cursos de capacitación para los integrantes de los observatorios</v>
      </c>
      <c r="D68" s="113">
        <f t="shared" si="45"/>
        <v>104761.90476190476</v>
      </c>
      <c r="E68" s="50">
        <v>0</v>
      </c>
      <c r="F68" s="51">
        <f t="shared" si="3"/>
        <v>104761.90476190476</v>
      </c>
      <c r="G68" s="52">
        <v>9523.8095238095229</v>
      </c>
      <c r="J68" s="53">
        <v>5</v>
      </c>
      <c r="K68" s="54">
        <v>6</v>
      </c>
      <c r="L68" s="55">
        <f t="shared" si="46"/>
        <v>0</v>
      </c>
      <c r="M68" s="56">
        <f t="shared" si="46"/>
        <v>0</v>
      </c>
      <c r="N68" s="56">
        <f t="shared" si="46"/>
        <v>47619.047619047618</v>
      </c>
      <c r="O68" s="56">
        <f t="shared" si="46"/>
        <v>57142.857142857138</v>
      </c>
      <c r="P68" s="123">
        <f>SUM(L68:O68)</f>
        <v>104761.90476190476</v>
      </c>
    </row>
    <row r="69" spans="1:16" s="76" customFormat="1" x14ac:dyDescent="0.2">
      <c r="A69" s="74"/>
      <c r="B69" s="74" t="s">
        <v>142</v>
      </c>
      <c r="C69" s="25" t="s">
        <v>53</v>
      </c>
      <c r="D69" s="26">
        <f t="shared" ref="D69:F69" si="47">SUM(D70:D72)</f>
        <v>3560250.6265664161</v>
      </c>
      <c r="E69" s="27">
        <f t="shared" si="47"/>
        <v>0</v>
      </c>
      <c r="F69" s="28">
        <f t="shared" si="47"/>
        <v>3560250.6265664161</v>
      </c>
      <c r="G69" s="77"/>
      <c r="H69" s="78"/>
      <c r="I69" s="79"/>
      <c r="J69" s="78"/>
      <c r="K69" s="79"/>
      <c r="L69" s="80"/>
      <c r="M69" s="81"/>
      <c r="N69" s="81"/>
      <c r="O69" s="81"/>
      <c r="P69" s="125"/>
    </row>
    <row r="70" spans="1:16" s="68" customFormat="1" x14ac:dyDescent="0.2">
      <c r="A70" s="65"/>
      <c r="B70" s="83" t="s">
        <v>143</v>
      </c>
      <c r="C70" s="67" t="s">
        <v>54</v>
      </c>
      <c r="D70" s="113">
        <f t="shared" ref="D70:D71" si="48">+P70</f>
        <v>1964285.7142857143</v>
      </c>
      <c r="E70" s="84">
        <v>0</v>
      </c>
      <c r="F70" s="85">
        <f t="shared" ref="F70:F79" si="49">SUM(D70:E70)</f>
        <v>1964285.7142857143</v>
      </c>
      <c r="G70" s="52">
        <v>130952.38095238095</v>
      </c>
      <c r="H70" s="53"/>
      <c r="I70" s="54">
        <v>3</v>
      </c>
      <c r="J70" s="53">
        <v>6</v>
      </c>
      <c r="K70" s="54">
        <v>6</v>
      </c>
      <c r="L70" s="55">
        <f t="shared" ref="L70:O71" si="50">+$G70*H70</f>
        <v>0</v>
      </c>
      <c r="M70" s="56">
        <f t="shared" si="50"/>
        <v>392857.14285714284</v>
      </c>
      <c r="N70" s="56">
        <f t="shared" si="50"/>
        <v>785714.28571428568</v>
      </c>
      <c r="O70" s="56">
        <f t="shared" si="50"/>
        <v>785714.28571428568</v>
      </c>
      <c r="P70" s="123">
        <f>SUM(L70:O70)</f>
        <v>1964285.7142857143</v>
      </c>
    </row>
    <row r="71" spans="1:16" s="68" customFormat="1" x14ac:dyDescent="0.2">
      <c r="A71" s="65"/>
      <c r="B71" s="83" t="s">
        <v>144</v>
      </c>
      <c r="C71" s="67" t="s">
        <v>55</v>
      </c>
      <c r="D71" s="113">
        <f t="shared" si="48"/>
        <v>852631.57894736854</v>
      </c>
      <c r="E71" s="84">
        <v>0</v>
      </c>
      <c r="F71" s="85">
        <f t="shared" si="49"/>
        <v>852631.57894736854</v>
      </c>
      <c r="G71" s="52">
        <v>94736.84210526316</v>
      </c>
      <c r="H71" s="53"/>
      <c r="I71" s="54"/>
      <c r="J71" s="53">
        <v>3</v>
      </c>
      <c r="K71" s="54">
        <v>6</v>
      </c>
      <c r="L71" s="55">
        <f t="shared" si="50"/>
        <v>0</v>
      </c>
      <c r="M71" s="56">
        <f t="shared" si="50"/>
        <v>0</v>
      </c>
      <c r="N71" s="56">
        <f t="shared" si="50"/>
        <v>284210.5263157895</v>
      </c>
      <c r="O71" s="56">
        <f t="shared" si="50"/>
        <v>568421.05263157899</v>
      </c>
      <c r="P71" s="123">
        <f>SUM(L71:O71)</f>
        <v>852631.57894736854</v>
      </c>
    </row>
    <row r="72" spans="1:16" s="59" customFormat="1" ht="25.5" x14ac:dyDescent="0.2">
      <c r="A72" s="58"/>
      <c r="B72" s="58" t="s">
        <v>145</v>
      </c>
      <c r="C72" s="82" t="s">
        <v>56</v>
      </c>
      <c r="D72" s="37">
        <f t="shared" ref="D72:F72" si="51">SUM(D73:D76)</f>
        <v>743333.33333333337</v>
      </c>
      <c r="E72" s="38">
        <f t="shared" si="51"/>
        <v>0</v>
      </c>
      <c r="F72" s="39">
        <f t="shared" si="51"/>
        <v>743333.33333333337</v>
      </c>
      <c r="G72" s="60"/>
      <c r="H72" s="61"/>
      <c r="I72" s="62"/>
      <c r="J72" s="61"/>
      <c r="K72" s="62"/>
      <c r="L72" s="63"/>
      <c r="M72" s="64"/>
      <c r="N72" s="64"/>
      <c r="O72" s="64"/>
      <c r="P72" s="124"/>
    </row>
    <row r="73" spans="1:16" ht="25.5" x14ac:dyDescent="0.2">
      <c r="B73" s="86" t="s">
        <v>146</v>
      </c>
      <c r="C73" s="48" t="str">
        <f>+'[1]3.2.3 RP'!G18</f>
        <v>Programa de prevención de factores de riesgo de violencia en niños de 2 a 11 años (Triple P) en 5 barrios</v>
      </c>
      <c r="D73" s="113">
        <f t="shared" ref="D73:D76" si="52">+P73</f>
        <v>97105.263157894748</v>
      </c>
      <c r="E73" s="50">
        <v>0</v>
      </c>
      <c r="F73" s="51">
        <f t="shared" si="49"/>
        <v>97105.263157894748</v>
      </c>
      <c r="G73" s="52">
        <v>10789.473684210527</v>
      </c>
      <c r="J73" s="53">
        <v>3</v>
      </c>
      <c r="K73" s="54">
        <v>6</v>
      </c>
      <c r="L73" s="55">
        <f t="shared" ref="L73:O76" si="53">+$G73*H73</f>
        <v>0</v>
      </c>
      <c r="M73" s="56">
        <f t="shared" si="53"/>
        <v>0</v>
      </c>
      <c r="N73" s="56">
        <f t="shared" si="53"/>
        <v>32368.42105263158</v>
      </c>
      <c r="O73" s="56">
        <f t="shared" si="53"/>
        <v>64736.84210526316</v>
      </c>
      <c r="P73" s="123">
        <f>SUM(L73:O73)</f>
        <v>97105.263157894748</v>
      </c>
    </row>
    <row r="74" spans="1:16" ht="25.5" x14ac:dyDescent="0.2">
      <c r="B74" s="86" t="s">
        <v>147</v>
      </c>
      <c r="C74" s="48" t="str">
        <f>+'[1]3.2.3 RP'!G22</f>
        <v>Programa de prevención de la violencia contra la mujer (SASA!) en 5 barrios</v>
      </c>
      <c r="D74" s="113">
        <f t="shared" si="52"/>
        <v>104666.66666666667</v>
      </c>
      <c r="E74" s="50">
        <v>0</v>
      </c>
      <c r="F74" s="51">
        <f t="shared" si="49"/>
        <v>104666.66666666667</v>
      </c>
      <c r="G74" s="52">
        <v>11629.62962962963</v>
      </c>
      <c r="J74" s="53">
        <v>3</v>
      </c>
      <c r="K74" s="54">
        <v>6</v>
      </c>
      <c r="L74" s="55">
        <f t="shared" si="53"/>
        <v>0</v>
      </c>
      <c r="M74" s="56">
        <f t="shared" si="53"/>
        <v>0</v>
      </c>
      <c r="N74" s="56">
        <f t="shared" si="53"/>
        <v>34888.888888888891</v>
      </c>
      <c r="O74" s="56">
        <f t="shared" si="53"/>
        <v>69777.777777777781</v>
      </c>
      <c r="P74" s="123">
        <f>SUM(L74:O74)</f>
        <v>104666.66666666667</v>
      </c>
    </row>
    <row r="75" spans="1:16" ht="38.25" x14ac:dyDescent="0.2">
      <c r="B75" s="86" t="s">
        <v>148</v>
      </c>
      <c r="C75" s="48" t="str">
        <f>+'[1]3.2.3 RP'!G27</f>
        <v>Programa de prevención de la violencia en adolescentes de 11 a 17 años (Becoming a man - BAM Sports Edition) en 5 barrios</v>
      </c>
      <c r="D75" s="113">
        <f t="shared" si="52"/>
        <v>211166.66666666669</v>
      </c>
      <c r="E75" s="50">
        <v>0</v>
      </c>
      <c r="F75" s="51">
        <f t="shared" si="49"/>
        <v>211166.66666666669</v>
      </c>
      <c r="G75" s="52">
        <v>23462.962962962964</v>
      </c>
      <c r="J75" s="53">
        <v>3</v>
      </c>
      <c r="K75" s="54">
        <v>6</v>
      </c>
      <c r="L75" s="55">
        <f t="shared" si="53"/>
        <v>0</v>
      </c>
      <c r="M75" s="56">
        <f t="shared" si="53"/>
        <v>0</v>
      </c>
      <c r="N75" s="56">
        <f t="shared" si="53"/>
        <v>70388.888888888891</v>
      </c>
      <c r="O75" s="56">
        <f t="shared" si="53"/>
        <v>140777.77777777778</v>
      </c>
      <c r="P75" s="123">
        <f>SUM(L75:O75)</f>
        <v>211166.66666666669</v>
      </c>
    </row>
    <row r="76" spans="1:16" ht="26.25" thickBot="1" x14ac:dyDescent="0.25">
      <c r="B76" s="86" t="s">
        <v>149</v>
      </c>
      <c r="C76" s="48" t="str">
        <f>+'[1]3.2.3 RP'!G37</f>
        <v>Programa de prevención del delito mediante reconversión laboral</v>
      </c>
      <c r="D76" s="113">
        <f t="shared" si="52"/>
        <v>330394.73684210528</v>
      </c>
      <c r="E76" s="50">
        <v>0</v>
      </c>
      <c r="F76" s="51">
        <f t="shared" si="49"/>
        <v>330394.73684210528</v>
      </c>
      <c r="G76" s="52">
        <v>36710.526315789473</v>
      </c>
      <c r="J76" s="53">
        <v>3</v>
      </c>
      <c r="K76" s="54">
        <v>6</v>
      </c>
      <c r="L76" s="55">
        <f t="shared" si="53"/>
        <v>0</v>
      </c>
      <c r="M76" s="56">
        <f t="shared" si="53"/>
        <v>0</v>
      </c>
      <c r="N76" s="56">
        <f t="shared" si="53"/>
        <v>110131.57894736843</v>
      </c>
      <c r="O76" s="56">
        <f t="shared" si="53"/>
        <v>220263.15789473685</v>
      </c>
      <c r="P76" s="123">
        <f>SUM(L76:O76)</f>
        <v>330394.73684210528</v>
      </c>
    </row>
    <row r="77" spans="1:16" s="18" customFormat="1" ht="13.5" thickBot="1" x14ac:dyDescent="0.25">
      <c r="A77" s="12"/>
      <c r="B77" s="13" t="s">
        <v>150</v>
      </c>
      <c r="C77" s="14" t="s">
        <v>57</v>
      </c>
      <c r="D77" s="115">
        <f t="shared" ref="D77:F77" si="54">SUM(D78:D79)</f>
        <v>0</v>
      </c>
      <c r="E77" s="17">
        <f t="shared" si="54"/>
        <v>1100000</v>
      </c>
      <c r="F77" s="17">
        <f t="shared" si="54"/>
        <v>1100000</v>
      </c>
      <c r="G77" s="19"/>
      <c r="H77" s="20"/>
      <c r="I77" s="21"/>
      <c r="J77" s="20"/>
      <c r="K77" s="21"/>
      <c r="L77" s="22"/>
      <c r="M77" s="23"/>
      <c r="N77" s="23"/>
      <c r="O77" s="23"/>
      <c r="P77" s="120"/>
    </row>
    <row r="78" spans="1:16" ht="20.25" customHeight="1" thickBot="1" x14ac:dyDescent="0.25">
      <c r="B78" s="46" t="s">
        <v>151</v>
      </c>
      <c r="C78" s="48" t="s">
        <v>58</v>
      </c>
      <c r="D78" s="113">
        <v>0</v>
      </c>
      <c r="E78" s="50">
        <f>200000+900000</f>
        <v>1100000</v>
      </c>
      <c r="F78" s="51">
        <f t="shared" si="49"/>
        <v>1100000</v>
      </c>
      <c r="G78" s="52">
        <v>0</v>
      </c>
      <c r="L78" s="55">
        <f t="shared" ref="L78:O79" si="55">+$G78*H78</f>
        <v>0</v>
      </c>
      <c r="M78" s="56">
        <f t="shared" si="55"/>
        <v>0</v>
      </c>
      <c r="N78" s="56">
        <f t="shared" si="55"/>
        <v>0</v>
      </c>
      <c r="O78" s="56">
        <f t="shared" si="55"/>
        <v>0</v>
      </c>
      <c r="P78" s="123">
        <f>SUM(L78:O78)</f>
        <v>0</v>
      </c>
    </row>
    <row r="79" spans="1:16" ht="20.25" hidden="1" customHeight="1" thickBot="1" x14ac:dyDescent="0.25">
      <c r="B79" s="46" t="s">
        <v>152</v>
      </c>
      <c r="C79" s="48" t="s">
        <v>59</v>
      </c>
      <c r="D79" s="113">
        <v>0</v>
      </c>
      <c r="E79" s="50">
        <v>0</v>
      </c>
      <c r="F79" s="51">
        <f t="shared" si="49"/>
        <v>0</v>
      </c>
      <c r="G79" s="52">
        <v>0</v>
      </c>
      <c r="L79" s="55">
        <f t="shared" si="55"/>
        <v>0</v>
      </c>
      <c r="M79" s="56">
        <f t="shared" si="55"/>
        <v>0</v>
      </c>
      <c r="N79" s="56">
        <f t="shared" si="55"/>
        <v>0</v>
      </c>
      <c r="O79" s="56">
        <f t="shared" si="55"/>
        <v>0</v>
      </c>
      <c r="P79" s="123">
        <f>SUM(L79:O79)</f>
        <v>0</v>
      </c>
    </row>
    <row r="80" spans="1:16" s="18" customFormat="1" ht="13.5" thickBot="1" x14ac:dyDescent="0.25">
      <c r="A80" s="12"/>
      <c r="B80" s="13"/>
      <c r="C80" s="14" t="s">
        <v>3</v>
      </c>
      <c r="D80" s="115">
        <f t="shared" ref="D80:F80" si="56">+D55+D39+D3+D77</f>
        <v>13273266.301021613</v>
      </c>
      <c r="E80" s="17">
        <f t="shared" si="56"/>
        <v>1100000</v>
      </c>
      <c r="F80" s="17">
        <f t="shared" si="56"/>
        <v>14373266.301021613</v>
      </c>
      <c r="G80" s="19"/>
      <c r="H80" s="20"/>
      <c r="I80" s="21"/>
      <c r="J80" s="20"/>
      <c r="K80" s="21"/>
      <c r="L80" s="87">
        <f>SUM(L4:L79)</f>
        <v>0</v>
      </c>
      <c r="M80" s="88">
        <f t="shared" ref="M80:O80" si="57">SUM(M4:M79)</f>
        <v>2099997.7192741898</v>
      </c>
      <c r="N80" s="88">
        <f t="shared" si="57"/>
        <v>4895312.2069282159</v>
      </c>
      <c r="O80" s="88">
        <f t="shared" si="57"/>
        <v>6277956.3748192079</v>
      </c>
      <c r="P80" s="126">
        <f>SUM(L80:O80)</f>
        <v>13273266.301021613</v>
      </c>
    </row>
    <row r="81" spans="2:15" x14ac:dyDescent="0.2">
      <c r="B81" s="89"/>
      <c r="L81" s="93"/>
      <c r="M81" s="94"/>
      <c r="N81" s="94"/>
      <c r="O81" s="94"/>
    </row>
    <row r="82" spans="2:15" x14ac:dyDescent="0.2">
      <c r="M82" s="96"/>
      <c r="O82" s="96"/>
    </row>
  </sheetData>
  <autoFilter ref="A2:BE82">
    <filterColumn colId="5">
      <filters blank="1">
        <filter val="1,066,667"/>
        <filter val="1,100,000"/>
        <filter val="1,115,476"/>
        <filter val="1,281,538"/>
        <filter val="1,390,466"/>
        <filter val="1,401,538"/>
        <filter val="1,516,667"/>
        <filter val="1,590,476"/>
        <filter val="1,910,000"/>
        <filter val="1,964,286"/>
        <filter val="100,000"/>
        <filter val="104,667"/>
        <filter val="104,762"/>
        <filter val="106,667"/>
        <filter val="108,000"/>
        <filter val="120,000"/>
        <filter val="136,667"/>
        <filter val="14,373,266"/>
        <filter val="15,000"/>
        <filter val="159,091"/>
        <filter val="191,569"/>
        <filter val="2,244,444"/>
        <filter val="2,675,535"/>
        <filter val="20,000"/>
        <filter val="202,632"/>
        <filter val="211,167"/>
        <filter val="214,286"/>
        <filter val="224,000"/>
        <filter val="230,000"/>
        <filter val="250,000"/>
        <filter val="272,976"/>
        <filter val="277,778"/>
        <filter val="3,420,535"/>
        <filter val="3,560,251"/>
        <filter val="30,345"/>
        <filter val="330,395"/>
        <filter val="35,000"/>
        <filter val="383,091"/>
        <filter val="386,667"/>
        <filter val="396,429"/>
        <filter val="4,702,004"/>
        <filter val="40,000"/>
        <filter val="400,000"/>
        <filter val="450,000"/>
        <filter val="47,143"/>
        <filter val="475,000"/>
        <filter val="48,000"/>
        <filter val="5,000"/>
        <filter val="5,150,727"/>
        <filter val="525,000"/>
        <filter val="6,667"/>
        <filter val="611,111"/>
        <filter val="66,667"/>
        <filter val="693,254"/>
        <filter val="73,333"/>
        <filter val="743,333"/>
        <filter val="745,000"/>
        <filter val="770,000"/>
        <filter val="843,333"/>
        <filter val="852,632"/>
        <filter val="88,235"/>
        <filter val="90,000"/>
        <filter val="92,000"/>
        <filter val="96,000"/>
        <filter val="97,105"/>
      </filters>
    </filterColumn>
  </autoFilter>
  <mergeCells count="6">
    <mergeCell ref="A10:A13"/>
    <mergeCell ref="A36:A37"/>
    <mergeCell ref="D1:F1"/>
    <mergeCell ref="H1:K1"/>
    <mergeCell ref="L1:P1"/>
    <mergeCell ref="A6:A7"/>
  </mergeCells>
  <conditionalFormatting sqref="H64:K64">
    <cfRule type="cellIs" dxfId="15" priority="16" operator="notEqual">
      <formula>0</formula>
    </cfRule>
  </conditionalFormatting>
  <conditionalFormatting sqref="H65:K68">
    <cfRule type="cellIs" dxfId="14" priority="15" operator="notEqual">
      <formula>0</formula>
    </cfRule>
  </conditionalFormatting>
  <conditionalFormatting sqref="H6:K8">
    <cfRule type="cellIs" dxfId="13" priority="1" operator="notEqual">
      <formula>0</formula>
    </cfRule>
  </conditionalFormatting>
  <conditionalFormatting sqref="H70:K71">
    <cfRule type="cellIs" dxfId="12" priority="14" operator="notEqual">
      <formula>0</formula>
    </cfRule>
  </conditionalFormatting>
  <conditionalFormatting sqref="H73:K76">
    <cfRule type="cellIs" dxfId="11" priority="13" operator="notEqual">
      <formula>0</formula>
    </cfRule>
  </conditionalFormatting>
  <conditionalFormatting sqref="H58:K62">
    <cfRule type="cellIs" dxfId="10" priority="12" operator="notEqual">
      <formula>0</formula>
    </cfRule>
  </conditionalFormatting>
  <conditionalFormatting sqref="H51:K54">
    <cfRule type="cellIs" dxfId="9" priority="11" operator="notEqual">
      <formula>0</formula>
    </cfRule>
  </conditionalFormatting>
  <conditionalFormatting sqref="H49:K49">
    <cfRule type="cellIs" dxfId="8" priority="10" operator="notEqual">
      <formula>0</formula>
    </cfRule>
  </conditionalFormatting>
  <conditionalFormatting sqref="H46:K47">
    <cfRule type="cellIs" dxfId="7" priority="9" operator="notEqual">
      <formula>0</formula>
    </cfRule>
  </conditionalFormatting>
  <conditionalFormatting sqref="H42:K44">
    <cfRule type="cellIs" dxfId="6" priority="8" operator="notEqual">
      <formula>0</formula>
    </cfRule>
  </conditionalFormatting>
  <conditionalFormatting sqref="H31:K34">
    <cfRule type="cellIs" dxfId="5" priority="7" operator="notEqual">
      <formula>0</formula>
    </cfRule>
  </conditionalFormatting>
  <conditionalFormatting sqref="H36:K38">
    <cfRule type="cellIs" dxfId="4" priority="6" operator="notEqual">
      <formula>0</formula>
    </cfRule>
  </conditionalFormatting>
  <conditionalFormatting sqref="H25:K29">
    <cfRule type="cellIs" dxfId="3" priority="5" operator="notEqual">
      <formula>0</formula>
    </cfRule>
  </conditionalFormatting>
  <conditionalFormatting sqref="H21:K23">
    <cfRule type="cellIs" dxfId="2" priority="4" operator="notEqual">
      <formula>0</formula>
    </cfRule>
  </conditionalFormatting>
  <conditionalFormatting sqref="H16:K19">
    <cfRule type="cellIs" dxfId="1" priority="3" operator="notEqual">
      <formula>0</formula>
    </cfRule>
  </conditionalFormatting>
  <conditionalFormatting sqref="H10:K13">
    <cfRule type="cellIs" dxfId="0" priority="2" operator="notEqual">
      <formula>0</formula>
    </cfRule>
  </conditionalFormatting>
  <printOptions horizontalCentered="1" gridLines="1"/>
  <pageMargins left="0.25" right="0.25" top="0.74803149606299202" bottom="0.511811023622047" header="0.31496062992126" footer="0.31496062992126"/>
  <pageSetup scale="78" orientation="landscape" r:id="rId1"/>
  <headerFooter>
    <oddHeader>&amp;CPrograma Federal de Seguridad AR-L1255</oddHeader>
    <oddFooter>&amp;R&amp;P</oddFooter>
  </headerFooter>
  <rowBreaks count="2" manualBreakCount="2">
    <brk id="38" min="1" max="15" man="1"/>
    <brk id="62" min="1" max="15" man="1"/>
  </rowBreaks>
  <ignoredErrors>
    <ignoredError sqref="D6" formula="1"/>
  </ignoredError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9C23F973F5AEDE4DA4ACD056439647C3" ma:contentTypeVersion="20" ma:contentTypeDescription="A content type to manage public (operations) IDB documents" ma:contentTypeScope="" ma:versionID="6edcd23fd7948c8d830d8936ba0b6429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2f75a97534f73305059e4ad7324dd19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Argentina</TermName>
          <TermId xmlns="http://schemas.microsoft.com/office/infopath/2007/PartnerControls">eb1b705c-195f-4c3b-9661-b201f2fee3c5</TermId>
        </TermInfo>
      </Terms>
    </ic46d7e087fd4a108fb86518ca413cc6>
    <IDBDocs_x0020_Number xmlns="cdc7663a-08f0-4737-9e8c-148ce897a09c" xsi:nil="true"/>
    <Division_x0020_or_x0020_Unit xmlns="cdc7663a-08f0-4737-9e8c-148ce897a09c">IFD/ICS</Division_x0020_or_x0020_Unit>
    <Fiscal_x0020_Year_x0020_IDB xmlns="cdc7663a-08f0-4737-9e8c-148ce897a09c">2017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>ACTIVE</Phase>
    <Document_x0020_Author xmlns="cdc7663a-08f0-4737-9e8c-148ce897a09c">Hoffman, Nathalie Alexandra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CITIZEN SAFETY</TermName>
          <TermId xmlns="http://schemas.microsoft.com/office/infopath/2007/PartnerControls">954fe912-dcd8-47cc-a622-637d228b7304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TaxCatchAll xmlns="cdc7663a-08f0-4737-9e8c-148ce897a09c">
      <Value>41</Value>
      <Value>5</Value>
      <Value>4</Value>
      <Value>8</Value>
      <Value>43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AR-L1255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SOCIAL INVESTMENT</TermName>
          <TermId xmlns="http://schemas.microsoft.com/office/infopath/2007/PartnerControls">3f908695-d5b5-49f6-941f-76876b39564f</TermId>
        </TermInfo>
      </Terms>
    </nddeef1749674d76abdbe4b239a70bc6>
    <Record_x0020_Number xmlns="cdc7663a-08f0-4737-9e8c-148ce897a09c">R0000147833</Record_x0020_Number>
    <_dlc_DocId xmlns="cdc7663a-08f0-4737-9e8c-148ce897a09c">EZSHARE-891259931-47</_dlc_DocId>
    <_dlc_DocIdUrl xmlns="cdc7663a-08f0-4737-9e8c-148ce897a09c">
      <Url>https://idbg.sharepoint.com/teams/EZ-AR-LON/AR-L1255/_layouts/15/DocIdRedir.aspx?ID=EZSHARE-891259931-47</Url>
      <Description>EZSHARE-891259931-47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2DD04865-9383-4035-A4CE-2BF049200636}"/>
</file>

<file path=customXml/itemProps2.xml><?xml version="1.0" encoding="utf-8"?>
<ds:datastoreItem xmlns:ds="http://schemas.openxmlformats.org/officeDocument/2006/customXml" ds:itemID="{D3AEFF43-8DA9-49C7-A073-6056D3EFB722}"/>
</file>

<file path=customXml/itemProps3.xml><?xml version="1.0" encoding="utf-8"?>
<ds:datastoreItem xmlns:ds="http://schemas.openxmlformats.org/officeDocument/2006/customXml" ds:itemID="{8A068D1A-FD07-49CE-8CB6-786DE22019CA}"/>
</file>

<file path=customXml/itemProps4.xml><?xml version="1.0" encoding="utf-8"?>
<ds:datastoreItem xmlns:ds="http://schemas.openxmlformats.org/officeDocument/2006/customXml" ds:itemID="{DE90CCEC-D433-4E16-8237-7765B6B76EC6}"/>
</file>

<file path=customXml/itemProps5.xml><?xml version="1.0" encoding="utf-8"?>
<ds:datastoreItem xmlns:ds="http://schemas.openxmlformats.org/officeDocument/2006/customXml" ds:itemID="{D66EE3D2-11E7-477F-AFF2-77EFF3A9BB3A}"/>
</file>

<file path=customXml/itemProps6.xml><?xml version="1.0" encoding="utf-8"?>
<ds:datastoreItem xmlns:ds="http://schemas.openxmlformats.org/officeDocument/2006/customXml" ds:itemID="{E864C5AD-F2A3-4F81-8D0B-9E7D62AF377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Presupuesto Detallado</vt:lpstr>
      <vt:lpstr>POA 18 meses</vt:lpstr>
      <vt:lpstr>'POA 18 meses'!Print_Area</vt:lpstr>
      <vt:lpstr>'Presupuesto Detallado'!Print_Area</vt:lpstr>
      <vt:lpstr>'POA 18 meses'!Print_Titles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Patricia Alvarez</dc:creator>
  <cp:keywords/>
  <cp:lastModifiedBy>Hoffman, Nathalie Alexandra</cp:lastModifiedBy>
  <cp:lastPrinted>2017-04-20T00:28:03Z</cp:lastPrinted>
  <dcterms:created xsi:type="dcterms:W3CDTF">2017-04-19T23:51:10Z</dcterms:created>
  <dcterms:modified xsi:type="dcterms:W3CDTF">2017-04-20T18:40:27Z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Function Operations IDB">
    <vt:lpwstr>8;#Monitoring and Reporting|df3c2aa1-d63e-41aa-b1f5-bb15dee691ca</vt:lpwstr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>43;#CITIZEN SAFETY|954fe912-dcd8-47cc-a622-637d228b7304</vt:lpwstr>
  </property>
  <property fmtid="{D5CDD505-2E9C-101B-9397-08002B2CF9AE}" pid="8" name="Fund IDB">
    <vt:lpwstr>4;#ORC|c028a4b2-ad8b-4cf4-9cac-a2ae6a778e23</vt:lpwstr>
  </property>
  <property fmtid="{D5CDD505-2E9C-101B-9397-08002B2CF9AE}" pid="9" name="Country">
    <vt:lpwstr>5;#Argentina|eb1b705c-195f-4c3b-9661-b201f2fee3c5</vt:lpwstr>
  </property>
  <property fmtid="{D5CDD505-2E9C-101B-9397-08002B2CF9AE}" pid="10" name="Sector IDB">
    <vt:lpwstr>41;#SOCIAL INVESTMENT|3f908695-d5b5-49f6-941f-76876b39564f</vt:lpwstr>
  </property>
  <property fmtid="{D5CDD505-2E9C-101B-9397-08002B2CF9AE}" pid="11" name="_dlc_DocIdItemGuid">
    <vt:lpwstr>878aa0a2-d7ae-47e9-9bf2-9bd6f37bc83d</vt:lpwstr>
  </property>
  <property fmtid="{D5CDD505-2E9C-101B-9397-08002B2CF9AE}" pid="12" name="Disclosure Activity">
    <vt:lpwstr>Loan Proposal</vt:lpwstr>
  </property>
  <property fmtid="{D5CDD505-2E9C-101B-9397-08002B2CF9AE}" pid="13" name="ContentTypeId">
    <vt:lpwstr>0x0101001A458A224826124E8B45B1D613300CFC009C23F973F5AEDE4DA4ACD056439647C3</vt:lpwstr>
  </property>
</Properties>
</file>